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bungeltd-my.sharepoint.com/personal/oleg_voropaev_bunge_com/Documents/Desktop/Netology/Диплом/RESULTS/"/>
    </mc:Choice>
  </mc:AlternateContent>
  <xr:revisionPtr revIDLastSave="1117" documentId="11_AD4DB114E441178AC67DF488C694F08E683EDF19" xr6:coauthVersionLast="47" xr6:coauthVersionMax="47" xr10:uidLastSave="{E35C48E3-A4C5-47A5-90AC-5727DB8D0DE9}"/>
  <bookViews>
    <workbookView xWindow="-120" yWindow="-120" windowWidth="25440" windowHeight="15390" firstSheet="2" activeTab="2" xr2:uid="{00000000-000D-0000-FFFF-FFFF00000000}"/>
  </bookViews>
  <sheets>
    <sheet name="data" sheetId="2" state="hidden" r:id="rId1"/>
    <sheet name="pivot" sheetId="1" state="hidden" r:id="rId2"/>
    <sheet name="report" sheetId="3" r:id="rId3"/>
  </sheets>
  <definedNames>
    <definedName name="_xlnm._FilterDatabase" localSheetId="0" hidden="1">data!$B$1:$F$336</definedName>
    <definedName name="_xlnm._FilterDatabase" localSheetId="2" hidden="1">report!$A$2:$AC$69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9" i="3" l="1"/>
  <c r="AA67" i="3"/>
  <c r="AA64" i="3"/>
  <c r="AA63" i="3"/>
  <c r="AA62" i="3"/>
  <c r="AA61" i="3"/>
  <c r="AA60" i="3"/>
  <c r="AA56" i="3"/>
  <c r="AA51" i="3"/>
  <c r="AA49" i="3"/>
  <c r="AA48" i="3"/>
  <c r="AA47" i="3"/>
  <c r="AA46" i="3"/>
  <c r="AA45" i="3"/>
  <c r="AA44" i="3"/>
  <c r="AA41" i="3"/>
  <c r="AA40" i="3"/>
  <c r="AA39" i="3"/>
  <c r="AA38" i="3"/>
  <c r="AA37" i="3"/>
  <c r="AA35" i="3"/>
  <c r="AA34" i="3"/>
  <c r="AA33" i="3"/>
  <c r="AA32" i="3"/>
  <c r="AA31" i="3"/>
  <c r="AA30" i="3"/>
  <c r="AA27" i="3"/>
  <c r="AA26" i="3"/>
  <c r="AA25" i="3"/>
  <c r="AA24" i="3"/>
  <c r="AA23" i="3"/>
  <c r="AA22" i="3"/>
  <c r="AA17" i="3"/>
  <c r="AA16" i="3"/>
  <c r="AA14" i="3"/>
  <c r="AA13" i="3"/>
  <c r="AA11" i="3"/>
  <c r="AA10" i="3"/>
  <c r="AA8" i="3"/>
  <c r="AA5" i="3"/>
  <c r="X32" i="3"/>
  <c r="X22" i="3"/>
  <c r="X60" i="3"/>
  <c r="X44" i="3"/>
  <c r="X33" i="3"/>
  <c r="X23" i="3"/>
  <c r="X8" i="3"/>
  <c r="O61" i="3"/>
  <c r="O45" i="3"/>
  <c r="O32" i="3"/>
  <c r="O24" i="3"/>
  <c r="O22" i="3"/>
  <c r="O67" i="3"/>
  <c r="O60" i="3"/>
  <c r="O51" i="3"/>
  <c r="O47" i="3"/>
  <c r="O44" i="3"/>
  <c r="O33" i="3"/>
  <c r="O23" i="3"/>
  <c r="O17" i="3"/>
  <c r="O13" i="3"/>
  <c r="O10" i="3"/>
  <c r="O8" i="3"/>
  <c r="X69" i="3"/>
  <c r="X67" i="3"/>
  <c r="X64" i="3"/>
  <c r="X63" i="3"/>
  <c r="X62" i="3"/>
  <c r="X61" i="3"/>
  <c r="X49" i="3"/>
  <c r="X48" i="3"/>
  <c r="X47" i="3"/>
  <c r="X46" i="3"/>
  <c r="X39" i="3"/>
  <c r="X37" i="3"/>
  <c r="X35" i="3"/>
  <c r="X34" i="3"/>
  <c r="X27" i="3"/>
  <c r="X26" i="3"/>
  <c r="X25" i="3"/>
  <c r="X24" i="3"/>
  <c r="X17" i="3"/>
  <c r="X13" i="3"/>
  <c r="X11" i="3"/>
  <c r="X10" i="3"/>
  <c r="O69" i="3"/>
  <c r="O64" i="3"/>
  <c r="O63" i="3"/>
  <c r="O62" i="3"/>
  <c r="O48" i="3"/>
  <c r="O46" i="3"/>
  <c r="O40" i="3"/>
  <c r="O37" i="3"/>
  <c r="O35" i="3"/>
  <c r="O34" i="3"/>
  <c r="O31" i="3"/>
  <c r="O26" i="3"/>
  <c r="O25" i="3"/>
  <c r="O11" i="3"/>
  <c r="E3" i="3"/>
  <c r="G3" i="3" s="1"/>
  <c r="E69" i="3"/>
  <c r="C69" i="3"/>
  <c r="B69" i="3"/>
  <c r="E68" i="3"/>
  <c r="C68" i="3"/>
  <c r="B68" i="3"/>
  <c r="E67" i="3"/>
  <c r="C67" i="3"/>
  <c r="B67" i="3"/>
  <c r="W67" i="3" s="1"/>
  <c r="E66" i="3"/>
  <c r="C66" i="3"/>
  <c r="B66" i="3"/>
  <c r="E64" i="3"/>
  <c r="C64" i="3"/>
  <c r="B64" i="3"/>
  <c r="W64" i="3" s="1"/>
  <c r="E63" i="3"/>
  <c r="C63" i="3"/>
  <c r="B63" i="3"/>
  <c r="W63" i="3" s="1"/>
  <c r="E62" i="3"/>
  <c r="C62" i="3"/>
  <c r="B62" i="3"/>
  <c r="W62" i="3" s="1"/>
  <c r="E61" i="3"/>
  <c r="C61" i="3"/>
  <c r="B61" i="3"/>
  <c r="W61" i="3" s="1"/>
  <c r="E60" i="3"/>
  <c r="C60" i="3"/>
  <c r="B60" i="3"/>
  <c r="W60" i="3" s="1"/>
  <c r="E59" i="3"/>
  <c r="C59" i="3"/>
  <c r="B59" i="3"/>
  <c r="E58" i="3"/>
  <c r="C58" i="3"/>
  <c r="B58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W51" i="3" s="1"/>
  <c r="E49" i="3"/>
  <c r="C49" i="3"/>
  <c r="B49" i="3"/>
  <c r="W49" i="3" s="1"/>
  <c r="E48" i="3"/>
  <c r="C48" i="3"/>
  <c r="B48" i="3"/>
  <c r="W48" i="3" s="1"/>
  <c r="E47" i="3"/>
  <c r="C47" i="3"/>
  <c r="B47" i="3"/>
  <c r="W47" i="3" s="1"/>
  <c r="E46" i="3"/>
  <c r="C46" i="3"/>
  <c r="B46" i="3"/>
  <c r="W46" i="3" s="1"/>
  <c r="E45" i="3"/>
  <c r="C45" i="3"/>
  <c r="B45" i="3"/>
  <c r="W45" i="3" s="1"/>
  <c r="E44" i="3"/>
  <c r="C44" i="3"/>
  <c r="B44" i="3"/>
  <c r="W44" i="3" s="1"/>
  <c r="E43" i="3"/>
  <c r="C43" i="3"/>
  <c r="B43" i="3"/>
  <c r="E42" i="3"/>
  <c r="C42" i="3"/>
  <c r="B42" i="3"/>
  <c r="E41" i="3"/>
  <c r="C41" i="3"/>
  <c r="B41" i="3"/>
  <c r="W41" i="3" s="1"/>
  <c r="E40" i="3"/>
  <c r="C40" i="3"/>
  <c r="B40" i="3"/>
  <c r="W40" i="3" s="1"/>
  <c r="E39" i="3"/>
  <c r="C39" i="3"/>
  <c r="B39" i="3"/>
  <c r="W39" i="3" s="1"/>
  <c r="E38" i="3"/>
  <c r="C38" i="3"/>
  <c r="B38" i="3"/>
  <c r="W38" i="3" s="1"/>
  <c r="E37" i="3"/>
  <c r="C37" i="3"/>
  <c r="B37" i="3"/>
  <c r="W37" i="3" s="1"/>
  <c r="E35" i="3"/>
  <c r="C35" i="3"/>
  <c r="B35" i="3"/>
  <c r="W35" i="3" s="1"/>
  <c r="E34" i="3"/>
  <c r="C34" i="3"/>
  <c r="B34" i="3"/>
  <c r="W34" i="3" s="1"/>
  <c r="E33" i="3"/>
  <c r="C33" i="3"/>
  <c r="B33" i="3"/>
  <c r="W33" i="3" s="1"/>
  <c r="E32" i="3"/>
  <c r="C32" i="3"/>
  <c r="B32" i="3"/>
  <c r="W32" i="3" s="1"/>
  <c r="E31" i="3"/>
  <c r="C31" i="3"/>
  <c r="B31" i="3"/>
  <c r="W31" i="3" s="1"/>
  <c r="E30" i="3"/>
  <c r="C30" i="3"/>
  <c r="B30" i="3"/>
  <c r="W30" i="3" s="1"/>
  <c r="E29" i="3"/>
  <c r="C29" i="3"/>
  <c r="B29" i="3"/>
  <c r="E27" i="3"/>
  <c r="C27" i="3"/>
  <c r="B27" i="3"/>
  <c r="W27" i="3" s="1"/>
  <c r="E26" i="3"/>
  <c r="C26" i="3"/>
  <c r="B26" i="3"/>
  <c r="W26" i="3" s="1"/>
  <c r="E25" i="3"/>
  <c r="C25" i="3"/>
  <c r="B25" i="3"/>
  <c r="W25" i="3" s="1"/>
  <c r="E24" i="3"/>
  <c r="C24" i="3"/>
  <c r="B24" i="3"/>
  <c r="E23" i="3"/>
  <c r="C23" i="3"/>
  <c r="B23" i="3"/>
  <c r="W23" i="3" s="1"/>
  <c r="E22" i="3"/>
  <c r="C22" i="3"/>
  <c r="B22" i="3"/>
  <c r="E20" i="3"/>
  <c r="C20" i="3"/>
  <c r="B20" i="3"/>
  <c r="E19" i="3"/>
  <c r="C19" i="3"/>
  <c r="B19" i="3"/>
  <c r="E17" i="3"/>
  <c r="C17" i="3"/>
  <c r="B17" i="3"/>
  <c r="W17" i="3" s="1"/>
  <c r="E16" i="3"/>
  <c r="C16" i="3"/>
  <c r="B16" i="3"/>
  <c r="W16" i="3" s="1"/>
  <c r="E15" i="3"/>
  <c r="C15" i="3"/>
  <c r="B15" i="3"/>
  <c r="E14" i="3"/>
  <c r="C14" i="3"/>
  <c r="B14" i="3"/>
  <c r="E13" i="3"/>
  <c r="C13" i="3"/>
  <c r="B13" i="3"/>
  <c r="W13" i="3" s="1"/>
  <c r="E12" i="3"/>
  <c r="C12" i="3"/>
  <c r="B12" i="3"/>
  <c r="E11" i="3"/>
  <c r="C11" i="3"/>
  <c r="B11" i="3"/>
  <c r="W11" i="3" s="1"/>
  <c r="E10" i="3"/>
  <c r="C10" i="3"/>
  <c r="B10" i="3"/>
  <c r="W10" i="3" s="1"/>
  <c r="E9" i="3"/>
  <c r="C9" i="3"/>
  <c r="B9" i="3"/>
  <c r="E8" i="3"/>
  <c r="C8" i="3"/>
  <c r="B8" i="3"/>
  <c r="W8" i="3" s="1"/>
  <c r="E7" i="3"/>
  <c r="C7" i="3"/>
  <c r="B7" i="3"/>
  <c r="E6" i="3"/>
  <c r="C6" i="3"/>
  <c r="B6" i="3"/>
  <c r="E5" i="3"/>
  <c r="G5" i="3" s="1"/>
  <c r="C5" i="3"/>
  <c r="B5" i="3"/>
  <c r="AC5" i="3" l="1"/>
  <c r="AC60" i="3"/>
  <c r="AC34" i="3"/>
  <c r="AC11" i="3"/>
  <c r="AC35" i="3"/>
  <c r="AC62" i="3"/>
  <c r="AC44" i="3"/>
  <c r="AC39" i="3"/>
  <c r="AC24" i="3"/>
  <c r="AC46" i="3"/>
  <c r="AC67" i="3"/>
  <c r="AC25" i="3"/>
  <c r="AC47" i="3"/>
  <c r="AC26" i="3"/>
  <c r="AC48" i="3"/>
  <c r="AC8" i="3"/>
  <c r="AC27" i="3"/>
  <c r="AC49" i="3"/>
  <c r="AC23" i="3"/>
  <c r="AC22" i="3"/>
  <c r="AC10" i="3"/>
  <c r="AC61" i="3"/>
  <c r="AC32" i="3"/>
  <c r="AC69" i="3"/>
  <c r="AC63" i="3"/>
  <c r="AC64" i="3"/>
  <c r="AC33" i="3"/>
  <c r="AC17" i="3"/>
  <c r="AC37" i="3"/>
  <c r="AC13" i="3"/>
  <c r="W56" i="3"/>
  <c r="X45" i="3"/>
  <c r="O14" i="3"/>
  <c r="Q14" i="3" s="1"/>
  <c r="O27" i="3"/>
  <c r="Q27" i="3" s="1"/>
  <c r="O38" i="3"/>
  <c r="Q38" i="3" s="1"/>
  <c r="O30" i="3"/>
  <c r="Q30" i="3" s="1"/>
  <c r="O39" i="3"/>
  <c r="Q39" i="3" s="1"/>
  <c r="O49" i="3"/>
  <c r="Q49" i="3" s="1"/>
  <c r="X14" i="3"/>
  <c r="X38" i="3"/>
  <c r="X16" i="3"/>
  <c r="X30" i="3"/>
  <c r="X31" i="3"/>
  <c r="X40" i="3"/>
  <c r="X51" i="3"/>
  <c r="W14" i="3"/>
  <c r="W24" i="3"/>
  <c r="W69" i="3"/>
  <c r="W22" i="3"/>
  <c r="U3" i="3"/>
  <c r="X41" i="3"/>
  <c r="X56" i="3"/>
  <c r="W5" i="3"/>
  <c r="R3" i="3"/>
  <c r="X5" i="3"/>
  <c r="L3" i="3"/>
  <c r="O16" i="3"/>
  <c r="Q16" i="3" s="1"/>
  <c r="O41" i="3"/>
  <c r="Q41" i="3" s="1"/>
  <c r="O56" i="3"/>
  <c r="Q56" i="3" s="1"/>
  <c r="O5" i="3"/>
  <c r="Q5" i="3" s="1"/>
  <c r="I3" i="3"/>
  <c r="Q23" i="3"/>
  <c r="Q44" i="3"/>
  <c r="Z23" i="3"/>
  <c r="Z44" i="3"/>
  <c r="Z33" i="3"/>
  <c r="Q10" i="3"/>
  <c r="Q24" i="3"/>
  <c r="Q34" i="3"/>
  <c r="Q45" i="3"/>
  <c r="Q61" i="3"/>
  <c r="Z10" i="3"/>
  <c r="Z24" i="3"/>
  <c r="Z34" i="3"/>
  <c r="Z61" i="3"/>
  <c r="Q8" i="3"/>
  <c r="Z8" i="3"/>
  <c r="Z60" i="3"/>
  <c r="Q11" i="3"/>
  <c r="Q25" i="3"/>
  <c r="Q35" i="3"/>
  <c r="Q46" i="3"/>
  <c r="Q62" i="3"/>
  <c r="Z11" i="3"/>
  <c r="Z25" i="3"/>
  <c r="Z35" i="3"/>
  <c r="Z46" i="3"/>
  <c r="Z62" i="3"/>
  <c r="Q60" i="3"/>
  <c r="Q13" i="3"/>
  <c r="Q26" i="3"/>
  <c r="Q37" i="3"/>
  <c r="Q47" i="3"/>
  <c r="Q63" i="3"/>
  <c r="Z13" i="3"/>
  <c r="Z26" i="3"/>
  <c r="Z37" i="3"/>
  <c r="Z47" i="3"/>
  <c r="Z63" i="3"/>
  <c r="Q33" i="3"/>
  <c r="Q48" i="3"/>
  <c r="Q64" i="3"/>
  <c r="Z27" i="3"/>
  <c r="Z48" i="3"/>
  <c r="Z64" i="3"/>
  <c r="Q67" i="3"/>
  <c r="Z39" i="3"/>
  <c r="Z49" i="3"/>
  <c r="Z67" i="3"/>
  <c r="Q17" i="3"/>
  <c r="Q31" i="3"/>
  <c r="Q40" i="3"/>
  <c r="Q51" i="3"/>
  <c r="Q69" i="3"/>
  <c r="Z17" i="3"/>
  <c r="Z69" i="3"/>
  <c r="Q22" i="3"/>
  <c r="Q32" i="3"/>
  <c r="Z22" i="3"/>
  <c r="Z32" i="3"/>
  <c r="K13" i="3"/>
  <c r="K22" i="3"/>
  <c r="K26" i="3"/>
  <c r="K32" i="3"/>
  <c r="K37" i="3"/>
  <c r="K41" i="3"/>
  <c r="K47" i="3"/>
  <c r="K56" i="3"/>
  <c r="K63" i="3"/>
  <c r="N5" i="3"/>
  <c r="N13" i="3"/>
  <c r="N22" i="3"/>
  <c r="N26" i="3"/>
  <c r="N32" i="3"/>
  <c r="N37" i="3"/>
  <c r="N41" i="3"/>
  <c r="N47" i="3"/>
  <c r="N56" i="3"/>
  <c r="N63" i="3"/>
  <c r="T5" i="3"/>
  <c r="T13" i="3"/>
  <c r="T22" i="3"/>
  <c r="T26" i="3"/>
  <c r="T32" i="3"/>
  <c r="T37" i="3"/>
  <c r="T41" i="3"/>
  <c r="T47" i="3"/>
  <c r="T56" i="3"/>
  <c r="T63" i="3"/>
  <c r="K8" i="3"/>
  <c r="K14" i="3"/>
  <c r="K23" i="3"/>
  <c r="K27" i="3"/>
  <c r="K33" i="3"/>
  <c r="K38" i="3"/>
  <c r="K44" i="3"/>
  <c r="K48" i="3"/>
  <c r="K60" i="3"/>
  <c r="K64" i="3"/>
  <c r="N8" i="3"/>
  <c r="N14" i="3"/>
  <c r="N23" i="3"/>
  <c r="N27" i="3"/>
  <c r="N33" i="3"/>
  <c r="N38" i="3"/>
  <c r="N44" i="3"/>
  <c r="N48" i="3"/>
  <c r="N60" i="3"/>
  <c r="N64" i="3"/>
  <c r="T8" i="3"/>
  <c r="T14" i="3"/>
  <c r="T23" i="3"/>
  <c r="T27" i="3"/>
  <c r="T33" i="3"/>
  <c r="T38" i="3"/>
  <c r="T44" i="3"/>
  <c r="T48" i="3"/>
  <c r="T60" i="3"/>
  <c r="T64" i="3"/>
  <c r="K10" i="3"/>
  <c r="K16" i="3"/>
  <c r="K24" i="3"/>
  <c r="K30" i="3"/>
  <c r="K34" i="3"/>
  <c r="K39" i="3"/>
  <c r="K45" i="3"/>
  <c r="K49" i="3"/>
  <c r="K61" i="3"/>
  <c r="K67" i="3"/>
  <c r="N10" i="3"/>
  <c r="N16" i="3"/>
  <c r="N24" i="3"/>
  <c r="N30" i="3"/>
  <c r="N34" i="3"/>
  <c r="N39" i="3"/>
  <c r="N45" i="3"/>
  <c r="N49" i="3"/>
  <c r="N61" i="3"/>
  <c r="N67" i="3"/>
  <c r="T10" i="3"/>
  <c r="T16" i="3"/>
  <c r="T24" i="3"/>
  <c r="T30" i="3"/>
  <c r="T34" i="3"/>
  <c r="T39" i="3"/>
  <c r="T45" i="3"/>
  <c r="T49" i="3"/>
  <c r="T61" i="3"/>
  <c r="T67" i="3"/>
  <c r="K11" i="3"/>
  <c r="K17" i="3"/>
  <c r="K25" i="3"/>
  <c r="K31" i="3"/>
  <c r="K35" i="3"/>
  <c r="K40" i="3"/>
  <c r="K46" i="3"/>
  <c r="K51" i="3"/>
  <c r="K62" i="3"/>
  <c r="K69" i="3"/>
  <c r="N11" i="3"/>
  <c r="N17" i="3"/>
  <c r="N25" i="3"/>
  <c r="N31" i="3"/>
  <c r="N35" i="3"/>
  <c r="N40" i="3"/>
  <c r="N46" i="3"/>
  <c r="N51" i="3"/>
  <c r="N62" i="3"/>
  <c r="N69" i="3"/>
  <c r="T11" i="3"/>
  <c r="T17" i="3"/>
  <c r="T25" i="3"/>
  <c r="T31" i="3"/>
  <c r="T35" i="3"/>
  <c r="T40" i="3"/>
  <c r="T46" i="3"/>
  <c r="T51" i="3"/>
  <c r="T62" i="3"/>
  <c r="T69" i="3"/>
  <c r="K5" i="3"/>
  <c r="D38" i="3"/>
  <c r="D46" i="3"/>
  <c r="D64" i="3"/>
  <c r="G37" i="3"/>
  <c r="G45" i="3"/>
  <c r="D10" i="3"/>
  <c r="G15" i="3"/>
  <c r="D29" i="3"/>
  <c r="G7" i="3"/>
  <c r="G10" i="3"/>
  <c r="G29" i="3"/>
  <c r="G13" i="3"/>
  <c r="G23" i="3"/>
  <c r="G8" i="3"/>
  <c r="G16" i="3"/>
  <c r="G53" i="3"/>
  <c r="G11" i="3"/>
  <c r="G6" i="3"/>
  <c r="G14" i="3"/>
  <c r="G24" i="3"/>
  <c r="G33" i="3"/>
  <c r="G42" i="3"/>
  <c r="G51" i="3"/>
  <c r="G60" i="3"/>
  <c r="G69" i="3"/>
  <c r="G9" i="3"/>
  <c r="G17" i="3"/>
  <c r="G27" i="3"/>
  <c r="G54" i="3"/>
  <c r="G63" i="3"/>
  <c r="G12" i="3"/>
  <c r="G22" i="3"/>
  <c r="G31" i="3"/>
  <c r="G40" i="3"/>
  <c r="G48" i="3"/>
  <c r="G58" i="3"/>
  <c r="G67" i="3"/>
  <c r="G25" i="3"/>
  <c r="G34" i="3"/>
  <c r="G43" i="3"/>
  <c r="G52" i="3"/>
  <c r="G61" i="3"/>
  <c r="G19" i="3"/>
  <c r="G38" i="3"/>
  <c r="G46" i="3"/>
  <c r="G55" i="3"/>
  <c r="G64" i="3"/>
  <c r="G32" i="3"/>
  <c r="G41" i="3"/>
  <c r="G49" i="3"/>
  <c r="G59" i="3"/>
  <c r="G68" i="3"/>
  <c r="G26" i="3"/>
  <c r="G35" i="3"/>
  <c r="G44" i="3"/>
  <c r="G62" i="3"/>
  <c r="G20" i="3"/>
  <c r="G30" i="3"/>
  <c r="G39" i="3"/>
  <c r="G47" i="3"/>
  <c r="G56" i="3"/>
  <c r="G66" i="3"/>
  <c r="D26" i="3"/>
  <c r="D63" i="3"/>
  <c r="D69" i="3"/>
  <c r="E50" i="3"/>
  <c r="G50" i="3" s="1"/>
  <c r="D23" i="3"/>
  <c r="D32" i="3"/>
  <c r="E36" i="3"/>
  <c r="G36" i="3" s="1"/>
  <c r="E21" i="3"/>
  <c r="G21" i="3" s="1"/>
  <c r="E57" i="3"/>
  <c r="G57" i="3" s="1"/>
  <c r="E28" i="3"/>
  <c r="G28" i="3" s="1"/>
  <c r="E4" i="3"/>
  <c r="G4" i="3" s="1"/>
  <c r="E65" i="3"/>
  <c r="G65" i="3" s="1"/>
  <c r="D43" i="3"/>
  <c r="D52" i="3"/>
  <c r="D61" i="3"/>
  <c r="D20" i="3"/>
  <c r="D6" i="3"/>
  <c r="D14" i="3"/>
  <c r="D19" i="3"/>
  <c r="D11" i="3"/>
  <c r="D9" i="3"/>
  <c r="D17" i="3"/>
  <c r="D35" i="3"/>
  <c r="D41" i="3"/>
  <c r="D49" i="3"/>
  <c r="D67" i="3"/>
  <c r="D15" i="3"/>
  <c r="D44" i="3"/>
  <c r="D55" i="3"/>
  <c r="C57" i="3"/>
  <c r="D12" i="3"/>
  <c r="D27" i="3"/>
  <c r="D33" i="3"/>
  <c r="D39" i="3"/>
  <c r="D47" i="3"/>
  <c r="D53" i="3"/>
  <c r="D59" i="3"/>
  <c r="D24" i="3"/>
  <c r="C21" i="3"/>
  <c r="D42" i="3"/>
  <c r="D56" i="3"/>
  <c r="D62" i="3"/>
  <c r="D68" i="3"/>
  <c r="D30" i="3"/>
  <c r="C4" i="3"/>
  <c r="D13" i="3"/>
  <c r="D25" i="3"/>
  <c r="D31" i="3"/>
  <c r="D37" i="3"/>
  <c r="D45" i="3"/>
  <c r="D51" i="3"/>
  <c r="D7" i="3"/>
  <c r="D8" i="3"/>
  <c r="D16" i="3"/>
  <c r="D34" i="3"/>
  <c r="D40" i="3"/>
  <c r="D48" i="3"/>
  <c r="D54" i="3"/>
  <c r="D60" i="3"/>
  <c r="C65" i="3"/>
  <c r="C28" i="3"/>
  <c r="D66" i="3"/>
  <c r="C36" i="3"/>
  <c r="D22" i="3"/>
  <c r="D58" i="3"/>
  <c r="C50" i="3"/>
  <c r="D5" i="3"/>
  <c r="Z51" i="3" l="1"/>
  <c r="AC51" i="3"/>
  <c r="Z40" i="3"/>
  <c r="AC40" i="3"/>
  <c r="Z41" i="3"/>
  <c r="AC41" i="3"/>
  <c r="Z30" i="3"/>
  <c r="AC30" i="3"/>
  <c r="Z56" i="3"/>
  <c r="AC56" i="3"/>
  <c r="Z31" i="3"/>
  <c r="AC31" i="3"/>
  <c r="Z16" i="3"/>
  <c r="AC16" i="3"/>
  <c r="Z38" i="3"/>
  <c r="AC38" i="3"/>
  <c r="Z45" i="3"/>
  <c r="AC45" i="3"/>
  <c r="Z5" i="3"/>
  <c r="Z14" i="3"/>
  <c r="AC14" i="3"/>
  <c r="X3" i="3"/>
  <c r="O3" i="3"/>
  <c r="D50" i="3"/>
  <c r="B50" i="3" s="1"/>
  <c r="D36" i="3"/>
  <c r="B36" i="3" s="1"/>
  <c r="D28" i="3"/>
  <c r="B28" i="3" s="1"/>
  <c r="D65" i="3"/>
  <c r="B65" i="3" s="1"/>
  <c r="D4" i="3"/>
  <c r="B4" i="3" s="1"/>
  <c r="D57" i="3"/>
  <c r="B57" i="3" s="1"/>
  <c r="C3" i="3"/>
  <c r="D21" i="3"/>
  <c r="B21" i="3" s="1"/>
  <c r="F36" i="3" l="1"/>
  <c r="H36" i="3" s="1"/>
  <c r="F5" i="3"/>
  <c r="AB5" i="3" s="1"/>
  <c r="AA3" i="3"/>
  <c r="F65" i="3"/>
  <c r="F50" i="3"/>
  <c r="F4" i="3"/>
  <c r="F28" i="3"/>
  <c r="F67" i="3"/>
  <c r="AB67" i="3" s="1"/>
  <c r="F3" i="3"/>
  <c r="H3" i="3" s="1"/>
  <c r="F37" i="3"/>
  <c r="AB37" i="3" s="1"/>
  <c r="F45" i="3"/>
  <c r="AB45" i="3" s="1"/>
  <c r="F35" i="3"/>
  <c r="AB35" i="3" s="1"/>
  <c r="F66" i="3"/>
  <c r="F6" i="3"/>
  <c r="F32" i="3"/>
  <c r="AB32" i="3" s="1"/>
  <c r="F15" i="3"/>
  <c r="F31" i="3"/>
  <c r="AB31" i="3" s="1"/>
  <c r="F54" i="3"/>
  <c r="F49" i="3"/>
  <c r="AB49" i="3" s="1"/>
  <c r="F40" i="3"/>
  <c r="AB40" i="3" s="1"/>
  <c r="F22" i="3"/>
  <c r="AB22" i="3" s="1"/>
  <c r="F58" i="3"/>
  <c r="F13" i="3"/>
  <c r="AB13" i="3" s="1"/>
  <c r="F12" i="3"/>
  <c r="F62" i="3"/>
  <c r="AB62" i="3" s="1"/>
  <c r="F9" i="3"/>
  <c r="F14" i="3"/>
  <c r="AB14" i="3" s="1"/>
  <c r="F64" i="3"/>
  <c r="AB64" i="3" s="1"/>
  <c r="F10" i="3"/>
  <c r="AB10" i="3" s="1"/>
  <c r="F41" i="3"/>
  <c r="AB41" i="3" s="1"/>
  <c r="F11" i="3"/>
  <c r="AB11" i="3" s="1"/>
  <c r="F24" i="3"/>
  <c r="AB24" i="3" s="1"/>
  <c r="F26" i="3"/>
  <c r="AB26" i="3" s="1"/>
  <c r="F23" i="3"/>
  <c r="AB23" i="3" s="1"/>
  <c r="F34" i="3"/>
  <c r="AB34" i="3" s="1"/>
  <c r="F20" i="3"/>
  <c r="F33" i="3"/>
  <c r="AB33" i="3" s="1"/>
  <c r="F38" i="3"/>
  <c r="AB38" i="3" s="1"/>
  <c r="F63" i="3"/>
  <c r="AB63" i="3" s="1"/>
  <c r="F43" i="3"/>
  <c r="F59" i="3"/>
  <c r="F7" i="3"/>
  <c r="F30" i="3"/>
  <c r="AB30" i="3" s="1"/>
  <c r="F48" i="3"/>
  <c r="AB48" i="3" s="1"/>
  <c r="F42" i="3"/>
  <c r="F29" i="3"/>
  <c r="F46" i="3"/>
  <c r="AB46" i="3" s="1"/>
  <c r="F17" i="3"/>
  <c r="AB17" i="3" s="1"/>
  <c r="F44" i="3"/>
  <c r="AB44" i="3" s="1"/>
  <c r="F27" i="3"/>
  <c r="AB27" i="3" s="1"/>
  <c r="F56" i="3"/>
  <c r="AB56" i="3" s="1"/>
  <c r="F52" i="3"/>
  <c r="F68" i="3"/>
  <c r="F25" i="3"/>
  <c r="AB25" i="3" s="1"/>
  <c r="F39" i="3"/>
  <c r="AB39" i="3" s="1"/>
  <c r="F16" i="3"/>
  <c r="AB16" i="3" s="1"/>
  <c r="F51" i="3"/>
  <c r="AB51" i="3" s="1"/>
  <c r="F69" i="3"/>
  <c r="AB69" i="3" s="1"/>
  <c r="F19" i="3"/>
  <c r="F61" i="3"/>
  <c r="AB61" i="3" s="1"/>
  <c r="F47" i="3"/>
  <c r="AB47" i="3" s="1"/>
  <c r="F60" i="3"/>
  <c r="AB60" i="3" s="1"/>
  <c r="F55" i="3"/>
  <c r="F8" i="3"/>
  <c r="AB8" i="3" s="1"/>
  <c r="F53" i="3"/>
  <c r="F57" i="3"/>
  <c r="F21" i="3"/>
  <c r="D3" i="3"/>
  <c r="B3" i="3" s="1"/>
  <c r="AB50" i="3" l="1"/>
  <c r="AC50" i="3" s="1"/>
  <c r="AB65" i="3"/>
  <c r="AC65" i="3" s="1"/>
  <c r="AB21" i="3"/>
  <c r="AC21" i="3" s="1"/>
  <c r="AB4" i="3"/>
  <c r="AC4" i="3" s="1"/>
  <c r="AB28" i="3"/>
  <c r="AC28" i="3" s="1"/>
  <c r="AB36" i="3"/>
  <c r="AC36" i="3" s="1"/>
  <c r="AB57" i="3"/>
  <c r="AC57" i="3" s="1"/>
  <c r="Y64" i="3"/>
  <c r="V64" i="3"/>
  <c r="S64" i="3"/>
  <c r="P64" i="3"/>
  <c r="M64" i="3"/>
  <c r="J64" i="3"/>
  <c r="Y30" i="3"/>
  <c r="V30" i="3"/>
  <c r="S30" i="3"/>
  <c r="P30" i="3"/>
  <c r="M30" i="3"/>
  <c r="J30" i="3"/>
  <c r="Y49" i="3"/>
  <c r="V49" i="3"/>
  <c r="S49" i="3"/>
  <c r="P49" i="3"/>
  <c r="M49" i="3"/>
  <c r="J49" i="3"/>
  <c r="V5" i="3"/>
  <c r="M5" i="3"/>
  <c r="S5" i="3"/>
  <c r="Y5" i="3"/>
  <c r="P5" i="3"/>
  <c r="J5" i="3"/>
  <c r="Y51" i="3"/>
  <c r="V51" i="3"/>
  <c r="S51" i="3"/>
  <c r="P51" i="3"/>
  <c r="M51" i="3"/>
  <c r="J51" i="3"/>
  <c r="Y44" i="3"/>
  <c r="V44" i="3"/>
  <c r="S44" i="3"/>
  <c r="P44" i="3"/>
  <c r="M44" i="3"/>
  <c r="J44" i="3"/>
  <c r="M26" i="3"/>
  <c r="S26" i="3"/>
  <c r="Y26" i="3"/>
  <c r="P26" i="3"/>
  <c r="V26" i="3"/>
  <c r="J26" i="3"/>
  <c r="Y62" i="3"/>
  <c r="V62" i="3"/>
  <c r="S62" i="3"/>
  <c r="P62" i="3"/>
  <c r="M62" i="3"/>
  <c r="J62" i="3"/>
  <c r="Y31" i="3"/>
  <c r="V31" i="3"/>
  <c r="S31" i="3"/>
  <c r="P31" i="3"/>
  <c r="M31" i="3"/>
  <c r="J31" i="3"/>
  <c r="V37" i="3"/>
  <c r="P37" i="3"/>
  <c r="M37" i="3"/>
  <c r="Y37" i="3"/>
  <c r="S37" i="3"/>
  <c r="J37" i="3"/>
  <c r="Y8" i="3"/>
  <c r="V8" i="3"/>
  <c r="S8" i="3"/>
  <c r="P8" i="3"/>
  <c r="M8" i="3"/>
  <c r="J8" i="3"/>
  <c r="Y16" i="3"/>
  <c r="V16" i="3"/>
  <c r="S16" i="3"/>
  <c r="P16" i="3"/>
  <c r="M16" i="3"/>
  <c r="J16" i="3"/>
  <c r="Y17" i="3"/>
  <c r="V17" i="3"/>
  <c r="S17" i="3"/>
  <c r="P17" i="3"/>
  <c r="M17" i="3"/>
  <c r="J17" i="3"/>
  <c r="Y24" i="3"/>
  <c r="V24" i="3"/>
  <c r="S24" i="3"/>
  <c r="P24" i="3"/>
  <c r="M24" i="3"/>
  <c r="J24" i="3"/>
  <c r="Y61" i="3"/>
  <c r="V61" i="3"/>
  <c r="S61" i="3"/>
  <c r="P61" i="3"/>
  <c r="M61" i="3"/>
  <c r="J61" i="3"/>
  <c r="Y34" i="3"/>
  <c r="V34" i="3"/>
  <c r="S34" i="3"/>
  <c r="P34" i="3"/>
  <c r="M34" i="3"/>
  <c r="J34" i="3"/>
  <c r="Y67" i="3"/>
  <c r="V67" i="3"/>
  <c r="S67" i="3"/>
  <c r="P67" i="3"/>
  <c r="M67" i="3"/>
  <c r="J67" i="3"/>
  <c r="Y40" i="3"/>
  <c r="V40" i="3"/>
  <c r="S40" i="3"/>
  <c r="P40" i="3"/>
  <c r="M40" i="3"/>
  <c r="J40" i="3"/>
  <c r="Y14" i="3"/>
  <c r="V14" i="3"/>
  <c r="S14" i="3"/>
  <c r="P14" i="3"/>
  <c r="M14" i="3"/>
  <c r="J14" i="3"/>
  <c r="Y27" i="3"/>
  <c r="V27" i="3"/>
  <c r="S27" i="3"/>
  <c r="P27" i="3"/>
  <c r="M27" i="3"/>
  <c r="J27" i="3"/>
  <c r="Y39" i="3"/>
  <c r="V39" i="3"/>
  <c r="S39" i="3"/>
  <c r="P39" i="3"/>
  <c r="M39" i="3"/>
  <c r="J39" i="3"/>
  <c r="Y11" i="3"/>
  <c r="V11" i="3"/>
  <c r="S11" i="3"/>
  <c r="P11" i="3"/>
  <c r="M11" i="3"/>
  <c r="J11" i="3"/>
  <c r="Y25" i="3"/>
  <c r="V25" i="3"/>
  <c r="S25" i="3"/>
  <c r="P25" i="3"/>
  <c r="M25" i="3"/>
  <c r="J25" i="3"/>
  <c r="P41" i="3"/>
  <c r="M41" i="3"/>
  <c r="S41" i="3"/>
  <c r="J41" i="3"/>
  <c r="Y41" i="3"/>
  <c r="V41" i="3"/>
  <c r="Y48" i="3"/>
  <c r="V48" i="3"/>
  <c r="S48" i="3"/>
  <c r="P48" i="3"/>
  <c r="M48" i="3"/>
  <c r="J48" i="3"/>
  <c r="Y35" i="3"/>
  <c r="V35" i="3"/>
  <c r="S35" i="3"/>
  <c r="P35" i="3"/>
  <c r="M35" i="3"/>
  <c r="J35" i="3"/>
  <c r="S56" i="3"/>
  <c r="M56" i="3"/>
  <c r="P56" i="3"/>
  <c r="J56" i="3"/>
  <c r="Y56" i="3"/>
  <c r="V56" i="3"/>
  <c r="Y69" i="3"/>
  <c r="V69" i="3"/>
  <c r="S69" i="3"/>
  <c r="P69" i="3"/>
  <c r="M69" i="3"/>
  <c r="J69" i="3"/>
  <c r="Y23" i="3"/>
  <c r="V23" i="3"/>
  <c r="S23" i="3"/>
  <c r="P23" i="3"/>
  <c r="M23" i="3"/>
  <c r="J23" i="3"/>
  <c r="Y46" i="3"/>
  <c r="V46" i="3"/>
  <c r="S46" i="3"/>
  <c r="P46" i="3"/>
  <c r="M46" i="3"/>
  <c r="J46" i="3"/>
  <c r="M63" i="3"/>
  <c r="Y63" i="3"/>
  <c r="V63" i="3"/>
  <c r="J63" i="3"/>
  <c r="S63" i="3"/>
  <c r="P63" i="3"/>
  <c r="J13" i="3"/>
  <c r="Y13" i="3"/>
  <c r="V13" i="3"/>
  <c r="S13" i="3"/>
  <c r="P13" i="3"/>
  <c r="M13" i="3"/>
  <c r="Y32" i="3"/>
  <c r="V32" i="3"/>
  <c r="J32" i="3"/>
  <c r="M32" i="3"/>
  <c r="S32" i="3"/>
  <c r="P32" i="3"/>
  <c r="Y60" i="3"/>
  <c r="V60" i="3"/>
  <c r="S60" i="3"/>
  <c r="P60" i="3"/>
  <c r="M60" i="3"/>
  <c r="J60" i="3"/>
  <c r="Y38" i="3"/>
  <c r="V38" i="3"/>
  <c r="S38" i="3"/>
  <c r="P38" i="3"/>
  <c r="M38" i="3"/>
  <c r="J38" i="3"/>
  <c r="J47" i="3"/>
  <c r="P47" i="3"/>
  <c r="Y47" i="3"/>
  <c r="V47" i="3"/>
  <c r="S47" i="3"/>
  <c r="M47" i="3"/>
  <c r="Y33" i="3"/>
  <c r="V33" i="3"/>
  <c r="S33" i="3"/>
  <c r="P33" i="3"/>
  <c r="M33" i="3"/>
  <c r="J33" i="3"/>
  <c r="Y10" i="3"/>
  <c r="V10" i="3"/>
  <c r="S10" i="3"/>
  <c r="P10" i="3"/>
  <c r="M10" i="3"/>
  <c r="J10" i="3"/>
  <c r="V22" i="3"/>
  <c r="S22" i="3"/>
  <c r="J22" i="3"/>
  <c r="P22" i="3"/>
  <c r="M22" i="3"/>
  <c r="Y22" i="3"/>
  <c r="Y45" i="3"/>
  <c r="V45" i="3"/>
  <c r="S45" i="3"/>
  <c r="P45" i="3"/>
  <c r="M45" i="3"/>
  <c r="J45" i="3"/>
  <c r="H4" i="3"/>
  <c r="H60" i="3"/>
  <c r="H29" i="3"/>
  <c r="H6" i="3"/>
  <c r="H8" i="3"/>
  <c r="H16" i="3"/>
  <c r="H17" i="3"/>
  <c r="H43" i="3"/>
  <c r="H24" i="3"/>
  <c r="H12" i="3"/>
  <c r="H15" i="3"/>
  <c r="H55" i="3"/>
  <c r="H39" i="3"/>
  <c r="H46" i="3"/>
  <c r="H63" i="3"/>
  <c r="H11" i="3"/>
  <c r="H13" i="3"/>
  <c r="H32" i="3"/>
  <c r="H67" i="3"/>
  <c r="H25" i="3"/>
  <c r="H10" i="3"/>
  <c r="H52" i="3"/>
  <c r="H40" i="3"/>
  <c r="H56" i="3"/>
  <c r="H30" i="3"/>
  <c r="H34" i="3"/>
  <c r="H14" i="3"/>
  <c r="H49" i="3"/>
  <c r="H45" i="3"/>
  <c r="H65" i="3"/>
  <c r="H38" i="3"/>
  <c r="H28" i="3"/>
  <c r="H47" i="3"/>
  <c r="H33" i="3"/>
  <c r="H22" i="3"/>
  <c r="H66" i="3"/>
  <c r="H61" i="3"/>
  <c r="H20" i="3"/>
  <c r="H50" i="3"/>
  <c r="H57" i="3"/>
  <c r="H27" i="3"/>
  <c r="H23" i="3"/>
  <c r="H9" i="3"/>
  <c r="H5" i="3"/>
  <c r="H41" i="3"/>
  <c r="H48" i="3"/>
  <c r="H64" i="3"/>
  <c r="H35" i="3"/>
  <c r="H21" i="3"/>
  <c r="H69" i="3"/>
  <c r="H7" i="3"/>
  <c r="H51" i="3"/>
  <c r="H44" i="3"/>
  <c r="H59" i="3"/>
  <c r="H26" i="3"/>
  <c r="H62" i="3"/>
  <c r="H31" i="3"/>
  <c r="H37" i="3"/>
  <c r="AB3" i="3" l="1"/>
  <c r="AC3" i="3" s="1"/>
  <c r="S65" i="3"/>
  <c r="T65" i="3" s="1"/>
  <c r="S50" i="3"/>
  <c r="T50" i="3" s="1"/>
  <c r="J65" i="3"/>
  <c r="K65" i="3" s="1"/>
  <c r="M57" i="3"/>
  <c r="N57" i="3" s="1"/>
  <c r="V65" i="3"/>
  <c r="W65" i="3" s="1"/>
  <c r="Y57" i="3"/>
  <c r="Z57" i="3" s="1"/>
  <c r="S21" i="3"/>
  <c r="T21" i="3" s="1"/>
  <c r="Y21" i="3"/>
  <c r="Z21" i="3" s="1"/>
  <c r="Y36" i="3"/>
  <c r="Z36" i="3" s="1"/>
  <c r="P57" i="3"/>
  <c r="Q57" i="3" s="1"/>
  <c r="P28" i="3"/>
  <c r="Q28" i="3" s="1"/>
  <c r="M21" i="3"/>
  <c r="N21" i="3" s="1"/>
  <c r="S57" i="3"/>
  <c r="T57" i="3" s="1"/>
  <c r="Y65" i="3"/>
  <c r="Z65" i="3" s="1"/>
  <c r="M36" i="3"/>
  <c r="N36" i="3" s="1"/>
  <c r="Y50" i="3"/>
  <c r="Z50" i="3" s="1"/>
  <c r="S28" i="3"/>
  <c r="T28" i="3" s="1"/>
  <c r="V50" i="3"/>
  <c r="W50" i="3" s="1"/>
  <c r="P21" i="3"/>
  <c r="Q21" i="3" s="1"/>
  <c r="V57" i="3"/>
  <c r="W57" i="3" s="1"/>
  <c r="P36" i="3"/>
  <c r="Q36" i="3" s="1"/>
  <c r="J4" i="3"/>
  <c r="V28" i="3"/>
  <c r="W28" i="3" s="1"/>
  <c r="J21" i="3"/>
  <c r="K21" i="3" s="1"/>
  <c r="V36" i="3"/>
  <c r="W36" i="3" s="1"/>
  <c r="P4" i="3"/>
  <c r="Y28" i="3"/>
  <c r="Z28" i="3" s="1"/>
  <c r="J50" i="3"/>
  <c r="K50" i="3" s="1"/>
  <c r="Y4" i="3"/>
  <c r="V21" i="3"/>
  <c r="W21" i="3" s="1"/>
  <c r="M65" i="3"/>
  <c r="N65" i="3" s="1"/>
  <c r="M50" i="3"/>
  <c r="N50" i="3" s="1"/>
  <c r="S4" i="3"/>
  <c r="J57" i="3"/>
  <c r="K57" i="3" s="1"/>
  <c r="P65" i="3"/>
  <c r="Q65" i="3" s="1"/>
  <c r="J36" i="3"/>
  <c r="K36" i="3" s="1"/>
  <c r="P50" i="3"/>
  <c r="Q50" i="3" s="1"/>
  <c r="M4" i="3"/>
  <c r="J28" i="3"/>
  <c r="K28" i="3" s="1"/>
  <c r="S36" i="3"/>
  <c r="T36" i="3" s="1"/>
  <c r="V4" i="3"/>
  <c r="M28" i="3"/>
  <c r="N28" i="3" s="1"/>
  <c r="Z4" i="3" l="1"/>
  <c r="Y3" i="3"/>
  <c r="Z3" i="3" s="1"/>
  <c r="W4" i="3"/>
  <c r="V3" i="3"/>
  <c r="W3" i="3" s="1"/>
  <c r="T4" i="3"/>
  <c r="S3" i="3"/>
  <c r="T3" i="3" s="1"/>
  <c r="Q4" i="3"/>
  <c r="P3" i="3"/>
  <c r="Q3" i="3" s="1"/>
  <c r="N4" i="3"/>
  <c r="M3" i="3"/>
  <c r="N3" i="3" s="1"/>
  <c r="K4" i="3"/>
  <c r="J3" i="3"/>
  <c r="K3" i="3" s="1"/>
</calcChain>
</file>

<file path=xl/sharedStrings.xml><?xml version="1.0" encoding="utf-8"?>
<sst xmlns="http://schemas.openxmlformats.org/spreadsheetml/2006/main" count="1383" uniqueCount="118">
  <si>
    <t>Категория хозяйства</t>
  </si>
  <si>
    <t>(Все)</t>
  </si>
  <si>
    <t>Год</t>
  </si>
  <si>
    <t>2017</t>
  </si>
  <si>
    <t>2018</t>
  </si>
  <si>
    <t>2019</t>
  </si>
  <si>
    <t>2020</t>
  </si>
  <si>
    <t>2021</t>
  </si>
  <si>
    <t>Общий итог</t>
  </si>
  <si>
    <t>Алтайский край</t>
  </si>
  <si>
    <t>Амурская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</si>
  <si>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</si>
  <si>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</si>
  <si>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</si>
  <si>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</si>
  <si>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Воронежская область</t>
  </si>
  <si>
    <t>Дальневосточный федеральный округ</t>
  </si>
  <si>
    <t>Забайкальский край</t>
  </si>
  <si>
    <t>Кабардино-Балкарская Республика</t>
  </si>
  <si>
    <t>Калужская область</t>
  </si>
  <si>
    <t>Карачаево-Черкесская Республика</t>
  </si>
  <si>
    <t>Кировская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</si>
  <si>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</si>
  <si>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</si>
  <si>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</si>
  <si>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</si>
  <si>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</si>
  <si>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</si>
  <si>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</si>
  <si>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</si>
  <si>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</si>
  <si>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</si>
  <si>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</si>
  <si>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</si>
  <si>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</si>
  <si>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</si>
  <si>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Приволжский федеральный округ</t>
  </si>
  <si>
    <t>Приморский край</t>
  </si>
  <si>
    <t>Псковская область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</si>
  <si>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</si>
  <si>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</si>
  <si>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</si>
  <si>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</si>
  <si>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</si>
  <si>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</si>
  <si>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Мордовия</t>
  </si>
  <si>
    <t>Республика Хакасия</t>
  </si>
  <si>
    <t>Российская Федерация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</si>
  <si>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</si>
  <si>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</si>
  <si>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</si>
  <si>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</si>
  <si>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Свердловская область</t>
  </si>
  <si>
    <t>Северо-Западный федеральный округ</t>
  </si>
  <si>
    <t>Северо-Кавказский федеральный округ</t>
  </si>
  <si>
    <t>Сибирский федеральный округ</t>
  </si>
  <si>
    <t>Смоленская область</t>
  </si>
  <si>
    <t>Ставропольский край</t>
  </si>
  <si>
    <t>Тамбовская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</si>
  <si>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</si>
  <si>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</si>
  <si>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</si>
  <si>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</si>
  <si>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Уральский федеральный округ</t>
  </si>
  <si>
    <t>Хабаровский край</t>
  </si>
  <si>
    <t>Центральный федеральный округ</t>
  </si>
  <si>
    <t>Челябинская область</t>
  </si>
  <si>
    <t>Чеченская Республика</t>
  </si>
  <si>
    <t>Хозяйства всех категорий</t>
  </si>
  <si>
    <t>Регион</t>
  </si>
  <si>
    <t/>
  </si>
  <si>
    <t>Урожайность, ц/га</t>
  </si>
  <si>
    <t>Валовой сбор, тыс. ц</t>
  </si>
  <si>
    <t>Посевные площади, тыс. га</t>
  </si>
  <si>
    <t>Республика Адыгея</t>
  </si>
  <si>
    <t>Республика Татарстан</t>
  </si>
  <si>
    <t>Ханты-Мансийский автономный округ - Югра</t>
  </si>
  <si>
    <t>Кемеровская область</t>
  </si>
  <si>
    <t>Южный федеральный округ</t>
  </si>
  <si>
    <t>Чувашская Республика</t>
  </si>
  <si>
    <t>Тюменская область (без автономных округов)</t>
  </si>
  <si>
    <t>Урожайность</t>
  </si>
  <si>
    <t>Валовой сбор</t>
  </si>
  <si>
    <t>Посевы</t>
  </si>
  <si>
    <t>РОССИЙСКАЯ ФЕДЕРАЦИЯ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</si>
  <si>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</si>
  <si>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</si>
  <si>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</si>
  <si>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</si>
  <si>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</si>
  <si>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</si>
  <si>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</si>
  <si>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</si>
  <si>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Валовой сбор, тыс. т</t>
  </si>
  <si>
    <t>Убранная площадь, тыс. га</t>
  </si>
  <si>
    <t>Средняя доля от, %</t>
  </si>
  <si>
    <t>Crop/Area ratio</t>
  </si>
  <si>
    <t>валового сбора (Crop)</t>
  </si>
  <si>
    <t>посевных площадей (Area)</t>
  </si>
  <si>
    <t>RMSE test CatBoost total</t>
  </si>
  <si>
    <t>Weighted average RMSE cat</t>
  </si>
  <si>
    <t>Weighted MSE cat</t>
  </si>
  <si>
    <t>RMSE test XGBoost total</t>
  </si>
  <si>
    <t>Weighted average RMSE xgb</t>
  </si>
  <si>
    <t>Weighted MSE xgb</t>
  </si>
  <si>
    <t>Best RMSE test total</t>
  </si>
  <si>
    <t>Weighted average RMSE best total</t>
  </si>
  <si>
    <t>Weighted MSE best total</t>
  </si>
  <si>
    <t>RMSE test CatBoost phase</t>
  </si>
  <si>
    <t>RMSE test XGBoost phase</t>
  </si>
  <si>
    <t>Best RMSE test phase</t>
  </si>
  <si>
    <t>Weighted average RMSE best phase</t>
  </si>
  <si>
    <t>Weighted MSE best phase</t>
  </si>
  <si>
    <t>Республика Северная Осетия - Алания</t>
  </si>
  <si>
    <t>Best of the best RMSE test</t>
  </si>
  <si>
    <t>Weighted MSE BofB</t>
  </si>
  <si>
    <t>Weighted average RMSE BofB</t>
  </si>
  <si>
    <t>Средняя за 5 лет (2017-2021гг)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</si>
</sst>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####"/>
    <numFmt numFmtId="165" formatCode="#,##0.0"/>
    <numFmt numFmtId="166" formatCode="0.0%"/>
    <numFmt numFmtId="167" formatCode="_-* #,##0.000_-;\-* #,##0.000_-;_-* &quot;-&quot;??_-;_-@_-"/>
    <numFmt numFmtId="168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8"/>
      <name val="Arial"/>
      <family val="2"/>
      <charset val="204"/>
    </font>
    <font>
      <sz val="10"/>
      <color indexed="18"/>
      <name val="Arial"/>
      <family val="2"/>
      <charset val="204"/>
    </font>
    <font>
      <b/>
      <sz val="8"/>
      <name val="Arial Cyr"/>
      <charset val="204"/>
    </font>
    <font>
      <b/>
      <sz val="8"/>
      <color rgb="FFFFC000"/>
      <name val="Arial Cyr"/>
      <charset val="204"/>
    </font>
    <font>
      <sz val="11"/>
      <color rgb="FFFFC000"/>
      <name val="Calibri"/>
      <family val="2"/>
      <scheme val="minor"/>
    </font>
    <font>
      <sz val="8"/>
      <color rgb="FFFFC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auto="1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auto="1"/>
      </right>
      <top style="thin">
        <color rgb="FFFFC000"/>
      </top>
      <bottom style="thin">
        <color auto="1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auto="1"/>
      </left>
      <right/>
      <top style="thin">
        <color rgb="FFFFC000"/>
      </top>
      <bottom/>
      <diagonal/>
    </border>
    <border>
      <left/>
      <right style="thin">
        <color auto="1"/>
      </right>
      <top style="thin">
        <color rgb="FFFFC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0" fillId="0" borderId="0" xfId="0" applyFill="1" applyBorder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right" vertical="top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 vertical="top"/>
    </xf>
    <xf numFmtId="3" fontId="0" fillId="0" borderId="0" xfId="0" applyNumberForma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165" fontId="0" fillId="0" borderId="0" xfId="0" applyNumberFormat="1"/>
    <xf numFmtId="0" fontId="6" fillId="4" borderId="0" xfId="0" applyFont="1" applyFill="1"/>
    <xf numFmtId="165" fontId="7" fillId="4" borderId="0" xfId="0" applyNumberFormat="1" applyFont="1" applyFill="1" applyBorder="1" applyAlignment="1">
      <alignment wrapText="1"/>
    </xf>
    <xf numFmtId="166" fontId="7" fillId="4" borderId="0" xfId="2" applyNumberFormat="1" applyFont="1" applyFill="1" applyBorder="1" applyAlignment="1">
      <alignment wrapText="1"/>
    </xf>
    <xf numFmtId="168" fontId="7" fillId="4" borderId="0" xfId="1" applyNumberFormat="1" applyFont="1" applyFill="1" applyBorder="1" applyAlignment="1">
      <alignment wrapText="1"/>
    </xf>
    <xf numFmtId="167" fontId="7" fillId="4" borderId="0" xfId="1" applyNumberFormat="1" applyFont="1" applyFill="1" applyBorder="1" applyAlignment="1">
      <alignment wrapText="1"/>
    </xf>
    <xf numFmtId="166" fontId="7" fillId="4" borderId="4" xfId="2" applyNumberFormat="1" applyFont="1" applyFill="1" applyBorder="1" applyAlignment="1">
      <alignment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indent="1"/>
    </xf>
    <xf numFmtId="0" fontId="7" fillId="4" borderId="7" xfId="0" applyFont="1" applyFill="1" applyBorder="1" applyAlignment="1">
      <alignment horizontal="left" indent="1"/>
    </xf>
    <xf numFmtId="165" fontId="7" fillId="4" borderId="10" xfId="0" applyNumberFormat="1" applyFont="1" applyFill="1" applyBorder="1" applyAlignment="1">
      <alignment wrapText="1"/>
    </xf>
    <xf numFmtId="166" fontId="7" fillId="4" borderId="11" xfId="2" applyNumberFormat="1" applyFont="1" applyFill="1" applyBorder="1" applyAlignment="1">
      <alignment wrapText="1"/>
    </xf>
    <xf numFmtId="165" fontId="7" fillId="4" borderId="12" xfId="0" applyNumberFormat="1" applyFont="1" applyFill="1" applyBorder="1" applyAlignment="1">
      <alignment wrapText="1"/>
    </xf>
    <xf numFmtId="165" fontId="7" fillId="4" borderId="13" xfId="0" applyNumberFormat="1" applyFont="1" applyFill="1" applyBorder="1" applyAlignment="1">
      <alignment wrapText="1"/>
    </xf>
    <xf numFmtId="166" fontId="7" fillId="4" borderId="14" xfId="2" applyNumberFormat="1" applyFont="1" applyFill="1" applyBorder="1" applyAlignment="1">
      <alignment wrapText="1"/>
    </xf>
    <xf numFmtId="166" fontId="7" fillId="4" borderId="10" xfId="2" applyNumberFormat="1" applyFont="1" applyFill="1" applyBorder="1" applyAlignment="1">
      <alignment wrapText="1"/>
    </xf>
    <xf numFmtId="166" fontId="7" fillId="4" borderId="12" xfId="2" applyNumberFormat="1" applyFont="1" applyFill="1" applyBorder="1" applyAlignment="1">
      <alignment wrapText="1"/>
    </xf>
    <xf numFmtId="167" fontId="7" fillId="4" borderId="10" xfId="1" applyNumberFormat="1" applyFont="1" applyFill="1" applyBorder="1" applyAlignment="1">
      <alignment wrapText="1"/>
    </xf>
    <xf numFmtId="0" fontId="6" fillId="4" borderId="11" xfId="0" applyFont="1" applyFill="1" applyBorder="1"/>
    <xf numFmtId="167" fontId="7" fillId="4" borderId="12" xfId="1" applyNumberFormat="1" applyFont="1" applyFill="1" applyBorder="1" applyAlignment="1">
      <alignment wrapText="1"/>
    </xf>
    <xf numFmtId="168" fontId="7" fillId="4" borderId="13" xfId="1" applyNumberFormat="1" applyFont="1" applyFill="1" applyBorder="1" applyAlignment="1">
      <alignment wrapText="1"/>
    </xf>
    <xf numFmtId="165" fontId="4" fillId="3" borderId="9" xfId="0" applyNumberFormat="1" applyFont="1" applyFill="1" applyBorder="1" applyAlignment="1">
      <alignment wrapText="1"/>
    </xf>
    <xf numFmtId="166" fontId="4" fillId="3" borderId="0" xfId="2" applyNumberFormat="1" applyFont="1" applyFill="1" applyBorder="1" applyAlignment="1">
      <alignment wrapText="1"/>
    </xf>
    <xf numFmtId="167" fontId="4" fillId="3" borderId="9" xfId="1" applyNumberFormat="1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wrapText="1"/>
    </xf>
    <xf numFmtId="168" fontId="4" fillId="3" borderId="0" xfId="0" applyNumberFormat="1" applyFont="1" applyFill="1" applyBorder="1" applyAlignment="1">
      <alignment wrapText="1"/>
    </xf>
    <xf numFmtId="0" fontId="4" fillId="3" borderId="15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167" fontId="4" fillId="3" borderId="0" xfId="1" applyNumberFormat="1" applyFont="1" applyFill="1" applyBorder="1" applyAlignment="1">
      <alignment horizontal="right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165" fontId="4" fillId="3" borderId="18" xfId="0" applyNumberFormat="1" applyFont="1" applyFill="1" applyBorder="1" applyAlignment="1">
      <alignment wrapText="1"/>
    </xf>
    <xf numFmtId="165" fontId="4" fillId="3" borderId="19" xfId="0" applyNumberFormat="1" applyFont="1" applyFill="1" applyBorder="1" applyAlignment="1">
      <alignment wrapText="1"/>
    </xf>
    <xf numFmtId="165" fontId="4" fillId="3" borderId="2" xfId="0" applyNumberFormat="1" applyFont="1" applyFill="1" applyBorder="1" applyAlignment="1">
      <alignment wrapText="1"/>
    </xf>
    <xf numFmtId="165" fontId="4" fillId="3" borderId="3" xfId="0" applyNumberFormat="1" applyFont="1" applyFill="1" applyBorder="1" applyAlignment="1">
      <alignment wrapText="1"/>
    </xf>
    <xf numFmtId="166" fontId="4" fillId="3" borderId="18" xfId="2" applyNumberFormat="1" applyFont="1" applyFill="1" applyBorder="1" applyAlignment="1">
      <alignment wrapText="1"/>
    </xf>
    <xf numFmtId="166" fontId="4" fillId="3" borderId="19" xfId="2" applyNumberFormat="1" applyFont="1" applyFill="1" applyBorder="1" applyAlignment="1">
      <alignment wrapText="1"/>
    </xf>
    <xf numFmtId="166" fontId="4" fillId="3" borderId="2" xfId="2" applyNumberFormat="1" applyFont="1" applyFill="1" applyBorder="1" applyAlignment="1">
      <alignment wrapText="1"/>
    </xf>
    <xf numFmtId="166" fontId="4" fillId="3" borderId="3" xfId="2" applyNumberFormat="1" applyFont="1" applyFill="1" applyBorder="1" applyAlignment="1">
      <alignment wrapText="1"/>
    </xf>
    <xf numFmtId="167" fontId="4" fillId="3" borderId="18" xfId="1" applyNumberFormat="1" applyFont="1" applyFill="1" applyBorder="1" applyAlignment="1">
      <alignment horizontal="right" wrapText="1"/>
    </xf>
    <xf numFmtId="167" fontId="4" fillId="3" borderId="2" xfId="1" applyNumberFormat="1" applyFont="1" applyFill="1" applyBorder="1" applyAlignment="1">
      <alignment wrapText="1"/>
    </xf>
    <xf numFmtId="167" fontId="4" fillId="3" borderId="2" xfId="1" applyNumberFormat="1" applyFont="1" applyFill="1" applyBorder="1" applyAlignment="1">
      <alignment horizontal="right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043C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 Voropaev" refreshedDate="44901.37635150463" createdVersion="7" refreshedVersion="7" minRefreshableVersion="3" recordCount="335" xr:uid="{4A246539-9522-41C8-93CD-5239DD3BEA2C}">
  <cacheSource type="worksheet">
    <worksheetSource ref="B1:F336" sheet="data"/>
  </cacheSource>
  <cacheFields count="5">
    <cacheField name="Регион" numFmtId="0">
      <sharedItems count="68">
        <s v="Российская Федерация"/>
        <s v="Центральный федеральный округ"/>
        <s v="Белгородская область"/>
        <s v="Брянская область"/>
        <s v="Владимирская область"/>
        <s v="Воронежская область"/>
        <s v="Калужская область"/>
        <s v="Курская область"/>
        <s v="Липецкая область"/>
        <s v="Московская область"/>
        <s v="Орловская область"/>
        <s v="Рязанская область"/>
        <s v="Смоленская область"/>
        <s v="Тамбовская область"/>
        <s v="Тульская область"/>
        <s v="Сибирский федеральный округ"/>
        <s v="Республика Алтай"/>
        <s v="Республика Хакасия"/>
        <s v="Алтайский край"/>
        <s v="Красноярский край"/>
        <s v="Кемеровская область"/>
        <s v="Новосибирская область"/>
        <s v="Омская область"/>
        <s v="Дальневосточный федеральный округ"/>
        <s v="Забайкальский край"/>
        <s v="Приморский край"/>
        <s v="Хабаровский край"/>
        <s v="Амурская область"/>
        <s v="Северо-Западный федеральный округ"/>
        <s v="Новгородская область"/>
        <s v="Псковская область"/>
        <s v="Южный федеральный округ"/>
        <s v="Республика Адыгея"/>
        <s v="Республика Калмыкия"/>
        <s v="Республика Крым"/>
        <s v="Краснодарский край"/>
        <s v="Волгоградская область"/>
        <s v="Ростовская область"/>
        <s v="Северо-Кавказский федеральный округ"/>
        <s v="Республика Дагестан"/>
        <s v="Республика Ингушетия"/>
        <s v="Кабардино-Балкарская Республика"/>
        <s v="Карачаево-Черкесская Республика"/>
        <s v="Республика Северная Осетия - Алания"/>
        <s v="Чеченская Республика"/>
        <s v="Ставропольский край"/>
        <s v="Приволжский федеральный округ"/>
        <s v="Республика Башкортостан"/>
        <s v="Республика Мордовия"/>
        <s v="Республика Татарстан"/>
        <s v="Удмуртская Республика"/>
        <s v="Чувашская Республика"/>
        <s v="Пермский край"/>
        <s v="Кировская область"/>
        <s v="Нижегородская область"/>
        <s v="Оренбургская область"/>
        <s v="Пензенская область"/>
        <s v="Самарская область"/>
        <s v="Саратовская область"/>
        <s v="Ульяновская область"/>
        <s v="Уральский федеральный округ"/>
        <s v="Курганская область"/>
        <s v="Свердловская область"/>
        <s v="Тюменская область"/>
        <s v="Ханты-Мансийский автономный округ - Югра"/>
        <s v="Тюменская область (без автономных округов)"/>
        <s v="Челябинская область"/>
        <s v="Республика Северная Осетия-Алания" u="1"/>
      </sharedItems>
    </cacheField>
    <cacheField name="Год" numFmtId="0">
      <sharedItems count="5">
        <s v="2017"/>
        <s v="2018"/>
        <s v="2019"/>
        <s v="2020"/>
        <s v="2021"/>
      </sharedItems>
    </cacheField>
    <cacheField name="Урожайность, ц/га" numFmtId="0">
      <sharedItems containsBlank="1" containsMixedTypes="1" containsNumber="1" minValue="1.5" maxValue="33.9"/>
    </cacheField>
    <cacheField name="Валовой сбор, тыс. ц" numFmtId="2">
      <sharedItems containsMixedTypes="1" containsNumber="1" minValue="0" maxValue="15379.287"/>
    </cacheField>
    <cacheField name="Посевные площади, тыс. га" numFmtId="0">
      <sharedItems containsBlank="1" containsMixedTypes="1" containsNumber="1" minValue="0" maxValue="9753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x v="0"/>
    <n v="14.5"/>
    <n v="10480.958000000001"/>
    <n v="7994"/>
  </r>
  <r>
    <x v="0"/>
    <x v="1"/>
    <n v="16"/>
    <n v="12755.725"/>
    <n v="8160.1"/>
  </r>
  <r>
    <x v="0"/>
    <x v="2"/>
    <n v="18.3"/>
    <n v="15379.287"/>
    <n v="8583.6200000000008"/>
  </r>
  <r>
    <x v="0"/>
    <x v="3"/>
    <n v="15.9"/>
    <n v="13277.606"/>
    <n v="8544.82"/>
  </r>
  <r>
    <x v="1"/>
    <x v="0"/>
    <n v="18.8"/>
    <n v="2449.4070000000002"/>
    <n v="1430.41"/>
  </r>
  <r>
    <x v="1"/>
    <x v="1"/>
    <n v="23.6"/>
    <n v="3341.0769999999998"/>
    <n v="1422.81"/>
  </r>
  <r>
    <x v="1"/>
    <x v="2"/>
    <n v="27.5"/>
    <n v="3918.3540000000003"/>
    <n v="1434.37"/>
  </r>
  <r>
    <x v="1"/>
    <x v="3"/>
    <n v="24.9"/>
    <n v="3734.6370000000002"/>
    <n v="1507.43"/>
  </r>
  <r>
    <x v="2"/>
    <x v="0"/>
    <n v="21.8"/>
    <n v="297.20799999999997"/>
    <n v="138.62"/>
  </r>
  <r>
    <x v="2"/>
    <x v="1"/>
    <n v="27.8"/>
    <n v="403.65899999999999"/>
    <n v="145.22"/>
  </r>
  <r>
    <x v="2"/>
    <x v="2"/>
    <n v="31.6"/>
    <n v="475.28800000000001"/>
    <n v="150.56"/>
  </r>
  <r>
    <x v="2"/>
    <x v="3"/>
    <n v="29.3"/>
    <n v="462.25200000000007"/>
    <n v="159.31"/>
  </r>
  <r>
    <x v="3"/>
    <x v="0"/>
    <n v="30.5"/>
    <n v="10.814"/>
    <n v="3.54"/>
  </r>
  <r>
    <x v="3"/>
    <x v="1"/>
    <n v="33.799999999999997"/>
    <n v="13.937000000000001"/>
    <n v="4.13"/>
  </r>
  <r>
    <x v="3"/>
    <x v="2"/>
    <n v="30.6"/>
    <n v="22.542999999999999"/>
    <n v="7.48"/>
  </r>
  <r>
    <x v="3"/>
    <x v="3"/>
    <n v="30"/>
    <n v="24.658000000000001"/>
    <n v="8.2100000000000009"/>
  </r>
  <r>
    <x v="4"/>
    <x v="0"/>
    <s v=""/>
    <s v=""/>
    <s v=""/>
  </r>
  <r>
    <x v="4"/>
    <x v="1"/>
    <s v=""/>
    <s v=""/>
    <s v=""/>
  </r>
  <r>
    <x v="4"/>
    <x v="2"/>
    <n v="4.3"/>
    <n v="0.17099999999999999"/>
    <n v="0.7"/>
  </r>
  <r>
    <x v="4"/>
    <x v="3"/>
    <s v=""/>
    <s v=""/>
    <s v=""/>
  </r>
  <r>
    <x v="5"/>
    <x v="0"/>
    <n v="19.899999999999999"/>
    <n v="845.47"/>
    <n v="436.2"/>
  </r>
  <r>
    <x v="5"/>
    <x v="1"/>
    <n v="25.6"/>
    <n v="1099.7459999999999"/>
    <n v="431.2"/>
  </r>
  <r>
    <x v="5"/>
    <x v="2"/>
    <n v="28.6"/>
    <n v="1248.078"/>
    <n v="436.94"/>
  </r>
  <r>
    <x v="5"/>
    <x v="3"/>
    <n v="23.9"/>
    <n v="1050.961"/>
    <n v="440.91"/>
  </r>
  <r>
    <x v="6"/>
    <x v="0"/>
    <n v="4"/>
    <n v="9.6000000000000002E-2"/>
    <n v="0.34"/>
  </r>
  <r>
    <x v="6"/>
    <x v="1"/>
    <s v=""/>
    <s v=""/>
    <s v=""/>
  </r>
  <r>
    <x v="6"/>
    <x v="2"/>
    <s v=""/>
    <s v=""/>
    <s v=""/>
  </r>
  <r>
    <x v="6"/>
    <x v="3"/>
    <m/>
    <n v="0"/>
    <m/>
  </r>
  <r>
    <x v="7"/>
    <x v="0"/>
    <n v="21.1"/>
    <n v="299.75200000000001"/>
    <n v="149.41"/>
  </r>
  <r>
    <x v="7"/>
    <x v="1"/>
    <n v="24.6"/>
    <n v="369.5"/>
    <n v="150.22"/>
  </r>
  <r>
    <x v="7"/>
    <x v="2"/>
    <n v="29.9"/>
    <n v="426.93500000000006"/>
    <n v="143.1"/>
  </r>
  <r>
    <x v="7"/>
    <x v="3"/>
    <n v="28"/>
    <n v="369.20600000000002"/>
    <n v="132.16"/>
  </r>
  <r>
    <x v="8"/>
    <x v="0"/>
    <n v="17.8"/>
    <n v="302.78899999999999"/>
    <n v="185.7"/>
  </r>
  <r>
    <x v="8"/>
    <x v="1"/>
    <n v="22.1"/>
    <n v="407.85399999999998"/>
    <n v="185.82"/>
  </r>
  <r>
    <x v="8"/>
    <x v="2"/>
    <n v="26.7"/>
    <n v="491.91099999999994"/>
    <n v="185.72"/>
  </r>
  <r>
    <x v="8"/>
    <x v="3"/>
    <n v="25.6"/>
    <n v="550.08299999999997"/>
    <n v="215.85"/>
  </r>
  <r>
    <x v="9"/>
    <x v="0"/>
    <s v=""/>
    <s v=""/>
    <n v="0.04"/>
  </r>
  <r>
    <x v="9"/>
    <x v="1"/>
    <s v=""/>
    <s v=""/>
    <s v=""/>
  </r>
  <r>
    <x v="9"/>
    <x v="2"/>
    <s v=""/>
    <s v=""/>
    <s v=""/>
  </r>
  <r>
    <x v="9"/>
    <x v="3"/>
    <s v=""/>
    <s v=""/>
    <s v=""/>
  </r>
  <r>
    <x v="10"/>
    <x v="0"/>
    <n v="18.7"/>
    <n v="107.059"/>
    <n v="74.8"/>
  </r>
  <r>
    <x v="10"/>
    <x v="1"/>
    <n v="24.5"/>
    <n v="160.71800000000002"/>
    <n v="66.11"/>
  </r>
  <r>
    <x v="10"/>
    <x v="2"/>
    <n v="27"/>
    <n v="181.58099999999999"/>
    <n v="70.53"/>
  </r>
  <r>
    <x v="10"/>
    <x v="3"/>
    <n v="27.6"/>
    <n v="188.185"/>
    <n v="68.989999999999995"/>
  </r>
  <r>
    <x v="11"/>
    <x v="0"/>
    <n v="14.1"/>
    <n v="56.695000000000007"/>
    <n v="48.23"/>
  </r>
  <r>
    <x v="11"/>
    <x v="1"/>
    <n v="20.2"/>
    <n v="85.246000000000009"/>
    <n v="42.76"/>
  </r>
  <r>
    <x v="11"/>
    <x v="2"/>
    <n v="24.3"/>
    <n v="136.13"/>
    <n v="56.21"/>
  </r>
  <r>
    <x v="11"/>
    <x v="3"/>
    <n v="25.4"/>
    <n v="142.38499999999999"/>
    <n v="56.11"/>
  </r>
  <r>
    <x v="12"/>
    <x v="0"/>
    <s v=""/>
    <s v=""/>
    <n v="0"/>
  </r>
  <r>
    <x v="12"/>
    <x v="1"/>
    <n v="13.1"/>
    <n v="0.35399999999999998"/>
    <n v="0.42"/>
  </r>
  <r>
    <x v="12"/>
    <x v="2"/>
    <s v=""/>
    <s v=""/>
    <s v=""/>
  </r>
  <r>
    <x v="12"/>
    <x v="3"/>
    <s v=""/>
    <s v=""/>
    <s v=""/>
  </r>
  <r>
    <x v="13"/>
    <x v="0"/>
    <n v="16.2"/>
    <n v="516.23699999999997"/>
    <n v="380.98"/>
  </r>
  <r>
    <x v="13"/>
    <x v="1"/>
    <n v="20.2"/>
    <n v="770.06000000000006"/>
    <n v="383.07"/>
  </r>
  <r>
    <x v="13"/>
    <x v="2"/>
    <n v="24.3"/>
    <n v="881.42700000000002"/>
    <n v="363.74"/>
  </r>
  <r>
    <x v="13"/>
    <x v="3"/>
    <n v="22.1"/>
    <n v="867.43299999999999"/>
    <n v="395.29"/>
  </r>
  <r>
    <x v="14"/>
    <x v="0"/>
    <n v="12.6"/>
    <n v="13.288"/>
    <n v="12.55"/>
  </r>
  <r>
    <x v="14"/>
    <x v="1"/>
    <n v="21.7"/>
    <n v="30.001999999999999"/>
    <n v="13.85"/>
  </r>
  <r>
    <x v="14"/>
    <x v="2"/>
    <n v="28.5"/>
    <n v="54.290999999999997"/>
    <n v="19.39"/>
  </r>
  <r>
    <x v="14"/>
    <x v="3"/>
    <n v="27.2"/>
    <n v="76.174000000000007"/>
    <n v="28.57"/>
  </r>
  <r>
    <x v="15"/>
    <x v="1"/>
    <n v="9.9"/>
    <n v="669.91399999999999"/>
    <n v="736.99"/>
  </r>
  <r>
    <x v="15"/>
    <x v="2"/>
    <n v="9"/>
    <n v="680.00299999999993"/>
    <n v="767.6"/>
  </r>
  <r>
    <x v="15"/>
    <x v="3"/>
    <n v="9.9"/>
    <n v="680.24700000000007"/>
    <n v="735.45"/>
  </r>
  <r>
    <x v="16"/>
    <x v="0"/>
    <n v="19.5"/>
    <n v="0"/>
    <n v="0"/>
  </r>
  <r>
    <x v="16"/>
    <x v="1"/>
    <s v=""/>
    <s v=""/>
    <s v=""/>
  </r>
  <r>
    <x v="16"/>
    <x v="2"/>
    <s v=""/>
    <s v=""/>
    <s v=""/>
  </r>
  <r>
    <x v="16"/>
    <x v="3"/>
    <s v=""/>
    <s v=""/>
    <s v=""/>
  </r>
  <r>
    <x v="17"/>
    <x v="0"/>
    <n v="10.199999999999999"/>
    <n v="0.51300000000000001"/>
    <n v="0.5"/>
  </r>
  <r>
    <x v="17"/>
    <x v="1"/>
    <n v="9.1999999999999993"/>
    <n v="0.36099999999999999"/>
    <n v="0.39"/>
  </r>
  <r>
    <x v="17"/>
    <x v="2"/>
    <n v="8"/>
    <n v="0.36"/>
    <n v="0.45"/>
  </r>
  <r>
    <x v="17"/>
    <x v="3"/>
    <n v="6.6"/>
    <n v="0.46399999999999997"/>
    <n v="0.7"/>
  </r>
  <r>
    <x v="18"/>
    <x v="0"/>
    <n v="10.4"/>
    <n v="560.66000000000008"/>
    <n v="574.11"/>
  </r>
  <r>
    <x v="18"/>
    <x v="1"/>
    <n v="10.1"/>
    <n v="618.61500000000001"/>
    <n v="669.37"/>
  </r>
  <r>
    <x v="18"/>
    <x v="2"/>
    <n v="8.9"/>
    <n v="630.923"/>
    <n v="717.32"/>
  </r>
  <r>
    <x v="18"/>
    <x v="3"/>
    <n v="10"/>
    <n v="648.95299999999997"/>
    <n v="696.09"/>
  </r>
  <r>
    <x v="19"/>
    <x v="0"/>
    <n v="6.9"/>
    <n v="0.42599999999999999"/>
    <n v="2.2599999999999998"/>
  </r>
  <r>
    <x v="19"/>
    <x v="1"/>
    <n v="6.1"/>
    <n v="0.83699999999999997"/>
    <n v="1.58"/>
  </r>
  <r>
    <x v="19"/>
    <x v="2"/>
    <n v="6.9"/>
    <n v="1.702"/>
    <n v="2.4700000000000002"/>
  </r>
  <r>
    <x v="19"/>
    <x v="3"/>
    <n v="6"/>
    <n v="0.11000000000000001"/>
    <n v="0.18"/>
  </r>
  <r>
    <x v="20"/>
    <x v="0"/>
    <n v="6.1"/>
    <n v="0.189"/>
    <n v="0.31"/>
  </r>
  <r>
    <x v="20"/>
    <x v="1"/>
    <n v="6.6"/>
    <n v="0.77699999999999991"/>
    <n v="1.32"/>
  </r>
  <r>
    <x v="20"/>
    <x v="2"/>
    <n v="7"/>
    <n v="0.255"/>
    <n v="0.37"/>
  </r>
  <r>
    <x v="20"/>
    <x v="3"/>
    <n v="8.9"/>
    <n v="0.41"/>
    <n v="0.46"/>
  </r>
  <r>
    <x v="21"/>
    <x v="0"/>
    <n v="7.5"/>
    <n v="10.081999999999999"/>
    <n v="13.84"/>
  </r>
  <r>
    <x v="21"/>
    <x v="1"/>
    <n v="5.4"/>
    <n v="5.0630000000000006"/>
    <n v="11.4"/>
  </r>
  <r>
    <x v="21"/>
    <x v="2"/>
    <n v="8.3000000000000007"/>
    <n v="11.253"/>
    <n v="14.29"/>
  </r>
  <r>
    <x v="21"/>
    <x v="3"/>
    <n v="11.9"/>
    <n v="11.039"/>
    <n v="11.44"/>
  </r>
  <r>
    <x v="22"/>
    <x v="0"/>
    <n v="10.6"/>
    <n v="58.15"/>
    <n v="54.74"/>
  </r>
  <r>
    <x v="22"/>
    <x v="1"/>
    <n v="8.8000000000000007"/>
    <n v="44.262"/>
    <n v="52.93"/>
  </r>
  <r>
    <x v="22"/>
    <x v="2"/>
    <n v="11.1"/>
    <n v="35.507999999999996"/>
    <n v="32.700000000000003"/>
  </r>
  <r>
    <x v="22"/>
    <x v="3"/>
    <n v="7.6"/>
    <n v="19.271000000000001"/>
    <n v="26.58"/>
  </r>
  <r>
    <x v="23"/>
    <x v="1"/>
    <n v="2.8"/>
    <n v="6.2E-2"/>
    <n v="0.22"/>
  </r>
  <r>
    <x v="23"/>
    <x v="2"/>
    <n v="14.2"/>
    <n v="0.60599999999999998"/>
    <n v="0.48"/>
  </r>
  <r>
    <x v="23"/>
    <x v="3"/>
    <n v="4.2"/>
    <n v="0.05"/>
    <n v="0.12"/>
  </r>
  <r>
    <x v="24"/>
    <x v="0"/>
    <n v="1.5"/>
    <n v="2E-3"/>
    <n v="0.02"/>
  </r>
  <r>
    <x v="24"/>
    <x v="1"/>
    <m/>
    <n v="3.6999999999999998E-2"/>
    <n v="0.2"/>
  </r>
  <r>
    <x v="24"/>
    <x v="2"/>
    <s v=""/>
    <s v=""/>
    <n v="0.05"/>
  </r>
  <r>
    <x v="24"/>
    <x v="3"/>
    <s v=""/>
    <s v=""/>
    <n v="0"/>
  </r>
  <r>
    <x v="25"/>
    <x v="0"/>
    <n v="11.4"/>
    <n v="1.0999999999999999E-2"/>
    <n v="0.01"/>
  </r>
  <r>
    <x v="25"/>
    <x v="1"/>
    <n v="11.3"/>
    <n v="1.0999999999999999E-2"/>
    <n v="0.01"/>
  </r>
  <r>
    <x v="25"/>
    <x v="2"/>
    <n v="14.2"/>
    <n v="0.59299999999999997"/>
    <n v="0.43"/>
  </r>
  <r>
    <x v="25"/>
    <x v="3"/>
    <n v="3.7"/>
    <n v="4.0999999999999995E-2"/>
    <n v="0.11"/>
  </r>
  <r>
    <x v="26"/>
    <x v="0"/>
    <n v="23"/>
    <n v="8.9999999999999993E-3"/>
    <n v="0"/>
  </r>
  <r>
    <x v="26"/>
    <x v="1"/>
    <n v="25"/>
    <n v="0.01"/>
    <n v="0"/>
  </r>
  <r>
    <x v="26"/>
    <x v="2"/>
    <n v="19"/>
    <n v="8.0000000000000002E-3"/>
    <n v="0"/>
  </r>
  <r>
    <x v="26"/>
    <x v="3"/>
    <n v="19"/>
    <n v="8.0000000000000002E-3"/>
    <n v="0"/>
  </r>
  <r>
    <x v="27"/>
    <x v="0"/>
    <n v="24.8"/>
    <n v="1.0999999999999999E-2"/>
    <n v="0.01"/>
  </r>
  <r>
    <x v="27"/>
    <x v="1"/>
    <n v="8.6"/>
    <n v="3.0000000000000001E-3"/>
    <n v="0"/>
  </r>
  <r>
    <x v="27"/>
    <x v="2"/>
    <n v="25.3"/>
    <n v="6.0000000000000001E-3"/>
    <n v="0"/>
  </r>
  <r>
    <x v="27"/>
    <x v="3"/>
    <n v="9.3000000000000007"/>
    <n v="1E-3"/>
    <n v="0.01"/>
  </r>
  <r>
    <x v="28"/>
    <x v="0"/>
    <s v=""/>
    <s v=""/>
    <s v=""/>
  </r>
  <r>
    <x v="28"/>
    <x v="1"/>
    <s v=""/>
    <s v=""/>
    <s v=""/>
  </r>
  <r>
    <x v="28"/>
    <x v="2"/>
    <s v=""/>
    <s v=""/>
    <s v=""/>
  </r>
  <r>
    <x v="28"/>
    <x v="3"/>
    <n v="8"/>
    <n v="0"/>
    <n v="0"/>
  </r>
  <r>
    <x v="29"/>
    <x v="0"/>
    <s v=""/>
    <s v=""/>
    <s v=""/>
  </r>
  <r>
    <x v="29"/>
    <x v="1"/>
    <s v=""/>
    <s v=""/>
    <s v=""/>
  </r>
  <r>
    <x v="29"/>
    <x v="2"/>
    <s v=""/>
    <s v=""/>
    <s v=""/>
  </r>
  <r>
    <x v="29"/>
    <x v="3"/>
    <n v="8"/>
    <n v="0"/>
    <n v="0"/>
  </r>
  <r>
    <x v="30"/>
    <x v="0"/>
    <s v=""/>
    <s v=""/>
    <s v=""/>
  </r>
  <r>
    <x v="30"/>
    <x v="1"/>
    <s v=""/>
    <s v=""/>
    <s v=""/>
  </r>
  <r>
    <x v="30"/>
    <x v="2"/>
    <s v=""/>
    <s v=""/>
    <s v=""/>
  </r>
  <r>
    <x v="30"/>
    <x v="3"/>
    <s v=""/>
    <s v=""/>
    <s v=""/>
  </r>
  <r>
    <x v="31"/>
    <x v="0"/>
    <n v="18.8"/>
    <n v="3285.768"/>
    <n v="1917.46"/>
  </r>
  <r>
    <x v="31"/>
    <x v="1"/>
    <n v="17.8"/>
    <n v="3348.9110000000001"/>
    <n v="1915.02"/>
  </r>
  <r>
    <x v="31"/>
    <x v="2"/>
    <n v="21.8"/>
    <n v="4294.1449999999995"/>
    <n v="1977.71"/>
  </r>
  <r>
    <x v="31"/>
    <x v="3"/>
    <n v="17.600000000000001"/>
    <n v="3568.8319999999999"/>
    <n v="2046.44"/>
  </r>
  <r>
    <x v="32"/>
    <x v="0"/>
    <n v="15.4"/>
    <n v="76.363"/>
    <n v="50.31"/>
  </r>
  <r>
    <x v="32"/>
    <x v="1"/>
    <n v="15.8"/>
    <n v="72.849000000000004"/>
    <n v="48.8"/>
  </r>
  <r>
    <x v="32"/>
    <x v="2"/>
    <n v="18.399999999999999"/>
    <n v="90.063999999999993"/>
    <n v="49.16"/>
  </r>
  <r>
    <x v="32"/>
    <x v="3"/>
    <n v="21.8"/>
    <n v="121.176"/>
    <n v="55.58"/>
  </r>
  <r>
    <x v="33"/>
    <x v="0"/>
    <n v="10.8"/>
    <n v="7.4069999999999991"/>
    <n v="6.87"/>
  </r>
  <r>
    <x v="33"/>
    <x v="1"/>
    <n v="7.7"/>
    <n v="4.4700000000000006"/>
    <n v="5.87"/>
  </r>
  <r>
    <x v="33"/>
    <x v="2"/>
    <n v="14.1"/>
    <n v="6.3209999999999997"/>
    <n v="4.55"/>
  </r>
  <r>
    <x v="33"/>
    <x v="3"/>
    <n v="12.4"/>
    <n v="3.62"/>
    <n v="3"/>
  </r>
  <r>
    <x v="34"/>
    <x v="0"/>
    <n v="10.199999999999999"/>
    <n v="121.31400000000001"/>
    <n v="124.21"/>
  </r>
  <r>
    <x v="34"/>
    <x v="1"/>
    <n v="6.5"/>
    <n v="46.134"/>
    <n v="76.900000000000006"/>
  </r>
  <r>
    <x v="34"/>
    <x v="2"/>
    <n v="12.1"/>
    <n v="74.179000000000002"/>
    <n v="62.27"/>
  </r>
  <r>
    <x v="34"/>
    <x v="3"/>
    <n v="8.6999999999999993"/>
    <n v="45.451000000000001"/>
    <n v="53.44"/>
  </r>
  <r>
    <x v="35"/>
    <x v="0"/>
    <n v="25.5"/>
    <n v="1075.1320000000001"/>
    <n v="423.43"/>
  </r>
  <r>
    <x v="35"/>
    <x v="1"/>
    <n v="22"/>
    <n v="941.05899999999997"/>
    <n v="433.77"/>
  </r>
  <r>
    <x v="35"/>
    <x v="2"/>
    <n v="25.1"/>
    <n v="1114.0030000000002"/>
    <n v="444.53"/>
  </r>
  <r>
    <x v="35"/>
    <x v="3"/>
    <n v="19.899999999999999"/>
    <n v="921.77700000000004"/>
    <n v="465.13"/>
  </r>
  <r>
    <x v="36"/>
    <x v="0"/>
    <n v="12.5"/>
    <n v="576.02"/>
    <n v="597.78"/>
  </r>
  <r>
    <x v="36"/>
    <x v="1"/>
    <n v="15.2"/>
    <n v="943.28300000000002"/>
    <n v="636.1"/>
  </r>
  <r>
    <x v="36"/>
    <x v="2"/>
    <n v="17.899999999999999"/>
    <n v="1202.606"/>
    <n v="677.83"/>
  </r>
  <r>
    <x v="36"/>
    <x v="3"/>
    <n v="15.3"/>
    <n v="1063.069"/>
    <n v="709.03"/>
  </r>
  <r>
    <x v="37"/>
    <x v="0"/>
    <n v="20.5"/>
    <n v="1429.5329999999999"/>
    <n v="714.86"/>
  </r>
  <r>
    <x v="37"/>
    <x v="1"/>
    <n v="19"/>
    <n v="1341.117"/>
    <n v="713.57"/>
  </r>
  <r>
    <x v="37"/>
    <x v="2"/>
    <n v="24.6"/>
    <n v="1806.971"/>
    <n v="739.38"/>
  </r>
  <r>
    <x v="37"/>
    <x v="3"/>
    <n v="18.8"/>
    <n v="1413.7379999999998"/>
    <n v="760.26"/>
  </r>
  <r>
    <x v="38"/>
    <x v="0"/>
    <n v="17.600000000000001"/>
    <n v="684.23299999999995"/>
    <n v="403.55"/>
  </r>
  <r>
    <x v="38"/>
    <x v="1"/>
    <n v="16.5"/>
    <n v="594.63199999999995"/>
    <n v="385.74"/>
  </r>
  <r>
    <x v="38"/>
    <x v="2"/>
    <n v="17"/>
    <n v="560.19899999999996"/>
    <n v="365.55"/>
  </r>
  <r>
    <x v="38"/>
    <x v="3"/>
    <n v="13.3"/>
    <n v="398.07"/>
    <n v="324.5"/>
  </r>
  <r>
    <x v="39"/>
    <x v="0"/>
    <n v="12.2"/>
    <n v="9.1489999999999991"/>
    <n v="7.75"/>
  </r>
  <r>
    <x v="39"/>
    <x v="1"/>
    <n v="12.2"/>
    <n v="8.2900000000000009"/>
    <n v="7.21"/>
  </r>
  <r>
    <x v="39"/>
    <x v="2"/>
    <n v="12.8"/>
    <n v="8.3659999999999997"/>
    <n v="6.55"/>
  </r>
  <r>
    <x v="39"/>
    <x v="3"/>
    <n v="13.3"/>
    <n v="7.8599999999999994"/>
    <n v="5.92"/>
  </r>
  <r>
    <x v="40"/>
    <x v="0"/>
    <n v="10.6"/>
    <n v="1.8980000000000001"/>
    <n v="8.3000000000000007"/>
  </r>
  <r>
    <x v="40"/>
    <x v="1"/>
    <n v="6.9"/>
    <n v="3.278"/>
    <n v="8.07"/>
  </r>
  <r>
    <x v="40"/>
    <x v="2"/>
    <n v="9.6"/>
    <n v="0.156"/>
    <n v="6.18"/>
  </r>
  <r>
    <x v="40"/>
    <x v="3"/>
    <n v="12.1"/>
    <n v="0.187"/>
    <n v="3.19"/>
  </r>
  <r>
    <x v="41"/>
    <x v="0"/>
    <n v="16.5"/>
    <n v="28.441000000000003"/>
    <n v="18.670000000000002"/>
  </r>
  <r>
    <x v="41"/>
    <x v="1"/>
    <n v="18.8"/>
    <n v="32.911999999999999"/>
    <n v="17.579999999999998"/>
  </r>
  <r>
    <x v="41"/>
    <x v="2"/>
    <n v="18.399999999999999"/>
    <n v="26.107999999999997"/>
    <n v="14.77"/>
  </r>
  <r>
    <x v="41"/>
    <x v="3"/>
    <n v="20.8"/>
    <n v="28.895"/>
    <n v="15.73"/>
  </r>
  <r>
    <x v="42"/>
    <x v="0"/>
    <n v="16.5"/>
    <n v="15.481999999999999"/>
    <n v="9.56"/>
  </r>
  <r>
    <x v="42"/>
    <x v="1"/>
    <n v="19.100000000000001"/>
    <n v="17.018000000000001"/>
    <n v="10.83"/>
  </r>
  <r>
    <x v="42"/>
    <x v="2"/>
    <n v="18.5"/>
    <n v="15.011000000000001"/>
    <n v="8.4700000000000006"/>
  </r>
  <r>
    <x v="42"/>
    <x v="3"/>
    <n v="13.5"/>
    <n v="6.8439999999999994"/>
    <n v="5.71"/>
  </r>
  <r>
    <x v="43"/>
    <x v="0"/>
    <n v="8.1"/>
    <n v="3.6340000000000003"/>
    <n v="4.5"/>
  </r>
  <r>
    <x v="43"/>
    <x v="1"/>
    <n v="16.2"/>
    <n v="2.3530000000000002"/>
    <n v="1.46"/>
  </r>
  <r>
    <x v="43"/>
    <x v="2"/>
    <n v="14.3"/>
    <n v="1.391"/>
    <n v="1.51"/>
  </r>
  <r>
    <x v="43"/>
    <x v="3"/>
    <n v="12.9"/>
    <n v="0.34900000000000003"/>
    <n v="0.27"/>
  </r>
  <r>
    <x v="44"/>
    <x v="0"/>
    <n v="8.3000000000000007"/>
    <n v="24.776"/>
    <n v="31.77"/>
  </r>
  <r>
    <x v="44"/>
    <x v="1"/>
    <n v="9.9"/>
    <n v="4.4329999999999998"/>
    <n v="19.559999999999999"/>
  </r>
  <r>
    <x v="44"/>
    <x v="2"/>
    <n v="10.8"/>
    <n v="2.2989999999999999"/>
    <n v="23.31"/>
  </r>
  <r>
    <x v="44"/>
    <x v="3"/>
    <n v="15.4"/>
    <n v="13.556000000000001"/>
    <n v="13.32"/>
  </r>
  <r>
    <x v="45"/>
    <x v="0"/>
    <n v="18.899999999999999"/>
    <n v="600.85400000000004"/>
    <n v="323.01"/>
  </r>
  <r>
    <x v="45"/>
    <x v="1"/>
    <n v="16.600000000000001"/>
    <n v="526.34699999999998"/>
    <n v="321.01"/>
  </r>
  <r>
    <x v="45"/>
    <x v="2"/>
    <n v="17"/>
    <n v="506.86800000000005"/>
    <n v="304.76"/>
  </r>
  <r>
    <x v="45"/>
    <x v="3"/>
    <n v="12.9"/>
    <n v="340.37900000000002"/>
    <n v="280.36"/>
  </r>
  <r>
    <x v="46"/>
    <x v="0"/>
    <n v="10.8"/>
    <n v="3340.6980000000003"/>
    <n v="3500.84"/>
  </r>
  <r>
    <x v="46"/>
    <x v="1"/>
    <n v="13.4"/>
    <n v="4701.3279999999995"/>
    <n v="3590.07"/>
  </r>
  <r>
    <x v="46"/>
    <x v="2"/>
    <n v="15.2"/>
    <n v="5822.4709999999995"/>
    <n v="3923.55"/>
  </r>
  <r>
    <x v="46"/>
    <x v="3"/>
    <n v="12.8"/>
    <n v="4822.6589999999997"/>
    <n v="3843.75"/>
  </r>
  <r>
    <x v="47"/>
    <x v="0"/>
    <n v="11.9"/>
    <n v="273.71699999999998"/>
    <n v="234.59"/>
  </r>
  <r>
    <x v="47"/>
    <x v="1"/>
    <n v="14.5"/>
    <n v="324.423"/>
    <n v="225.32"/>
  </r>
  <r>
    <x v="47"/>
    <x v="2"/>
    <n v="14.3"/>
    <n v="355.52"/>
    <n v="248.29"/>
  </r>
  <r>
    <x v="47"/>
    <x v="3"/>
    <n v="13.9"/>
    <n v="312.721"/>
    <n v="228.06"/>
  </r>
  <r>
    <x v="48"/>
    <x v="0"/>
    <n v="11.6"/>
    <n v="3.5630000000000002"/>
    <n v="4.1900000000000004"/>
  </r>
  <r>
    <x v="48"/>
    <x v="1"/>
    <n v="14.2"/>
    <n v="3.4430000000000001"/>
    <n v="2.77"/>
  </r>
  <r>
    <x v="48"/>
    <x v="2"/>
    <n v="14.9"/>
    <n v="4.6659999999999995"/>
    <n v="3.13"/>
  </r>
  <r>
    <x v="48"/>
    <x v="3"/>
    <n v="13.9"/>
    <n v="5.476"/>
    <n v="4.12"/>
  </r>
  <r>
    <x v="49"/>
    <x v="0"/>
    <n v="13.2"/>
    <n v="159.94900000000001"/>
    <n v="131.43"/>
  </r>
  <r>
    <x v="49"/>
    <x v="1"/>
    <n v="15.6"/>
    <n v="191.35899999999998"/>
    <n v="124.12"/>
  </r>
  <r>
    <x v="49"/>
    <x v="2"/>
    <n v="15.3"/>
    <n v="196.351"/>
    <n v="132.03"/>
  </r>
  <r>
    <x v="49"/>
    <x v="3"/>
    <n v="14.3"/>
    <n v="171.04900000000001"/>
    <n v="119.7"/>
  </r>
  <r>
    <x v="50"/>
    <x v="0"/>
    <n v="14"/>
    <n v="8.0000000000000002E-3"/>
    <n v="0.01"/>
  </r>
  <r>
    <x v="50"/>
    <x v="1"/>
    <n v="12.3"/>
    <n v="1E-3"/>
    <n v="0"/>
  </r>
  <r>
    <x v="50"/>
    <x v="2"/>
    <n v="7"/>
    <n v="1E-3"/>
    <n v="0"/>
  </r>
  <r>
    <x v="50"/>
    <x v="3"/>
    <n v="7"/>
    <n v="1E-3"/>
    <n v="0"/>
  </r>
  <r>
    <x v="51"/>
    <x v="0"/>
    <n v="9.5"/>
    <n v="4.8570000000000002"/>
    <n v="6.86"/>
  </r>
  <r>
    <x v="51"/>
    <x v="1"/>
    <n v="13.8"/>
    <n v="4.54"/>
    <n v="3.56"/>
  </r>
  <r>
    <x v="51"/>
    <x v="2"/>
    <n v="17.399999999999999"/>
    <n v="7.3639999999999999"/>
    <n v="4.22"/>
  </r>
  <r>
    <x v="51"/>
    <x v="3"/>
    <n v="13.2"/>
    <n v="2.8289999999999997"/>
    <n v="2.23"/>
  </r>
  <r>
    <x v="52"/>
    <x v="0"/>
    <s v=""/>
    <s v=""/>
    <s v=""/>
  </r>
  <r>
    <x v="52"/>
    <x v="1"/>
    <n v="15"/>
    <n v="1E-3"/>
    <n v="0"/>
  </r>
  <r>
    <x v="52"/>
    <x v="2"/>
    <s v=""/>
    <s v=""/>
    <s v=""/>
  </r>
  <r>
    <x v="52"/>
    <x v="3"/>
    <s v=""/>
    <s v=""/>
    <s v=""/>
  </r>
  <r>
    <x v="53"/>
    <x v="0"/>
    <n v="8.5"/>
    <n v="0.47000000000000003"/>
    <n v="0.55000000000000004"/>
  </r>
  <r>
    <x v="53"/>
    <x v="1"/>
    <m/>
    <n v="0"/>
    <m/>
  </r>
  <r>
    <x v="53"/>
    <x v="2"/>
    <s v=""/>
    <s v=""/>
    <s v=""/>
  </r>
  <r>
    <x v="53"/>
    <x v="3"/>
    <s v=""/>
    <s v=""/>
    <s v=""/>
  </r>
  <r>
    <x v="54"/>
    <x v="0"/>
    <n v="8.6999999999999993"/>
    <n v="16.616999999999997"/>
    <n v="26.79"/>
  </r>
  <r>
    <x v="54"/>
    <x v="1"/>
    <n v="8.5"/>
    <n v="10.725"/>
    <n v="13.73"/>
  </r>
  <r>
    <x v="54"/>
    <x v="2"/>
    <n v="8"/>
    <n v="6.2069999999999999"/>
    <n v="14.13"/>
  </r>
  <r>
    <x v="54"/>
    <x v="3"/>
    <n v="9.9"/>
    <n v="3.4869999999999997"/>
    <n v="6.95"/>
  </r>
  <r>
    <x v="55"/>
    <x v="0"/>
    <n v="9.9"/>
    <n v="798.88599999999997"/>
    <n v="862.31"/>
  </r>
  <r>
    <x v="55"/>
    <x v="1"/>
    <n v="10.6"/>
    <n v="959.73500000000001"/>
    <n v="920.42"/>
  </r>
  <r>
    <x v="55"/>
    <x v="2"/>
    <n v="12.8"/>
    <n v="1271.0930000000001"/>
    <n v="1024.19"/>
  </r>
  <r>
    <x v="55"/>
    <x v="3"/>
    <n v="10.6"/>
    <n v="895.17399999999998"/>
    <n v="860.25"/>
  </r>
  <r>
    <x v="56"/>
    <x v="0"/>
    <n v="10.6"/>
    <n v="199.91800000000001"/>
    <n v="271.73"/>
  </r>
  <r>
    <x v="56"/>
    <x v="1"/>
    <n v="16.7"/>
    <n v="389.69200000000001"/>
    <n v="246.43"/>
  </r>
  <r>
    <x v="56"/>
    <x v="2"/>
    <n v="19"/>
    <n v="494.34899999999999"/>
    <n v="268.02999999999997"/>
  </r>
  <r>
    <x v="56"/>
    <x v="3"/>
    <n v="19.2"/>
    <n v="507.17299999999994"/>
    <n v="267.62"/>
  </r>
  <r>
    <x v="57"/>
    <x v="0"/>
    <n v="12.4"/>
    <n v="674.78100000000006"/>
    <n v="595.33000000000004"/>
  </r>
  <r>
    <x v="57"/>
    <x v="1"/>
    <n v="15.7"/>
    <n v="965.67800000000011"/>
    <n v="625.30999999999995"/>
  </r>
  <r>
    <x v="57"/>
    <x v="2"/>
    <n v="16.7"/>
    <n v="1120.1790000000001"/>
    <n v="699.23"/>
  </r>
  <r>
    <x v="57"/>
    <x v="3"/>
    <n v="13.3"/>
    <n v="904.27800000000002"/>
    <n v="687.62"/>
  </r>
  <r>
    <x v="58"/>
    <x v="0"/>
    <n v="10.199999999999999"/>
    <n v="1010.9860000000001"/>
    <n v="1147.99"/>
  </r>
  <r>
    <x v="58"/>
    <x v="1"/>
    <n v="13.1"/>
    <n v="1573.5"/>
    <n v="1220.28"/>
  </r>
  <r>
    <x v="58"/>
    <x v="2"/>
    <n v="15.6"/>
    <n v="2027.2560000000001"/>
    <n v="1317.34"/>
  </r>
  <r>
    <x v="58"/>
    <x v="3"/>
    <n v="12.4"/>
    <n v="1740.6599999999999"/>
    <n v="1440.46"/>
  </r>
  <r>
    <x v="59"/>
    <x v="0"/>
    <n v="10.9"/>
    <n v="196.946"/>
    <n v="219.07"/>
  </r>
  <r>
    <x v="59"/>
    <x v="1"/>
    <n v="14.1"/>
    <n v="278.00300000000004"/>
    <n v="207.87"/>
  </r>
  <r>
    <x v="59"/>
    <x v="2"/>
    <n v="16.3"/>
    <n v="339.48400000000004"/>
    <n v="212.95"/>
  </r>
  <r>
    <x v="59"/>
    <x v="3"/>
    <n v="12.7"/>
    <n v="279.81200000000001"/>
    <n v="226.73"/>
  </r>
  <r>
    <x v="60"/>
    <x v="0"/>
    <n v="9.6999999999999993"/>
    <n v="90.811999999999998"/>
    <n v="95.95"/>
  </r>
  <r>
    <x v="60"/>
    <x v="1"/>
    <n v="9.6"/>
    <n v="99.8"/>
    <n v="109.25"/>
  </r>
  <r>
    <x v="60"/>
    <x v="2"/>
    <n v="9.4"/>
    <n v="103.50899999999999"/>
    <n v="114.37"/>
  </r>
  <r>
    <x v="60"/>
    <x v="3"/>
    <n v="9.8000000000000007"/>
    <n v="73.111000000000004"/>
    <n v="87.12"/>
  </r>
  <r>
    <x v="61"/>
    <x v="0"/>
    <n v="8"/>
    <n v="18.225000000000001"/>
    <n v="24.36"/>
  </r>
  <r>
    <x v="61"/>
    <x v="1"/>
    <n v="8"/>
    <n v="19.228000000000002"/>
    <n v="26.36"/>
  </r>
  <r>
    <x v="61"/>
    <x v="2"/>
    <n v="10.199999999999999"/>
    <n v="22.312000000000001"/>
    <n v="23.46"/>
  </r>
  <r>
    <x v="61"/>
    <x v="3"/>
    <n v="10.199999999999999"/>
    <n v="15.661000000000001"/>
    <n v="15.48"/>
  </r>
  <r>
    <x v="62"/>
    <x v="0"/>
    <s v=""/>
    <s v=""/>
    <s v=""/>
  </r>
  <r>
    <x v="62"/>
    <x v="1"/>
    <s v=""/>
    <s v=""/>
    <s v=""/>
  </r>
  <r>
    <x v="62"/>
    <x v="2"/>
    <s v=""/>
    <s v=""/>
    <s v=""/>
  </r>
  <r>
    <x v="62"/>
    <x v="3"/>
    <n v="9.6999999999999993"/>
    <n v="5.3000000000000005E-2"/>
    <n v="0.06"/>
  </r>
  <r>
    <x v="63"/>
    <x v="0"/>
    <s v=""/>
    <s v=""/>
    <s v=""/>
  </r>
  <r>
    <x v="63"/>
    <x v="1"/>
    <n v="33.9"/>
    <n v="7.000000000000001E-3"/>
    <n v="0"/>
  </r>
  <r>
    <x v="63"/>
    <x v="2"/>
    <n v="29.8"/>
    <n v="0"/>
    <n v="0"/>
  </r>
  <r>
    <x v="63"/>
    <x v="3"/>
    <n v="26"/>
    <n v="0"/>
    <n v="0"/>
  </r>
  <r>
    <x v="64"/>
    <x v="0"/>
    <s v=""/>
    <s v=""/>
    <s v=""/>
  </r>
  <r>
    <x v="64"/>
    <x v="1"/>
    <s v=""/>
    <s v=""/>
    <s v=""/>
  </r>
  <r>
    <x v="64"/>
    <x v="2"/>
    <s v=""/>
    <s v=""/>
    <s v=""/>
  </r>
  <r>
    <x v="64"/>
    <x v="3"/>
    <n v="26"/>
    <n v="0"/>
    <n v="0"/>
  </r>
  <r>
    <x v="65"/>
    <x v="0"/>
    <s v=""/>
    <s v=""/>
    <s v=""/>
  </r>
  <r>
    <x v="65"/>
    <x v="1"/>
    <n v="33.9"/>
    <n v="7.000000000000001E-3"/>
    <n v="0"/>
  </r>
  <r>
    <x v="65"/>
    <x v="2"/>
    <n v="29.8"/>
    <n v="0"/>
    <n v="0"/>
  </r>
  <r>
    <x v="65"/>
    <x v="3"/>
    <s v=""/>
    <s v=""/>
    <s v=""/>
  </r>
  <r>
    <x v="66"/>
    <x v="0"/>
    <n v="10.199999999999999"/>
    <n v="72.587000000000003"/>
    <n v="71.59"/>
  </r>
  <r>
    <x v="66"/>
    <x v="1"/>
    <n v="10.1"/>
    <n v="80.564999999999998"/>
    <n v="82.88"/>
  </r>
  <r>
    <x v="66"/>
    <x v="2"/>
    <n v="9.1999999999999993"/>
    <n v="81.195999999999998"/>
    <n v="90.9"/>
  </r>
  <r>
    <x v="66"/>
    <x v="3"/>
    <n v="9.6999999999999993"/>
    <n v="57.396000000000001"/>
    <n v="71.58"/>
  </r>
  <r>
    <x v="15"/>
    <x v="0"/>
    <n v="10.3"/>
    <n v="630.00800000000004"/>
    <n v="645.77"/>
  </r>
  <r>
    <x v="23"/>
    <x v="0"/>
    <n v="23.7"/>
    <n v="3.2000000000000001E-2"/>
    <n v="0.02"/>
  </r>
  <r>
    <x v="0"/>
    <x v="4"/>
    <n v="16.2"/>
    <s v=""/>
    <n v="9753.36"/>
  </r>
  <r>
    <x v="1"/>
    <x v="4"/>
    <n v="23.2"/>
    <s v=""/>
    <n v="1793.81"/>
  </r>
  <r>
    <x v="2"/>
    <x v="4"/>
    <n v="26"/>
    <s v=""/>
    <n v="188.3"/>
  </r>
  <r>
    <x v="3"/>
    <x v="4"/>
    <n v="25"/>
    <s v=""/>
    <n v="15.22"/>
  </r>
  <r>
    <x v="4"/>
    <x v="4"/>
    <s v=""/>
    <s v=""/>
    <s v=""/>
  </r>
  <r>
    <x v="5"/>
    <x v="4"/>
    <m/>
    <s v=""/>
    <n v="560.54"/>
  </r>
  <r>
    <x v="6"/>
    <x v="4"/>
    <m/>
    <s v=""/>
    <m/>
  </r>
  <r>
    <x v="7"/>
    <x v="4"/>
    <n v="24.9"/>
    <s v=""/>
    <n v="148.19999999999999"/>
  </r>
  <r>
    <x v="8"/>
    <x v="4"/>
    <n v="22.4"/>
    <s v=""/>
    <n v="220.71"/>
  </r>
  <r>
    <x v="9"/>
    <x v="4"/>
    <n v="23.4"/>
    <s v=""/>
    <n v="0.15"/>
  </r>
  <r>
    <x v="10"/>
    <x v="4"/>
    <n v="25"/>
    <s v=""/>
    <n v="86.43"/>
  </r>
  <r>
    <x v="11"/>
    <x v="4"/>
    <n v="24.1"/>
    <s v=""/>
    <n v="78.52"/>
  </r>
  <r>
    <x v="12"/>
    <x v="4"/>
    <s v=""/>
    <s v=""/>
    <s v=""/>
  </r>
  <r>
    <x v="13"/>
    <x v="4"/>
    <m/>
    <s v=""/>
    <n v="456.62"/>
  </r>
  <r>
    <x v="14"/>
    <x v="4"/>
    <n v="24.2"/>
    <s v=""/>
    <n v="37.729999999999997"/>
  </r>
  <r>
    <x v="28"/>
    <x v="4"/>
    <n v="20"/>
    <s v=""/>
    <n v="0.7"/>
  </r>
  <r>
    <x v="29"/>
    <x v="4"/>
    <s v=""/>
    <s v=""/>
    <s v=""/>
  </r>
  <r>
    <x v="30"/>
    <x v="4"/>
    <n v="20"/>
    <s v=""/>
    <n v="0.7"/>
  </r>
  <r>
    <x v="31"/>
    <x v="4"/>
    <n v="19.600000000000001"/>
    <s v=""/>
    <n v="2314.86"/>
  </r>
  <r>
    <x v="32"/>
    <x v="4"/>
    <n v="19.7"/>
    <s v=""/>
    <n v="54.72"/>
  </r>
  <r>
    <x v="33"/>
    <x v="4"/>
    <n v="17.899999999999999"/>
    <s v=""/>
    <n v="9.2799999999999994"/>
  </r>
  <r>
    <x v="34"/>
    <x v="4"/>
    <n v="14.3"/>
    <s v=""/>
    <n v="59.79"/>
  </r>
  <r>
    <x v="35"/>
    <x v="4"/>
    <n v="24.2"/>
    <s v=""/>
    <n v="446.16"/>
  </r>
  <r>
    <x v="36"/>
    <x v="4"/>
    <n v="15"/>
    <s v=""/>
    <n v="872.75"/>
  </r>
  <r>
    <x v="37"/>
    <x v="4"/>
    <n v="22.1"/>
    <s v=""/>
    <n v="872.16"/>
  </r>
  <r>
    <x v="38"/>
    <x v="4"/>
    <n v="18.899999999999999"/>
    <s v=""/>
    <n v="335.19"/>
  </r>
  <r>
    <x v="39"/>
    <x v="4"/>
    <n v="13.4"/>
    <s v=""/>
    <n v="5.0599999999999996"/>
  </r>
  <r>
    <x v="40"/>
    <x v="4"/>
    <n v="9.9"/>
    <s v=""/>
    <n v="1.1000000000000001"/>
  </r>
  <r>
    <x v="41"/>
    <x v="4"/>
    <n v="23.5"/>
    <s v=""/>
    <n v="13.99"/>
  </r>
  <r>
    <x v="42"/>
    <x v="4"/>
    <n v="20.8"/>
    <s v=""/>
    <n v="11.66"/>
  </r>
  <r>
    <x v="43"/>
    <x v="4"/>
    <n v="13.6"/>
    <s v=""/>
    <n v="2.4900000000000002"/>
  </r>
  <r>
    <x v="44"/>
    <x v="4"/>
    <n v="15.6"/>
    <s v=""/>
    <n v="13.03"/>
  </r>
  <r>
    <x v="45"/>
    <x v="4"/>
    <n v="18.899999999999999"/>
    <s v=""/>
    <n v="287.86"/>
  </r>
  <r>
    <x v="46"/>
    <x v="4"/>
    <n v="12.4"/>
    <s v=""/>
    <n v="4326.78"/>
  </r>
  <r>
    <x v="47"/>
    <x v="4"/>
    <n v="12.3"/>
    <s v=""/>
    <n v="268.81"/>
  </r>
  <r>
    <x v="48"/>
    <x v="4"/>
    <n v="17.3"/>
    <s v=""/>
    <n v="4.8899999999999997"/>
  </r>
  <r>
    <x v="49"/>
    <x v="4"/>
    <n v="14.2"/>
    <s v=""/>
    <n v="147.13"/>
  </r>
  <r>
    <x v="50"/>
    <x v="4"/>
    <n v="6.7"/>
    <s v=""/>
    <n v="0"/>
  </r>
  <r>
    <x v="51"/>
    <x v="4"/>
    <n v="16.100000000000001"/>
    <s v=""/>
    <n v="3.47"/>
  </r>
  <r>
    <x v="52"/>
    <x v="4"/>
    <s v=""/>
    <s v=""/>
    <s v=""/>
  </r>
  <r>
    <x v="53"/>
    <x v="4"/>
    <s v=""/>
    <s v=""/>
    <s v=""/>
  </r>
  <r>
    <x v="54"/>
    <x v="4"/>
    <n v="10.199999999999999"/>
    <s v=""/>
    <n v="6.8"/>
  </r>
  <r>
    <x v="55"/>
    <x v="4"/>
    <n v="9.6999999999999993"/>
    <s v=""/>
    <n v="1029.1400000000001"/>
  </r>
  <r>
    <x v="56"/>
    <x v="4"/>
    <n v="17.600000000000001"/>
    <s v=""/>
    <n v="327.98"/>
  </r>
  <r>
    <x v="57"/>
    <x v="4"/>
    <n v="13.6"/>
    <s v=""/>
    <n v="744.93"/>
  </r>
  <r>
    <x v="58"/>
    <x v="4"/>
    <n v="11.9"/>
    <s v=""/>
    <n v="1535.37"/>
  </r>
  <r>
    <x v="59"/>
    <x v="4"/>
    <n v="14.5"/>
    <s v=""/>
    <n v="258.26"/>
  </r>
  <r>
    <x v="60"/>
    <x v="4"/>
    <n v="9.3000000000000007"/>
    <s v=""/>
    <n v="137.68"/>
  </r>
  <r>
    <x v="61"/>
    <x v="4"/>
    <n v="11.7"/>
    <s v=""/>
    <n v="23.32"/>
  </r>
  <r>
    <x v="62"/>
    <x v="4"/>
    <m/>
    <s v=""/>
    <m/>
  </r>
  <r>
    <x v="63"/>
    <x v="4"/>
    <n v="17.7"/>
    <s v=""/>
    <m/>
  </r>
  <r>
    <x v="64"/>
    <x v="4"/>
    <s v=""/>
    <s v=""/>
    <s v=""/>
  </r>
  <r>
    <x v="65"/>
    <x v="4"/>
    <n v="17.7"/>
    <s v=""/>
    <n v="0.01"/>
  </r>
  <r>
    <x v="66"/>
    <x v="4"/>
    <m/>
    <s v=""/>
    <n v="114.09"/>
  </r>
  <r>
    <x v="15"/>
    <x v="4"/>
    <n v="12"/>
    <s v=""/>
    <n v="842.46"/>
  </r>
  <r>
    <x v="16"/>
    <x v="4"/>
    <s v=""/>
    <s v=""/>
    <s v=""/>
  </r>
  <r>
    <x v="17"/>
    <x v="4"/>
    <m/>
    <s v=""/>
    <m/>
  </r>
  <r>
    <x v="18"/>
    <x v="4"/>
    <n v="12"/>
    <s v=""/>
    <n v="787.04"/>
  </r>
  <r>
    <x v="19"/>
    <x v="4"/>
    <n v="10.8"/>
    <s v=""/>
    <m/>
  </r>
  <r>
    <x v="20"/>
    <x v="4"/>
    <m/>
    <s v=""/>
    <n v="0.77"/>
  </r>
  <r>
    <x v="21"/>
    <x v="4"/>
    <n v="18"/>
    <s v=""/>
    <n v="19.66"/>
  </r>
  <r>
    <x v="22"/>
    <x v="4"/>
    <n v="10.3"/>
    <s v=""/>
    <n v="33.979999999999997"/>
  </r>
  <r>
    <x v="23"/>
    <x v="4"/>
    <n v="10.1"/>
    <s v=""/>
    <n v="1.9"/>
  </r>
  <r>
    <x v="24"/>
    <x v="4"/>
    <n v="8.6999999999999993"/>
    <s v=""/>
    <n v="1.43"/>
  </r>
  <r>
    <x v="25"/>
    <x v="4"/>
    <n v="11.7"/>
    <s v=""/>
    <n v="0.46"/>
  </r>
  <r>
    <x v="26"/>
    <x v="4"/>
    <n v="19"/>
    <s v=""/>
    <n v="0"/>
  </r>
  <r>
    <x v="27"/>
    <x v="4"/>
    <n v="23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B64D0-9748-4615-9212-A299F3E5F477}" name="Сводная таблица1" cacheId="4" applyNumberFormats="0" applyBorderFormats="0" applyFontFormats="0" applyPatternFormats="0" applyAlignmentFormats="0" applyWidthHeightFormats="1" dataCaption="Значения" showError="1" updatedVersion="7" minRefreshableVersion="3" useAutoFormatting="1" itemPrintTitles="1" createdVersion="7" indent="0" outline="1" outlineData="1" multipleFieldFilters="0" rowHeaderCaption="Регион">
  <location ref="A3:D71" firstHeaderRow="0" firstDataRow="1" firstDataCol="1" rowPageCount="1" colPageCount="1"/>
  <pivotFields count="5">
    <pivotField axis="axisRow" showAll="0">
      <items count="69">
        <item x="18"/>
        <item x="27"/>
        <item x="2"/>
        <item x="3"/>
        <item x="4"/>
        <item x="36"/>
        <item x="5"/>
        <item x="23"/>
        <item x="24"/>
        <item x="41"/>
        <item x="6"/>
        <item x="42"/>
        <item x="53"/>
        <item x="35"/>
        <item x="19"/>
        <item x="61"/>
        <item x="7"/>
        <item x="8"/>
        <item x="9"/>
        <item x="54"/>
        <item x="29"/>
        <item x="21"/>
        <item x="22"/>
        <item x="55"/>
        <item x="10"/>
        <item x="56"/>
        <item x="52"/>
        <item x="46"/>
        <item x="25"/>
        <item x="30"/>
        <item x="16"/>
        <item x="47"/>
        <item x="39"/>
        <item x="40"/>
        <item x="33"/>
        <item x="34"/>
        <item x="48"/>
        <item m="1" x="67"/>
        <item x="17"/>
        <item x="0"/>
        <item x="37"/>
        <item x="11"/>
        <item x="57"/>
        <item x="58"/>
        <item x="62"/>
        <item x="28"/>
        <item x="38"/>
        <item x="15"/>
        <item x="12"/>
        <item x="45"/>
        <item x="13"/>
        <item x="14"/>
        <item x="63"/>
        <item x="50"/>
        <item x="59"/>
        <item x="60"/>
        <item x="26"/>
        <item x="1"/>
        <item x="66"/>
        <item x="44"/>
        <item x="20"/>
        <item x="31"/>
        <item x="32"/>
        <item x="49"/>
        <item x="51"/>
        <item x="64"/>
        <item x="65"/>
        <item x="4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Урожайность" fld="2" subtotal="average" baseField="0" baseItem="0" numFmtId="165"/>
    <dataField name="Валовой сбор" fld="3" subtotal="average" baseField="0" baseItem="0" numFmtId="165"/>
    <dataField name="Посевы" fld="4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D131-19B3-4449-941F-6724F72F802C}">
  <dimension ref="A1:F336"/>
  <sheetViews>
    <sheetView topLeftCell="B1" workbookViewId="0">
      <selection activeCell="B1" sqref="B1"/>
    </sheetView>
  </sheetViews>
  <sheetFormatPr defaultRowHeight="15" x14ac:dyDescent="0.25"/>
  <cols>
    <col min="1" max="1" width="23.42578125" bestFit="1" customWidth="1"/>
    <col min="2" max="2" width="36.85546875" style="5" customWidth="1"/>
    <col min="3" max="3" width="9.140625" style="5"/>
    <col min="4" max="4" width="10.42578125" style="5" customWidth="1"/>
    <col min="5" max="5" width="9.5703125" style="5" bestFit="1" customWidth="1"/>
    <col min="6" max="6" width="10.5703125" style="5" bestFit="1" customWidth="1"/>
  </cols>
  <sheetData>
    <row r="1" spans="1:6" ht="38.25" x14ac:dyDescent="0.25">
      <c r="A1" s="3" t="s">
        <v>0</v>
      </c>
      <c r="B1" s="13" t="s">
        <v>69</v>
      </c>
      <c r="C1" s="13" t="s">
        <v>2</v>
      </c>
      <c r="D1" s="13" t="s">
        <v>71</v>
      </c>
      <c r="E1" s="13" t="s">
        <v>72</v>
      </c>
      <c r="F1" s="13" t="s">
        <v>73</v>
      </c>
    </row>
    <row r="2" spans="1:6" x14ac:dyDescent="0.25">
      <c r="A2" s="4" t="s">
        <v>68</v>
      </c>
      <c r="B2" s="6" t="s">
        <v>47</v>
      </c>
      <c r="C2" s="7" t="s">
        <v>3</v>
      </c>
      <c r="D2" s="8">
        <v>14.5</v>
      </c>
      <c r="E2" s="9">
        <v>10480.958000000001</v>
      </c>
      <c r="F2" s="10">
        <v>7994</v>
      </c>
    </row>
    <row r="3" spans="1:6" x14ac:dyDescent="0.25">
      <c r="A3" s="4" t="s">
        <v>68</v>
      </c>
      <c r="B3" s="6" t="s">
        <v>47</v>
      </c>
      <c r="C3" s="7" t="s">
        <v>4</v>
      </c>
      <c r="D3" s="11">
        <v>16</v>
      </c>
      <c r="E3" s="9">
        <v>12755.725</v>
      </c>
      <c r="F3" s="10">
        <v>8160.1</v>
      </c>
    </row>
    <row r="4" spans="1:6" x14ac:dyDescent="0.25">
      <c r="A4" s="4" t="s">
        <v>68</v>
      </c>
      <c r="B4" s="6" t="s">
        <v>47</v>
      </c>
      <c r="C4" s="7" t="s">
        <v>5</v>
      </c>
      <c r="D4" s="8">
        <v>18.3</v>
      </c>
      <c r="E4" s="9">
        <v>15379.287</v>
      </c>
      <c r="F4" s="10">
        <v>8583.6200000000008</v>
      </c>
    </row>
    <row r="5" spans="1:6" x14ac:dyDescent="0.25">
      <c r="A5" s="4" t="s">
        <v>68</v>
      </c>
      <c r="B5" s="6" t="s">
        <v>47</v>
      </c>
      <c r="C5" s="7" t="s">
        <v>6</v>
      </c>
      <c r="D5" s="8">
        <v>15.9</v>
      </c>
      <c r="E5" s="9">
        <v>13277.606</v>
      </c>
      <c r="F5" s="10">
        <v>8544.82</v>
      </c>
    </row>
    <row r="6" spans="1:6" x14ac:dyDescent="0.25">
      <c r="A6" s="4" t="s">
        <v>68</v>
      </c>
      <c r="B6" s="6" t="s">
        <v>65</v>
      </c>
      <c r="C6" s="7" t="s">
        <v>3</v>
      </c>
      <c r="D6" s="8">
        <v>18.8</v>
      </c>
      <c r="E6" s="9">
        <v>2449.4070000000002</v>
      </c>
      <c r="F6" s="10">
        <v>1430.41</v>
      </c>
    </row>
    <row r="7" spans="1:6" x14ac:dyDescent="0.25">
      <c r="A7" s="4" t="s">
        <v>68</v>
      </c>
      <c r="B7" s="6" t="s">
        <v>65</v>
      </c>
      <c r="C7" s="7" t="s">
        <v>4</v>
      </c>
      <c r="D7" s="8">
        <v>23.6</v>
      </c>
      <c r="E7" s="9">
        <v>3341.0769999999998</v>
      </c>
      <c r="F7" s="10">
        <v>1422.81</v>
      </c>
    </row>
    <row r="8" spans="1:6" x14ac:dyDescent="0.25">
      <c r="A8" s="4" t="s">
        <v>68</v>
      </c>
      <c r="B8" s="6" t="s">
        <v>65</v>
      </c>
      <c r="C8" s="7" t="s">
        <v>5</v>
      </c>
      <c r="D8" s="8">
        <v>27.5</v>
      </c>
      <c r="E8" s="9">
        <v>3918.3540000000003</v>
      </c>
      <c r="F8" s="10">
        <v>1434.37</v>
      </c>
    </row>
    <row r="9" spans="1:6" x14ac:dyDescent="0.25">
      <c r="A9" s="4" t="s">
        <v>68</v>
      </c>
      <c r="B9" s="6" t="s">
        <v>65</v>
      </c>
      <c r="C9" s="7" t="s">
        <v>6</v>
      </c>
      <c r="D9" s="8">
        <v>24.9</v>
      </c>
      <c r="E9" s="9">
        <v>3734.6370000000002</v>
      </c>
      <c r="F9" s="10">
        <v>1507.43</v>
      </c>
    </row>
    <row r="10" spans="1:6" x14ac:dyDescent="0.25">
      <c r="A10" s="4" t="s">
        <v>68</v>
      </c>
      <c r="B10" s="6" t="s">
        <v>11</v>
      </c>
      <c r="C10" s="7" t="s">
        <v>3</v>
      </c>
      <c r="D10" s="8">
        <v>21.8</v>
      </c>
      <c r="E10" s="9">
        <v>297.20799999999997</v>
      </c>
      <c r="F10" s="10">
        <v>138.62</v>
      </c>
    </row>
    <row r="11" spans="1:6" x14ac:dyDescent="0.25">
      <c r="A11" s="4" t="s">
        <v>68</v>
      </c>
      <c r="B11" s="6" t="s">
        <v>11</v>
      </c>
      <c r="C11" s="7" t="s">
        <v>4</v>
      </c>
      <c r="D11" s="8">
        <v>27.8</v>
      </c>
      <c r="E11" s="9">
        <v>403.65899999999999</v>
      </c>
      <c r="F11" s="10">
        <v>145.22</v>
      </c>
    </row>
    <row r="12" spans="1:6" x14ac:dyDescent="0.25">
      <c r="A12" s="4" t="s">
        <v>68</v>
      </c>
      <c r="B12" s="6" t="s">
        <v>11</v>
      </c>
      <c r="C12" s="7" t="s">
        <v>5</v>
      </c>
      <c r="D12" s="8">
        <v>31.6</v>
      </c>
      <c r="E12" s="9">
        <v>475.28800000000001</v>
      </c>
      <c r="F12" s="10">
        <v>150.56</v>
      </c>
    </row>
    <row r="13" spans="1:6" x14ac:dyDescent="0.25">
      <c r="A13" s="4" t="s">
        <v>68</v>
      </c>
      <c r="B13" s="6" t="s">
        <v>11</v>
      </c>
      <c r="C13" s="7" t="s">
        <v>6</v>
      </c>
      <c r="D13" s="8">
        <v>29.3</v>
      </c>
      <c r="E13" s="9">
        <v>462.25200000000007</v>
      </c>
      <c r="F13" s="10">
        <v>159.31</v>
      </c>
    </row>
    <row r="14" spans="1:6" x14ac:dyDescent="0.25">
      <c r="A14" s="4" t="s">
        <v>68</v>
      </c>
      <c r="B14" s="6" t="s">
        <v>12</v>
      </c>
      <c r="C14" s="7" t="s">
        <v>3</v>
      </c>
      <c r="D14" s="8">
        <v>30.5</v>
      </c>
      <c r="E14" s="9">
        <v>10.814</v>
      </c>
      <c r="F14" s="10">
        <v>3.54</v>
      </c>
    </row>
    <row r="15" spans="1:6" x14ac:dyDescent="0.25">
      <c r="A15" s="4" t="s">
        <v>68</v>
      </c>
      <c r="B15" s="6" t="s">
        <v>12</v>
      </c>
      <c r="C15" s="7" t="s">
        <v>4</v>
      </c>
      <c r="D15" s="8">
        <v>33.799999999999997</v>
      </c>
      <c r="E15" s="9">
        <v>13.937000000000001</v>
      </c>
      <c r="F15" s="10">
        <v>4.13</v>
      </c>
    </row>
    <row r="16" spans="1:6" x14ac:dyDescent="0.25">
      <c r="A16" s="4" t="s">
        <v>68</v>
      </c>
      <c r="B16" s="6" t="s">
        <v>12</v>
      </c>
      <c r="C16" s="7" t="s">
        <v>5</v>
      </c>
      <c r="D16" s="8">
        <v>30.6</v>
      </c>
      <c r="E16" s="9">
        <v>22.542999999999999</v>
      </c>
      <c r="F16" s="10">
        <v>7.48</v>
      </c>
    </row>
    <row r="17" spans="1:6" x14ac:dyDescent="0.25">
      <c r="A17" s="4" t="s">
        <v>68</v>
      </c>
      <c r="B17" s="6" t="s">
        <v>12</v>
      </c>
      <c r="C17" s="7" t="s">
        <v>6</v>
      </c>
      <c r="D17" s="11">
        <v>30</v>
      </c>
      <c r="E17" s="9">
        <v>24.658000000000001</v>
      </c>
      <c r="F17" s="10">
        <v>8.2100000000000009</v>
      </c>
    </row>
    <row r="18" spans="1:6" x14ac:dyDescent="0.25">
      <c r="A18" s="4" t="s">
        <v>68</v>
      </c>
      <c r="B18" s="6" t="s">
        <v>13</v>
      </c>
      <c r="C18" s="7" t="s">
        <v>3</v>
      </c>
      <c r="D18" s="5" t="s">
        <v>70</v>
      </c>
      <c r="E18" s="9" t="s">
        <v>70</v>
      </c>
      <c r="F18" s="9" t="s">
        <v>70</v>
      </c>
    </row>
    <row r="19" spans="1:6" x14ac:dyDescent="0.25">
      <c r="A19" s="4" t="s">
        <v>68</v>
      </c>
      <c r="B19" s="6" t="s">
        <v>13</v>
      </c>
      <c r="C19" s="7" t="s">
        <v>4</v>
      </c>
      <c r="D19" s="5" t="s">
        <v>70</v>
      </c>
      <c r="E19" s="9" t="s">
        <v>70</v>
      </c>
      <c r="F19" s="9" t="s">
        <v>70</v>
      </c>
    </row>
    <row r="20" spans="1:6" x14ac:dyDescent="0.25">
      <c r="A20" s="4" t="s">
        <v>68</v>
      </c>
      <c r="B20" s="6" t="s">
        <v>13</v>
      </c>
      <c r="C20" s="7" t="s">
        <v>5</v>
      </c>
      <c r="D20" s="8">
        <v>4.3</v>
      </c>
      <c r="E20" s="9">
        <v>0.17099999999999999</v>
      </c>
      <c r="F20" s="10">
        <v>0.7</v>
      </c>
    </row>
    <row r="21" spans="1:6" x14ac:dyDescent="0.25">
      <c r="A21" s="4" t="s">
        <v>68</v>
      </c>
      <c r="B21" s="6" t="s">
        <v>13</v>
      </c>
      <c r="C21" s="7" t="s">
        <v>6</v>
      </c>
      <c r="D21" s="5" t="s">
        <v>70</v>
      </c>
      <c r="E21" s="9" t="s">
        <v>70</v>
      </c>
      <c r="F21" s="9" t="s">
        <v>70</v>
      </c>
    </row>
    <row r="22" spans="1:6" x14ac:dyDescent="0.25">
      <c r="A22" s="4" t="s">
        <v>68</v>
      </c>
      <c r="B22" s="6" t="s">
        <v>15</v>
      </c>
      <c r="C22" s="7" t="s">
        <v>3</v>
      </c>
      <c r="D22" s="8">
        <v>19.899999999999999</v>
      </c>
      <c r="E22" s="9">
        <v>845.47</v>
      </c>
      <c r="F22" s="10">
        <v>436.2</v>
      </c>
    </row>
    <row r="23" spans="1:6" x14ac:dyDescent="0.25">
      <c r="A23" s="4" t="s">
        <v>68</v>
      </c>
      <c r="B23" s="6" t="s">
        <v>15</v>
      </c>
      <c r="C23" s="7" t="s">
        <v>4</v>
      </c>
      <c r="D23" s="8">
        <v>25.6</v>
      </c>
      <c r="E23" s="9">
        <v>1099.7459999999999</v>
      </c>
      <c r="F23" s="10">
        <v>431.2</v>
      </c>
    </row>
    <row r="24" spans="1:6" x14ac:dyDescent="0.25">
      <c r="A24" s="4" t="s">
        <v>68</v>
      </c>
      <c r="B24" s="6" t="s">
        <v>15</v>
      </c>
      <c r="C24" s="7" t="s">
        <v>5</v>
      </c>
      <c r="D24" s="8">
        <v>28.6</v>
      </c>
      <c r="E24" s="9">
        <v>1248.078</v>
      </c>
      <c r="F24" s="10">
        <v>436.94</v>
      </c>
    </row>
    <row r="25" spans="1:6" x14ac:dyDescent="0.25">
      <c r="A25" s="4" t="s">
        <v>68</v>
      </c>
      <c r="B25" s="6" t="s">
        <v>15</v>
      </c>
      <c r="C25" s="7" t="s">
        <v>6</v>
      </c>
      <c r="D25" s="8">
        <v>23.9</v>
      </c>
      <c r="E25" s="9">
        <v>1050.961</v>
      </c>
      <c r="F25" s="10">
        <v>440.91</v>
      </c>
    </row>
    <row r="26" spans="1:6" x14ac:dyDescent="0.25">
      <c r="A26" s="4" t="s">
        <v>68</v>
      </c>
      <c r="B26" s="6" t="s">
        <v>19</v>
      </c>
      <c r="C26" s="7" t="s">
        <v>3</v>
      </c>
      <c r="D26" s="11">
        <v>4</v>
      </c>
      <c r="E26" s="9">
        <v>9.6000000000000002E-2</v>
      </c>
      <c r="F26" s="10">
        <v>0.34</v>
      </c>
    </row>
    <row r="27" spans="1:6" x14ac:dyDescent="0.25">
      <c r="A27" s="4" t="s">
        <v>68</v>
      </c>
      <c r="B27" s="6" t="s">
        <v>19</v>
      </c>
      <c r="C27" s="7" t="s">
        <v>4</v>
      </c>
      <c r="D27" s="5" t="s">
        <v>70</v>
      </c>
      <c r="E27" s="9" t="s">
        <v>70</v>
      </c>
      <c r="F27" s="9" t="s">
        <v>70</v>
      </c>
    </row>
    <row r="28" spans="1:6" x14ac:dyDescent="0.25">
      <c r="A28" s="4" t="s">
        <v>68</v>
      </c>
      <c r="B28" s="6" t="s">
        <v>19</v>
      </c>
      <c r="C28" s="7" t="s">
        <v>5</v>
      </c>
      <c r="D28" s="5" t="s">
        <v>70</v>
      </c>
      <c r="E28" s="9" t="s">
        <v>70</v>
      </c>
      <c r="F28" s="9" t="s">
        <v>70</v>
      </c>
    </row>
    <row r="29" spans="1:6" x14ac:dyDescent="0.25">
      <c r="A29" s="4" t="s">
        <v>68</v>
      </c>
      <c r="B29" s="6" t="s">
        <v>19</v>
      </c>
      <c r="C29" s="7" t="s">
        <v>6</v>
      </c>
      <c r="D29" s="11"/>
      <c r="E29" s="9">
        <v>0</v>
      </c>
      <c r="F29" s="10"/>
    </row>
    <row r="30" spans="1:6" x14ac:dyDescent="0.25">
      <c r="A30" s="4" t="s">
        <v>68</v>
      </c>
      <c r="B30" s="6" t="s">
        <v>25</v>
      </c>
      <c r="C30" s="7" t="s">
        <v>3</v>
      </c>
      <c r="D30" s="8">
        <v>21.1</v>
      </c>
      <c r="E30" s="9">
        <v>299.75200000000001</v>
      </c>
      <c r="F30" s="10">
        <v>149.41</v>
      </c>
    </row>
    <row r="31" spans="1:6" x14ac:dyDescent="0.25">
      <c r="A31" s="4" t="s">
        <v>68</v>
      </c>
      <c r="B31" s="6" t="s">
        <v>25</v>
      </c>
      <c r="C31" s="7" t="s">
        <v>4</v>
      </c>
      <c r="D31" s="8">
        <v>24.6</v>
      </c>
      <c r="E31" s="9">
        <v>369.5</v>
      </c>
      <c r="F31" s="10">
        <v>150.22</v>
      </c>
    </row>
    <row r="32" spans="1:6" x14ac:dyDescent="0.25">
      <c r="A32" s="4" t="s">
        <v>68</v>
      </c>
      <c r="B32" s="6" t="s">
        <v>25</v>
      </c>
      <c r="C32" s="7" t="s">
        <v>5</v>
      </c>
      <c r="D32" s="8">
        <v>29.9</v>
      </c>
      <c r="E32" s="9">
        <v>426.93500000000006</v>
      </c>
      <c r="F32" s="10">
        <v>143.1</v>
      </c>
    </row>
    <row r="33" spans="1:6" x14ac:dyDescent="0.25">
      <c r="A33" s="4" t="s">
        <v>68</v>
      </c>
      <c r="B33" s="6" t="s">
        <v>25</v>
      </c>
      <c r="C33" s="7" t="s">
        <v>6</v>
      </c>
      <c r="D33" s="11">
        <v>28</v>
      </c>
      <c r="E33" s="9">
        <v>369.20600000000002</v>
      </c>
      <c r="F33" s="10">
        <v>132.16</v>
      </c>
    </row>
    <row r="34" spans="1:6" x14ac:dyDescent="0.25">
      <c r="A34" s="4" t="s">
        <v>68</v>
      </c>
      <c r="B34" s="6" t="s">
        <v>26</v>
      </c>
      <c r="C34" s="7" t="s">
        <v>3</v>
      </c>
      <c r="D34" s="8">
        <v>17.8</v>
      </c>
      <c r="E34" s="9">
        <v>302.78899999999999</v>
      </c>
      <c r="F34" s="10">
        <v>185.7</v>
      </c>
    </row>
    <row r="35" spans="1:6" x14ac:dyDescent="0.25">
      <c r="A35" s="4" t="s">
        <v>68</v>
      </c>
      <c r="B35" s="6" t="s">
        <v>26</v>
      </c>
      <c r="C35" s="7" t="s">
        <v>4</v>
      </c>
      <c r="D35" s="8">
        <v>22.1</v>
      </c>
      <c r="E35" s="9">
        <v>407.85399999999998</v>
      </c>
      <c r="F35" s="10">
        <v>185.82</v>
      </c>
    </row>
    <row r="36" spans="1:6" x14ac:dyDescent="0.25">
      <c r="A36" s="4" t="s">
        <v>68</v>
      </c>
      <c r="B36" s="6" t="s">
        <v>26</v>
      </c>
      <c r="C36" s="7" t="s">
        <v>5</v>
      </c>
      <c r="D36" s="8">
        <v>26.7</v>
      </c>
      <c r="E36" s="9">
        <v>491.91099999999994</v>
      </c>
      <c r="F36" s="10">
        <v>185.72</v>
      </c>
    </row>
    <row r="37" spans="1:6" x14ac:dyDescent="0.25">
      <c r="A37" s="4" t="s">
        <v>68</v>
      </c>
      <c r="B37" s="6" t="s">
        <v>26</v>
      </c>
      <c r="C37" s="7" t="s">
        <v>6</v>
      </c>
      <c r="D37" s="8">
        <v>25.6</v>
      </c>
      <c r="E37" s="9">
        <v>550.08299999999997</v>
      </c>
      <c r="F37" s="10">
        <v>215.85</v>
      </c>
    </row>
    <row r="38" spans="1:6" x14ac:dyDescent="0.25">
      <c r="A38" s="4" t="s">
        <v>68</v>
      </c>
      <c r="B38" s="6" t="s">
        <v>27</v>
      </c>
      <c r="C38" s="7" t="s">
        <v>3</v>
      </c>
      <c r="D38" s="5" t="s">
        <v>70</v>
      </c>
      <c r="E38" s="9" t="s">
        <v>70</v>
      </c>
      <c r="F38" s="10">
        <v>0.04</v>
      </c>
    </row>
    <row r="39" spans="1:6" x14ac:dyDescent="0.25">
      <c r="A39" s="4" t="s">
        <v>68</v>
      </c>
      <c r="B39" s="6" t="s">
        <v>27</v>
      </c>
      <c r="C39" s="7" t="s">
        <v>4</v>
      </c>
      <c r="D39" s="5" t="s">
        <v>70</v>
      </c>
      <c r="E39" s="9" t="s">
        <v>70</v>
      </c>
      <c r="F39" s="9" t="s">
        <v>70</v>
      </c>
    </row>
    <row r="40" spans="1:6" x14ac:dyDescent="0.25">
      <c r="A40" s="4" t="s">
        <v>68</v>
      </c>
      <c r="B40" s="6" t="s">
        <v>27</v>
      </c>
      <c r="C40" s="7" t="s">
        <v>5</v>
      </c>
      <c r="D40" s="5" t="s">
        <v>70</v>
      </c>
      <c r="E40" s="9" t="s">
        <v>70</v>
      </c>
      <c r="F40" s="9" t="s">
        <v>70</v>
      </c>
    </row>
    <row r="41" spans="1:6" x14ac:dyDescent="0.25">
      <c r="A41" s="4" t="s">
        <v>68</v>
      </c>
      <c r="B41" s="6" t="s">
        <v>27</v>
      </c>
      <c r="C41" s="7" t="s">
        <v>6</v>
      </c>
      <c r="D41" s="5" t="s">
        <v>70</v>
      </c>
      <c r="E41" s="9" t="s">
        <v>70</v>
      </c>
      <c r="F41" s="9" t="s">
        <v>70</v>
      </c>
    </row>
    <row r="42" spans="1:6" x14ac:dyDescent="0.25">
      <c r="A42" s="4" t="s">
        <v>68</v>
      </c>
      <c r="B42" s="6" t="s">
        <v>33</v>
      </c>
      <c r="C42" s="7" t="s">
        <v>3</v>
      </c>
      <c r="D42" s="8">
        <v>18.7</v>
      </c>
      <c r="E42" s="9">
        <v>107.059</v>
      </c>
      <c r="F42" s="10">
        <v>74.8</v>
      </c>
    </row>
    <row r="43" spans="1:6" x14ac:dyDescent="0.25">
      <c r="A43" s="4" t="s">
        <v>68</v>
      </c>
      <c r="B43" s="6" t="s">
        <v>33</v>
      </c>
      <c r="C43" s="7" t="s">
        <v>4</v>
      </c>
      <c r="D43" s="8">
        <v>24.5</v>
      </c>
      <c r="E43" s="9">
        <v>160.71800000000002</v>
      </c>
      <c r="F43" s="10">
        <v>66.11</v>
      </c>
    </row>
    <row r="44" spans="1:6" x14ac:dyDescent="0.25">
      <c r="A44" s="4" t="s">
        <v>68</v>
      </c>
      <c r="B44" s="6" t="s">
        <v>33</v>
      </c>
      <c r="C44" s="7" t="s">
        <v>5</v>
      </c>
      <c r="D44" s="11">
        <v>27</v>
      </c>
      <c r="E44" s="9">
        <v>181.58099999999999</v>
      </c>
      <c r="F44" s="10">
        <v>70.53</v>
      </c>
    </row>
    <row r="45" spans="1:6" x14ac:dyDescent="0.25">
      <c r="A45" s="4" t="s">
        <v>68</v>
      </c>
      <c r="B45" s="6" t="s">
        <v>33</v>
      </c>
      <c r="C45" s="7" t="s">
        <v>6</v>
      </c>
      <c r="D45" s="8">
        <v>27.6</v>
      </c>
      <c r="E45" s="9">
        <v>188.185</v>
      </c>
      <c r="F45" s="10">
        <v>68.989999999999995</v>
      </c>
    </row>
    <row r="46" spans="1:6" x14ac:dyDescent="0.25">
      <c r="A46" s="4" t="s">
        <v>68</v>
      </c>
      <c r="B46" s="6" t="s">
        <v>49</v>
      </c>
      <c r="C46" s="7" t="s">
        <v>3</v>
      </c>
      <c r="D46" s="8">
        <v>14.1</v>
      </c>
      <c r="E46" s="9">
        <v>56.695000000000007</v>
      </c>
      <c r="F46" s="10">
        <v>48.23</v>
      </c>
    </row>
    <row r="47" spans="1:6" x14ac:dyDescent="0.25">
      <c r="A47" s="4" t="s">
        <v>68</v>
      </c>
      <c r="B47" s="6" t="s">
        <v>49</v>
      </c>
      <c r="C47" s="7" t="s">
        <v>4</v>
      </c>
      <c r="D47" s="8">
        <v>20.2</v>
      </c>
      <c r="E47" s="9">
        <v>85.246000000000009</v>
      </c>
      <c r="F47" s="10">
        <v>42.76</v>
      </c>
    </row>
    <row r="48" spans="1:6" x14ac:dyDescent="0.25">
      <c r="A48" s="4" t="s">
        <v>68</v>
      </c>
      <c r="B48" s="6" t="s">
        <v>49</v>
      </c>
      <c r="C48" s="7" t="s">
        <v>5</v>
      </c>
      <c r="D48" s="8">
        <v>24.3</v>
      </c>
      <c r="E48" s="9">
        <v>136.13</v>
      </c>
      <c r="F48" s="10">
        <v>56.21</v>
      </c>
    </row>
    <row r="49" spans="1:6" x14ac:dyDescent="0.25">
      <c r="A49" s="4" t="s">
        <v>68</v>
      </c>
      <c r="B49" s="6" t="s">
        <v>49</v>
      </c>
      <c r="C49" s="7" t="s">
        <v>6</v>
      </c>
      <c r="D49" s="8">
        <v>25.4</v>
      </c>
      <c r="E49" s="9">
        <v>142.38499999999999</v>
      </c>
      <c r="F49" s="10">
        <v>56.11</v>
      </c>
    </row>
    <row r="50" spans="1:6" x14ac:dyDescent="0.25">
      <c r="A50" s="4" t="s">
        <v>68</v>
      </c>
      <c r="B50" s="6" t="s">
        <v>56</v>
      </c>
      <c r="C50" s="7" t="s">
        <v>3</v>
      </c>
      <c r="D50" s="5" t="s">
        <v>70</v>
      </c>
      <c r="E50" s="9" t="s">
        <v>70</v>
      </c>
      <c r="F50" s="10">
        <v>0</v>
      </c>
    </row>
    <row r="51" spans="1:6" x14ac:dyDescent="0.25">
      <c r="A51" s="4" t="s">
        <v>68</v>
      </c>
      <c r="B51" s="6" t="s">
        <v>56</v>
      </c>
      <c r="C51" s="7" t="s">
        <v>4</v>
      </c>
      <c r="D51" s="8">
        <v>13.1</v>
      </c>
      <c r="E51" s="9">
        <v>0.35399999999999998</v>
      </c>
      <c r="F51" s="10">
        <v>0.42</v>
      </c>
    </row>
    <row r="52" spans="1:6" x14ac:dyDescent="0.25">
      <c r="A52" s="4" t="s">
        <v>68</v>
      </c>
      <c r="B52" s="6" t="s">
        <v>56</v>
      </c>
      <c r="C52" s="7" t="s">
        <v>5</v>
      </c>
      <c r="D52" s="5" t="s">
        <v>70</v>
      </c>
      <c r="E52" s="9" t="s">
        <v>70</v>
      </c>
      <c r="F52" s="9" t="s">
        <v>70</v>
      </c>
    </row>
    <row r="53" spans="1:6" x14ac:dyDescent="0.25">
      <c r="A53" s="4" t="s">
        <v>68</v>
      </c>
      <c r="B53" s="6" t="s">
        <v>56</v>
      </c>
      <c r="C53" s="7" t="s">
        <v>6</v>
      </c>
      <c r="D53" s="5" t="s">
        <v>70</v>
      </c>
      <c r="E53" s="9" t="s">
        <v>70</v>
      </c>
      <c r="F53" s="9" t="s">
        <v>70</v>
      </c>
    </row>
    <row r="54" spans="1:6" x14ac:dyDescent="0.25">
      <c r="A54" s="4" t="s">
        <v>68</v>
      </c>
      <c r="B54" s="6" t="s">
        <v>58</v>
      </c>
      <c r="C54" s="7" t="s">
        <v>3</v>
      </c>
      <c r="D54" s="8">
        <v>16.2</v>
      </c>
      <c r="E54" s="9">
        <v>516.23699999999997</v>
      </c>
      <c r="F54" s="10">
        <v>380.98</v>
      </c>
    </row>
    <row r="55" spans="1:6" x14ac:dyDescent="0.25">
      <c r="A55" s="4" t="s">
        <v>68</v>
      </c>
      <c r="B55" s="6" t="s">
        <v>58</v>
      </c>
      <c r="C55" s="7" t="s">
        <v>4</v>
      </c>
      <c r="D55" s="8">
        <v>20.2</v>
      </c>
      <c r="E55" s="9">
        <v>770.06000000000006</v>
      </c>
      <c r="F55" s="10">
        <v>383.07</v>
      </c>
    </row>
    <row r="56" spans="1:6" x14ac:dyDescent="0.25">
      <c r="A56" s="4" t="s">
        <v>68</v>
      </c>
      <c r="B56" s="6" t="s">
        <v>58</v>
      </c>
      <c r="C56" s="7" t="s">
        <v>5</v>
      </c>
      <c r="D56" s="8">
        <v>24.3</v>
      </c>
      <c r="E56" s="9">
        <v>881.42700000000002</v>
      </c>
      <c r="F56" s="10">
        <v>363.74</v>
      </c>
    </row>
    <row r="57" spans="1:6" x14ac:dyDescent="0.25">
      <c r="A57" s="4" t="s">
        <v>68</v>
      </c>
      <c r="B57" s="6" t="s">
        <v>58</v>
      </c>
      <c r="C57" s="7" t="s">
        <v>6</v>
      </c>
      <c r="D57" s="8">
        <v>22.1</v>
      </c>
      <c r="E57" s="9">
        <v>867.43299999999999</v>
      </c>
      <c r="F57" s="10">
        <v>395.29</v>
      </c>
    </row>
    <row r="58" spans="1:6" x14ac:dyDescent="0.25">
      <c r="A58" s="4" t="s">
        <v>68</v>
      </c>
      <c r="B58" s="6" t="s">
        <v>59</v>
      </c>
      <c r="C58" s="7" t="s">
        <v>3</v>
      </c>
      <c r="D58" s="8">
        <v>12.6</v>
      </c>
      <c r="E58" s="9">
        <v>13.288</v>
      </c>
      <c r="F58" s="10">
        <v>12.55</v>
      </c>
    </row>
    <row r="59" spans="1:6" x14ac:dyDescent="0.25">
      <c r="A59" s="4" t="s">
        <v>68</v>
      </c>
      <c r="B59" s="6" t="s">
        <v>59</v>
      </c>
      <c r="C59" s="7" t="s">
        <v>4</v>
      </c>
      <c r="D59" s="8">
        <v>21.7</v>
      </c>
      <c r="E59" s="9">
        <v>30.001999999999999</v>
      </c>
      <c r="F59" s="10">
        <v>13.85</v>
      </c>
    </row>
    <row r="60" spans="1:6" x14ac:dyDescent="0.25">
      <c r="A60" s="4" t="s">
        <v>68</v>
      </c>
      <c r="B60" s="6" t="s">
        <v>59</v>
      </c>
      <c r="C60" s="7" t="s">
        <v>5</v>
      </c>
      <c r="D60" s="8">
        <v>28.5</v>
      </c>
      <c r="E60" s="9">
        <v>54.290999999999997</v>
      </c>
      <c r="F60" s="10">
        <v>19.39</v>
      </c>
    </row>
    <row r="61" spans="1:6" x14ac:dyDescent="0.25">
      <c r="A61" s="4" t="s">
        <v>68</v>
      </c>
      <c r="B61" s="6" t="s">
        <v>59</v>
      </c>
      <c r="C61" s="7" t="s">
        <v>6</v>
      </c>
      <c r="D61" s="8">
        <v>27.2</v>
      </c>
      <c r="E61" s="9">
        <v>76.174000000000007</v>
      </c>
      <c r="F61" s="10">
        <v>28.57</v>
      </c>
    </row>
    <row r="62" spans="1:6" x14ac:dyDescent="0.25">
      <c r="A62" s="4" t="s">
        <v>68</v>
      </c>
      <c r="B62" s="6" t="s">
        <v>55</v>
      </c>
      <c r="C62" s="7" t="s">
        <v>4</v>
      </c>
      <c r="D62" s="8">
        <v>9.9</v>
      </c>
      <c r="E62" s="9">
        <v>669.91399999999999</v>
      </c>
      <c r="F62" s="10">
        <v>736.99</v>
      </c>
    </row>
    <row r="63" spans="1:6" x14ac:dyDescent="0.25">
      <c r="A63" s="4" t="s">
        <v>68</v>
      </c>
      <c r="B63" s="6" t="s">
        <v>55</v>
      </c>
      <c r="C63" s="7" t="s">
        <v>5</v>
      </c>
      <c r="D63" s="11">
        <v>9</v>
      </c>
      <c r="E63" s="9">
        <v>680.00299999999993</v>
      </c>
      <c r="F63" s="10">
        <v>767.6</v>
      </c>
    </row>
    <row r="64" spans="1:6" x14ac:dyDescent="0.25">
      <c r="A64" s="4" t="s">
        <v>68</v>
      </c>
      <c r="B64" s="6" t="s">
        <v>55</v>
      </c>
      <c r="C64" s="7" t="s">
        <v>6</v>
      </c>
      <c r="D64" s="8">
        <v>9.9</v>
      </c>
      <c r="E64" s="9">
        <v>680.24700000000007</v>
      </c>
      <c r="F64" s="10">
        <v>735.45</v>
      </c>
    </row>
    <row r="65" spans="1:6" x14ac:dyDescent="0.25">
      <c r="A65" s="4" t="s">
        <v>68</v>
      </c>
      <c r="B65" s="6" t="s">
        <v>39</v>
      </c>
      <c r="C65" s="7" t="s">
        <v>3</v>
      </c>
      <c r="D65" s="8">
        <v>19.5</v>
      </c>
      <c r="E65" s="9">
        <v>0</v>
      </c>
      <c r="F65" s="10">
        <v>0</v>
      </c>
    </row>
    <row r="66" spans="1:6" x14ac:dyDescent="0.25">
      <c r="A66" s="4" t="s">
        <v>68</v>
      </c>
      <c r="B66" s="6" t="s">
        <v>39</v>
      </c>
      <c r="C66" s="7" t="s">
        <v>4</v>
      </c>
      <c r="D66" s="5" t="s">
        <v>70</v>
      </c>
      <c r="E66" s="9" t="s">
        <v>70</v>
      </c>
      <c r="F66" s="9" t="s">
        <v>70</v>
      </c>
    </row>
    <row r="67" spans="1:6" x14ac:dyDescent="0.25">
      <c r="A67" s="4" t="s">
        <v>68</v>
      </c>
      <c r="B67" s="6" t="s">
        <v>39</v>
      </c>
      <c r="C67" s="7" t="s">
        <v>5</v>
      </c>
      <c r="D67" s="5" t="s">
        <v>70</v>
      </c>
      <c r="E67" s="9" t="s">
        <v>70</v>
      </c>
      <c r="F67" s="9" t="s">
        <v>70</v>
      </c>
    </row>
    <row r="68" spans="1:6" x14ac:dyDescent="0.25">
      <c r="A68" s="4" t="s">
        <v>68</v>
      </c>
      <c r="B68" s="6" t="s">
        <v>39</v>
      </c>
      <c r="C68" s="7" t="s">
        <v>6</v>
      </c>
      <c r="D68" s="5" t="s">
        <v>70</v>
      </c>
      <c r="E68" s="9" t="s">
        <v>70</v>
      </c>
      <c r="F68" s="9" t="s">
        <v>70</v>
      </c>
    </row>
    <row r="69" spans="1:6" x14ac:dyDescent="0.25">
      <c r="A69" s="4" t="s">
        <v>68</v>
      </c>
      <c r="B69" s="6" t="s">
        <v>46</v>
      </c>
      <c r="C69" s="7" t="s">
        <v>3</v>
      </c>
      <c r="D69" s="8">
        <v>10.199999999999999</v>
      </c>
      <c r="E69" s="9">
        <v>0.51300000000000001</v>
      </c>
      <c r="F69" s="10">
        <v>0.5</v>
      </c>
    </row>
    <row r="70" spans="1:6" x14ac:dyDescent="0.25">
      <c r="A70" s="4" t="s">
        <v>68</v>
      </c>
      <c r="B70" s="6" t="s">
        <v>46</v>
      </c>
      <c r="C70" s="7" t="s">
        <v>4</v>
      </c>
      <c r="D70" s="8">
        <v>9.1999999999999993</v>
      </c>
      <c r="E70" s="9">
        <v>0.36099999999999999</v>
      </c>
      <c r="F70" s="10">
        <v>0.39</v>
      </c>
    </row>
    <row r="71" spans="1:6" x14ac:dyDescent="0.25">
      <c r="A71" s="4" t="s">
        <v>68</v>
      </c>
      <c r="B71" s="6" t="s">
        <v>46</v>
      </c>
      <c r="C71" s="7" t="s">
        <v>5</v>
      </c>
      <c r="D71" s="11">
        <v>8</v>
      </c>
      <c r="E71" s="9">
        <v>0.36</v>
      </c>
      <c r="F71" s="10">
        <v>0.45</v>
      </c>
    </row>
    <row r="72" spans="1:6" x14ac:dyDescent="0.25">
      <c r="A72" s="4" t="s">
        <v>68</v>
      </c>
      <c r="B72" s="6" t="s">
        <v>46</v>
      </c>
      <c r="C72" s="7" t="s">
        <v>6</v>
      </c>
      <c r="D72" s="8">
        <v>6.6</v>
      </c>
      <c r="E72" s="9">
        <v>0.46399999999999997</v>
      </c>
      <c r="F72" s="10">
        <v>0.7</v>
      </c>
    </row>
    <row r="73" spans="1:6" x14ac:dyDescent="0.25">
      <c r="A73" s="4" t="s">
        <v>68</v>
      </c>
      <c r="B73" s="6" t="s">
        <v>9</v>
      </c>
      <c r="C73" s="7" t="s">
        <v>3</v>
      </c>
      <c r="D73" s="8">
        <v>10.4</v>
      </c>
      <c r="E73" s="9">
        <v>560.66000000000008</v>
      </c>
      <c r="F73" s="10">
        <v>574.11</v>
      </c>
    </row>
    <row r="74" spans="1:6" x14ac:dyDescent="0.25">
      <c r="A74" s="4" t="s">
        <v>68</v>
      </c>
      <c r="B74" s="6" t="s">
        <v>9</v>
      </c>
      <c r="C74" s="7" t="s">
        <v>4</v>
      </c>
      <c r="D74" s="8">
        <v>10.1</v>
      </c>
      <c r="E74" s="9">
        <v>618.61500000000001</v>
      </c>
      <c r="F74" s="10">
        <v>669.37</v>
      </c>
    </row>
    <row r="75" spans="1:6" x14ac:dyDescent="0.25">
      <c r="A75" s="4" t="s">
        <v>68</v>
      </c>
      <c r="B75" s="6" t="s">
        <v>9</v>
      </c>
      <c r="C75" s="7" t="s">
        <v>5</v>
      </c>
      <c r="D75" s="8">
        <v>8.9</v>
      </c>
      <c r="E75" s="9">
        <v>630.923</v>
      </c>
      <c r="F75" s="10">
        <v>717.32</v>
      </c>
    </row>
    <row r="76" spans="1:6" x14ac:dyDescent="0.25">
      <c r="A76" s="4" t="s">
        <v>68</v>
      </c>
      <c r="B76" s="6" t="s">
        <v>9</v>
      </c>
      <c r="C76" s="7" t="s">
        <v>6</v>
      </c>
      <c r="D76" s="11">
        <v>10</v>
      </c>
      <c r="E76" s="9">
        <v>648.95299999999997</v>
      </c>
      <c r="F76" s="10">
        <v>696.09</v>
      </c>
    </row>
    <row r="77" spans="1:6" x14ac:dyDescent="0.25">
      <c r="A77" s="4" t="s">
        <v>68</v>
      </c>
      <c r="B77" s="6" t="s">
        <v>23</v>
      </c>
      <c r="C77" s="7" t="s">
        <v>3</v>
      </c>
      <c r="D77" s="8">
        <v>6.9</v>
      </c>
      <c r="E77" s="9">
        <v>0.42599999999999999</v>
      </c>
      <c r="F77" s="10">
        <v>2.2599999999999998</v>
      </c>
    </row>
    <row r="78" spans="1:6" x14ac:dyDescent="0.25">
      <c r="A78" s="4" t="s">
        <v>68</v>
      </c>
      <c r="B78" s="6" t="s">
        <v>23</v>
      </c>
      <c r="C78" s="7" t="s">
        <v>4</v>
      </c>
      <c r="D78" s="8">
        <v>6.1</v>
      </c>
      <c r="E78" s="9">
        <v>0.83699999999999997</v>
      </c>
      <c r="F78" s="10">
        <v>1.58</v>
      </c>
    </row>
    <row r="79" spans="1:6" x14ac:dyDescent="0.25">
      <c r="A79" s="4" t="s">
        <v>68</v>
      </c>
      <c r="B79" s="6" t="s">
        <v>23</v>
      </c>
      <c r="C79" s="7" t="s">
        <v>5</v>
      </c>
      <c r="D79" s="8">
        <v>6.9</v>
      </c>
      <c r="E79" s="9">
        <v>1.702</v>
      </c>
      <c r="F79" s="10">
        <v>2.4700000000000002</v>
      </c>
    </row>
    <row r="80" spans="1:6" x14ac:dyDescent="0.25">
      <c r="A80" s="4" t="s">
        <v>68</v>
      </c>
      <c r="B80" s="6" t="s">
        <v>23</v>
      </c>
      <c r="C80" s="7" t="s">
        <v>6</v>
      </c>
      <c r="D80" s="11">
        <v>6</v>
      </c>
      <c r="E80" s="9">
        <v>0.11000000000000001</v>
      </c>
      <c r="F80" s="10">
        <v>0.18</v>
      </c>
    </row>
    <row r="81" spans="1:6" x14ac:dyDescent="0.25">
      <c r="A81" s="4" t="s">
        <v>68</v>
      </c>
      <c r="B81" s="6" t="s">
        <v>77</v>
      </c>
      <c r="C81" s="7" t="s">
        <v>3</v>
      </c>
      <c r="D81" s="8">
        <v>6.1</v>
      </c>
      <c r="E81" s="9">
        <v>0.189</v>
      </c>
      <c r="F81" s="10">
        <v>0.31</v>
      </c>
    </row>
    <row r="82" spans="1:6" x14ac:dyDescent="0.25">
      <c r="A82" s="4" t="s">
        <v>68</v>
      </c>
      <c r="B82" s="6" t="s">
        <v>77</v>
      </c>
      <c r="C82" s="7" t="s">
        <v>4</v>
      </c>
      <c r="D82" s="8">
        <v>6.6</v>
      </c>
      <c r="E82" s="9">
        <v>0.77699999999999991</v>
      </c>
      <c r="F82" s="10">
        <v>1.32</v>
      </c>
    </row>
    <row r="83" spans="1:6" x14ac:dyDescent="0.25">
      <c r="A83" s="4" t="s">
        <v>68</v>
      </c>
      <c r="B83" s="6" t="s">
        <v>77</v>
      </c>
      <c r="C83" s="7" t="s">
        <v>5</v>
      </c>
      <c r="D83" s="11">
        <v>7</v>
      </c>
      <c r="E83" s="9">
        <v>0.255</v>
      </c>
      <c r="F83" s="10">
        <v>0.37</v>
      </c>
    </row>
    <row r="84" spans="1:6" x14ac:dyDescent="0.25">
      <c r="A84" s="4" t="s">
        <v>68</v>
      </c>
      <c r="B84" s="6" t="s">
        <v>77</v>
      </c>
      <c r="C84" s="7" t="s">
        <v>6</v>
      </c>
      <c r="D84" s="8">
        <v>8.9</v>
      </c>
      <c r="E84" s="9">
        <v>0.41</v>
      </c>
      <c r="F84" s="10">
        <v>0.46</v>
      </c>
    </row>
    <row r="85" spans="1:6" x14ac:dyDescent="0.25">
      <c r="A85" s="4" t="s">
        <v>68</v>
      </c>
      <c r="B85" s="6" t="s">
        <v>30</v>
      </c>
      <c r="C85" s="7" t="s">
        <v>3</v>
      </c>
      <c r="D85" s="8">
        <v>7.5</v>
      </c>
      <c r="E85" s="9">
        <v>10.081999999999999</v>
      </c>
      <c r="F85" s="10">
        <v>13.84</v>
      </c>
    </row>
    <row r="86" spans="1:6" x14ac:dyDescent="0.25">
      <c r="A86" s="4" t="s">
        <v>68</v>
      </c>
      <c r="B86" s="6" t="s">
        <v>30</v>
      </c>
      <c r="C86" s="7" t="s">
        <v>4</v>
      </c>
      <c r="D86" s="8">
        <v>5.4</v>
      </c>
      <c r="E86" s="9">
        <v>5.0630000000000006</v>
      </c>
      <c r="F86" s="10">
        <v>11.4</v>
      </c>
    </row>
    <row r="87" spans="1:6" x14ac:dyDescent="0.25">
      <c r="A87" s="4" t="s">
        <v>68</v>
      </c>
      <c r="B87" s="6" t="s">
        <v>30</v>
      </c>
      <c r="C87" s="7" t="s">
        <v>5</v>
      </c>
      <c r="D87" s="8">
        <v>8.3000000000000007</v>
      </c>
      <c r="E87" s="9">
        <v>11.253</v>
      </c>
      <c r="F87" s="10">
        <v>14.29</v>
      </c>
    </row>
    <row r="88" spans="1:6" x14ac:dyDescent="0.25">
      <c r="A88" s="4" t="s">
        <v>68</v>
      </c>
      <c r="B88" s="6" t="s">
        <v>30</v>
      </c>
      <c r="C88" s="7" t="s">
        <v>6</v>
      </c>
      <c r="D88" s="8">
        <v>11.9</v>
      </c>
      <c r="E88" s="9">
        <v>11.039</v>
      </c>
      <c r="F88" s="10">
        <v>11.44</v>
      </c>
    </row>
    <row r="89" spans="1:6" x14ac:dyDescent="0.25">
      <c r="A89" s="4" t="s">
        <v>68</v>
      </c>
      <c r="B89" s="6" t="s">
        <v>31</v>
      </c>
      <c r="C89" s="7" t="s">
        <v>3</v>
      </c>
      <c r="D89" s="8">
        <v>10.6</v>
      </c>
      <c r="E89" s="9">
        <v>58.15</v>
      </c>
      <c r="F89" s="10">
        <v>54.74</v>
      </c>
    </row>
    <row r="90" spans="1:6" x14ac:dyDescent="0.25">
      <c r="A90" s="4" t="s">
        <v>68</v>
      </c>
      <c r="B90" s="6" t="s">
        <v>31</v>
      </c>
      <c r="C90" s="7" t="s">
        <v>4</v>
      </c>
      <c r="D90" s="8">
        <v>8.8000000000000007</v>
      </c>
      <c r="E90" s="9">
        <v>44.262</v>
      </c>
      <c r="F90" s="10">
        <v>52.93</v>
      </c>
    </row>
    <row r="91" spans="1:6" x14ac:dyDescent="0.25">
      <c r="A91" s="4" t="s">
        <v>68</v>
      </c>
      <c r="B91" s="6" t="s">
        <v>31</v>
      </c>
      <c r="C91" s="7" t="s">
        <v>5</v>
      </c>
      <c r="D91" s="8">
        <v>11.1</v>
      </c>
      <c r="E91" s="9">
        <v>35.507999999999996</v>
      </c>
      <c r="F91" s="10">
        <v>32.700000000000003</v>
      </c>
    </row>
    <row r="92" spans="1:6" x14ac:dyDescent="0.25">
      <c r="A92" s="4" t="s">
        <v>68</v>
      </c>
      <c r="B92" s="6" t="s">
        <v>31</v>
      </c>
      <c r="C92" s="7" t="s">
        <v>6</v>
      </c>
      <c r="D92" s="8">
        <v>7.6</v>
      </c>
      <c r="E92" s="9">
        <v>19.271000000000001</v>
      </c>
      <c r="F92" s="10">
        <v>26.58</v>
      </c>
    </row>
    <row r="93" spans="1:6" x14ac:dyDescent="0.25">
      <c r="A93" s="4" t="s">
        <v>68</v>
      </c>
      <c r="B93" s="6" t="s">
        <v>16</v>
      </c>
      <c r="C93" s="7" t="s">
        <v>4</v>
      </c>
      <c r="D93" s="8">
        <v>2.8</v>
      </c>
      <c r="E93" s="9">
        <v>6.2E-2</v>
      </c>
      <c r="F93" s="10">
        <v>0.22</v>
      </c>
    </row>
    <row r="94" spans="1:6" x14ac:dyDescent="0.25">
      <c r="A94" s="4" t="s">
        <v>68</v>
      </c>
      <c r="B94" s="6" t="s">
        <v>16</v>
      </c>
      <c r="C94" s="7" t="s">
        <v>5</v>
      </c>
      <c r="D94" s="8">
        <v>14.2</v>
      </c>
      <c r="E94" s="9">
        <v>0.60599999999999998</v>
      </c>
      <c r="F94" s="10">
        <v>0.48</v>
      </c>
    </row>
    <row r="95" spans="1:6" x14ac:dyDescent="0.25">
      <c r="A95" s="4" t="s">
        <v>68</v>
      </c>
      <c r="B95" s="6" t="s">
        <v>16</v>
      </c>
      <c r="C95" s="7" t="s">
        <v>6</v>
      </c>
      <c r="D95" s="8">
        <v>4.2</v>
      </c>
      <c r="E95" s="9">
        <v>0.05</v>
      </c>
      <c r="F95" s="10">
        <v>0.12</v>
      </c>
    </row>
    <row r="96" spans="1:6" x14ac:dyDescent="0.25">
      <c r="A96" s="4" t="s">
        <v>68</v>
      </c>
      <c r="B96" s="6" t="s">
        <v>17</v>
      </c>
      <c r="C96" s="7" t="s">
        <v>3</v>
      </c>
      <c r="D96" s="8">
        <v>1.5</v>
      </c>
      <c r="E96" s="9">
        <v>2E-3</v>
      </c>
      <c r="F96" s="10">
        <v>0.02</v>
      </c>
    </row>
    <row r="97" spans="1:6" x14ac:dyDescent="0.25">
      <c r="A97" s="4" t="s">
        <v>68</v>
      </c>
      <c r="B97" s="6" t="s">
        <v>17</v>
      </c>
      <c r="C97" s="7" t="s">
        <v>4</v>
      </c>
      <c r="D97" s="11"/>
      <c r="E97" s="9">
        <v>3.6999999999999998E-2</v>
      </c>
      <c r="F97" s="10">
        <v>0.2</v>
      </c>
    </row>
    <row r="98" spans="1:6" x14ac:dyDescent="0.25">
      <c r="A98" s="4" t="s">
        <v>68</v>
      </c>
      <c r="B98" s="6" t="s">
        <v>17</v>
      </c>
      <c r="C98" s="7" t="s">
        <v>5</v>
      </c>
      <c r="D98" s="5" t="s">
        <v>70</v>
      </c>
      <c r="E98" s="9" t="s">
        <v>70</v>
      </c>
      <c r="F98" s="10">
        <v>0.05</v>
      </c>
    </row>
    <row r="99" spans="1:6" x14ac:dyDescent="0.25">
      <c r="A99" s="4" t="s">
        <v>68</v>
      </c>
      <c r="B99" s="6" t="s">
        <v>17</v>
      </c>
      <c r="C99" s="7" t="s">
        <v>6</v>
      </c>
      <c r="D99" s="5" t="s">
        <v>70</v>
      </c>
      <c r="E99" s="9" t="s">
        <v>70</v>
      </c>
      <c r="F99" s="10">
        <v>0</v>
      </c>
    </row>
    <row r="100" spans="1:6" x14ac:dyDescent="0.25">
      <c r="A100" s="4" t="s">
        <v>68</v>
      </c>
      <c r="B100" s="6" t="s">
        <v>37</v>
      </c>
      <c r="C100" s="7" t="s">
        <v>3</v>
      </c>
      <c r="D100" s="8">
        <v>11.4</v>
      </c>
      <c r="E100" s="9">
        <v>1.0999999999999999E-2</v>
      </c>
      <c r="F100" s="10">
        <v>0.01</v>
      </c>
    </row>
    <row r="101" spans="1:6" x14ac:dyDescent="0.25">
      <c r="A101" s="4" t="s">
        <v>68</v>
      </c>
      <c r="B101" s="6" t="s">
        <v>37</v>
      </c>
      <c r="C101" s="7" t="s">
        <v>4</v>
      </c>
      <c r="D101" s="8">
        <v>11.3</v>
      </c>
      <c r="E101" s="9">
        <v>1.0999999999999999E-2</v>
      </c>
      <c r="F101" s="10">
        <v>0.01</v>
      </c>
    </row>
    <row r="102" spans="1:6" x14ac:dyDescent="0.25">
      <c r="A102" s="4" t="s">
        <v>68</v>
      </c>
      <c r="B102" s="6" t="s">
        <v>37</v>
      </c>
      <c r="C102" s="7" t="s">
        <v>5</v>
      </c>
      <c r="D102" s="8">
        <v>14.2</v>
      </c>
      <c r="E102" s="9">
        <v>0.59299999999999997</v>
      </c>
      <c r="F102" s="10">
        <v>0.43</v>
      </c>
    </row>
    <row r="103" spans="1:6" x14ac:dyDescent="0.25">
      <c r="A103" s="4" t="s">
        <v>68</v>
      </c>
      <c r="B103" s="6" t="s">
        <v>37</v>
      </c>
      <c r="C103" s="7" t="s">
        <v>6</v>
      </c>
      <c r="D103" s="8">
        <v>3.7</v>
      </c>
      <c r="E103" s="9">
        <v>4.0999999999999995E-2</v>
      </c>
      <c r="F103" s="10">
        <v>0.11</v>
      </c>
    </row>
    <row r="104" spans="1:6" x14ac:dyDescent="0.25">
      <c r="A104" s="4" t="s">
        <v>68</v>
      </c>
      <c r="B104" s="6" t="s">
        <v>64</v>
      </c>
      <c r="C104" s="7" t="s">
        <v>3</v>
      </c>
      <c r="D104" s="11">
        <v>23</v>
      </c>
      <c r="E104" s="9">
        <v>8.9999999999999993E-3</v>
      </c>
      <c r="F104" s="10">
        <v>0</v>
      </c>
    </row>
    <row r="105" spans="1:6" x14ac:dyDescent="0.25">
      <c r="A105" s="4" t="s">
        <v>68</v>
      </c>
      <c r="B105" s="6" t="s">
        <v>64</v>
      </c>
      <c r="C105" s="7" t="s">
        <v>4</v>
      </c>
      <c r="D105" s="11">
        <v>25</v>
      </c>
      <c r="E105" s="9">
        <v>0.01</v>
      </c>
      <c r="F105" s="10">
        <v>0</v>
      </c>
    </row>
    <row r="106" spans="1:6" x14ac:dyDescent="0.25">
      <c r="A106" s="4" t="s">
        <v>68</v>
      </c>
      <c r="B106" s="6" t="s">
        <v>64</v>
      </c>
      <c r="C106" s="7" t="s">
        <v>5</v>
      </c>
      <c r="D106" s="11">
        <v>19</v>
      </c>
      <c r="E106" s="9">
        <v>8.0000000000000002E-3</v>
      </c>
      <c r="F106" s="10">
        <v>0</v>
      </c>
    </row>
    <row r="107" spans="1:6" x14ac:dyDescent="0.25">
      <c r="A107" s="4" t="s">
        <v>68</v>
      </c>
      <c r="B107" s="6" t="s">
        <v>64</v>
      </c>
      <c r="C107" s="7" t="s">
        <v>6</v>
      </c>
      <c r="D107" s="11">
        <v>19</v>
      </c>
      <c r="E107" s="9">
        <v>8.0000000000000002E-3</v>
      </c>
      <c r="F107" s="10">
        <v>0</v>
      </c>
    </row>
    <row r="108" spans="1:6" x14ac:dyDescent="0.25">
      <c r="A108" s="4" t="s">
        <v>68</v>
      </c>
      <c r="B108" s="6" t="s">
        <v>10</v>
      </c>
      <c r="C108" s="7" t="s">
        <v>3</v>
      </c>
      <c r="D108" s="8">
        <v>24.8</v>
      </c>
      <c r="E108" s="9">
        <v>1.0999999999999999E-2</v>
      </c>
      <c r="F108" s="10">
        <v>0.01</v>
      </c>
    </row>
    <row r="109" spans="1:6" x14ac:dyDescent="0.25">
      <c r="A109" s="4" t="s">
        <v>68</v>
      </c>
      <c r="B109" s="6" t="s">
        <v>10</v>
      </c>
      <c r="C109" s="7" t="s">
        <v>4</v>
      </c>
      <c r="D109" s="8">
        <v>8.6</v>
      </c>
      <c r="E109" s="9">
        <v>3.0000000000000001E-3</v>
      </c>
      <c r="F109" s="10">
        <v>0</v>
      </c>
    </row>
    <row r="110" spans="1:6" x14ac:dyDescent="0.25">
      <c r="A110" s="4" t="s">
        <v>68</v>
      </c>
      <c r="B110" s="6" t="s">
        <v>10</v>
      </c>
      <c r="C110" s="7" t="s">
        <v>5</v>
      </c>
      <c r="D110" s="8">
        <v>25.3</v>
      </c>
      <c r="E110" s="9">
        <v>6.0000000000000001E-3</v>
      </c>
      <c r="F110" s="10">
        <v>0</v>
      </c>
    </row>
    <row r="111" spans="1:6" x14ac:dyDescent="0.25">
      <c r="A111" s="4" t="s">
        <v>68</v>
      </c>
      <c r="B111" s="6" t="s">
        <v>10</v>
      </c>
      <c r="C111" s="7" t="s">
        <v>6</v>
      </c>
      <c r="D111" s="8">
        <v>9.3000000000000007</v>
      </c>
      <c r="E111" s="9">
        <v>1E-3</v>
      </c>
      <c r="F111" s="10">
        <v>0.01</v>
      </c>
    </row>
    <row r="112" spans="1:6" x14ac:dyDescent="0.25">
      <c r="A112" s="4" t="s">
        <v>68</v>
      </c>
      <c r="B112" s="6" t="s">
        <v>53</v>
      </c>
      <c r="C112" s="7" t="s">
        <v>3</v>
      </c>
      <c r="D112" s="5" t="s">
        <v>70</v>
      </c>
      <c r="E112" s="9" t="s">
        <v>70</v>
      </c>
      <c r="F112" s="9" t="s">
        <v>70</v>
      </c>
    </row>
    <row r="113" spans="1:6" x14ac:dyDescent="0.25">
      <c r="A113" s="4" t="s">
        <v>68</v>
      </c>
      <c r="B113" s="6" t="s">
        <v>53</v>
      </c>
      <c r="C113" s="7" t="s">
        <v>4</v>
      </c>
      <c r="D113" s="5" t="s">
        <v>70</v>
      </c>
      <c r="E113" s="9" t="s">
        <v>70</v>
      </c>
      <c r="F113" s="9" t="s">
        <v>70</v>
      </c>
    </row>
    <row r="114" spans="1:6" x14ac:dyDescent="0.25">
      <c r="A114" s="4" t="s">
        <v>68</v>
      </c>
      <c r="B114" s="6" t="s">
        <v>53</v>
      </c>
      <c r="C114" s="7" t="s">
        <v>5</v>
      </c>
      <c r="D114" s="5" t="s">
        <v>70</v>
      </c>
      <c r="E114" s="9" t="s">
        <v>70</v>
      </c>
      <c r="F114" s="9" t="s">
        <v>70</v>
      </c>
    </row>
    <row r="115" spans="1:6" x14ac:dyDescent="0.25">
      <c r="A115" s="4" t="s">
        <v>68</v>
      </c>
      <c r="B115" s="6" t="s">
        <v>53</v>
      </c>
      <c r="C115" s="7" t="s">
        <v>6</v>
      </c>
      <c r="D115" s="11">
        <v>8</v>
      </c>
      <c r="E115" s="9">
        <v>0</v>
      </c>
      <c r="F115" s="10">
        <v>0</v>
      </c>
    </row>
    <row r="116" spans="1:6" x14ac:dyDescent="0.25">
      <c r="A116" s="4" t="s">
        <v>68</v>
      </c>
      <c r="B116" s="6" t="s">
        <v>29</v>
      </c>
      <c r="C116" s="7" t="s">
        <v>3</v>
      </c>
      <c r="D116" s="5" t="s">
        <v>70</v>
      </c>
      <c r="E116" s="9" t="s">
        <v>70</v>
      </c>
      <c r="F116" s="9" t="s">
        <v>70</v>
      </c>
    </row>
    <row r="117" spans="1:6" x14ac:dyDescent="0.25">
      <c r="A117" s="4" t="s">
        <v>68</v>
      </c>
      <c r="B117" s="6" t="s">
        <v>29</v>
      </c>
      <c r="C117" s="7" t="s">
        <v>4</v>
      </c>
      <c r="D117" s="5" t="s">
        <v>70</v>
      </c>
      <c r="E117" s="9" t="s">
        <v>70</v>
      </c>
      <c r="F117" s="9" t="s">
        <v>70</v>
      </c>
    </row>
    <row r="118" spans="1:6" x14ac:dyDescent="0.25">
      <c r="A118" s="4" t="s">
        <v>68</v>
      </c>
      <c r="B118" s="6" t="s">
        <v>29</v>
      </c>
      <c r="C118" s="7" t="s">
        <v>5</v>
      </c>
      <c r="D118" s="5" t="s">
        <v>70</v>
      </c>
      <c r="E118" s="9" t="s">
        <v>70</v>
      </c>
      <c r="F118" s="9" t="s">
        <v>70</v>
      </c>
    </row>
    <row r="119" spans="1:6" x14ac:dyDescent="0.25">
      <c r="A119" s="4" t="s">
        <v>68</v>
      </c>
      <c r="B119" s="6" t="s">
        <v>29</v>
      </c>
      <c r="C119" s="7" t="s">
        <v>6</v>
      </c>
      <c r="D119" s="11">
        <v>8</v>
      </c>
      <c r="E119" s="9">
        <v>0</v>
      </c>
      <c r="F119" s="10">
        <v>0</v>
      </c>
    </row>
    <row r="120" spans="1:6" x14ac:dyDescent="0.25">
      <c r="A120" s="4" t="s">
        <v>68</v>
      </c>
      <c r="B120" s="6" t="s">
        <v>38</v>
      </c>
      <c r="C120" s="7" t="s">
        <v>3</v>
      </c>
      <c r="D120" s="5" t="s">
        <v>70</v>
      </c>
      <c r="E120" s="9" t="s">
        <v>70</v>
      </c>
      <c r="F120" s="9" t="s">
        <v>70</v>
      </c>
    </row>
    <row r="121" spans="1:6" x14ac:dyDescent="0.25">
      <c r="A121" s="4" t="s">
        <v>68</v>
      </c>
      <c r="B121" s="6" t="s">
        <v>38</v>
      </c>
      <c r="C121" s="7" t="s">
        <v>4</v>
      </c>
      <c r="D121" s="5" t="s">
        <v>70</v>
      </c>
      <c r="E121" s="9" t="s">
        <v>70</v>
      </c>
      <c r="F121" s="9" t="s">
        <v>70</v>
      </c>
    </row>
    <row r="122" spans="1:6" x14ac:dyDescent="0.25">
      <c r="A122" s="4" t="s">
        <v>68</v>
      </c>
      <c r="B122" s="6" t="s">
        <v>38</v>
      </c>
      <c r="C122" s="7" t="s">
        <v>5</v>
      </c>
      <c r="D122" s="5" t="s">
        <v>70</v>
      </c>
      <c r="E122" s="9" t="s">
        <v>70</v>
      </c>
      <c r="F122" s="9" t="s">
        <v>70</v>
      </c>
    </row>
    <row r="123" spans="1:6" x14ac:dyDescent="0.25">
      <c r="A123" s="4" t="s">
        <v>68</v>
      </c>
      <c r="B123" s="6" t="s">
        <v>38</v>
      </c>
      <c r="C123" s="7" t="s">
        <v>6</v>
      </c>
      <c r="D123" s="5" t="s">
        <v>70</v>
      </c>
      <c r="E123" s="9" t="s">
        <v>70</v>
      </c>
      <c r="F123" s="9" t="s">
        <v>70</v>
      </c>
    </row>
    <row r="124" spans="1:6" x14ac:dyDescent="0.25">
      <c r="A124" s="4" t="s">
        <v>68</v>
      </c>
      <c r="B124" s="6" t="s">
        <v>78</v>
      </c>
      <c r="C124" s="7" t="s">
        <v>3</v>
      </c>
      <c r="D124" s="8">
        <v>18.8</v>
      </c>
      <c r="E124" s="9">
        <v>3285.768</v>
      </c>
      <c r="F124" s="10">
        <v>1917.46</v>
      </c>
    </row>
    <row r="125" spans="1:6" x14ac:dyDescent="0.25">
      <c r="A125" s="4" t="s">
        <v>68</v>
      </c>
      <c r="B125" s="6" t="s">
        <v>78</v>
      </c>
      <c r="C125" s="7" t="s">
        <v>4</v>
      </c>
      <c r="D125" s="8">
        <v>17.8</v>
      </c>
      <c r="E125" s="9">
        <v>3348.9110000000001</v>
      </c>
      <c r="F125" s="10">
        <v>1915.02</v>
      </c>
    </row>
    <row r="126" spans="1:6" x14ac:dyDescent="0.25">
      <c r="A126" s="4" t="s">
        <v>68</v>
      </c>
      <c r="B126" s="6" t="s">
        <v>78</v>
      </c>
      <c r="C126" s="7" t="s">
        <v>5</v>
      </c>
      <c r="D126" s="8">
        <v>21.8</v>
      </c>
      <c r="E126" s="9">
        <v>4294.1449999999995</v>
      </c>
      <c r="F126" s="10">
        <v>1977.71</v>
      </c>
    </row>
    <row r="127" spans="1:6" x14ac:dyDescent="0.25">
      <c r="A127" s="4" t="s">
        <v>68</v>
      </c>
      <c r="B127" s="6" t="s">
        <v>78</v>
      </c>
      <c r="C127" s="7" t="s">
        <v>6</v>
      </c>
      <c r="D127" s="8">
        <v>17.600000000000001</v>
      </c>
      <c r="E127" s="9">
        <v>3568.8319999999999</v>
      </c>
      <c r="F127" s="10">
        <v>2046.44</v>
      </c>
    </row>
    <row r="128" spans="1:6" x14ac:dyDescent="0.25">
      <c r="A128" s="4" t="s">
        <v>68</v>
      </c>
      <c r="B128" s="6" t="s">
        <v>74</v>
      </c>
      <c r="C128" s="7" t="s">
        <v>3</v>
      </c>
      <c r="D128" s="8">
        <v>15.4</v>
      </c>
      <c r="E128" s="9">
        <v>76.363</v>
      </c>
      <c r="F128" s="10">
        <v>50.31</v>
      </c>
    </row>
    <row r="129" spans="1:6" x14ac:dyDescent="0.25">
      <c r="A129" s="4" t="s">
        <v>68</v>
      </c>
      <c r="B129" s="6" t="s">
        <v>74</v>
      </c>
      <c r="C129" s="7" t="s">
        <v>4</v>
      </c>
      <c r="D129" s="8">
        <v>15.8</v>
      </c>
      <c r="E129" s="9">
        <v>72.849000000000004</v>
      </c>
      <c r="F129" s="10">
        <v>48.8</v>
      </c>
    </row>
    <row r="130" spans="1:6" x14ac:dyDescent="0.25">
      <c r="A130" s="4" t="s">
        <v>68</v>
      </c>
      <c r="B130" s="6" t="s">
        <v>74</v>
      </c>
      <c r="C130" s="7" t="s">
        <v>5</v>
      </c>
      <c r="D130" s="8">
        <v>18.399999999999999</v>
      </c>
      <c r="E130" s="9">
        <v>90.063999999999993</v>
      </c>
      <c r="F130" s="10">
        <v>49.16</v>
      </c>
    </row>
    <row r="131" spans="1:6" x14ac:dyDescent="0.25">
      <c r="A131" s="4" t="s">
        <v>68</v>
      </c>
      <c r="B131" s="6" t="s">
        <v>74</v>
      </c>
      <c r="C131" s="7" t="s">
        <v>6</v>
      </c>
      <c r="D131" s="8">
        <v>21.8</v>
      </c>
      <c r="E131" s="9">
        <v>121.176</v>
      </c>
      <c r="F131" s="10">
        <v>55.58</v>
      </c>
    </row>
    <row r="132" spans="1:6" x14ac:dyDescent="0.25">
      <c r="A132" s="4" t="s">
        <v>68</v>
      </c>
      <c r="B132" s="6" t="s">
        <v>43</v>
      </c>
      <c r="C132" s="7" t="s">
        <v>3</v>
      </c>
      <c r="D132" s="8">
        <v>10.8</v>
      </c>
      <c r="E132" s="9">
        <v>7.4069999999999991</v>
      </c>
      <c r="F132" s="10">
        <v>6.87</v>
      </c>
    </row>
    <row r="133" spans="1:6" x14ac:dyDescent="0.25">
      <c r="A133" s="4" t="s">
        <v>68</v>
      </c>
      <c r="B133" s="6" t="s">
        <v>43</v>
      </c>
      <c r="C133" s="7" t="s">
        <v>4</v>
      </c>
      <c r="D133" s="8">
        <v>7.7</v>
      </c>
      <c r="E133" s="9">
        <v>4.4700000000000006</v>
      </c>
      <c r="F133" s="10">
        <v>5.87</v>
      </c>
    </row>
    <row r="134" spans="1:6" x14ac:dyDescent="0.25">
      <c r="A134" s="4" t="s">
        <v>68</v>
      </c>
      <c r="B134" s="6" t="s">
        <v>43</v>
      </c>
      <c r="C134" s="7" t="s">
        <v>5</v>
      </c>
      <c r="D134" s="8">
        <v>14.1</v>
      </c>
      <c r="E134" s="9">
        <v>6.3209999999999997</v>
      </c>
      <c r="F134" s="10">
        <v>4.55</v>
      </c>
    </row>
    <row r="135" spans="1:6" x14ac:dyDescent="0.25">
      <c r="A135" s="4" t="s">
        <v>68</v>
      </c>
      <c r="B135" s="6" t="s">
        <v>43</v>
      </c>
      <c r="C135" s="7" t="s">
        <v>6</v>
      </c>
      <c r="D135" s="8">
        <v>12.4</v>
      </c>
      <c r="E135" s="9">
        <v>3.62</v>
      </c>
      <c r="F135" s="10">
        <v>3</v>
      </c>
    </row>
    <row r="136" spans="1:6" x14ac:dyDescent="0.25">
      <c r="A136" s="4" t="s">
        <v>68</v>
      </c>
      <c r="B136" s="6" t="s">
        <v>44</v>
      </c>
      <c r="C136" s="7" t="s">
        <v>3</v>
      </c>
      <c r="D136" s="8">
        <v>10.199999999999999</v>
      </c>
      <c r="E136" s="9">
        <v>121.31400000000001</v>
      </c>
      <c r="F136" s="10">
        <v>124.21</v>
      </c>
    </row>
    <row r="137" spans="1:6" x14ac:dyDescent="0.25">
      <c r="A137" s="4" t="s">
        <v>68</v>
      </c>
      <c r="B137" s="6" t="s">
        <v>44</v>
      </c>
      <c r="C137" s="7" t="s">
        <v>4</v>
      </c>
      <c r="D137" s="8">
        <v>6.5</v>
      </c>
      <c r="E137" s="9">
        <v>46.134</v>
      </c>
      <c r="F137" s="10">
        <v>76.900000000000006</v>
      </c>
    </row>
    <row r="138" spans="1:6" x14ac:dyDescent="0.25">
      <c r="A138" s="4" t="s">
        <v>68</v>
      </c>
      <c r="B138" s="6" t="s">
        <v>44</v>
      </c>
      <c r="C138" s="7" t="s">
        <v>5</v>
      </c>
      <c r="D138" s="8">
        <v>12.1</v>
      </c>
      <c r="E138" s="9">
        <v>74.179000000000002</v>
      </c>
      <c r="F138" s="10">
        <v>62.27</v>
      </c>
    </row>
    <row r="139" spans="1:6" x14ac:dyDescent="0.25">
      <c r="A139" s="4" t="s">
        <v>68</v>
      </c>
      <c r="B139" s="6" t="s">
        <v>44</v>
      </c>
      <c r="C139" s="7" t="s">
        <v>6</v>
      </c>
      <c r="D139" s="8">
        <v>8.6999999999999993</v>
      </c>
      <c r="E139" s="9">
        <v>45.451000000000001</v>
      </c>
      <c r="F139" s="10">
        <v>53.44</v>
      </c>
    </row>
    <row r="140" spans="1:6" x14ac:dyDescent="0.25">
      <c r="A140" s="4" t="s">
        <v>68</v>
      </c>
      <c r="B140" s="6" t="s">
        <v>22</v>
      </c>
      <c r="C140" s="7" t="s">
        <v>3</v>
      </c>
      <c r="D140" s="8">
        <v>25.5</v>
      </c>
      <c r="E140" s="9">
        <v>1075.1320000000001</v>
      </c>
      <c r="F140" s="10">
        <v>423.43</v>
      </c>
    </row>
    <row r="141" spans="1:6" x14ac:dyDescent="0.25">
      <c r="A141" s="4" t="s">
        <v>68</v>
      </c>
      <c r="B141" s="6" t="s">
        <v>22</v>
      </c>
      <c r="C141" s="7" t="s">
        <v>4</v>
      </c>
      <c r="D141" s="11">
        <v>22</v>
      </c>
      <c r="E141" s="9">
        <v>941.05899999999997</v>
      </c>
      <c r="F141" s="10">
        <v>433.77</v>
      </c>
    </row>
    <row r="142" spans="1:6" x14ac:dyDescent="0.25">
      <c r="A142" s="4" t="s">
        <v>68</v>
      </c>
      <c r="B142" s="6" t="s">
        <v>22</v>
      </c>
      <c r="C142" s="7" t="s">
        <v>5</v>
      </c>
      <c r="D142" s="8">
        <v>25.1</v>
      </c>
      <c r="E142" s="9">
        <v>1114.0030000000002</v>
      </c>
      <c r="F142" s="10">
        <v>444.53</v>
      </c>
    </row>
    <row r="143" spans="1:6" x14ac:dyDescent="0.25">
      <c r="A143" s="4" t="s">
        <v>68</v>
      </c>
      <c r="B143" s="6" t="s">
        <v>22</v>
      </c>
      <c r="C143" s="7" t="s">
        <v>6</v>
      </c>
      <c r="D143" s="8">
        <v>19.899999999999999</v>
      </c>
      <c r="E143" s="9">
        <v>921.77700000000004</v>
      </c>
      <c r="F143" s="10">
        <v>465.13</v>
      </c>
    </row>
    <row r="144" spans="1:6" x14ac:dyDescent="0.25">
      <c r="A144" s="4" t="s">
        <v>68</v>
      </c>
      <c r="B144" s="6" t="s">
        <v>14</v>
      </c>
      <c r="C144" s="7" t="s">
        <v>3</v>
      </c>
      <c r="D144" s="8">
        <v>12.5</v>
      </c>
      <c r="E144" s="9">
        <v>576.02</v>
      </c>
      <c r="F144" s="10">
        <v>597.78</v>
      </c>
    </row>
    <row r="145" spans="1:6" x14ac:dyDescent="0.25">
      <c r="A145" s="4" t="s">
        <v>68</v>
      </c>
      <c r="B145" s="6" t="s">
        <v>14</v>
      </c>
      <c r="C145" s="7" t="s">
        <v>4</v>
      </c>
      <c r="D145" s="8">
        <v>15.2</v>
      </c>
      <c r="E145" s="9">
        <v>943.28300000000002</v>
      </c>
      <c r="F145" s="10">
        <v>636.1</v>
      </c>
    </row>
    <row r="146" spans="1:6" x14ac:dyDescent="0.25">
      <c r="A146" s="4" t="s">
        <v>68</v>
      </c>
      <c r="B146" s="6" t="s">
        <v>14</v>
      </c>
      <c r="C146" s="7" t="s">
        <v>5</v>
      </c>
      <c r="D146" s="8">
        <v>17.899999999999999</v>
      </c>
      <c r="E146" s="9">
        <v>1202.606</v>
      </c>
      <c r="F146" s="10">
        <v>677.83</v>
      </c>
    </row>
    <row r="147" spans="1:6" x14ac:dyDescent="0.25">
      <c r="A147" s="4" t="s">
        <v>68</v>
      </c>
      <c r="B147" s="6" t="s">
        <v>14</v>
      </c>
      <c r="C147" s="7" t="s">
        <v>6</v>
      </c>
      <c r="D147" s="8">
        <v>15.3</v>
      </c>
      <c r="E147" s="9">
        <v>1063.069</v>
      </c>
      <c r="F147" s="10">
        <v>709.03</v>
      </c>
    </row>
    <row r="148" spans="1:6" x14ac:dyDescent="0.25">
      <c r="A148" s="4" t="s">
        <v>68</v>
      </c>
      <c r="B148" s="6" t="s">
        <v>48</v>
      </c>
      <c r="C148" s="7" t="s">
        <v>3</v>
      </c>
      <c r="D148" s="8">
        <v>20.5</v>
      </c>
      <c r="E148" s="9">
        <v>1429.5329999999999</v>
      </c>
      <c r="F148" s="10">
        <v>714.86</v>
      </c>
    </row>
    <row r="149" spans="1:6" x14ac:dyDescent="0.25">
      <c r="A149" s="4" t="s">
        <v>68</v>
      </c>
      <c r="B149" s="6" t="s">
        <v>48</v>
      </c>
      <c r="C149" s="7" t="s">
        <v>4</v>
      </c>
      <c r="D149" s="11">
        <v>19</v>
      </c>
      <c r="E149" s="9">
        <v>1341.117</v>
      </c>
      <c r="F149" s="10">
        <v>713.57</v>
      </c>
    </row>
    <row r="150" spans="1:6" x14ac:dyDescent="0.25">
      <c r="A150" s="4" t="s">
        <v>68</v>
      </c>
      <c r="B150" s="6" t="s">
        <v>48</v>
      </c>
      <c r="C150" s="7" t="s">
        <v>5</v>
      </c>
      <c r="D150" s="8">
        <v>24.6</v>
      </c>
      <c r="E150" s="9">
        <v>1806.971</v>
      </c>
      <c r="F150" s="10">
        <v>739.38</v>
      </c>
    </row>
    <row r="151" spans="1:6" x14ac:dyDescent="0.25">
      <c r="A151" s="4" t="s">
        <v>68</v>
      </c>
      <c r="B151" s="6" t="s">
        <v>48</v>
      </c>
      <c r="C151" s="7" t="s">
        <v>6</v>
      </c>
      <c r="D151" s="8">
        <v>18.8</v>
      </c>
      <c r="E151" s="9">
        <v>1413.7379999999998</v>
      </c>
      <c r="F151" s="10">
        <v>760.26</v>
      </c>
    </row>
    <row r="152" spans="1:6" x14ac:dyDescent="0.25">
      <c r="A152" s="4" t="s">
        <v>68</v>
      </c>
      <c r="B152" s="6" t="s">
        <v>54</v>
      </c>
      <c r="C152" s="7" t="s">
        <v>3</v>
      </c>
      <c r="D152" s="8">
        <v>17.600000000000001</v>
      </c>
      <c r="E152" s="9">
        <v>684.23299999999995</v>
      </c>
      <c r="F152" s="10">
        <v>403.55</v>
      </c>
    </row>
    <row r="153" spans="1:6" x14ac:dyDescent="0.25">
      <c r="A153" s="4" t="s">
        <v>68</v>
      </c>
      <c r="B153" s="6" t="s">
        <v>54</v>
      </c>
      <c r="C153" s="7" t="s">
        <v>4</v>
      </c>
      <c r="D153" s="8">
        <v>16.5</v>
      </c>
      <c r="E153" s="9">
        <v>594.63199999999995</v>
      </c>
      <c r="F153" s="10">
        <v>385.74</v>
      </c>
    </row>
    <row r="154" spans="1:6" x14ac:dyDescent="0.25">
      <c r="A154" s="4" t="s">
        <v>68</v>
      </c>
      <c r="B154" s="6" t="s">
        <v>54</v>
      </c>
      <c r="C154" s="7" t="s">
        <v>5</v>
      </c>
      <c r="D154" s="11">
        <v>17</v>
      </c>
      <c r="E154" s="9">
        <v>560.19899999999996</v>
      </c>
      <c r="F154" s="10">
        <v>365.55</v>
      </c>
    </row>
    <row r="155" spans="1:6" x14ac:dyDescent="0.25">
      <c r="A155" s="4" t="s">
        <v>68</v>
      </c>
      <c r="B155" s="6" t="s">
        <v>54</v>
      </c>
      <c r="C155" s="7" t="s">
        <v>6</v>
      </c>
      <c r="D155" s="8">
        <v>13.3</v>
      </c>
      <c r="E155" s="9">
        <v>398.07</v>
      </c>
      <c r="F155" s="10">
        <v>324.5</v>
      </c>
    </row>
    <row r="156" spans="1:6" x14ac:dyDescent="0.25">
      <c r="A156" s="4" t="s">
        <v>68</v>
      </c>
      <c r="B156" s="6" t="s">
        <v>41</v>
      </c>
      <c r="C156" s="7" t="s">
        <v>3</v>
      </c>
      <c r="D156" s="8">
        <v>12.2</v>
      </c>
      <c r="E156" s="9">
        <v>9.1489999999999991</v>
      </c>
      <c r="F156" s="10">
        <v>7.75</v>
      </c>
    </row>
    <row r="157" spans="1:6" x14ac:dyDescent="0.25">
      <c r="A157" s="4" t="s">
        <v>68</v>
      </c>
      <c r="B157" s="6" t="s">
        <v>41</v>
      </c>
      <c r="C157" s="7" t="s">
        <v>4</v>
      </c>
      <c r="D157" s="8">
        <v>12.2</v>
      </c>
      <c r="E157" s="9">
        <v>8.2900000000000009</v>
      </c>
      <c r="F157" s="10">
        <v>7.21</v>
      </c>
    </row>
    <row r="158" spans="1:6" x14ac:dyDescent="0.25">
      <c r="A158" s="4" t="s">
        <v>68</v>
      </c>
      <c r="B158" s="6" t="s">
        <v>41</v>
      </c>
      <c r="C158" s="7" t="s">
        <v>5</v>
      </c>
      <c r="D158" s="8">
        <v>12.8</v>
      </c>
      <c r="E158" s="9">
        <v>8.3659999999999997</v>
      </c>
      <c r="F158" s="10">
        <v>6.55</v>
      </c>
    </row>
    <row r="159" spans="1:6" x14ac:dyDescent="0.25">
      <c r="A159" s="4" t="s">
        <v>68</v>
      </c>
      <c r="B159" s="6" t="s">
        <v>41</v>
      </c>
      <c r="C159" s="7" t="s">
        <v>6</v>
      </c>
      <c r="D159" s="8">
        <v>13.3</v>
      </c>
      <c r="E159" s="9">
        <v>7.8599999999999994</v>
      </c>
      <c r="F159" s="10">
        <v>5.92</v>
      </c>
    </row>
    <row r="160" spans="1:6" x14ac:dyDescent="0.25">
      <c r="A160" s="4" t="s">
        <v>68</v>
      </c>
      <c r="B160" s="6" t="s">
        <v>42</v>
      </c>
      <c r="C160" s="7" t="s">
        <v>3</v>
      </c>
      <c r="D160" s="8">
        <v>10.6</v>
      </c>
      <c r="E160" s="9">
        <v>1.8980000000000001</v>
      </c>
      <c r="F160" s="10">
        <v>8.3000000000000007</v>
      </c>
    </row>
    <row r="161" spans="1:6" x14ac:dyDescent="0.25">
      <c r="A161" s="4" t="s">
        <v>68</v>
      </c>
      <c r="B161" s="6" t="s">
        <v>42</v>
      </c>
      <c r="C161" s="7" t="s">
        <v>4</v>
      </c>
      <c r="D161" s="8">
        <v>6.9</v>
      </c>
      <c r="E161" s="9">
        <v>3.278</v>
      </c>
      <c r="F161" s="10">
        <v>8.07</v>
      </c>
    </row>
    <row r="162" spans="1:6" x14ac:dyDescent="0.25">
      <c r="A162" s="4" t="s">
        <v>68</v>
      </c>
      <c r="B162" s="6" t="s">
        <v>42</v>
      </c>
      <c r="C162" s="7" t="s">
        <v>5</v>
      </c>
      <c r="D162" s="8">
        <v>9.6</v>
      </c>
      <c r="E162" s="9">
        <v>0.156</v>
      </c>
      <c r="F162" s="10">
        <v>6.18</v>
      </c>
    </row>
    <row r="163" spans="1:6" x14ac:dyDescent="0.25">
      <c r="A163" s="4" t="s">
        <v>68</v>
      </c>
      <c r="B163" s="6" t="s">
        <v>42</v>
      </c>
      <c r="C163" s="7" t="s">
        <v>6</v>
      </c>
      <c r="D163" s="8">
        <v>12.1</v>
      </c>
      <c r="E163" s="9">
        <v>0.187</v>
      </c>
      <c r="F163" s="10">
        <v>3.19</v>
      </c>
    </row>
    <row r="164" spans="1:6" x14ac:dyDescent="0.25">
      <c r="A164" s="4" t="s">
        <v>68</v>
      </c>
      <c r="B164" s="6" t="s">
        <v>18</v>
      </c>
      <c r="C164" s="7" t="s">
        <v>3</v>
      </c>
      <c r="D164" s="8">
        <v>16.5</v>
      </c>
      <c r="E164" s="9">
        <v>28.441000000000003</v>
      </c>
      <c r="F164" s="10">
        <v>18.670000000000002</v>
      </c>
    </row>
    <row r="165" spans="1:6" x14ac:dyDescent="0.25">
      <c r="A165" s="4" t="s">
        <v>68</v>
      </c>
      <c r="B165" s="6" t="s">
        <v>18</v>
      </c>
      <c r="C165" s="7" t="s">
        <v>4</v>
      </c>
      <c r="D165" s="8">
        <v>18.8</v>
      </c>
      <c r="E165" s="9">
        <v>32.911999999999999</v>
      </c>
      <c r="F165" s="10">
        <v>17.579999999999998</v>
      </c>
    </row>
    <row r="166" spans="1:6" x14ac:dyDescent="0.25">
      <c r="A166" s="4" t="s">
        <v>68</v>
      </c>
      <c r="B166" s="6" t="s">
        <v>18</v>
      </c>
      <c r="C166" s="7" t="s">
        <v>5</v>
      </c>
      <c r="D166" s="8">
        <v>18.399999999999999</v>
      </c>
      <c r="E166" s="9">
        <v>26.107999999999997</v>
      </c>
      <c r="F166" s="10">
        <v>14.77</v>
      </c>
    </row>
    <row r="167" spans="1:6" x14ac:dyDescent="0.25">
      <c r="A167" s="4" t="s">
        <v>68</v>
      </c>
      <c r="B167" s="6" t="s">
        <v>18</v>
      </c>
      <c r="C167" s="7" t="s">
        <v>6</v>
      </c>
      <c r="D167" s="8">
        <v>20.8</v>
      </c>
      <c r="E167" s="9">
        <v>28.895</v>
      </c>
      <c r="F167" s="10">
        <v>15.73</v>
      </c>
    </row>
    <row r="168" spans="1:6" x14ac:dyDescent="0.25">
      <c r="A168" s="4" t="s">
        <v>68</v>
      </c>
      <c r="B168" s="6" t="s">
        <v>20</v>
      </c>
      <c r="C168" s="7" t="s">
        <v>3</v>
      </c>
      <c r="D168" s="8">
        <v>16.5</v>
      </c>
      <c r="E168" s="9">
        <v>15.481999999999999</v>
      </c>
      <c r="F168" s="10">
        <v>9.56</v>
      </c>
    </row>
    <row r="169" spans="1:6" x14ac:dyDescent="0.25">
      <c r="A169" s="4" t="s">
        <v>68</v>
      </c>
      <c r="B169" s="6" t="s">
        <v>20</v>
      </c>
      <c r="C169" s="7" t="s">
        <v>4</v>
      </c>
      <c r="D169" s="8">
        <v>19.100000000000001</v>
      </c>
      <c r="E169" s="9">
        <v>17.018000000000001</v>
      </c>
      <c r="F169" s="10">
        <v>10.83</v>
      </c>
    </row>
    <row r="170" spans="1:6" x14ac:dyDescent="0.25">
      <c r="A170" s="4" t="s">
        <v>68</v>
      </c>
      <c r="B170" s="6" t="s">
        <v>20</v>
      </c>
      <c r="C170" s="7" t="s">
        <v>5</v>
      </c>
      <c r="D170" s="8">
        <v>18.5</v>
      </c>
      <c r="E170" s="9">
        <v>15.011000000000001</v>
      </c>
      <c r="F170" s="10">
        <v>8.4700000000000006</v>
      </c>
    </row>
    <row r="171" spans="1:6" x14ac:dyDescent="0.25">
      <c r="A171" s="4" t="s">
        <v>68</v>
      </c>
      <c r="B171" s="6" t="s">
        <v>20</v>
      </c>
      <c r="C171" s="7" t="s">
        <v>6</v>
      </c>
      <c r="D171" s="8">
        <v>13.5</v>
      </c>
      <c r="E171" s="9">
        <v>6.8439999999999994</v>
      </c>
      <c r="F171" s="10">
        <v>5.71</v>
      </c>
    </row>
    <row r="172" spans="1:6" x14ac:dyDescent="0.25">
      <c r="A172" s="4" t="s">
        <v>68</v>
      </c>
      <c r="B172" s="6" t="s">
        <v>113</v>
      </c>
      <c r="C172" s="7" t="s">
        <v>3</v>
      </c>
      <c r="D172" s="8">
        <v>8.1</v>
      </c>
      <c r="E172" s="9">
        <v>3.6340000000000003</v>
      </c>
      <c r="F172" s="10">
        <v>4.5</v>
      </c>
    </row>
    <row r="173" spans="1:6" x14ac:dyDescent="0.25">
      <c r="A173" s="4" t="s">
        <v>68</v>
      </c>
      <c r="B173" s="6" t="s">
        <v>113</v>
      </c>
      <c r="C173" s="7" t="s">
        <v>4</v>
      </c>
      <c r="D173" s="8">
        <v>16.2</v>
      </c>
      <c r="E173" s="9">
        <v>2.3530000000000002</v>
      </c>
      <c r="F173" s="10">
        <v>1.46</v>
      </c>
    </row>
    <row r="174" spans="1:6" x14ac:dyDescent="0.25">
      <c r="A174" s="4" t="s">
        <v>68</v>
      </c>
      <c r="B174" s="6" t="s">
        <v>113</v>
      </c>
      <c r="C174" s="7" t="s">
        <v>5</v>
      </c>
      <c r="D174" s="8">
        <v>14.3</v>
      </c>
      <c r="E174" s="9">
        <v>1.391</v>
      </c>
      <c r="F174" s="10">
        <v>1.51</v>
      </c>
    </row>
    <row r="175" spans="1:6" x14ac:dyDescent="0.25">
      <c r="A175" s="4" t="s">
        <v>68</v>
      </c>
      <c r="B175" s="6" t="s">
        <v>113</v>
      </c>
      <c r="C175" s="7" t="s">
        <v>6</v>
      </c>
      <c r="D175" s="8">
        <v>12.9</v>
      </c>
      <c r="E175" s="9">
        <v>0.34900000000000003</v>
      </c>
      <c r="F175" s="10">
        <v>0.27</v>
      </c>
    </row>
    <row r="176" spans="1:6" x14ac:dyDescent="0.25">
      <c r="A176" s="4" t="s">
        <v>68</v>
      </c>
      <c r="B176" s="6" t="s">
        <v>67</v>
      </c>
      <c r="C176" s="7" t="s">
        <v>3</v>
      </c>
      <c r="D176" s="8">
        <v>8.3000000000000007</v>
      </c>
      <c r="E176" s="9">
        <v>24.776</v>
      </c>
      <c r="F176" s="10">
        <v>31.77</v>
      </c>
    </row>
    <row r="177" spans="1:6" x14ac:dyDescent="0.25">
      <c r="A177" s="4" t="s">
        <v>68</v>
      </c>
      <c r="B177" s="6" t="s">
        <v>67</v>
      </c>
      <c r="C177" s="7" t="s">
        <v>4</v>
      </c>
      <c r="D177" s="8">
        <v>9.9</v>
      </c>
      <c r="E177" s="9">
        <v>4.4329999999999998</v>
      </c>
      <c r="F177" s="10">
        <v>19.559999999999999</v>
      </c>
    </row>
    <row r="178" spans="1:6" x14ac:dyDescent="0.25">
      <c r="A178" s="4" t="s">
        <v>68</v>
      </c>
      <c r="B178" s="6" t="s">
        <v>67</v>
      </c>
      <c r="C178" s="7" t="s">
        <v>5</v>
      </c>
      <c r="D178" s="8">
        <v>10.8</v>
      </c>
      <c r="E178" s="9">
        <v>2.2989999999999999</v>
      </c>
      <c r="F178" s="10">
        <v>23.31</v>
      </c>
    </row>
    <row r="179" spans="1:6" x14ac:dyDescent="0.25">
      <c r="A179" s="4" t="s">
        <v>68</v>
      </c>
      <c r="B179" s="6" t="s">
        <v>67</v>
      </c>
      <c r="C179" s="7" t="s">
        <v>6</v>
      </c>
      <c r="D179" s="8">
        <v>15.4</v>
      </c>
      <c r="E179" s="9">
        <v>13.556000000000001</v>
      </c>
      <c r="F179" s="10">
        <v>13.32</v>
      </c>
    </row>
    <row r="180" spans="1:6" x14ac:dyDescent="0.25">
      <c r="A180" s="4" t="s">
        <v>68</v>
      </c>
      <c r="B180" s="6" t="s">
        <v>57</v>
      </c>
      <c r="C180" s="7" t="s">
        <v>3</v>
      </c>
      <c r="D180" s="8">
        <v>18.899999999999999</v>
      </c>
      <c r="E180" s="9">
        <v>600.85400000000004</v>
      </c>
      <c r="F180" s="10">
        <v>323.01</v>
      </c>
    </row>
    <row r="181" spans="1:6" x14ac:dyDescent="0.25">
      <c r="A181" s="4" t="s">
        <v>68</v>
      </c>
      <c r="B181" s="6" t="s">
        <v>57</v>
      </c>
      <c r="C181" s="7" t="s">
        <v>4</v>
      </c>
      <c r="D181" s="8">
        <v>16.600000000000001</v>
      </c>
      <c r="E181" s="9">
        <v>526.34699999999998</v>
      </c>
      <c r="F181" s="10">
        <v>321.01</v>
      </c>
    </row>
    <row r="182" spans="1:6" x14ac:dyDescent="0.25">
      <c r="A182" s="4" t="s">
        <v>68</v>
      </c>
      <c r="B182" s="6" t="s">
        <v>57</v>
      </c>
      <c r="C182" s="7" t="s">
        <v>5</v>
      </c>
      <c r="D182" s="11">
        <v>17</v>
      </c>
      <c r="E182" s="9">
        <v>506.86800000000005</v>
      </c>
      <c r="F182" s="10">
        <v>304.76</v>
      </c>
    </row>
    <row r="183" spans="1:6" x14ac:dyDescent="0.25">
      <c r="A183" s="4" t="s">
        <v>68</v>
      </c>
      <c r="B183" s="6" t="s">
        <v>57</v>
      </c>
      <c r="C183" s="7" t="s">
        <v>6</v>
      </c>
      <c r="D183" s="8">
        <v>12.9</v>
      </c>
      <c r="E183" s="9">
        <v>340.37900000000002</v>
      </c>
      <c r="F183" s="10">
        <v>280.36</v>
      </c>
    </row>
    <row r="184" spans="1:6" x14ac:dyDescent="0.25">
      <c r="A184" s="4" t="s">
        <v>68</v>
      </c>
      <c r="B184" s="6" t="s">
        <v>36</v>
      </c>
      <c r="C184" s="7" t="s">
        <v>3</v>
      </c>
      <c r="D184" s="8">
        <v>10.8</v>
      </c>
      <c r="E184" s="9">
        <v>3340.6980000000003</v>
      </c>
      <c r="F184" s="10">
        <v>3500.84</v>
      </c>
    </row>
    <row r="185" spans="1:6" x14ac:dyDescent="0.25">
      <c r="A185" s="4" t="s">
        <v>68</v>
      </c>
      <c r="B185" s="6" t="s">
        <v>36</v>
      </c>
      <c r="C185" s="7" t="s">
        <v>4</v>
      </c>
      <c r="D185" s="8">
        <v>13.4</v>
      </c>
      <c r="E185" s="9">
        <v>4701.3279999999995</v>
      </c>
      <c r="F185" s="10">
        <v>3590.07</v>
      </c>
    </row>
    <row r="186" spans="1:6" x14ac:dyDescent="0.25">
      <c r="A186" s="4" t="s">
        <v>68</v>
      </c>
      <c r="B186" s="6" t="s">
        <v>36</v>
      </c>
      <c r="C186" s="7" t="s">
        <v>5</v>
      </c>
      <c r="D186" s="8">
        <v>15.2</v>
      </c>
      <c r="E186" s="9">
        <v>5822.4709999999995</v>
      </c>
      <c r="F186" s="10">
        <v>3923.55</v>
      </c>
    </row>
    <row r="187" spans="1:6" x14ac:dyDescent="0.25">
      <c r="A187" s="4" t="s">
        <v>68</v>
      </c>
      <c r="B187" s="6" t="s">
        <v>36</v>
      </c>
      <c r="C187" s="7" t="s">
        <v>6</v>
      </c>
      <c r="D187" s="8">
        <v>12.8</v>
      </c>
      <c r="E187" s="9">
        <v>4822.6589999999997</v>
      </c>
      <c r="F187" s="10">
        <v>3843.75</v>
      </c>
    </row>
    <row r="188" spans="1:6" x14ac:dyDescent="0.25">
      <c r="A188" s="4" t="s">
        <v>68</v>
      </c>
      <c r="B188" s="6" t="s">
        <v>40</v>
      </c>
      <c r="C188" s="7" t="s">
        <v>3</v>
      </c>
      <c r="D188" s="8">
        <v>11.9</v>
      </c>
      <c r="E188" s="9">
        <v>273.71699999999998</v>
      </c>
      <c r="F188" s="10">
        <v>234.59</v>
      </c>
    </row>
    <row r="189" spans="1:6" x14ac:dyDescent="0.25">
      <c r="A189" s="4" t="s">
        <v>68</v>
      </c>
      <c r="B189" s="6" t="s">
        <v>40</v>
      </c>
      <c r="C189" s="7" t="s">
        <v>4</v>
      </c>
      <c r="D189" s="8">
        <v>14.5</v>
      </c>
      <c r="E189" s="9">
        <v>324.423</v>
      </c>
      <c r="F189" s="10">
        <v>225.32</v>
      </c>
    </row>
    <row r="190" spans="1:6" x14ac:dyDescent="0.25">
      <c r="A190" s="4" t="s">
        <v>68</v>
      </c>
      <c r="B190" s="6" t="s">
        <v>40</v>
      </c>
      <c r="C190" s="7" t="s">
        <v>5</v>
      </c>
      <c r="D190" s="8">
        <v>14.3</v>
      </c>
      <c r="E190" s="9">
        <v>355.52</v>
      </c>
      <c r="F190" s="10">
        <v>248.29</v>
      </c>
    </row>
    <row r="191" spans="1:6" x14ac:dyDescent="0.25">
      <c r="A191" s="4" t="s">
        <v>68</v>
      </c>
      <c r="B191" s="6" t="s">
        <v>40</v>
      </c>
      <c r="C191" s="7" t="s">
        <v>6</v>
      </c>
      <c r="D191" s="8">
        <v>13.9</v>
      </c>
      <c r="E191" s="9">
        <v>312.721</v>
      </c>
      <c r="F191" s="10">
        <v>228.06</v>
      </c>
    </row>
    <row r="192" spans="1:6" x14ac:dyDescent="0.25">
      <c r="A192" s="4" t="s">
        <v>68</v>
      </c>
      <c r="B192" s="6" t="s">
        <v>45</v>
      </c>
      <c r="C192" s="7" t="s">
        <v>3</v>
      </c>
      <c r="D192" s="8">
        <v>11.6</v>
      </c>
      <c r="E192" s="9">
        <v>3.5630000000000002</v>
      </c>
      <c r="F192" s="10">
        <v>4.1900000000000004</v>
      </c>
    </row>
    <row r="193" spans="1:6" x14ac:dyDescent="0.25">
      <c r="A193" s="4" t="s">
        <v>68</v>
      </c>
      <c r="B193" s="6" t="s">
        <v>45</v>
      </c>
      <c r="C193" s="7" t="s">
        <v>4</v>
      </c>
      <c r="D193" s="8">
        <v>14.2</v>
      </c>
      <c r="E193" s="9">
        <v>3.4430000000000001</v>
      </c>
      <c r="F193" s="10">
        <v>2.77</v>
      </c>
    </row>
    <row r="194" spans="1:6" x14ac:dyDescent="0.25">
      <c r="A194" s="4" t="s">
        <v>68</v>
      </c>
      <c r="B194" s="6" t="s">
        <v>45</v>
      </c>
      <c r="C194" s="7" t="s">
        <v>5</v>
      </c>
      <c r="D194" s="8">
        <v>14.9</v>
      </c>
      <c r="E194" s="9">
        <v>4.6659999999999995</v>
      </c>
      <c r="F194" s="10">
        <v>3.13</v>
      </c>
    </row>
    <row r="195" spans="1:6" x14ac:dyDescent="0.25">
      <c r="A195" s="4" t="s">
        <v>68</v>
      </c>
      <c r="B195" s="6" t="s">
        <v>45</v>
      </c>
      <c r="C195" s="7" t="s">
        <v>6</v>
      </c>
      <c r="D195" s="8">
        <v>13.9</v>
      </c>
      <c r="E195" s="9">
        <v>5.476</v>
      </c>
      <c r="F195" s="10">
        <v>4.12</v>
      </c>
    </row>
    <row r="196" spans="1:6" x14ac:dyDescent="0.25">
      <c r="A196" s="4" t="s">
        <v>68</v>
      </c>
      <c r="B196" s="6" t="s">
        <v>75</v>
      </c>
      <c r="C196" s="7" t="s">
        <v>3</v>
      </c>
      <c r="D196" s="8">
        <v>13.2</v>
      </c>
      <c r="E196" s="9">
        <v>159.94900000000001</v>
      </c>
      <c r="F196" s="10">
        <v>131.43</v>
      </c>
    </row>
    <row r="197" spans="1:6" x14ac:dyDescent="0.25">
      <c r="A197" s="4" t="s">
        <v>68</v>
      </c>
      <c r="B197" s="6" t="s">
        <v>75</v>
      </c>
      <c r="C197" s="7" t="s">
        <v>4</v>
      </c>
      <c r="D197" s="8">
        <v>15.6</v>
      </c>
      <c r="E197" s="9">
        <v>191.35899999999998</v>
      </c>
      <c r="F197" s="10">
        <v>124.12</v>
      </c>
    </row>
    <row r="198" spans="1:6" x14ac:dyDescent="0.25">
      <c r="A198" s="4" t="s">
        <v>68</v>
      </c>
      <c r="B198" s="6" t="s">
        <v>75</v>
      </c>
      <c r="C198" s="7" t="s">
        <v>5</v>
      </c>
      <c r="D198" s="8">
        <v>15.3</v>
      </c>
      <c r="E198" s="9">
        <v>196.351</v>
      </c>
      <c r="F198" s="10">
        <v>132.03</v>
      </c>
    </row>
    <row r="199" spans="1:6" x14ac:dyDescent="0.25">
      <c r="A199" s="4" t="s">
        <v>68</v>
      </c>
      <c r="B199" s="6" t="s">
        <v>75</v>
      </c>
      <c r="C199" s="7" t="s">
        <v>6</v>
      </c>
      <c r="D199" s="8">
        <v>14.3</v>
      </c>
      <c r="E199" s="9">
        <v>171.04900000000001</v>
      </c>
      <c r="F199" s="10">
        <v>119.7</v>
      </c>
    </row>
    <row r="200" spans="1:6" x14ac:dyDescent="0.25">
      <c r="A200" s="4" t="s">
        <v>68</v>
      </c>
      <c r="B200" s="6" t="s">
        <v>61</v>
      </c>
      <c r="C200" s="7" t="s">
        <v>3</v>
      </c>
      <c r="D200" s="11">
        <v>14</v>
      </c>
      <c r="E200" s="9">
        <v>8.0000000000000002E-3</v>
      </c>
      <c r="F200" s="10">
        <v>0.01</v>
      </c>
    </row>
    <row r="201" spans="1:6" x14ac:dyDescent="0.25">
      <c r="A201" s="4" t="s">
        <v>68</v>
      </c>
      <c r="B201" s="6" t="s">
        <v>61</v>
      </c>
      <c r="C201" s="7" t="s">
        <v>4</v>
      </c>
      <c r="D201" s="8">
        <v>12.3</v>
      </c>
      <c r="E201" s="9">
        <v>1E-3</v>
      </c>
      <c r="F201" s="10">
        <v>0</v>
      </c>
    </row>
    <row r="202" spans="1:6" x14ac:dyDescent="0.25">
      <c r="A202" s="4" t="s">
        <v>68</v>
      </c>
      <c r="B202" s="6" t="s">
        <v>61</v>
      </c>
      <c r="C202" s="7" t="s">
        <v>5</v>
      </c>
      <c r="D202" s="11">
        <v>7</v>
      </c>
      <c r="E202" s="9">
        <v>1E-3</v>
      </c>
      <c r="F202" s="10">
        <v>0</v>
      </c>
    </row>
    <row r="203" spans="1:6" x14ac:dyDescent="0.25">
      <c r="A203" s="4" t="s">
        <v>68</v>
      </c>
      <c r="B203" s="6" t="s">
        <v>61</v>
      </c>
      <c r="C203" s="7" t="s">
        <v>6</v>
      </c>
      <c r="D203" s="11">
        <v>7</v>
      </c>
      <c r="E203" s="9">
        <v>1E-3</v>
      </c>
      <c r="F203" s="10">
        <v>0</v>
      </c>
    </row>
    <row r="204" spans="1:6" x14ac:dyDescent="0.25">
      <c r="A204" s="4" t="s">
        <v>68</v>
      </c>
      <c r="B204" s="6" t="s">
        <v>79</v>
      </c>
      <c r="C204" s="7" t="s">
        <v>3</v>
      </c>
      <c r="D204" s="8">
        <v>9.5</v>
      </c>
      <c r="E204" s="9">
        <v>4.8570000000000002</v>
      </c>
      <c r="F204" s="10">
        <v>6.86</v>
      </c>
    </row>
    <row r="205" spans="1:6" x14ac:dyDescent="0.25">
      <c r="A205" s="4" t="s">
        <v>68</v>
      </c>
      <c r="B205" s="6" t="s">
        <v>79</v>
      </c>
      <c r="C205" s="7" t="s">
        <v>4</v>
      </c>
      <c r="D205" s="8">
        <v>13.8</v>
      </c>
      <c r="E205" s="9">
        <v>4.54</v>
      </c>
      <c r="F205" s="10">
        <v>3.56</v>
      </c>
    </row>
    <row r="206" spans="1:6" x14ac:dyDescent="0.25">
      <c r="A206" s="4" t="s">
        <v>68</v>
      </c>
      <c r="B206" s="6" t="s">
        <v>79</v>
      </c>
      <c r="C206" s="7" t="s">
        <v>5</v>
      </c>
      <c r="D206" s="8">
        <v>17.399999999999999</v>
      </c>
      <c r="E206" s="9">
        <v>7.3639999999999999</v>
      </c>
      <c r="F206" s="10">
        <v>4.22</v>
      </c>
    </row>
    <row r="207" spans="1:6" x14ac:dyDescent="0.25">
      <c r="A207" s="4" t="s">
        <v>68</v>
      </c>
      <c r="B207" s="6" t="s">
        <v>79</v>
      </c>
      <c r="C207" s="7" t="s">
        <v>6</v>
      </c>
      <c r="D207" s="8">
        <v>13.2</v>
      </c>
      <c r="E207" s="9">
        <v>2.8289999999999997</v>
      </c>
      <c r="F207" s="10">
        <v>2.23</v>
      </c>
    </row>
    <row r="208" spans="1:6" x14ac:dyDescent="0.25">
      <c r="A208" s="4" t="s">
        <v>68</v>
      </c>
      <c r="B208" s="6" t="s">
        <v>35</v>
      </c>
      <c r="C208" s="7" t="s">
        <v>3</v>
      </c>
      <c r="D208" s="5" t="s">
        <v>70</v>
      </c>
      <c r="E208" s="9" t="s">
        <v>70</v>
      </c>
      <c r="F208" s="9" t="s">
        <v>70</v>
      </c>
    </row>
    <row r="209" spans="1:6" x14ac:dyDescent="0.25">
      <c r="A209" s="4" t="s">
        <v>68</v>
      </c>
      <c r="B209" s="6" t="s">
        <v>35</v>
      </c>
      <c r="C209" s="7" t="s">
        <v>4</v>
      </c>
      <c r="D209" s="11">
        <v>15</v>
      </c>
      <c r="E209" s="9">
        <v>1E-3</v>
      </c>
      <c r="F209" s="10">
        <v>0</v>
      </c>
    </row>
    <row r="210" spans="1:6" x14ac:dyDescent="0.25">
      <c r="A210" s="4" t="s">
        <v>68</v>
      </c>
      <c r="B210" s="6" t="s">
        <v>35</v>
      </c>
      <c r="C210" s="7" t="s">
        <v>5</v>
      </c>
      <c r="D210" s="5" t="s">
        <v>70</v>
      </c>
      <c r="E210" s="9" t="s">
        <v>70</v>
      </c>
      <c r="F210" s="9" t="s">
        <v>70</v>
      </c>
    </row>
    <row r="211" spans="1:6" x14ac:dyDescent="0.25">
      <c r="A211" s="4" t="s">
        <v>68</v>
      </c>
      <c r="B211" s="6" t="s">
        <v>35</v>
      </c>
      <c r="C211" s="7" t="s">
        <v>6</v>
      </c>
      <c r="D211" s="5" t="s">
        <v>70</v>
      </c>
      <c r="E211" s="9" t="s">
        <v>70</v>
      </c>
      <c r="F211" s="9" t="s">
        <v>70</v>
      </c>
    </row>
    <row r="212" spans="1:6" x14ac:dyDescent="0.25">
      <c r="A212" s="4" t="s">
        <v>68</v>
      </c>
      <c r="B212" s="6" t="s">
        <v>21</v>
      </c>
      <c r="C212" s="7" t="s">
        <v>3</v>
      </c>
      <c r="D212" s="8">
        <v>8.5</v>
      </c>
      <c r="E212" s="9">
        <v>0.47000000000000003</v>
      </c>
      <c r="F212" s="10">
        <v>0.55000000000000004</v>
      </c>
    </row>
    <row r="213" spans="1:6" x14ac:dyDescent="0.25">
      <c r="A213" s="4" t="s">
        <v>68</v>
      </c>
      <c r="B213" s="6" t="s">
        <v>21</v>
      </c>
      <c r="C213" s="7" t="s">
        <v>4</v>
      </c>
      <c r="D213" s="11"/>
      <c r="E213" s="9">
        <v>0</v>
      </c>
      <c r="F213" s="10"/>
    </row>
    <row r="214" spans="1:6" x14ac:dyDescent="0.25">
      <c r="A214" s="4" t="s">
        <v>68</v>
      </c>
      <c r="B214" s="6" t="s">
        <v>21</v>
      </c>
      <c r="C214" s="7" t="s">
        <v>5</v>
      </c>
      <c r="D214" s="5" t="s">
        <v>70</v>
      </c>
      <c r="E214" s="9" t="s">
        <v>70</v>
      </c>
      <c r="F214" s="9" t="s">
        <v>70</v>
      </c>
    </row>
    <row r="215" spans="1:6" x14ac:dyDescent="0.25">
      <c r="A215" s="4" t="s">
        <v>68</v>
      </c>
      <c r="B215" s="6" t="s">
        <v>21</v>
      </c>
      <c r="C215" s="7" t="s">
        <v>6</v>
      </c>
      <c r="D215" s="5" t="s">
        <v>70</v>
      </c>
      <c r="E215" s="9" t="s">
        <v>70</v>
      </c>
      <c r="F215" s="9" t="s">
        <v>70</v>
      </c>
    </row>
    <row r="216" spans="1:6" x14ac:dyDescent="0.25">
      <c r="A216" s="4" t="s">
        <v>68</v>
      </c>
      <c r="B216" s="6" t="s">
        <v>28</v>
      </c>
      <c r="C216" s="7" t="s">
        <v>3</v>
      </c>
      <c r="D216" s="8">
        <v>8.6999999999999993</v>
      </c>
      <c r="E216" s="9">
        <v>16.616999999999997</v>
      </c>
      <c r="F216" s="10">
        <v>26.79</v>
      </c>
    </row>
    <row r="217" spans="1:6" x14ac:dyDescent="0.25">
      <c r="A217" s="4" t="s">
        <v>68</v>
      </c>
      <c r="B217" s="6" t="s">
        <v>28</v>
      </c>
      <c r="C217" s="7" t="s">
        <v>4</v>
      </c>
      <c r="D217" s="8">
        <v>8.5</v>
      </c>
      <c r="E217" s="9">
        <v>10.725</v>
      </c>
      <c r="F217" s="10">
        <v>13.73</v>
      </c>
    </row>
    <row r="218" spans="1:6" x14ac:dyDescent="0.25">
      <c r="A218" s="4" t="s">
        <v>68</v>
      </c>
      <c r="B218" s="6" t="s">
        <v>28</v>
      </c>
      <c r="C218" s="7" t="s">
        <v>5</v>
      </c>
      <c r="D218" s="11">
        <v>8</v>
      </c>
      <c r="E218" s="9">
        <v>6.2069999999999999</v>
      </c>
      <c r="F218" s="10">
        <v>14.13</v>
      </c>
    </row>
    <row r="219" spans="1:6" x14ac:dyDescent="0.25">
      <c r="A219" s="4" t="s">
        <v>68</v>
      </c>
      <c r="B219" s="6" t="s">
        <v>28</v>
      </c>
      <c r="C219" s="7" t="s">
        <v>6</v>
      </c>
      <c r="D219" s="8">
        <v>9.9</v>
      </c>
      <c r="E219" s="9">
        <v>3.4869999999999997</v>
      </c>
      <c r="F219" s="10">
        <v>6.95</v>
      </c>
    </row>
    <row r="220" spans="1:6" x14ac:dyDescent="0.25">
      <c r="A220" s="4" t="s">
        <v>68</v>
      </c>
      <c r="B220" s="6" t="s">
        <v>32</v>
      </c>
      <c r="C220" s="7" t="s">
        <v>3</v>
      </c>
      <c r="D220" s="8">
        <v>9.9</v>
      </c>
      <c r="E220" s="9">
        <v>798.88599999999997</v>
      </c>
      <c r="F220" s="10">
        <v>862.31</v>
      </c>
    </row>
    <row r="221" spans="1:6" x14ac:dyDescent="0.25">
      <c r="A221" s="4" t="s">
        <v>68</v>
      </c>
      <c r="B221" s="6" t="s">
        <v>32</v>
      </c>
      <c r="C221" s="7" t="s">
        <v>4</v>
      </c>
      <c r="D221" s="8">
        <v>10.6</v>
      </c>
      <c r="E221" s="9">
        <v>959.73500000000001</v>
      </c>
      <c r="F221" s="10">
        <v>920.42</v>
      </c>
    </row>
    <row r="222" spans="1:6" x14ac:dyDescent="0.25">
      <c r="A222" s="4" t="s">
        <v>68</v>
      </c>
      <c r="B222" s="6" t="s">
        <v>32</v>
      </c>
      <c r="C222" s="7" t="s">
        <v>5</v>
      </c>
      <c r="D222" s="8">
        <v>12.8</v>
      </c>
      <c r="E222" s="9">
        <v>1271.0930000000001</v>
      </c>
      <c r="F222" s="10">
        <v>1024.19</v>
      </c>
    </row>
    <row r="223" spans="1:6" x14ac:dyDescent="0.25">
      <c r="A223" s="4" t="s">
        <v>68</v>
      </c>
      <c r="B223" s="6" t="s">
        <v>32</v>
      </c>
      <c r="C223" s="7" t="s">
        <v>6</v>
      </c>
      <c r="D223" s="8">
        <v>10.6</v>
      </c>
      <c r="E223" s="9">
        <v>895.17399999999998</v>
      </c>
      <c r="F223" s="10">
        <v>860.25</v>
      </c>
    </row>
    <row r="224" spans="1:6" x14ac:dyDescent="0.25">
      <c r="A224" s="4" t="s">
        <v>68</v>
      </c>
      <c r="B224" s="6" t="s">
        <v>34</v>
      </c>
      <c r="C224" s="7" t="s">
        <v>3</v>
      </c>
      <c r="D224" s="8">
        <v>10.6</v>
      </c>
      <c r="E224" s="9">
        <v>199.91800000000001</v>
      </c>
      <c r="F224" s="10">
        <v>271.73</v>
      </c>
    </row>
    <row r="225" spans="1:6" x14ac:dyDescent="0.25">
      <c r="A225" s="4" t="s">
        <v>68</v>
      </c>
      <c r="B225" s="6" t="s">
        <v>34</v>
      </c>
      <c r="C225" s="7" t="s">
        <v>4</v>
      </c>
      <c r="D225" s="8">
        <v>16.7</v>
      </c>
      <c r="E225" s="9">
        <v>389.69200000000001</v>
      </c>
      <c r="F225" s="10">
        <v>246.43</v>
      </c>
    </row>
    <row r="226" spans="1:6" x14ac:dyDescent="0.25">
      <c r="A226" s="4" t="s">
        <v>68</v>
      </c>
      <c r="B226" s="6" t="s">
        <v>34</v>
      </c>
      <c r="C226" s="7" t="s">
        <v>5</v>
      </c>
      <c r="D226" s="11">
        <v>19</v>
      </c>
      <c r="E226" s="9">
        <v>494.34899999999999</v>
      </c>
      <c r="F226" s="10">
        <v>268.02999999999997</v>
      </c>
    </row>
    <row r="227" spans="1:6" x14ac:dyDescent="0.25">
      <c r="A227" s="4" t="s">
        <v>68</v>
      </c>
      <c r="B227" s="6" t="s">
        <v>34</v>
      </c>
      <c r="C227" s="7" t="s">
        <v>6</v>
      </c>
      <c r="D227" s="8">
        <v>19.2</v>
      </c>
      <c r="E227" s="9">
        <v>507.17299999999994</v>
      </c>
      <c r="F227" s="10">
        <v>267.62</v>
      </c>
    </row>
    <row r="228" spans="1:6" x14ac:dyDescent="0.25">
      <c r="A228" s="4" t="s">
        <v>68</v>
      </c>
      <c r="B228" s="6" t="s">
        <v>50</v>
      </c>
      <c r="C228" s="7" t="s">
        <v>3</v>
      </c>
      <c r="D228" s="8">
        <v>12.4</v>
      </c>
      <c r="E228" s="9">
        <v>674.78100000000006</v>
      </c>
      <c r="F228" s="10">
        <v>595.33000000000004</v>
      </c>
    </row>
    <row r="229" spans="1:6" x14ac:dyDescent="0.25">
      <c r="A229" s="4" t="s">
        <v>68</v>
      </c>
      <c r="B229" s="6" t="s">
        <v>50</v>
      </c>
      <c r="C229" s="7" t="s">
        <v>4</v>
      </c>
      <c r="D229" s="8">
        <v>15.7</v>
      </c>
      <c r="E229" s="9">
        <v>965.67800000000011</v>
      </c>
      <c r="F229" s="10">
        <v>625.30999999999995</v>
      </c>
    </row>
    <row r="230" spans="1:6" x14ac:dyDescent="0.25">
      <c r="A230" s="4" t="s">
        <v>68</v>
      </c>
      <c r="B230" s="6" t="s">
        <v>50</v>
      </c>
      <c r="C230" s="7" t="s">
        <v>5</v>
      </c>
      <c r="D230" s="8">
        <v>16.7</v>
      </c>
      <c r="E230" s="9">
        <v>1120.1790000000001</v>
      </c>
      <c r="F230" s="10">
        <v>699.23</v>
      </c>
    </row>
    <row r="231" spans="1:6" x14ac:dyDescent="0.25">
      <c r="A231" s="4" t="s">
        <v>68</v>
      </c>
      <c r="B231" s="6" t="s">
        <v>50</v>
      </c>
      <c r="C231" s="7" t="s">
        <v>6</v>
      </c>
      <c r="D231" s="8">
        <v>13.3</v>
      </c>
      <c r="E231" s="9">
        <v>904.27800000000002</v>
      </c>
      <c r="F231" s="10">
        <v>687.62</v>
      </c>
    </row>
    <row r="232" spans="1:6" x14ac:dyDescent="0.25">
      <c r="A232" s="4" t="s">
        <v>68</v>
      </c>
      <c r="B232" s="6" t="s">
        <v>51</v>
      </c>
      <c r="C232" s="7" t="s">
        <v>3</v>
      </c>
      <c r="D232" s="8">
        <v>10.199999999999999</v>
      </c>
      <c r="E232" s="9">
        <v>1010.9860000000001</v>
      </c>
      <c r="F232" s="10">
        <v>1147.99</v>
      </c>
    </row>
    <row r="233" spans="1:6" x14ac:dyDescent="0.25">
      <c r="A233" s="4" t="s">
        <v>68</v>
      </c>
      <c r="B233" s="6" t="s">
        <v>51</v>
      </c>
      <c r="C233" s="7" t="s">
        <v>4</v>
      </c>
      <c r="D233" s="8">
        <v>13.1</v>
      </c>
      <c r="E233" s="9">
        <v>1573.5</v>
      </c>
      <c r="F233" s="10">
        <v>1220.28</v>
      </c>
    </row>
    <row r="234" spans="1:6" x14ac:dyDescent="0.25">
      <c r="A234" s="4" t="s">
        <v>68</v>
      </c>
      <c r="B234" s="6" t="s">
        <v>51</v>
      </c>
      <c r="C234" s="7" t="s">
        <v>5</v>
      </c>
      <c r="D234" s="8">
        <v>15.6</v>
      </c>
      <c r="E234" s="9">
        <v>2027.2560000000001</v>
      </c>
      <c r="F234" s="10">
        <v>1317.34</v>
      </c>
    </row>
    <row r="235" spans="1:6" x14ac:dyDescent="0.25">
      <c r="A235" s="4" t="s">
        <v>68</v>
      </c>
      <c r="B235" s="6" t="s">
        <v>51</v>
      </c>
      <c r="C235" s="7" t="s">
        <v>6</v>
      </c>
      <c r="D235" s="8">
        <v>12.4</v>
      </c>
      <c r="E235" s="9">
        <v>1740.6599999999999</v>
      </c>
      <c r="F235" s="10">
        <v>1440.46</v>
      </c>
    </row>
    <row r="236" spans="1:6" x14ac:dyDescent="0.25">
      <c r="A236" s="4" t="s">
        <v>68</v>
      </c>
      <c r="B236" s="6" t="s">
        <v>62</v>
      </c>
      <c r="C236" s="7" t="s">
        <v>3</v>
      </c>
      <c r="D236" s="8">
        <v>10.9</v>
      </c>
      <c r="E236" s="9">
        <v>196.946</v>
      </c>
      <c r="F236" s="10">
        <v>219.07</v>
      </c>
    </row>
    <row r="237" spans="1:6" x14ac:dyDescent="0.25">
      <c r="A237" s="4" t="s">
        <v>68</v>
      </c>
      <c r="B237" s="6" t="s">
        <v>62</v>
      </c>
      <c r="C237" s="7" t="s">
        <v>4</v>
      </c>
      <c r="D237" s="8">
        <v>14.1</v>
      </c>
      <c r="E237" s="9">
        <v>278.00300000000004</v>
      </c>
      <c r="F237" s="10">
        <v>207.87</v>
      </c>
    </row>
    <row r="238" spans="1:6" x14ac:dyDescent="0.25">
      <c r="A238" s="4" t="s">
        <v>68</v>
      </c>
      <c r="B238" s="6" t="s">
        <v>62</v>
      </c>
      <c r="C238" s="7" t="s">
        <v>5</v>
      </c>
      <c r="D238" s="8">
        <v>16.3</v>
      </c>
      <c r="E238" s="9">
        <v>339.48400000000004</v>
      </c>
      <c r="F238" s="10">
        <v>212.95</v>
      </c>
    </row>
    <row r="239" spans="1:6" x14ac:dyDescent="0.25">
      <c r="A239" s="4" t="s">
        <v>68</v>
      </c>
      <c r="B239" s="6" t="s">
        <v>62</v>
      </c>
      <c r="C239" s="7" t="s">
        <v>6</v>
      </c>
      <c r="D239" s="8">
        <v>12.7</v>
      </c>
      <c r="E239" s="9">
        <v>279.81200000000001</v>
      </c>
      <c r="F239" s="10">
        <v>226.73</v>
      </c>
    </row>
    <row r="240" spans="1:6" x14ac:dyDescent="0.25">
      <c r="A240" s="4" t="s">
        <v>68</v>
      </c>
      <c r="B240" s="6" t="s">
        <v>63</v>
      </c>
      <c r="C240" s="7" t="s">
        <v>3</v>
      </c>
      <c r="D240" s="8">
        <v>9.6999999999999993</v>
      </c>
      <c r="E240" s="9">
        <v>90.811999999999998</v>
      </c>
      <c r="F240" s="10">
        <v>95.95</v>
      </c>
    </row>
    <row r="241" spans="1:6" x14ac:dyDescent="0.25">
      <c r="A241" s="4" t="s">
        <v>68</v>
      </c>
      <c r="B241" s="6" t="s">
        <v>63</v>
      </c>
      <c r="C241" s="7" t="s">
        <v>4</v>
      </c>
      <c r="D241" s="8">
        <v>9.6</v>
      </c>
      <c r="E241" s="9">
        <v>99.8</v>
      </c>
      <c r="F241" s="10">
        <v>109.25</v>
      </c>
    </row>
    <row r="242" spans="1:6" x14ac:dyDescent="0.25">
      <c r="A242" s="4" t="s">
        <v>68</v>
      </c>
      <c r="B242" s="6" t="s">
        <v>63</v>
      </c>
      <c r="C242" s="7" t="s">
        <v>5</v>
      </c>
      <c r="D242" s="8">
        <v>9.4</v>
      </c>
      <c r="E242" s="9">
        <v>103.50899999999999</v>
      </c>
      <c r="F242" s="10">
        <v>114.37</v>
      </c>
    </row>
    <row r="243" spans="1:6" x14ac:dyDescent="0.25">
      <c r="A243" s="4" t="s">
        <v>68</v>
      </c>
      <c r="B243" s="6" t="s">
        <v>63</v>
      </c>
      <c r="C243" s="7" t="s">
        <v>6</v>
      </c>
      <c r="D243" s="8">
        <v>9.8000000000000007</v>
      </c>
      <c r="E243" s="9">
        <v>73.111000000000004</v>
      </c>
      <c r="F243" s="10">
        <v>87.12</v>
      </c>
    </row>
    <row r="244" spans="1:6" x14ac:dyDescent="0.25">
      <c r="A244" s="4" t="s">
        <v>68</v>
      </c>
      <c r="B244" s="6" t="s">
        <v>24</v>
      </c>
      <c r="C244" s="7" t="s">
        <v>3</v>
      </c>
      <c r="D244" s="11">
        <v>8</v>
      </c>
      <c r="E244" s="9">
        <v>18.225000000000001</v>
      </c>
      <c r="F244" s="10">
        <v>24.36</v>
      </c>
    </row>
    <row r="245" spans="1:6" x14ac:dyDescent="0.25">
      <c r="A245" s="4" t="s">
        <v>68</v>
      </c>
      <c r="B245" s="6" t="s">
        <v>24</v>
      </c>
      <c r="C245" s="7" t="s">
        <v>4</v>
      </c>
      <c r="D245" s="11">
        <v>8</v>
      </c>
      <c r="E245" s="9">
        <v>19.228000000000002</v>
      </c>
      <c r="F245" s="10">
        <v>26.36</v>
      </c>
    </row>
    <row r="246" spans="1:6" x14ac:dyDescent="0.25">
      <c r="A246" s="4" t="s">
        <v>68</v>
      </c>
      <c r="B246" s="6" t="s">
        <v>24</v>
      </c>
      <c r="C246" s="7" t="s">
        <v>5</v>
      </c>
      <c r="D246" s="8">
        <v>10.199999999999999</v>
      </c>
      <c r="E246" s="9">
        <v>22.312000000000001</v>
      </c>
      <c r="F246" s="10">
        <v>23.46</v>
      </c>
    </row>
    <row r="247" spans="1:6" x14ac:dyDescent="0.25">
      <c r="A247" s="4" t="s">
        <v>68</v>
      </c>
      <c r="B247" s="6" t="s">
        <v>24</v>
      </c>
      <c r="C247" s="7" t="s">
        <v>6</v>
      </c>
      <c r="D247" s="8">
        <v>10.199999999999999</v>
      </c>
      <c r="E247" s="9">
        <v>15.661000000000001</v>
      </c>
      <c r="F247" s="10">
        <v>15.48</v>
      </c>
    </row>
    <row r="248" spans="1:6" x14ac:dyDescent="0.25">
      <c r="A248" s="4" t="s">
        <v>68</v>
      </c>
      <c r="B248" s="6" t="s">
        <v>52</v>
      </c>
      <c r="C248" s="7" t="s">
        <v>3</v>
      </c>
      <c r="D248" s="5" t="s">
        <v>70</v>
      </c>
      <c r="E248" s="9" t="s">
        <v>70</v>
      </c>
      <c r="F248" s="9" t="s">
        <v>70</v>
      </c>
    </row>
    <row r="249" spans="1:6" x14ac:dyDescent="0.25">
      <c r="A249" s="4" t="s">
        <v>68</v>
      </c>
      <c r="B249" s="6" t="s">
        <v>52</v>
      </c>
      <c r="C249" s="7" t="s">
        <v>4</v>
      </c>
      <c r="D249" s="5" t="s">
        <v>70</v>
      </c>
      <c r="E249" s="9" t="s">
        <v>70</v>
      </c>
      <c r="F249" s="9" t="s">
        <v>70</v>
      </c>
    </row>
    <row r="250" spans="1:6" x14ac:dyDescent="0.25">
      <c r="A250" s="4" t="s">
        <v>68</v>
      </c>
      <c r="B250" s="6" t="s">
        <v>52</v>
      </c>
      <c r="C250" s="7" t="s">
        <v>5</v>
      </c>
      <c r="D250" s="5" t="s">
        <v>70</v>
      </c>
      <c r="E250" s="9" t="s">
        <v>70</v>
      </c>
      <c r="F250" s="9" t="s">
        <v>70</v>
      </c>
    </row>
    <row r="251" spans="1:6" x14ac:dyDescent="0.25">
      <c r="A251" s="4" t="s">
        <v>68</v>
      </c>
      <c r="B251" s="6" t="s">
        <v>52</v>
      </c>
      <c r="C251" s="7" t="s">
        <v>6</v>
      </c>
      <c r="D251" s="8">
        <v>9.6999999999999993</v>
      </c>
      <c r="E251" s="9">
        <v>5.3000000000000005E-2</v>
      </c>
      <c r="F251" s="10">
        <v>0.06</v>
      </c>
    </row>
    <row r="252" spans="1:6" x14ac:dyDescent="0.25">
      <c r="A252" s="4" t="s">
        <v>68</v>
      </c>
      <c r="B252" s="6" t="s">
        <v>60</v>
      </c>
      <c r="C252" s="7" t="s">
        <v>3</v>
      </c>
      <c r="D252" s="5" t="s">
        <v>70</v>
      </c>
      <c r="E252" s="9" t="s">
        <v>70</v>
      </c>
      <c r="F252" s="9" t="s">
        <v>70</v>
      </c>
    </row>
    <row r="253" spans="1:6" x14ac:dyDescent="0.25">
      <c r="A253" s="4" t="s">
        <v>68</v>
      </c>
      <c r="B253" s="6" t="s">
        <v>60</v>
      </c>
      <c r="C253" s="7" t="s">
        <v>4</v>
      </c>
      <c r="D253" s="8">
        <v>33.9</v>
      </c>
      <c r="E253" s="9">
        <v>7.000000000000001E-3</v>
      </c>
      <c r="F253" s="10">
        <v>0</v>
      </c>
    </row>
    <row r="254" spans="1:6" x14ac:dyDescent="0.25">
      <c r="A254" s="4" t="s">
        <v>68</v>
      </c>
      <c r="B254" s="6" t="s">
        <v>60</v>
      </c>
      <c r="C254" s="7" t="s">
        <v>5</v>
      </c>
      <c r="D254" s="8">
        <v>29.8</v>
      </c>
      <c r="E254" s="9">
        <v>0</v>
      </c>
      <c r="F254" s="10">
        <v>0</v>
      </c>
    </row>
    <row r="255" spans="1:6" x14ac:dyDescent="0.25">
      <c r="A255" s="4" t="s">
        <v>68</v>
      </c>
      <c r="B255" s="6" t="s">
        <v>60</v>
      </c>
      <c r="C255" s="7" t="s">
        <v>6</v>
      </c>
      <c r="D255" s="11">
        <v>26</v>
      </c>
      <c r="E255" s="9">
        <v>0</v>
      </c>
      <c r="F255" s="10">
        <v>0</v>
      </c>
    </row>
    <row r="256" spans="1:6" x14ac:dyDescent="0.25">
      <c r="A256" s="4" t="s">
        <v>68</v>
      </c>
      <c r="B256" s="6" t="s">
        <v>76</v>
      </c>
      <c r="C256" s="7" t="s">
        <v>3</v>
      </c>
      <c r="D256" s="5" t="s">
        <v>70</v>
      </c>
      <c r="E256" s="9" t="s">
        <v>70</v>
      </c>
      <c r="F256" s="9" t="s">
        <v>70</v>
      </c>
    </row>
    <row r="257" spans="1:6" x14ac:dyDescent="0.25">
      <c r="A257" s="4" t="s">
        <v>68</v>
      </c>
      <c r="B257" s="6" t="s">
        <v>76</v>
      </c>
      <c r="C257" s="7" t="s">
        <v>4</v>
      </c>
      <c r="D257" s="5" t="s">
        <v>70</v>
      </c>
      <c r="E257" s="9" t="s">
        <v>70</v>
      </c>
      <c r="F257" s="9" t="s">
        <v>70</v>
      </c>
    </row>
    <row r="258" spans="1:6" x14ac:dyDescent="0.25">
      <c r="A258" s="4" t="s">
        <v>68</v>
      </c>
      <c r="B258" s="6" t="s">
        <v>76</v>
      </c>
      <c r="C258" s="7" t="s">
        <v>5</v>
      </c>
      <c r="D258" s="5" t="s">
        <v>70</v>
      </c>
      <c r="E258" s="9" t="s">
        <v>70</v>
      </c>
      <c r="F258" s="9" t="s">
        <v>70</v>
      </c>
    </row>
    <row r="259" spans="1:6" x14ac:dyDescent="0.25">
      <c r="A259" s="4" t="s">
        <v>68</v>
      </c>
      <c r="B259" s="6" t="s">
        <v>76</v>
      </c>
      <c r="C259" s="7" t="s">
        <v>6</v>
      </c>
      <c r="D259" s="11">
        <v>26</v>
      </c>
      <c r="E259" s="9">
        <v>0</v>
      </c>
      <c r="F259" s="10">
        <v>0</v>
      </c>
    </row>
    <row r="260" spans="1:6" x14ac:dyDescent="0.25">
      <c r="A260" s="4" t="s">
        <v>68</v>
      </c>
      <c r="B260" s="6" t="s">
        <v>80</v>
      </c>
      <c r="C260" s="7" t="s">
        <v>3</v>
      </c>
      <c r="D260" s="5" t="s">
        <v>70</v>
      </c>
      <c r="E260" s="9" t="s">
        <v>70</v>
      </c>
      <c r="F260" s="9" t="s">
        <v>70</v>
      </c>
    </row>
    <row r="261" spans="1:6" x14ac:dyDescent="0.25">
      <c r="A261" s="4" t="s">
        <v>68</v>
      </c>
      <c r="B261" s="6" t="s">
        <v>80</v>
      </c>
      <c r="C261" s="7" t="s">
        <v>4</v>
      </c>
      <c r="D261" s="8">
        <v>33.9</v>
      </c>
      <c r="E261" s="9">
        <v>7.000000000000001E-3</v>
      </c>
      <c r="F261" s="10">
        <v>0</v>
      </c>
    </row>
    <row r="262" spans="1:6" x14ac:dyDescent="0.25">
      <c r="A262" s="4" t="s">
        <v>68</v>
      </c>
      <c r="B262" s="6" t="s">
        <v>80</v>
      </c>
      <c r="C262" s="7" t="s">
        <v>5</v>
      </c>
      <c r="D262" s="8">
        <v>29.8</v>
      </c>
      <c r="E262" s="9">
        <v>0</v>
      </c>
      <c r="F262" s="10">
        <v>0</v>
      </c>
    </row>
    <row r="263" spans="1:6" x14ac:dyDescent="0.25">
      <c r="A263" s="4" t="s">
        <v>68</v>
      </c>
      <c r="B263" s="6" t="s">
        <v>80</v>
      </c>
      <c r="C263" s="7" t="s">
        <v>6</v>
      </c>
      <c r="D263" s="5" t="s">
        <v>70</v>
      </c>
      <c r="E263" s="9" t="s">
        <v>70</v>
      </c>
      <c r="F263" s="9" t="s">
        <v>70</v>
      </c>
    </row>
    <row r="264" spans="1:6" x14ac:dyDescent="0.25">
      <c r="A264" s="4" t="s">
        <v>68</v>
      </c>
      <c r="B264" s="6" t="s">
        <v>66</v>
      </c>
      <c r="C264" s="7" t="s">
        <v>3</v>
      </c>
      <c r="D264" s="8">
        <v>10.199999999999999</v>
      </c>
      <c r="E264" s="9">
        <v>72.587000000000003</v>
      </c>
      <c r="F264" s="10">
        <v>71.59</v>
      </c>
    </row>
    <row r="265" spans="1:6" x14ac:dyDescent="0.25">
      <c r="A265" s="4" t="s">
        <v>68</v>
      </c>
      <c r="B265" s="6" t="s">
        <v>66</v>
      </c>
      <c r="C265" s="7" t="s">
        <v>4</v>
      </c>
      <c r="D265" s="8">
        <v>10.1</v>
      </c>
      <c r="E265" s="9">
        <v>80.564999999999998</v>
      </c>
      <c r="F265" s="10">
        <v>82.88</v>
      </c>
    </row>
    <row r="266" spans="1:6" x14ac:dyDescent="0.25">
      <c r="A266" s="4" t="s">
        <v>68</v>
      </c>
      <c r="B266" s="6" t="s">
        <v>66</v>
      </c>
      <c r="C266" s="7" t="s">
        <v>5</v>
      </c>
      <c r="D266" s="8">
        <v>9.1999999999999993</v>
      </c>
      <c r="E266" s="9">
        <v>81.195999999999998</v>
      </c>
      <c r="F266" s="10">
        <v>90.9</v>
      </c>
    </row>
    <row r="267" spans="1:6" x14ac:dyDescent="0.25">
      <c r="A267" s="4" t="s">
        <v>68</v>
      </c>
      <c r="B267" s="6" t="s">
        <v>66</v>
      </c>
      <c r="C267" s="7" t="s">
        <v>6</v>
      </c>
      <c r="D267" s="8">
        <v>9.6999999999999993</v>
      </c>
      <c r="E267" s="9">
        <v>57.396000000000001</v>
      </c>
      <c r="F267" s="10">
        <v>71.58</v>
      </c>
    </row>
    <row r="268" spans="1:6" x14ac:dyDescent="0.25">
      <c r="A268" s="4" t="s">
        <v>68</v>
      </c>
      <c r="B268" s="6" t="s">
        <v>55</v>
      </c>
      <c r="C268" s="7" t="s">
        <v>3</v>
      </c>
      <c r="D268" s="8">
        <v>10.3</v>
      </c>
      <c r="E268" s="9">
        <v>630.00800000000004</v>
      </c>
      <c r="F268" s="10">
        <v>645.77</v>
      </c>
    </row>
    <row r="269" spans="1:6" x14ac:dyDescent="0.25">
      <c r="A269" s="4" t="s">
        <v>68</v>
      </c>
      <c r="B269" s="6" t="s">
        <v>16</v>
      </c>
      <c r="C269" s="7" t="s">
        <v>3</v>
      </c>
      <c r="D269" s="8">
        <v>23.7</v>
      </c>
      <c r="E269" s="9">
        <v>3.2000000000000001E-2</v>
      </c>
      <c r="F269" s="10">
        <v>0.02</v>
      </c>
    </row>
    <row r="270" spans="1:6" x14ac:dyDescent="0.25">
      <c r="A270" s="4" t="s">
        <v>68</v>
      </c>
      <c r="B270" s="6" t="s">
        <v>47</v>
      </c>
      <c r="C270" s="12" t="s">
        <v>7</v>
      </c>
      <c r="D270" s="8">
        <v>16.2</v>
      </c>
      <c r="E270" s="9" t="s">
        <v>70</v>
      </c>
      <c r="F270" s="8">
        <v>9753.36</v>
      </c>
    </row>
    <row r="271" spans="1:6" x14ac:dyDescent="0.25">
      <c r="A271" s="4" t="s">
        <v>68</v>
      </c>
      <c r="B271" s="6" t="s">
        <v>65</v>
      </c>
      <c r="C271" s="12" t="s">
        <v>7</v>
      </c>
      <c r="D271" s="8">
        <v>23.2</v>
      </c>
      <c r="E271" s="9" t="s">
        <v>70</v>
      </c>
      <c r="F271" s="8">
        <v>1793.81</v>
      </c>
    </row>
    <row r="272" spans="1:6" x14ac:dyDescent="0.25">
      <c r="A272" s="4" t="s">
        <v>68</v>
      </c>
      <c r="B272" s="6" t="s">
        <v>11</v>
      </c>
      <c r="C272" s="12" t="s">
        <v>7</v>
      </c>
      <c r="D272" s="11">
        <v>26</v>
      </c>
      <c r="E272" s="9" t="s">
        <v>70</v>
      </c>
      <c r="F272" s="8">
        <v>188.3</v>
      </c>
    </row>
    <row r="273" spans="1:6" x14ac:dyDescent="0.25">
      <c r="A273" s="4" t="s">
        <v>68</v>
      </c>
      <c r="B273" s="6" t="s">
        <v>12</v>
      </c>
      <c r="C273" s="12" t="s">
        <v>7</v>
      </c>
      <c r="D273" s="11">
        <v>25</v>
      </c>
      <c r="E273" s="9" t="s">
        <v>70</v>
      </c>
      <c r="F273" s="8">
        <v>15.22</v>
      </c>
    </row>
    <row r="274" spans="1:6" x14ac:dyDescent="0.25">
      <c r="A274" s="4" t="s">
        <v>68</v>
      </c>
      <c r="B274" s="6" t="s">
        <v>13</v>
      </c>
      <c r="C274" s="12" t="s">
        <v>7</v>
      </c>
      <c r="D274" s="5" t="s">
        <v>70</v>
      </c>
      <c r="E274" s="9" t="s">
        <v>70</v>
      </c>
      <c r="F274" s="5" t="s">
        <v>70</v>
      </c>
    </row>
    <row r="275" spans="1:6" x14ac:dyDescent="0.25">
      <c r="A275" s="4" t="s">
        <v>68</v>
      </c>
      <c r="B275" s="6" t="s">
        <v>15</v>
      </c>
      <c r="C275" s="12" t="s">
        <v>7</v>
      </c>
      <c r="D275" s="11"/>
      <c r="E275" s="9" t="s">
        <v>70</v>
      </c>
      <c r="F275" s="8">
        <v>560.54</v>
      </c>
    </row>
    <row r="276" spans="1:6" x14ac:dyDescent="0.25">
      <c r="A276" s="4" t="s">
        <v>68</v>
      </c>
      <c r="B276" s="6" t="s">
        <v>19</v>
      </c>
      <c r="C276" s="12" t="s">
        <v>7</v>
      </c>
      <c r="D276" s="11"/>
      <c r="E276" s="9" t="s">
        <v>70</v>
      </c>
      <c r="F276" s="11"/>
    </row>
    <row r="277" spans="1:6" x14ac:dyDescent="0.25">
      <c r="A277" s="4" t="s">
        <v>68</v>
      </c>
      <c r="B277" s="6" t="s">
        <v>25</v>
      </c>
      <c r="C277" s="12" t="s">
        <v>7</v>
      </c>
      <c r="D277" s="8">
        <v>24.9</v>
      </c>
      <c r="E277" s="9" t="s">
        <v>70</v>
      </c>
      <c r="F277" s="8">
        <v>148.19999999999999</v>
      </c>
    </row>
    <row r="278" spans="1:6" x14ac:dyDescent="0.25">
      <c r="A278" s="4" t="s">
        <v>68</v>
      </c>
      <c r="B278" s="6" t="s">
        <v>26</v>
      </c>
      <c r="C278" s="12" t="s">
        <v>7</v>
      </c>
      <c r="D278" s="8">
        <v>22.4</v>
      </c>
      <c r="E278" s="9" t="s">
        <v>70</v>
      </c>
      <c r="F278" s="8">
        <v>220.71</v>
      </c>
    </row>
    <row r="279" spans="1:6" x14ac:dyDescent="0.25">
      <c r="A279" s="4" t="s">
        <v>68</v>
      </c>
      <c r="B279" s="6" t="s">
        <v>27</v>
      </c>
      <c r="C279" s="12" t="s">
        <v>7</v>
      </c>
      <c r="D279" s="8">
        <v>23.4</v>
      </c>
      <c r="E279" s="9" t="s">
        <v>70</v>
      </c>
      <c r="F279" s="8">
        <v>0.15</v>
      </c>
    </row>
    <row r="280" spans="1:6" x14ac:dyDescent="0.25">
      <c r="A280" s="4" t="s">
        <v>68</v>
      </c>
      <c r="B280" s="6" t="s">
        <v>33</v>
      </c>
      <c r="C280" s="12" t="s">
        <v>7</v>
      </c>
      <c r="D280" s="11">
        <v>25</v>
      </c>
      <c r="E280" s="9" t="s">
        <v>70</v>
      </c>
      <c r="F280" s="8">
        <v>86.43</v>
      </c>
    </row>
    <row r="281" spans="1:6" x14ac:dyDescent="0.25">
      <c r="A281" s="4" t="s">
        <v>68</v>
      </c>
      <c r="B281" s="6" t="s">
        <v>49</v>
      </c>
      <c r="C281" s="12" t="s">
        <v>7</v>
      </c>
      <c r="D281" s="8">
        <v>24.1</v>
      </c>
      <c r="E281" s="9" t="s">
        <v>70</v>
      </c>
      <c r="F281" s="8">
        <v>78.52</v>
      </c>
    </row>
    <row r="282" spans="1:6" x14ac:dyDescent="0.25">
      <c r="A282" s="4" t="s">
        <v>68</v>
      </c>
      <c r="B282" s="6" t="s">
        <v>56</v>
      </c>
      <c r="C282" s="12" t="s">
        <v>7</v>
      </c>
      <c r="D282" s="5" t="s">
        <v>70</v>
      </c>
      <c r="E282" s="9" t="s">
        <v>70</v>
      </c>
      <c r="F282" s="5" t="s">
        <v>70</v>
      </c>
    </row>
    <row r="283" spans="1:6" x14ac:dyDescent="0.25">
      <c r="A283" s="4" t="s">
        <v>68</v>
      </c>
      <c r="B283" s="6" t="s">
        <v>58</v>
      </c>
      <c r="C283" s="12" t="s">
        <v>7</v>
      </c>
      <c r="D283" s="11"/>
      <c r="E283" s="9" t="s">
        <v>70</v>
      </c>
      <c r="F283" s="8">
        <v>456.62</v>
      </c>
    </row>
    <row r="284" spans="1:6" x14ac:dyDescent="0.25">
      <c r="A284" s="4" t="s">
        <v>68</v>
      </c>
      <c r="B284" s="6" t="s">
        <v>59</v>
      </c>
      <c r="C284" s="12" t="s">
        <v>7</v>
      </c>
      <c r="D284" s="8">
        <v>24.2</v>
      </c>
      <c r="E284" s="9" t="s">
        <v>70</v>
      </c>
      <c r="F284" s="8">
        <v>37.729999999999997</v>
      </c>
    </row>
    <row r="285" spans="1:6" x14ac:dyDescent="0.25">
      <c r="A285" s="4" t="s">
        <v>68</v>
      </c>
      <c r="B285" s="6" t="s">
        <v>53</v>
      </c>
      <c r="C285" s="12" t="s">
        <v>7</v>
      </c>
      <c r="D285" s="11">
        <v>20</v>
      </c>
      <c r="E285" s="9" t="s">
        <v>70</v>
      </c>
      <c r="F285" s="8">
        <v>0.7</v>
      </c>
    </row>
    <row r="286" spans="1:6" x14ac:dyDescent="0.25">
      <c r="A286" s="4" t="s">
        <v>68</v>
      </c>
      <c r="B286" s="6" t="s">
        <v>29</v>
      </c>
      <c r="C286" s="12" t="s">
        <v>7</v>
      </c>
      <c r="D286" s="5" t="s">
        <v>70</v>
      </c>
      <c r="E286" s="9" t="s">
        <v>70</v>
      </c>
      <c r="F286" s="5" t="s">
        <v>70</v>
      </c>
    </row>
    <row r="287" spans="1:6" x14ac:dyDescent="0.25">
      <c r="A287" s="4" t="s">
        <v>68</v>
      </c>
      <c r="B287" s="6" t="s">
        <v>38</v>
      </c>
      <c r="C287" s="12" t="s">
        <v>7</v>
      </c>
      <c r="D287" s="11">
        <v>20</v>
      </c>
      <c r="E287" s="9" t="s">
        <v>70</v>
      </c>
      <c r="F287" s="8">
        <v>0.7</v>
      </c>
    </row>
    <row r="288" spans="1:6" x14ac:dyDescent="0.25">
      <c r="A288" s="4" t="s">
        <v>68</v>
      </c>
      <c r="B288" s="6" t="s">
        <v>78</v>
      </c>
      <c r="C288" s="12" t="s">
        <v>7</v>
      </c>
      <c r="D288" s="8">
        <v>19.600000000000001</v>
      </c>
      <c r="E288" s="9" t="s">
        <v>70</v>
      </c>
      <c r="F288" s="8">
        <v>2314.86</v>
      </c>
    </row>
    <row r="289" spans="1:6" x14ac:dyDescent="0.25">
      <c r="A289" s="4" t="s">
        <v>68</v>
      </c>
      <c r="B289" s="6" t="s">
        <v>74</v>
      </c>
      <c r="C289" s="12" t="s">
        <v>7</v>
      </c>
      <c r="D289" s="8">
        <v>19.7</v>
      </c>
      <c r="E289" s="9" t="s">
        <v>70</v>
      </c>
      <c r="F289" s="8">
        <v>54.72</v>
      </c>
    </row>
    <row r="290" spans="1:6" x14ac:dyDescent="0.25">
      <c r="A290" s="4" t="s">
        <v>68</v>
      </c>
      <c r="B290" s="6" t="s">
        <v>43</v>
      </c>
      <c r="C290" s="12" t="s">
        <v>7</v>
      </c>
      <c r="D290" s="8">
        <v>17.899999999999999</v>
      </c>
      <c r="E290" s="9" t="s">
        <v>70</v>
      </c>
      <c r="F290" s="8">
        <v>9.2799999999999994</v>
      </c>
    </row>
    <row r="291" spans="1:6" x14ac:dyDescent="0.25">
      <c r="A291" s="4" t="s">
        <v>68</v>
      </c>
      <c r="B291" s="6" t="s">
        <v>44</v>
      </c>
      <c r="C291" s="12" t="s">
        <v>7</v>
      </c>
      <c r="D291" s="8">
        <v>14.3</v>
      </c>
      <c r="E291" s="9" t="s">
        <v>70</v>
      </c>
      <c r="F291" s="8">
        <v>59.79</v>
      </c>
    </row>
    <row r="292" spans="1:6" x14ac:dyDescent="0.25">
      <c r="A292" s="4" t="s">
        <v>68</v>
      </c>
      <c r="B292" s="6" t="s">
        <v>22</v>
      </c>
      <c r="C292" s="12" t="s">
        <v>7</v>
      </c>
      <c r="D292" s="8">
        <v>24.2</v>
      </c>
      <c r="E292" s="9" t="s">
        <v>70</v>
      </c>
      <c r="F292" s="8">
        <v>446.16</v>
      </c>
    </row>
    <row r="293" spans="1:6" x14ac:dyDescent="0.25">
      <c r="A293" s="4" t="s">
        <v>68</v>
      </c>
      <c r="B293" s="6" t="s">
        <v>14</v>
      </c>
      <c r="C293" s="12" t="s">
        <v>7</v>
      </c>
      <c r="D293" s="11">
        <v>15</v>
      </c>
      <c r="E293" s="9" t="s">
        <v>70</v>
      </c>
      <c r="F293" s="8">
        <v>872.75</v>
      </c>
    </row>
    <row r="294" spans="1:6" x14ac:dyDescent="0.25">
      <c r="A294" s="4" t="s">
        <v>68</v>
      </c>
      <c r="B294" s="6" t="s">
        <v>48</v>
      </c>
      <c r="C294" s="12" t="s">
        <v>7</v>
      </c>
      <c r="D294" s="8">
        <v>22.1</v>
      </c>
      <c r="E294" s="9" t="s">
        <v>70</v>
      </c>
      <c r="F294" s="8">
        <v>872.16</v>
      </c>
    </row>
    <row r="295" spans="1:6" x14ac:dyDescent="0.25">
      <c r="A295" s="4" t="s">
        <v>68</v>
      </c>
      <c r="B295" s="6" t="s">
        <v>54</v>
      </c>
      <c r="C295" s="12" t="s">
        <v>7</v>
      </c>
      <c r="D295" s="8">
        <v>18.899999999999999</v>
      </c>
      <c r="E295" s="9" t="s">
        <v>70</v>
      </c>
      <c r="F295" s="8">
        <v>335.19</v>
      </c>
    </row>
    <row r="296" spans="1:6" x14ac:dyDescent="0.25">
      <c r="A296" s="4" t="s">
        <v>68</v>
      </c>
      <c r="B296" s="6" t="s">
        <v>41</v>
      </c>
      <c r="C296" s="12" t="s">
        <v>7</v>
      </c>
      <c r="D296" s="8">
        <v>13.4</v>
      </c>
      <c r="E296" s="9" t="s">
        <v>70</v>
      </c>
      <c r="F296" s="8">
        <v>5.0599999999999996</v>
      </c>
    </row>
    <row r="297" spans="1:6" x14ac:dyDescent="0.25">
      <c r="A297" s="4" t="s">
        <v>68</v>
      </c>
      <c r="B297" s="6" t="s">
        <v>42</v>
      </c>
      <c r="C297" s="12" t="s">
        <v>7</v>
      </c>
      <c r="D297" s="8">
        <v>9.9</v>
      </c>
      <c r="E297" s="9" t="s">
        <v>70</v>
      </c>
      <c r="F297" s="8">
        <v>1.1000000000000001</v>
      </c>
    </row>
    <row r="298" spans="1:6" x14ac:dyDescent="0.25">
      <c r="A298" s="4" t="s">
        <v>68</v>
      </c>
      <c r="B298" s="6" t="s">
        <v>18</v>
      </c>
      <c r="C298" s="12" t="s">
        <v>7</v>
      </c>
      <c r="D298" s="8">
        <v>23.5</v>
      </c>
      <c r="E298" s="9" t="s">
        <v>70</v>
      </c>
      <c r="F298" s="8">
        <v>13.99</v>
      </c>
    </row>
    <row r="299" spans="1:6" x14ac:dyDescent="0.25">
      <c r="A299" s="4" t="s">
        <v>68</v>
      </c>
      <c r="B299" s="6" t="s">
        <v>20</v>
      </c>
      <c r="C299" s="12" t="s">
        <v>7</v>
      </c>
      <c r="D299" s="8">
        <v>20.8</v>
      </c>
      <c r="E299" s="9" t="s">
        <v>70</v>
      </c>
      <c r="F299" s="8">
        <v>11.66</v>
      </c>
    </row>
    <row r="300" spans="1:6" x14ac:dyDescent="0.25">
      <c r="A300" s="4" t="s">
        <v>68</v>
      </c>
      <c r="B300" s="6" t="s">
        <v>113</v>
      </c>
      <c r="C300" s="12" t="s">
        <v>7</v>
      </c>
      <c r="D300" s="8">
        <v>13.6</v>
      </c>
      <c r="E300" s="9" t="s">
        <v>70</v>
      </c>
      <c r="F300" s="8">
        <v>2.4900000000000002</v>
      </c>
    </row>
    <row r="301" spans="1:6" x14ac:dyDescent="0.25">
      <c r="A301" s="4" t="s">
        <v>68</v>
      </c>
      <c r="B301" s="6" t="s">
        <v>67</v>
      </c>
      <c r="C301" s="12" t="s">
        <v>7</v>
      </c>
      <c r="D301" s="8">
        <v>15.6</v>
      </c>
      <c r="E301" s="9" t="s">
        <v>70</v>
      </c>
      <c r="F301" s="8">
        <v>13.03</v>
      </c>
    </row>
    <row r="302" spans="1:6" x14ac:dyDescent="0.25">
      <c r="A302" s="4" t="s">
        <v>68</v>
      </c>
      <c r="B302" s="6" t="s">
        <v>57</v>
      </c>
      <c r="C302" s="12" t="s">
        <v>7</v>
      </c>
      <c r="D302" s="8">
        <v>18.899999999999999</v>
      </c>
      <c r="E302" s="9" t="s">
        <v>70</v>
      </c>
      <c r="F302" s="8">
        <v>287.86</v>
      </c>
    </row>
    <row r="303" spans="1:6" x14ac:dyDescent="0.25">
      <c r="A303" s="4" t="s">
        <v>68</v>
      </c>
      <c r="B303" s="6" t="s">
        <v>36</v>
      </c>
      <c r="C303" s="12" t="s">
        <v>7</v>
      </c>
      <c r="D303" s="8">
        <v>12.4</v>
      </c>
      <c r="E303" s="9" t="s">
        <v>70</v>
      </c>
      <c r="F303" s="8">
        <v>4326.78</v>
      </c>
    </row>
    <row r="304" spans="1:6" x14ac:dyDescent="0.25">
      <c r="A304" s="4" t="s">
        <v>68</v>
      </c>
      <c r="B304" s="6" t="s">
        <v>40</v>
      </c>
      <c r="C304" s="12" t="s">
        <v>7</v>
      </c>
      <c r="D304" s="8">
        <v>12.3</v>
      </c>
      <c r="E304" s="9" t="s">
        <v>70</v>
      </c>
      <c r="F304" s="8">
        <v>268.81</v>
      </c>
    </row>
    <row r="305" spans="1:6" x14ac:dyDescent="0.25">
      <c r="A305" s="4" t="s">
        <v>68</v>
      </c>
      <c r="B305" s="6" t="s">
        <v>45</v>
      </c>
      <c r="C305" s="12" t="s">
        <v>7</v>
      </c>
      <c r="D305" s="8">
        <v>17.3</v>
      </c>
      <c r="E305" s="9" t="s">
        <v>70</v>
      </c>
      <c r="F305" s="8">
        <v>4.8899999999999997</v>
      </c>
    </row>
    <row r="306" spans="1:6" x14ac:dyDescent="0.25">
      <c r="A306" s="4" t="s">
        <v>68</v>
      </c>
      <c r="B306" s="6" t="s">
        <v>75</v>
      </c>
      <c r="C306" s="12" t="s">
        <v>7</v>
      </c>
      <c r="D306" s="8">
        <v>14.2</v>
      </c>
      <c r="E306" s="9" t="s">
        <v>70</v>
      </c>
      <c r="F306" s="8">
        <v>147.13</v>
      </c>
    </row>
    <row r="307" spans="1:6" x14ac:dyDescent="0.25">
      <c r="A307" s="4" t="s">
        <v>68</v>
      </c>
      <c r="B307" s="6" t="s">
        <v>61</v>
      </c>
      <c r="C307" s="12" t="s">
        <v>7</v>
      </c>
      <c r="D307" s="8">
        <v>6.7</v>
      </c>
      <c r="E307" s="9" t="s">
        <v>70</v>
      </c>
      <c r="F307" s="11">
        <v>0</v>
      </c>
    </row>
    <row r="308" spans="1:6" x14ac:dyDescent="0.25">
      <c r="A308" s="4" t="s">
        <v>68</v>
      </c>
      <c r="B308" s="6" t="s">
        <v>79</v>
      </c>
      <c r="C308" s="12" t="s">
        <v>7</v>
      </c>
      <c r="D308" s="8">
        <v>16.100000000000001</v>
      </c>
      <c r="E308" s="9" t="s">
        <v>70</v>
      </c>
      <c r="F308" s="8">
        <v>3.47</v>
      </c>
    </row>
    <row r="309" spans="1:6" x14ac:dyDescent="0.25">
      <c r="A309" s="4" t="s">
        <v>68</v>
      </c>
      <c r="B309" s="6" t="s">
        <v>35</v>
      </c>
      <c r="C309" s="12" t="s">
        <v>7</v>
      </c>
      <c r="D309" s="5" t="s">
        <v>70</v>
      </c>
      <c r="E309" s="9" t="s">
        <v>70</v>
      </c>
      <c r="F309" s="5" t="s">
        <v>70</v>
      </c>
    </row>
    <row r="310" spans="1:6" x14ac:dyDescent="0.25">
      <c r="A310" s="4" t="s">
        <v>68</v>
      </c>
      <c r="B310" s="6" t="s">
        <v>21</v>
      </c>
      <c r="C310" s="12" t="s">
        <v>7</v>
      </c>
      <c r="D310" s="5" t="s">
        <v>70</v>
      </c>
      <c r="E310" s="9" t="s">
        <v>70</v>
      </c>
      <c r="F310" s="5" t="s">
        <v>70</v>
      </c>
    </row>
    <row r="311" spans="1:6" x14ac:dyDescent="0.25">
      <c r="A311" s="4" t="s">
        <v>68</v>
      </c>
      <c r="B311" s="6" t="s">
        <v>28</v>
      </c>
      <c r="C311" s="12" t="s">
        <v>7</v>
      </c>
      <c r="D311" s="8">
        <v>10.199999999999999</v>
      </c>
      <c r="E311" s="9" t="s">
        <v>70</v>
      </c>
      <c r="F311" s="8">
        <v>6.8</v>
      </c>
    </row>
    <row r="312" spans="1:6" x14ac:dyDescent="0.25">
      <c r="A312" s="4" t="s">
        <v>68</v>
      </c>
      <c r="B312" s="6" t="s">
        <v>32</v>
      </c>
      <c r="C312" s="12" t="s">
        <v>7</v>
      </c>
      <c r="D312" s="8">
        <v>9.6999999999999993</v>
      </c>
      <c r="E312" s="9" t="s">
        <v>70</v>
      </c>
      <c r="F312" s="8">
        <v>1029.1400000000001</v>
      </c>
    </row>
    <row r="313" spans="1:6" x14ac:dyDescent="0.25">
      <c r="A313" s="4" t="s">
        <v>68</v>
      </c>
      <c r="B313" s="6" t="s">
        <v>34</v>
      </c>
      <c r="C313" s="12" t="s">
        <v>7</v>
      </c>
      <c r="D313" s="8">
        <v>17.600000000000001</v>
      </c>
      <c r="E313" s="9" t="s">
        <v>70</v>
      </c>
      <c r="F313" s="8">
        <v>327.98</v>
      </c>
    </row>
    <row r="314" spans="1:6" x14ac:dyDescent="0.25">
      <c r="A314" s="4" t="s">
        <v>68</v>
      </c>
      <c r="B314" s="6" t="s">
        <v>50</v>
      </c>
      <c r="C314" s="12" t="s">
        <v>7</v>
      </c>
      <c r="D314" s="8">
        <v>13.6</v>
      </c>
      <c r="E314" s="9" t="s">
        <v>70</v>
      </c>
      <c r="F314" s="8">
        <v>744.93</v>
      </c>
    </row>
    <row r="315" spans="1:6" x14ac:dyDescent="0.25">
      <c r="A315" s="4" t="s">
        <v>68</v>
      </c>
      <c r="B315" s="6" t="s">
        <v>51</v>
      </c>
      <c r="C315" s="12" t="s">
        <v>7</v>
      </c>
      <c r="D315" s="8">
        <v>11.9</v>
      </c>
      <c r="E315" s="9" t="s">
        <v>70</v>
      </c>
      <c r="F315" s="8">
        <v>1535.37</v>
      </c>
    </row>
    <row r="316" spans="1:6" x14ac:dyDescent="0.25">
      <c r="A316" s="4" t="s">
        <v>68</v>
      </c>
      <c r="B316" s="6" t="s">
        <v>62</v>
      </c>
      <c r="C316" s="12" t="s">
        <v>7</v>
      </c>
      <c r="D316" s="8">
        <v>14.5</v>
      </c>
      <c r="E316" s="9" t="s">
        <v>70</v>
      </c>
      <c r="F316" s="8">
        <v>258.26</v>
      </c>
    </row>
    <row r="317" spans="1:6" x14ac:dyDescent="0.25">
      <c r="A317" s="4" t="s">
        <v>68</v>
      </c>
      <c r="B317" s="6" t="s">
        <v>63</v>
      </c>
      <c r="C317" s="12" t="s">
        <v>7</v>
      </c>
      <c r="D317" s="8">
        <v>9.3000000000000007</v>
      </c>
      <c r="E317" s="9" t="s">
        <v>70</v>
      </c>
      <c r="F317" s="8">
        <v>137.68</v>
      </c>
    </row>
    <row r="318" spans="1:6" x14ac:dyDescent="0.25">
      <c r="A318" s="4" t="s">
        <v>68</v>
      </c>
      <c r="B318" s="6" t="s">
        <v>24</v>
      </c>
      <c r="C318" s="12" t="s">
        <v>7</v>
      </c>
      <c r="D318" s="8">
        <v>11.7</v>
      </c>
      <c r="E318" s="9" t="s">
        <v>70</v>
      </c>
      <c r="F318" s="8">
        <v>23.32</v>
      </c>
    </row>
    <row r="319" spans="1:6" x14ac:dyDescent="0.25">
      <c r="A319" s="4" t="s">
        <v>68</v>
      </c>
      <c r="B319" s="6" t="s">
        <v>52</v>
      </c>
      <c r="C319" s="12" t="s">
        <v>7</v>
      </c>
      <c r="D319" s="11"/>
      <c r="E319" s="9" t="s">
        <v>70</v>
      </c>
      <c r="F319" s="11"/>
    </row>
    <row r="320" spans="1:6" x14ac:dyDescent="0.25">
      <c r="A320" s="4" t="s">
        <v>68</v>
      </c>
      <c r="B320" s="6" t="s">
        <v>60</v>
      </c>
      <c r="C320" s="12" t="s">
        <v>7</v>
      </c>
      <c r="D320" s="8">
        <v>17.7</v>
      </c>
      <c r="E320" s="9" t="s">
        <v>70</v>
      </c>
      <c r="F320" s="11"/>
    </row>
    <row r="321" spans="1:6" x14ac:dyDescent="0.25">
      <c r="A321" s="4" t="s">
        <v>68</v>
      </c>
      <c r="B321" s="6" t="s">
        <v>76</v>
      </c>
      <c r="C321" s="12" t="s">
        <v>7</v>
      </c>
      <c r="D321" s="5" t="s">
        <v>70</v>
      </c>
      <c r="E321" s="9" t="s">
        <v>70</v>
      </c>
      <c r="F321" s="5" t="s">
        <v>70</v>
      </c>
    </row>
    <row r="322" spans="1:6" x14ac:dyDescent="0.25">
      <c r="A322" s="4" t="s">
        <v>68</v>
      </c>
      <c r="B322" s="6" t="s">
        <v>80</v>
      </c>
      <c r="C322" s="12" t="s">
        <v>7</v>
      </c>
      <c r="D322" s="8">
        <v>17.7</v>
      </c>
      <c r="E322" s="9" t="s">
        <v>70</v>
      </c>
      <c r="F322" s="8">
        <v>0.01</v>
      </c>
    </row>
    <row r="323" spans="1:6" x14ac:dyDescent="0.25">
      <c r="A323" s="4" t="s">
        <v>68</v>
      </c>
      <c r="B323" s="6" t="s">
        <v>66</v>
      </c>
      <c r="C323" s="12" t="s">
        <v>7</v>
      </c>
      <c r="D323" s="11"/>
      <c r="E323" s="9" t="s">
        <v>70</v>
      </c>
      <c r="F323" s="8">
        <v>114.09</v>
      </c>
    </row>
    <row r="324" spans="1:6" x14ac:dyDescent="0.25">
      <c r="A324" s="4" t="s">
        <v>68</v>
      </c>
      <c r="B324" s="6" t="s">
        <v>55</v>
      </c>
      <c r="C324" s="12" t="s">
        <v>7</v>
      </c>
      <c r="D324" s="11">
        <v>12</v>
      </c>
      <c r="E324" s="9" t="s">
        <v>70</v>
      </c>
      <c r="F324" s="8">
        <v>842.46</v>
      </c>
    </row>
    <row r="325" spans="1:6" x14ac:dyDescent="0.25">
      <c r="A325" s="4" t="s">
        <v>68</v>
      </c>
      <c r="B325" s="6" t="s">
        <v>39</v>
      </c>
      <c r="C325" s="12" t="s">
        <v>7</v>
      </c>
      <c r="D325" s="5" t="s">
        <v>70</v>
      </c>
      <c r="E325" s="9" t="s">
        <v>70</v>
      </c>
      <c r="F325" s="5" t="s">
        <v>70</v>
      </c>
    </row>
    <row r="326" spans="1:6" x14ac:dyDescent="0.25">
      <c r="A326" s="4" t="s">
        <v>68</v>
      </c>
      <c r="B326" s="6" t="s">
        <v>46</v>
      </c>
      <c r="C326" s="12" t="s">
        <v>7</v>
      </c>
      <c r="D326" s="11"/>
      <c r="E326" s="9" t="s">
        <v>70</v>
      </c>
      <c r="F326" s="11"/>
    </row>
    <row r="327" spans="1:6" x14ac:dyDescent="0.25">
      <c r="A327" s="4" t="s">
        <v>68</v>
      </c>
      <c r="B327" s="6" t="s">
        <v>9</v>
      </c>
      <c r="C327" s="12" t="s">
        <v>7</v>
      </c>
      <c r="D327" s="11">
        <v>12</v>
      </c>
      <c r="E327" s="9" t="s">
        <v>70</v>
      </c>
      <c r="F327" s="8">
        <v>787.04</v>
      </c>
    </row>
    <row r="328" spans="1:6" x14ac:dyDescent="0.25">
      <c r="A328" s="4" t="s">
        <v>68</v>
      </c>
      <c r="B328" s="6" t="s">
        <v>23</v>
      </c>
      <c r="C328" s="12" t="s">
        <v>7</v>
      </c>
      <c r="D328" s="8">
        <v>10.8</v>
      </c>
      <c r="E328" s="9" t="s">
        <v>70</v>
      </c>
      <c r="F328" s="11"/>
    </row>
    <row r="329" spans="1:6" x14ac:dyDescent="0.25">
      <c r="A329" s="4" t="s">
        <v>68</v>
      </c>
      <c r="B329" s="6" t="s">
        <v>77</v>
      </c>
      <c r="C329" s="12" t="s">
        <v>7</v>
      </c>
      <c r="D329" s="11"/>
      <c r="E329" s="9" t="s">
        <v>70</v>
      </c>
      <c r="F329" s="8">
        <v>0.77</v>
      </c>
    </row>
    <row r="330" spans="1:6" x14ac:dyDescent="0.25">
      <c r="A330" s="4" t="s">
        <v>68</v>
      </c>
      <c r="B330" s="6" t="s">
        <v>30</v>
      </c>
      <c r="C330" s="12" t="s">
        <v>7</v>
      </c>
      <c r="D330" s="11">
        <v>18</v>
      </c>
      <c r="E330" s="9" t="s">
        <v>70</v>
      </c>
      <c r="F330" s="8">
        <v>19.66</v>
      </c>
    </row>
    <row r="331" spans="1:6" x14ac:dyDescent="0.25">
      <c r="A331" s="4" t="s">
        <v>68</v>
      </c>
      <c r="B331" s="6" t="s">
        <v>31</v>
      </c>
      <c r="C331" s="12" t="s">
        <v>7</v>
      </c>
      <c r="D331" s="8">
        <v>10.3</v>
      </c>
      <c r="E331" s="9" t="s">
        <v>70</v>
      </c>
      <c r="F331" s="8">
        <v>33.979999999999997</v>
      </c>
    </row>
    <row r="332" spans="1:6" x14ac:dyDescent="0.25">
      <c r="A332" s="4" t="s">
        <v>68</v>
      </c>
      <c r="B332" s="6" t="s">
        <v>16</v>
      </c>
      <c r="C332" s="12" t="s">
        <v>7</v>
      </c>
      <c r="D332" s="8">
        <v>10.1</v>
      </c>
      <c r="E332" s="9" t="s">
        <v>70</v>
      </c>
      <c r="F332" s="8">
        <v>1.9</v>
      </c>
    </row>
    <row r="333" spans="1:6" x14ac:dyDescent="0.25">
      <c r="A333" s="4" t="s">
        <v>68</v>
      </c>
      <c r="B333" s="6" t="s">
        <v>17</v>
      </c>
      <c r="C333" s="12" t="s">
        <v>7</v>
      </c>
      <c r="D333" s="8">
        <v>8.6999999999999993</v>
      </c>
      <c r="E333" s="9" t="s">
        <v>70</v>
      </c>
      <c r="F333" s="8">
        <v>1.43</v>
      </c>
    </row>
    <row r="334" spans="1:6" x14ac:dyDescent="0.25">
      <c r="A334" s="4" t="s">
        <v>68</v>
      </c>
      <c r="B334" s="6" t="s">
        <v>37</v>
      </c>
      <c r="C334" s="12" t="s">
        <v>7</v>
      </c>
      <c r="D334" s="8">
        <v>11.7</v>
      </c>
      <c r="E334" s="9" t="s">
        <v>70</v>
      </c>
      <c r="F334" s="8">
        <v>0.46</v>
      </c>
    </row>
    <row r="335" spans="1:6" x14ac:dyDescent="0.25">
      <c r="A335" s="4" t="s">
        <v>68</v>
      </c>
      <c r="B335" s="6" t="s">
        <v>64</v>
      </c>
      <c r="C335" s="12" t="s">
        <v>7</v>
      </c>
      <c r="D335" s="11">
        <v>19</v>
      </c>
      <c r="E335" s="9" t="s">
        <v>70</v>
      </c>
      <c r="F335" s="11">
        <v>0</v>
      </c>
    </row>
    <row r="336" spans="1:6" x14ac:dyDescent="0.25">
      <c r="A336" s="4" t="s">
        <v>68</v>
      </c>
      <c r="B336" s="6" t="s">
        <v>10</v>
      </c>
      <c r="C336" s="12" t="s">
        <v>7</v>
      </c>
      <c r="D336" s="11">
        <v>23</v>
      </c>
      <c r="E336" s="9" t="s">
        <v>70</v>
      </c>
      <c r="F336" s="11">
        <v>0</v>
      </c>
    </row>
  </sheetData>
  <autoFilter ref="B1:F336" xr:uid="{F9B7D131-19B3-4449-941F-6724F72F802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opLeftCell="A40" workbookViewId="0">
      <selection activeCell="B73" sqref="B73"/>
    </sheetView>
  </sheetViews>
  <sheetFormatPr defaultRowHeight="15" x14ac:dyDescent="0.25"/>
  <cols>
    <col min="1" max="1" width="44.140625" bestFit="1" customWidth="1"/>
    <col min="2" max="2" width="13.28515625" bestFit="1" customWidth="1"/>
    <col min="3" max="3" width="13.5703125" bestFit="1" customWidth="1"/>
    <col min="4" max="4" width="8" bestFit="1" customWidth="1"/>
    <col min="5" max="6" width="5" bestFit="1" customWidth="1"/>
    <col min="7" max="7" width="11.85546875" bestFit="1" customWidth="1"/>
    <col min="8" max="23" width="5" bestFit="1" customWidth="1"/>
    <col min="24" max="24" width="11.85546875" bestFit="1" customWidth="1"/>
  </cols>
  <sheetData>
    <row r="1" spans="1:4" x14ac:dyDescent="0.25">
      <c r="A1" s="1" t="s">
        <v>2</v>
      </c>
      <c r="B1" t="s">
        <v>1</v>
      </c>
    </row>
    <row r="3" spans="1:4" x14ac:dyDescent="0.25">
      <c r="A3" s="1" t="s">
        <v>69</v>
      </c>
      <c r="B3" t="s">
        <v>81</v>
      </c>
      <c r="C3" t="s">
        <v>82</v>
      </c>
      <c r="D3" t="s">
        <v>83</v>
      </c>
    </row>
    <row r="4" spans="1:4" x14ac:dyDescent="0.25">
      <c r="A4" s="2" t="s">
        <v>9</v>
      </c>
      <c r="B4" s="14">
        <v>10.28</v>
      </c>
      <c r="C4" s="14">
        <v>614.78774999999996</v>
      </c>
      <c r="D4" s="14">
        <v>688.78600000000006</v>
      </c>
    </row>
    <row r="5" spans="1:4" x14ac:dyDescent="0.25">
      <c r="A5" s="2" t="s">
        <v>10</v>
      </c>
      <c r="B5" s="14">
        <v>18.2</v>
      </c>
      <c r="C5" s="14">
        <v>5.2499999999999995E-3</v>
      </c>
      <c r="D5" s="14">
        <v>4.0000000000000001E-3</v>
      </c>
    </row>
    <row r="6" spans="1:4" x14ac:dyDescent="0.25">
      <c r="A6" s="2" t="s">
        <v>11</v>
      </c>
      <c r="B6" s="14">
        <v>27.3</v>
      </c>
      <c r="C6" s="14">
        <v>409.60175000000004</v>
      </c>
      <c r="D6" s="14">
        <v>156.40199999999999</v>
      </c>
    </row>
    <row r="7" spans="1:4" x14ac:dyDescent="0.25">
      <c r="A7" s="2" t="s">
        <v>12</v>
      </c>
      <c r="B7" s="14">
        <v>29.98</v>
      </c>
      <c r="C7" s="14">
        <v>17.988</v>
      </c>
      <c r="D7" s="14">
        <v>7.7159999999999993</v>
      </c>
    </row>
    <row r="8" spans="1:4" x14ac:dyDescent="0.25">
      <c r="A8" s="2" t="s">
        <v>13</v>
      </c>
      <c r="B8" s="14">
        <v>4.3</v>
      </c>
      <c r="C8" s="14">
        <v>0.17099999999999999</v>
      </c>
      <c r="D8" s="14">
        <v>0.7</v>
      </c>
    </row>
    <row r="9" spans="1:4" x14ac:dyDescent="0.25">
      <c r="A9" s="2" t="s">
        <v>14</v>
      </c>
      <c r="B9" s="14">
        <v>15.179999999999998</v>
      </c>
      <c r="C9" s="14">
        <v>946.2444999999999</v>
      </c>
      <c r="D9" s="14">
        <v>698.69799999999998</v>
      </c>
    </row>
    <row r="10" spans="1:4" x14ac:dyDescent="0.25">
      <c r="A10" s="2" t="s">
        <v>15</v>
      </c>
      <c r="B10" s="14">
        <v>24.5</v>
      </c>
      <c r="C10" s="14">
        <v>1061.06375</v>
      </c>
      <c r="D10" s="14">
        <v>461.15800000000002</v>
      </c>
    </row>
    <row r="11" spans="1:4" x14ac:dyDescent="0.25">
      <c r="A11" s="2" t="s">
        <v>16</v>
      </c>
      <c r="B11" s="14">
        <v>11</v>
      </c>
      <c r="C11" s="14">
        <v>0.1875</v>
      </c>
      <c r="D11" s="14">
        <v>0.54799999999999993</v>
      </c>
    </row>
    <row r="12" spans="1:4" x14ac:dyDescent="0.25">
      <c r="A12" s="2" t="s">
        <v>17</v>
      </c>
      <c r="B12" s="14">
        <v>5.0999999999999996</v>
      </c>
      <c r="C12" s="14">
        <v>1.95E-2</v>
      </c>
      <c r="D12" s="14">
        <v>0.33999999999999997</v>
      </c>
    </row>
    <row r="13" spans="1:4" x14ac:dyDescent="0.25">
      <c r="A13" s="2" t="s">
        <v>18</v>
      </c>
      <c r="B13" s="14">
        <v>19.600000000000001</v>
      </c>
      <c r="C13" s="14">
        <v>29.088999999999999</v>
      </c>
      <c r="D13" s="14">
        <v>16.148</v>
      </c>
    </row>
    <row r="14" spans="1:4" x14ac:dyDescent="0.25">
      <c r="A14" s="2" t="s">
        <v>19</v>
      </c>
      <c r="B14" s="14">
        <v>4</v>
      </c>
      <c r="C14" s="14">
        <v>4.8000000000000001E-2</v>
      </c>
      <c r="D14" s="14">
        <v>0.34</v>
      </c>
    </row>
    <row r="15" spans="1:4" x14ac:dyDescent="0.25">
      <c r="A15" s="2" t="s">
        <v>20</v>
      </c>
      <c r="B15" s="14">
        <v>17.68</v>
      </c>
      <c r="C15" s="14">
        <v>13.588750000000001</v>
      </c>
      <c r="D15" s="14">
        <v>9.2460000000000004</v>
      </c>
    </row>
    <row r="16" spans="1:4" x14ac:dyDescent="0.25">
      <c r="A16" s="2" t="s">
        <v>21</v>
      </c>
      <c r="B16" s="14">
        <v>8.5</v>
      </c>
      <c r="C16" s="14">
        <v>0.23500000000000001</v>
      </c>
      <c r="D16" s="14">
        <v>0.55000000000000004</v>
      </c>
    </row>
    <row r="17" spans="1:4" x14ac:dyDescent="0.25">
      <c r="A17" s="2" t="s">
        <v>22</v>
      </c>
      <c r="B17" s="14">
        <v>23.34</v>
      </c>
      <c r="C17" s="14">
        <v>1012.9927500000001</v>
      </c>
      <c r="D17" s="14">
        <v>442.60399999999998</v>
      </c>
    </row>
    <row r="18" spans="1:4" x14ac:dyDescent="0.25">
      <c r="A18" s="2" t="s">
        <v>23</v>
      </c>
      <c r="B18" s="14">
        <v>7.3400000000000007</v>
      </c>
      <c r="C18" s="14">
        <v>0.76874999999999993</v>
      </c>
      <c r="D18" s="14">
        <v>1.6225000000000001</v>
      </c>
    </row>
    <row r="19" spans="1:4" x14ac:dyDescent="0.25">
      <c r="A19" s="2" t="s">
        <v>24</v>
      </c>
      <c r="B19" s="14">
        <v>9.6199999999999992</v>
      </c>
      <c r="C19" s="14">
        <v>18.8565</v>
      </c>
      <c r="D19" s="14">
        <v>22.596000000000004</v>
      </c>
    </row>
    <row r="20" spans="1:4" x14ac:dyDescent="0.25">
      <c r="A20" s="2" t="s">
        <v>25</v>
      </c>
      <c r="B20" s="14">
        <v>25.7</v>
      </c>
      <c r="C20" s="14">
        <v>366.34825000000001</v>
      </c>
      <c r="D20" s="14">
        <v>144.61799999999999</v>
      </c>
    </row>
    <row r="21" spans="1:4" x14ac:dyDescent="0.25">
      <c r="A21" s="2" t="s">
        <v>26</v>
      </c>
      <c r="B21" s="14">
        <v>22.920000000000005</v>
      </c>
      <c r="C21" s="14">
        <v>438.15925000000004</v>
      </c>
      <c r="D21" s="14">
        <v>198.76000000000002</v>
      </c>
    </row>
    <row r="22" spans="1:4" x14ac:dyDescent="0.25">
      <c r="A22" s="2" t="s">
        <v>27</v>
      </c>
      <c r="B22" s="14">
        <v>23.4</v>
      </c>
      <c r="C22" s="14"/>
      <c r="D22" s="14">
        <v>9.5000000000000001E-2</v>
      </c>
    </row>
    <row r="23" spans="1:4" x14ac:dyDescent="0.25">
      <c r="A23" s="2" t="s">
        <v>28</v>
      </c>
      <c r="B23" s="14">
        <v>9.0599999999999987</v>
      </c>
      <c r="C23" s="14">
        <v>9.2590000000000003</v>
      </c>
      <c r="D23" s="14">
        <v>13.680000000000001</v>
      </c>
    </row>
    <row r="24" spans="1:4" x14ac:dyDescent="0.25">
      <c r="A24" s="2" t="s">
        <v>29</v>
      </c>
      <c r="B24" s="14">
        <v>8</v>
      </c>
      <c r="C24" s="14">
        <v>0</v>
      </c>
      <c r="D24" s="14">
        <v>0</v>
      </c>
    </row>
    <row r="25" spans="1:4" x14ac:dyDescent="0.25">
      <c r="A25" s="2" t="s">
        <v>30</v>
      </c>
      <c r="B25" s="14">
        <v>10.220000000000001</v>
      </c>
      <c r="C25" s="14">
        <v>9.3592499999999994</v>
      </c>
      <c r="D25" s="14">
        <v>14.125999999999999</v>
      </c>
    </row>
    <row r="26" spans="1:4" x14ac:dyDescent="0.25">
      <c r="A26" s="2" t="s">
        <v>31</v>
      </c>
      <c r="B26" s="14">
        <v>9.6800000000000015</v>
      </c>
      <c r="C26" s="14">
        <v>39.297750000000008</v>
      </c>
      <c r="D26" s="14">
        <v>40.185999999999993</v>
      </c>
    </row>
    <row r="27" spans="1:4" x14ac:dyDescent="0.25">
      <c r="A27" s="2" t="s">
        <v>32</v>
      </c>
      <c r="B27" s="14">
        <v>10.719999999999999</v>
      </c>
      <c r="C27" s="14">
        <v>981.22199999999998</v>
      </c>
      <c r="D27" s="14">
        <v>939.26200000000006</v>
      </c>
    </row>
    <row r="28" spans="1:4" x14ac:dyDescent="0.25">
      <c r="A28" s="2" t="s">
        <v>33</v>
      </c>
      <c r="B28" s="14">
        <v>24.560000000000002</v>
      </c>
      <c r="C28" s="14">
        <v>159.38575000000003</v>
      </c>
      <c r="D28" s="14">
        <v>73.372</v>
      </c>
    </row>
    <row r="29" spans="1:4" x14ac:dyDescent="0.25">
      <c r="A29" s="2" t="s">
        <v>34</v>
      </c>
      <c r="B29" s="14">
        <v>16.619999999999997</v>
      </c>
      <c r="C29" s="14">
        <v>397.78300000000002</v>
      </c>
      <c r="D29" s="14">
        <v>276.358</v>
      </c>
    </row>
    <row r="30" spans="1:4" x14ac:dyDescent="0.25">
      <c r="A30" s="2" t="s">
        <v>35</v>
      </c>
      <c r="B30" s="14">
        <v>15</v>
      </c>
      <c r="C30" s="14">
        <v>1E-3</v>
      </c>
      <c r="D30" s="14">
        <v>0</v>
      </c>
    </row>
    <row r="31" spans="1:4" x14ac:dyDescent="0.25">
      <c r="A31" s="2" t="s">
        <v>36</v>
      </c>
      <c r="B31" s="14">
        <v>12.920000000000002</v>
      </c>
      <c r="C31" s="14">
        <v>4671.7889999999998</v>
      </c>
      <c r="D31" s="14">
        <v>3836.9979999999996</v>
      </c>
    </row>
    <row r="32" spans="1:4" x14ac:dyDescent="0.25">
      <c r="A32" s="2" t="s">
        <v>37</v>
      </c>
      <c r="B32" s="14">
        <v>10.460000000000003</v>
      </c>
      <c r="C32" s="14">
        <v>0.16400000000000001</v>
      </c>
      <c r="D32" s="14">
        <v>0.20400000000000001</v>
      </c>
    </row>
    <row r="33" spans="1:4" x14ac:dyDescent="0.25">
      <c r="A33" s="2" t="s">
        <v>38</v>
      </c>
      <c r="B33" s="14">
        <v>20</v>
      </c>
      <c r="C33" s="14"/>
      <c r="D33" s="14">
        <v>0.7</v>
      </c>
    </row>
    <row r="34" spans="1:4" x14ac:dyDescent="0.25">
      <c r="A34" s="2" t="s">
        <v>39</v>
      </c>
      <c r="B34" s="14">
        <v>19.5</v>
      </c>
      <c r="C34" s="14">
        <v>0</v>
      </c>
      <c r="D34" s="14">
        <v>0</v>
      </c>
    </row>
    <row r="35" spans="1:4" x14ac:dyDescent="0.25">
      <c r="A35" s="2" t="s">
        <v>40</v>
      </c>
      <c r="B35" s="14">
        <v>13.38</v>
      </c>
      <c r="C35" s="14">
        <v>316.59524999999996</v>
      </c>
      <c r="D35" s="14">
        <v>241.01399999999998</v>
      </c>
    </row>
    <row r="36" spans="1:4" x14ac:dyDescent="0.25">
      <c r="A36" s="2" t="s">
        <v>41</v>
      </c>
      <c r="B36" s="14">
        <v>12.78</v>
      </c>
      <c r="C36" s="14">
        <v>8.4162499999999998</v>
      </c>
      <c r="D36" s="14">
        <v>6.4980000000000002</v>
      </c>
    </row>
    <row r="37" spans="1:4" x14ac:dyDescent="0.25">
      <c r="A37" s="2" t="s">
        <v>42</v>
      </c>
      <c r="B37" s="14">
        <v>9.82</v>
      </c>
      <c r="C37" s="14">
        <v>1.37975</v>
      </c>
      <c r="D37" s="14">
        <v>5.3680000000000003</v>
      </c>
    </row>
    <row r="38" spans="1:4" x14ac:dyDescent="0.25">
      <c r="A38" s="2" t="s">
        <v>43</v>
      </c>
      <c r="B38" s="14">
        <v>12.58</v>
      </c>
      <c r="C38" s="14">
        <v>5.4545000000000003</v>
      </c>
      <c r="D38" s="14">
        <v>5.9139999999999997</v>
      </c>
    </row>
    <row r="39" spans="1:4" x14ac:dyDescent="0.25">
      <c r="A39" s="2" t="s">
        <v>44</v>
      </c>
      <c r="B39" s="14">
        <v>10.36</v>
      </c>
      <c r="C39" s="14">
        <v>71.769500000000008</v>
      </c>
      <c r="D39" s="14">
        <v>75.322000000000003</v>
      </c>
    </row>
    <row r="40" spans="1:4" x14ac:dyDescent="0.25">
      <c r="A40" s="2" t="s">
        <v>45</v>
      </c>
      <c r="B40" s="14">
        <v>14.379999999999999</v>
      </c>
      <c r="C40" s="14">
        <v>4.2869999999999999</v>
      </c>
      <c r="D40" s="14">
        <v>3.8200000000000003</v>
      </c>
    </row>
    <row r="41" spans="1:4" x14ac:dyDescent="0.25">
      <c r="A41" s="2" t="s">
        <v>46</v>
      </c>
      <c r="B41" s="14">
        <v>8.5</v>
      </c>
      <c r="C41" s="14">
        <v>0.42449999999999999</v>
      </c>
      <c r="D41" s="14">
        <v>0.51</v>
      </c>
    </row>
    <row r="42" spans="1:4" x14ac:dyDescent="0.25">
      <c r="A42" s="2" t="s">
        <v>47</v>
      </c>
      <c r="B42" s="14">
        <v>16.18</v>
      </c>
      <c r="C42" s="14">
        <v>12973.394</v>
      </c>
      <c r="D42" s="14">
        <v>8607.18</v>
      </c>
    </row>
    <row r="43" spans="1:4" x14ac:dyDescent="0.25">
      <c r="A43" s="2" t="s">
        <v>48</v>
      </c>
      <c r="B43" s="14">
        <v>21</v>
      </c>
      <c r="C43" s="14">
        <v>1497.8397499999996</v>
      </c>
      <c r="D43" s="14">
        <v>760.04599999999994</v>
      </c>
    </row>
    <row r="44" spans="1:4" x14ac:dyDescent="0.25">
      <c r="A44" s="2" t="s">
        <v>49</v>
      </c>
      <c r="B44" s="14">
        <v>21.619999999999997</v>
      </c>
      <c r="C44" s="14">
        <v>105.114</v>
      </c>
      <c r="D44" s="14">
        <v>56.366</v>
      </c>
    </row>
    <row r="45" spans="1:4" x14ac:dyDescent="0.25">
      <c r="A45" s="2" t="s">
        <v>50</v>
      </c>
      <c r="B45" s="14">
        <v>14.339999999999998</v>
      </c>
      <c r="C45" s="14">
        <v>916.22900000000004</v>
      </c>
      <c r="D45" s="14">
        <v>670.48399999999992</v>
      </c>
    </row>
    <row r="46" spans="1:4" x14ac:dyDescent="0.25">
      <c r="A46" s="2" t="s">
        <v>51</v>
      </c>
      <c r="B46" s="14">
        <v>12.639999999999999</v>
      </c>
      <c r="C46" s="14">
        <v>1588.1005</v>
      </c>
      <c r="D46" s="14">
        <v>1332.288</v>
      </c>
    </row>
    <row r="47" spans="1:4" x14ac:dyDescent="0.25">
      <c r="A47" s="2" t="s">
        <v>52</v>
      </c>
      <c r="B47" s="14">
        <v>9.6999999999999993</v>
      </c>
      <c r="C47" s="14">
        <v>5.3000000000000005E-2</v>
      </c>
      <c r="D47" s="14">
        <v>0.06</v>
      </c>
    </row>
    <row r="48" spans="1:4" x14ac:dyDescent="0.25">
      <c r="A48" s="2" t="s">
        <v>53</v>
      </c>
      <c r="B48" s="14">
        <v>14</v>
      </c>
      <c r="C48" s="14">
        <v>0</v>
      </c>
      <c r="D48" s="14">
        <v>0.35</v>
      </c>
    </row>
    <row r="49" spans="1:4" x14ac:dyDescent="0.25">
      <c r="A49" s="2" t="s">
        <v>54</v>
      </c>
      <c r="B49" s="14">
        <v>16.660000000000004</v>
      </c>
      <c r="C49" s="14">
        <v>559.2835</v>
      </c>
      <c r="D49" s="14">
        <v>362.90600000000001</v>
      </c>
    </row>
    <row r="50" spans="1:4" x14ac:dyDescent="0.25">
      <c r="A50" s="2" t="s">
        <v>55</v>
      </c>
      <c r="B50" s="14">
        <v>10.219999999999999</v>
      </c>
      <c r="C50" s="14">
        <v>665.04300000000001</v>
      </c>
      <c r="D50" s="14">
        <v>745.654</v>
      </c>
    </row>
    <row r="51" spans="1:4" x14ac:dyDescent="0.25">
      <c r="A51" s="2" t="s">
        <v>56</v>
      </c>
      <c r="B51" s="14">
        <v>13.1</v>
      </c>
      <c r="C51" s="14">
        <v>0.35399999999999998</v>
      </c>
      <c r="D51" s="14">
        <v>0.21</v>
      </c>
    </row>
    <row r="52" spans="1:4" x14ac:dyDescent="0.25">
      <c r="A52" s="2" t="s">
        <v>57</v>
      </c>
      <c r="B52" s="14">
        <v>16.860000000000003</v>
      </c>
      <c r="C52" s="14">
        <v>493.61199999999997</v>
      </c>
      <c r="D52" s="14">
        <v>303.39999999999998</v>
      </c>
    </row>
    <row r="53" spans="1:4" x14ac:dyDescent="0.25">
      <c r="A53" s="2" t="s">
        <v>58</v>
      </c>
      <c r="B53" s="14">
        <v>20.700000000000003</v>
      </c>
      <c r="C53" s="14">
        <v>758.78925000000004</v>
      </c>
      <c r="D53" s="14">
        <v>395.93999999999994</v>
      </c>
    </row>
    <row r="54" spans="1:4" x14ac:dyDescent="0.25">
      <c r="A54" s="2" t="s">
        <v>59</v>
      </c>
      <c r="B54" s="14">
        <v>22.84</v>
      </c>
      <c r="C54" s="14">
        <v>43.438749999999999</v>
      </c>
      <c r="D54" s="14">
        <v>22.417999999999999</v>
      </c>
    </row>
    <row r="55" spans="1:4" x14ac:dyDescent="0.25">
      <c r="A55" s="2" t="s">
        <v>60</v>
      </c>
      <c r="B55" s="14">
        <v>26.85</v>
      </c>
      <c r="C55" s="14">
        <v>2.3333333333333335E-3</v>
      </c>
      <c r="D55" s="14">
        <v>0</v>
      </c>
    </row>
    <row r="56" spans="1:4" x14ac:dyDescent="0.25">
      <c r="A56" s="2" t="s">
        <v>61</v>
      </c>
      <c r="B56" s="14">
        <v>9.4</v>
      </c>
      <c r="C56" s="14">
        <v>2.7500000000000007E-3</v>
      </c>
      <c r="D56" s="14">
        <v>2E-3</v>
      </c>
    </row>
    <row r="57" spans="1:4" x14ac:dyDescent="0.25">
      <c r="A57" s="2" t="s">
        <v>62</v>
      </c>
      <c r="B57" s="14">
        <v>13.7</v>
      </c>
      <c r="C57" s="14">
        <v>273.56125000000003</v>
      </c>
      <c r="D57" s="14">
        <v>224.97600000000003</v>
      </c>
    </row>
    <row r="58" spans="1:4" x14ac:dyDescent="0.25">
      <c r="A58" s="2" t="s">
        <v>63</v>
      </c>
      <c r="B58" s="14">
        <v>9.5599999999999987</v>
      </c>
      <c r="C58" s="14">
        <v>91.807999999999993</v>
      </c>
      <c r="D58" s="14">
        <v>108.874</v>
      </c>
    </row>
    <row r="59" spans="1:4" x14ac:dyDescent="0.25">
      <c r="A59" s="2" t="s">
        <v>64</v>
      </c>
      <c r="B59" s="14">
        <v>21</v>
      </c>
      <c r="C59" s="14">
        <v>8.7500000000000008E-3</v>
      </c>
      <c r="D59" s="14">
        <v>0</v>
      </c>
    </row>
    <row r="60" spans="1:4" x14ac:dyDescent="0.25">
      <c r="A60" s="2" t="s">
        <v>65</v>
      </c>
      <c r="B60" s="14">
        <v>23.6</v>
      </c>
      <c r="C60" s="14">
        <v>3360.8687500000001</v>
      </c>
      <c r="D60" s="14">
        <v>1517.7660000000001</v>
      </c>
    </row>
    <row r="61" spans="1:4" x14ac:dyDescent="0.25">
      <c r="A61" s="2" t="s">
        <v>66</v>
      </c>
      <c r="B61" s="14">
        <v>9.7999999999999989</v>
      </c>
      <c r="C61" s="14">
        <v>72.935999999999993</v>
      </c>
      <c r="D61" s="14">
        <v>86.207999999999998</v>
      </c>
    </row>
    <row r="62" spans="1:4" x14ac:dyDescent="0.25">
      <c r="A62" s="2" t="s">
        <v>67</v>
      </c>
      <c r="B62" s="14">
        <v>12.000000000000002</v>
      </c>
      <c r="C62" s="14">
        <v>11.266</v>
      </c>
      <c r="D62" s="14">
        <v>20.198</v>
      </c>
    </row>
    <row r="63" spans="1:4" x14ac:dyDescent="0.25">
      <c r="A63" s="2" t="s">
        <v>77</v>
      </c>
      <c r="B63" s="14">
        <v>7.15</v>
      </c>
      <c r="C63" s="14">
        <v>0.40775</v>
      </c>
      <c r="D63" s="14">
        <v>0.64600000000000002</v>
      </c>
    </row>
    <row r="64" spans="1:4" x14ac:dyDescent="0.25">
      <c r="A64" s="2" t="s">
        <v>78</v>
      </c>
      <c r="B64" s="14">
        <v>19.119999999999997</v>
      </c>
      <c r="C64" s="14">
        <v>3624.4140000000002</v>
      </c>
      <c r="D64" s="14">
        <v>2034.2980000000002</v>
      </c>
    </row>
    <row r="65" spans="1:4" x14ac:dyDescent="0.25">
      <c r="A65" s="2" t="s">
        <v>74</v>
      </c>
      <c r="B65" s="14">
        <v>18.220000000000002</v>
      </c>
      <c r="C65" s="14">
        <v>90.113</v>
      </c>
      <c r="D65" s="14">
        <v>51.713999999999984</v>
      </c>
    </row>
    <row r="66" spans="1:4" x14ac:dyDescent="0.25">
      <c r="A66" s="2" t="s">
        <v>75</v>
      </c>
      <c r="B66" s="14">
        <v>14.52</v>
      </c>
      <c r="C66" s="14">
        <v>179.67699999999999</v>
      </c>
      <c r="D66" s="14">
        <v>130.88200000000001</v>
      </c>
    </row>
    <row r="67" spans="1:4" x14ac:dyDescent="0.25">
      <c r="A67" s="2" t="s">
        <v>79</v>
      </c>
      <c r="B67" s="14">
        <v>14</v>
      </c>
      <c r="C67" s="14">
        <v>4.8975</v>
      </c>
      <c r="D67" s="14">
        <v>4.0679999999999996</v>
      </c>
    </row>
    <row r="68" spans="1:4" x14ac:dyDescent="0.25">
      <c r="A68" s="2" t="s">
        <v>76</v>
      </c>
      <c r="B68" s="14">
        <v>26</v>
      </c>
      <c r="C68" s="14">
        <v>0</v>
      </c>
      <c r="D68" s="14">
        <v>0</v>
      </c>
    </row>
    <row r="69" spans="1:4" x14ac:dyDescent="0.25">
      <c r="A69" s="2" t="s">
        <v>80</v>
      </c>
      <c r="B69" s="14">
        <v>27.133333333333336</v>
      </c>
      <c r="C69" s="14">
        <v>3.5000000000000005E-3</v>
      </c>
      <c r="D69" s="14">
        <v>3.3333333333333335E-3</v>
      </c>
    </row>
    <row r="70" spans="1:4" x14ac:dyDescent="0.25">
      <c r="A70" s="2" t="s">
        <v>113</v>
      </c>
      <c r="B70" s="14">
        <v>13.02</v>
      </c>
      <c r="C70" s="14">
        <v>1.9317500000000001</v>
      </c>
      <c r="D70" s="14">
        <v>2.0460000000000003</v>
      </c>
    </row>
    <row r="71" spans="1:4" x14ac:dyDescent="0.25">
      <c r="A71" s="2" t="s">
        <v>8</v>
      </c>
      <c r="B71" s="14">
        <v>15.675090252707582</v>
      </c>
      <c r="C71" s="14">
        <v>685.80271365638771</v>
      </c>
      <c r="D71" s="14">
        <v>454.58707746478859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03DD-A26A-456B-B115-273C39C6C90B}">
  <sheetPr>
    <outlinePr summaryBelow="0"/>
  </sheetPr>
  <dimension ref="A1:AC69"/>
  <sheetViews>
    <sheetView showGridLines="0" tabSelected="1" zoomScaleNormal="100" workbookViewId="0">
      <selection sqref="A1:A2"/>
    </sheetView>
  </sheetViews>
  <sheetFormatPr defaultRowHeight="15" outlineLevelRow="1" outlineLevelCol="1" x14ac:dyDescent="0.25"/>
  <cols>
    <col min="1" max="1" width="37.5703125" style="15" customWidth="1"/>
    <col min="2" max="3" width="11.140625" style="15" customWidth="1"/>
    <col min="4" max="4" width="11.140625" style="15" hidden="1" customWidth="1"/>
    <col min="5" max="5" width="11.140625" style="15" customWidth="1"/>
    <col min="6" max="7" width="9.140625" style="15"/>
    <col min="8" max="8" width="0" style="15" hidden="1" customWidth="1"/>
    <col min="9" max="14" width="8.5703125" style="15" hidden="1" customWidth="1" outlineLevel="1"/>
    <col min="15" max="15" width="8.5703125" style="15" customWidth="1" collapsed="1"/>
    <col min="16" max="17" width="8.5703125" style="15" customWidth="1"/>
    <col min="18" max="23" width="8.5703125" style="15" hidden="1" customWidth="1" outlineLevel="1"/>
    <col min="24" max="24" width="8.7109375" style="15" collapsed="1"/>
    <col min="25" max="16384" width="9.140625" style="15"/>
  </cols>
  <sheetData>
    <row r="1" spans="1:29" ht="14.45" customHeight="1" x14ac:dyDescent="0.25">
      <c r="A1" s="21" t="s">
        <v>69</v>
      </c>
      <c r="B1" s="22" t="s">
        <v>117</v>
      </c>
      <c r="C1" s="22"/>
      <c r="D1" s="22"/>
      <c r="E1" s="22"/>
      <c r="F1" s="22" t="s">
        <v>95</v>
      </c>
      <c r="G1" s="22"/>
      <c r="H1" s="22"/>
      <c r="I1" s="23" t="s">
        <v>99</v>
      </c>
      <c r="J1" s="23" t="s">
        <v>100</v>
      </c>
      <c r="K1" s="23" t="s">
        <v>101</v>
      </c>
      <c r="L1" s="23" t="s">
        <v>102</v>
      </c>
      <c r="M1" s="23" t="s">
        <v>103</v>
      </c>
      <c r="N1" s="23" t="s">
        <v>104</v>
      </c>
      <c r="O1" s="23" t="s">
        <v>105</v>
      </c>
      <c r="P1" s="23" t="s">
        <v>106</v>
      </c>
      <c r="Q1" s="23" t="s">
        <v>107</v>
      </c>
      <c r="R1" s="23" t="s">
        <v>108</v>
      </c>
      <c r="S1" s="23" t="s">
        <v>100</v>
      </c>
      <c r="T1" s="23" t="s">
        <v>101</v>
      </c>
      <c r="U1" s="23" t="s">
        <v>109</v>
      </c>
      <c r="V1" s="23" t="s">
        <v>103</v>
      </c>
      <c r="W1" s="23" t="s">
        <v>104</v>
      </c>
      <c r="X1" s="23" t="s">
        <v>110</v>
      </c>
      <c r="Y1" s="23" t="s">
        <v>111</v>
      </c>
      <c r="Z1" s="44" t="s">
        <v>112</v>
      </c>
      <c r="AA1" s="43" t="s">
        <v>114</v>
      </c>
      <c r="AB1" s="43" t="s">
        <v>116</v>
      </c>
      <c r="AC1" s="43" t="s">
        <v>115</v>
      </c>
    </row>
    <row r="2" spans="1:29" ht="31.5" customHeight="1" x14ac:dyDescent="0.25">
      <c r="A2" s="21"/>
      <c r="B2" s="24" t="s">
        <v>71</v>
      </c>
      <c r="C2" s="24" t="s">
        <v>93</v>
      </c>
      <c r="D2" s="24" t="s">
        <v>94</v>
      </c>
      <c r="E2" s="24" t="s">
        <v>73</v>
      </c>
      <c r="F2" s="24" t="s">
        <v>97</v>
      </c>
      <c r="G2" s="24" t="s">
        <v>98</v>
      </c>
      <c r="H2" s="24" t="s">
        <v>96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44"/>
      <c r="AA2" s="46"/>
      <c r="AB2" s="46"/>
      <c r="AC2" s="46"/>
    </row>
    <row r="3" spans="1:29" x14ac:dyDescent="0.25">
      <c r="A3" s="47" t="s">
        <v>84</v>
      </c>
      <c r="B3" s="49">
        <f>C3/D3</f>
        <v>16.172307265032732</v>
      </c>
      <c r="C3" s="38">
        <f>SUM(C4,C18,C21,C28,C36,C50,C57,C65)</f>
        <v>12973.104083333334</v>
      </c>
      <c r="D3" s="38">
        <f>SUM(D4,D18,D21,D28,D36,D50,D57,D65)</f>
        <v>802.18016333287107</v>
      </c>
      <c r="E3" s="50">
        <f>VLOOKUP($A3,pivot!$A:$D,4,0)</f>
        <v>8607.18</v>
      </c>
      <c r="F3" s="53">
        <f>C3/$C$3</f>
        <v>1</v>
      </c>
      <c r="G3" s="54">
        <f>E3/$E$3</f>
        <v>1</v>
      </c>
      <c r="H3" s="39">
        <f>F3/G3</f>
        <v>1</v>
      </c>
      <c r="I3" s="57">
        <f>AVERAGE(I4:I69)</f>
        <v>2.0988869313063412</v>
      </c>
      <c r="J3" s="40">
        <f>$F4*J4+$F21*J21+$F28*J28+$F36*J36+$F50*J50+$F57*J57+$F65*J65</f>
        <v>1.6589175023576768</v>
      </c>
      <c r="K3" s="54">
        <f>J3/$B3</f>
        <v>0.10257766410019536</v>
      </c>
      <c r="L3" s="57">
        <f>AVERAGE(L4:L69)</f>
        <v>2.0240693268470702</v>
      </c>
      <c r="M3" s="40">
        <f>$F4*M4+$F21*M21+$F28*M28+$F36*M36+$F50*M50+$F57*M57+$F65*M65</f>
        <v>1.5894131459232772</v>
      </c>
      <c r="N3" s="54">
        <f>M3/$B3</f>
        <v>9.8279925051872941E-2</v>
      </c>
      <c r="O3" s="57">
        <f>AVERAGE(O4:O69)</f>
        <v>1.9298299155632701</v>
      </c>
      <c r="P3" s="40">
        <f>$F4*P4+$F21*P21+$F28*P28+$F36*P36+$F50*P50+$F57*P57+$F65*P65</f>
        <v>1.5589837127459572</v>
      </c>
      <c r="Q3" s="54">
        <f>P3/$B3</f>
        <v>9.6398348559499858E-2</v>
      </c>
      <c r="R3" s="57">
        <f>AVERAGE(R4:R69)</f>
        <v>2.2729933776037159</v>
      </c>
      <c r="S3" s="40">
        <f>$F4*S4+$F21*S21+$F28*S28+$F36*S36+$F50*S50+$F57*S57+$F65*S65</f>
        <v>1.4975941356650333</v>
      </c>
      <c r="T3" s="54">
        <f>S3/$B3</f>
        <v>9.2602379556755363E-2</v>
      </c>
      <c r="U3" s="57">
        <f>AVERAGE(U4:U69)</f>
        <v>2.2728765025496025</v>
      </c>
      <c r="V3" s="40">
        <f>$F4*V4+$F21*V21+$F28*V28+$F36*V36+$F50*V50+$F57*V57+$F65*V65</f>
        <v>1.6006498994134022</v>
      </c>
      <c r="W3" s="54">
        <f>V3/$B3</f>
        <v>9.8974739545932222E-2</v>
      </c>
      <c r="X3" s="57">
        <f>AVERAGE(X4:X69)</f>
        <v>2.1176302471543775</v>
      </c>
      <c r="Y3" s="40">
        <f>$F4*Y4+$F21*Y21+$F28*Y28+$F36*Y36+$F50*Y50+$F57*Y57+$F65*Y65</f>
        <v>1.4577705997067405</v>
      </c>
      <c r="Z3" s="54">
        <f>Y3/$B3</f>
        <v>9.0139927211170881E-2</v>
      </c>
      <c r="AA3" s="59">
        <f>AVERAGE(AA4:AA69)</f>
        <v>1.6459982281403551</v>
      </c>
      <c r="AB3" s="45">
        <f>$F4*AB4+$F21*AB21+$F28*AB28+$F36*AB36+$F50*AB50+$F57*AB57+$F65*AB65</f>
        <v>1.3832713479584862</v>
      </c>
      <c r="AC3" s="56">
        <f>AB3/$B3</f>
        <v>8.5533333326491587E-2</v>
      </c>
    </row>
    <row r="4" spans="1:29" x14ac:dyDescent="0.25">
      <c r="A4" s="48" t="s">
        <v>85</v>
      </c>
      <c r="B4" s="51">
        <f>C4/D4</f>
        <v>23.619842630030252</v>
      </c>
      <c r="C4" s="41">
        <f>SUM(C5:C17)</f>
        <v>3360.4617499999999</v>
      </c>
      <c r="D4" s="41">
        <f>SUM(D5:D17)</f>
        <v>142.27282554912162</v>
      </c>
      <c r="E4" s="52">
        <f>SUM(E5:E17)</f>
        <v>1518.095</v>
      </c>
      <c r="F4" s="55">
        <f t="shared" ref="F4:F67" si="0">C4/$C$3</f>
        <v>0.25903297533218872</v>
      </c>
      <c r="G4" s="56">
        <f t="shared" ref="G4:G67" si="1">E4/$E$3</f>
        <v>0.17637542145046345</v>
      </c>
      <c r="H4" s="39">
        <f t="shared" ref="H4:H67" si="2">F4/G4</f>
        <v>1.4686455357666734</v>
      </c>
      <c r="I4" s="58"/>
      <c r="J4" s="42">
        <f>SUM(J5:J17)/$F4</f>
        <v>1.459884781189261</v>
      </c>
      <c r="K4" s="56">
        <f>J4/$B4</f>
        <v>6.1807557486990385E-2</v>
      </c>
      <c r="L4" s="58"/>
      <c r="M4" s="42">
        <f>SUM(M5:M17)/$F4</f>
        <v>1.4480525986900943</v>
      </c>
      <c r="N4" s="56">
        <f>M4/$B4</f>
        <v>6.1306615008901083E-2</v>
      </c>
      <c r="O4" s="58"/>
      <c r="P4" s="42">
        <f>SUM(P5:P17)/$F4</f>
        <v>1.3730917869921306</v>
      </c>
      <c r="Q4" s="56">
        <f>P4/$B4</f>
        <v>5.8132977789038386E-2</v>
      </c>
      <c r="R4" s="58"/>
      <c r="S4" s="42">
        <f>SUM(S5:S17)/$F4</f>
        <v>1.2245334769860958</v>
      </c>
      <c r="T4" s="56">
        <f>S4/$B4</f>
        <v>5.1843422336320936E-2</v>
      </c>
      <c r="U4" s="58"/>
      <c r="V4" s="42">
        <f>SUM(V5:V17)/$F4</f>
        <v>1.2964712267659624</v>
      </c>
      <c r="W4" s="56">
        <f>V4/$B4</f>
        <v>5.4889071323346993E-2</v>
      </c>
      <c r="X4" s="58"/>
      <c r="Y4" s="42">
        <f>SUM(Y5:Y17)/$F4</f>
        <v>1.2025555761579572</v>
      </c>
      <c r="Z4" s="56">
        <f>Y4/$B4</f>
        <v>5.0912937693709644E-2</v>
      </c>
      <c r="AA4" s="58"/>
      <c r="AB4" s="42">
        <f>SUM(AB5:AB17)/$F4</f>
        <v>1.1507822290396363</v>
      </c>
      <c r="AC4" s="56">
        <f>AB4/$B4</f>
        <v>4.8720994761266213E-2</v>
      </c>
    </row>
    <row r="5" spans="1:29" outlineLevel="1" x14ac:dyDescent="0.25">
      <c r="A5" s="25" t="s">
        <v>11</v>
      </c>
      <c r="B5" s="27">
        <f>VLOOKUP($A5,pivot!$A:$D,2,0)</f>
        <v>27.3</v>
      </c>
      <c r="C5" s="16">
        <f>VLOOKUP($A5,pivot!$A:$D,3,0)</f>
        <v>409.60175000000004</v>
      </c>
      <c r="D5" s="16">
        <f t="shared" ref="D5:D67" si="3">C5/B5</f>
        <v>15.003727106227107</v>
      </c>
      <c r="E5" s="16">
        <f>VLOOKUP($A5,pivot!$A:$D,4,0)</f>
        <v>156.40199999999999</v>
      </c>
      <c r="F5" s="32">
        <f>C5/$C$3</f>
        <v>3.1573149137546747E-2</v>
      </c>
      <c r="G5" s="28">
        <f>E5/$E$3</f>
        <v>1.8171108307250456E-2</v>
      </c>
      <c r="H5" s="17">
        <f t="shared" si="2"/>
        <v>1.7375466924573193</v>
      </c>
      <c r="I5" s="34">
        <v>1.64171336587317</v>
      </c>
      <c r="J5" s="18">
        <f>$F5*I5</f>
        <v>5.1834060941817445E-2</v>
      </c>
      <c r="K5" s="28">
        <f>I5/$B5</f>
        <v>6.0136020727954945E-2</v>
      </c>
      <c r="L5" s="34">
        <v>1.5209254056622199</v>
      </c>
      <c r="M5" s="18">
        <f>$F5*L5</f>
        <v>4.8020404660057053E-2</v>
      </c>
      <c r="N5" s="28">
        <f>L5/$B5</f>
        <v>5.5711553320960436E-2</v>
      </c>
      <c r="O5" s="34">
        <f>MIN(I5,L5)</f>
        <v>1.5209254056622199</v>
      </c>
      <c r="P5" s="18">
        <f>$F5*O5</f>
        <v>4.8020404660057053E-2</v>
      </c>
      <c r="Q5" s="28">
        <f>O5/$B5</f>
        <v>5.5711553320960436E-2</v>
      </c>
      <c r="R5" s="34">
        <v>1.4738380020578401</v>
      </c>
      <c r="S5" s="18">
        <f>$F5*R5</f>
        <v>4.6533707043556118E-2</v>
      </c>
      <c r="T5" s="28">
        <f>R5/$B5</f>
        <v>5.3986740002118686E-2</v>
      </c>
      <c r="U5" s="34">
        <v>1.6767896433607401</v>
      </c>
      <c r="V5" s="18">
        <f>$F5*U5</f>
        <v>5.2941529482122468E-2</v>
      </c>
      <c r="W5" s="28">
        <f>U5/$B5</f>
        <v>6.1420866057169968E-2</v>
      </c>
      <c r="X5" s="34">
        <f>MIN(U5,R5)</f>
        <v>1.4738380020578401</v>
      </c>
      <c r="Y5" s="18">
        <f>$F5*X5</f>
        <v>4.6533707043556118E-2</v>
      </c>
      <c r="Z5" s="28">
        <f>X5/$B5</f>
        <v>5.3986740002118686E-2</v>
      </c>
      <c r="AA5" s="34">
        <f>MIN(I5,L5,R5,U5)</f>
        <v>1.4738380020578401</v>
      </c>
      <c r="AB5" s="18">
        <f>$F5*AA5</f>
        <v>4.6533707043556118E-2</v>
      </c>
      <c r="AC5" s="28">
        <f>AA5/$B5</f>
        <v>5.3986740002118686E-2</v>
      </c>
    </row>
    <row r="6" spans="1:29" outlineLevel="1" x14ac:dyDescent="0.25">
      <c r="A6" s="25" t="s">
        <v>12</v>
      </c>
      <c r="B6" s="27">
        <f>VLOOKUP($A6,pivot!$A:$D,2,0)</f>
        <v>29.98</v>
      </c>
      <c r="C6" s="16">
        <f>VLOOKUP($A6,pivot!$A:$D,3,0)</f>
        <v>17.988</v>
      </c>
      <c r="D6" s="16">
        <f t="shared" si="3"/>
        <v>0.6</v>
      </c>
      <c r="E6" s="16">
        <f>VLOOKUP($A6,pivot!$A:$D,4,0)</f>
        <v>7.7159999999999993</v>
      </c>
      <c r="F6" s="32">
        <f t="shared" si="0"/>
        <v>1.3865609868273043E-3</v>
      </c>
      <c r="G6" s="28">
        <f t="shared" si="1"/>
        <v>8.9646086174565874E-4</v>
      </c>
      <c r="H6" s="17">
        <f t="shared" si="2"/>
        <v>1.5467055462156867</v>
      </c>
      <c r="I6" s="34"/>
      <c r="J6" s="18"/>
      <c r="K6" s="35"/>
      <c r="L6" s="34"/>
      <c r="M6" s="18"/>
      <c r="N6" s="35"/>
      <c r="O6" s="34"/>
      <c r="P6" s="18"/>
      <c r="Q6" s="35"/>
      <c r="R6" s="34"/>
      <c r="S6" s="18"/>
      <c r="T6" s="35"/>
      <c r="U6" s="34"/>
      <c r="V6" s="18"/>
      <c r="W6" s="35"/>
      <c r="X6" s="34"/>
      <c r="Y6" s="18"/>
      <c r="Z6" s="35"/>
      <c r="AA6" s="34"/>
      <c r="AB6" s="18"/>
      <c r="AC6" s="35"/>
    </row>
    <row r="7" spans="1:29" outlineLevel="1" x14ac:dyDescent="0.25">
      <c r="A7" s="25" t="s">
        <v>13</v>
      </c>
      <c r="B7" s="27">
        <f>VLOOKUP($A7,pivot!$A:$D,2,0)</f>
        <v>4.3</v>
      </c>
      <c r="C7" s="16">
        <f>VLOOKUP($A7,pivot!$A:$D,3,0)</f>
        <v>0.17099999999999999</v>
      </c>
      <c r="D7" s="16">
        <f t="shared" si="3"/>
        <v>3.9767441860465116E-2</v>
      </c>
      <c r="E7" s="16">
        <f>VLOOKUP($A7,pivot!$A:$D,4,0)</f>
        <v>0.7</v>
      </c>
      <c r="F7" s="32">
        <f t="shared" si="0"/>
        <v>1.3181116786050091E-5</v>
      </c>
      <c r="G7" s="28">
        <f t="shared" si="1"/>
        <v>8.1327449873245348E-5</v>
      </c>
      <c r="H7" s="17">
        <f t="shared" si="2"/>
        <v>0.16207463539793521</v>
      </c>
      <c r="I7" s="34"/>
      <c r="J7" s="18"/>
      <c r="K7" s="35"/>
      <c r="L7" s="34"/>
      <c r="M7" s="18"/>
      <c r="N7" s="35"/>
      <c r="O7" s="34"/>
      <c r="P7" s="18"/>
      <c r="Q7" s="35"/>
      <c r="R7" s="34"/>
      <c r="S7" s="18"/>
      <c r="T7" s="35"/>
      <c r="U7" s="34"/>
      <c r="V7" s="18"/>
      <c r="W7" s="35"/>
      <c r="X7" s="34"/>
      <c r="Y7" s="18"/>
      <c r="Z7" s="35"/>
      <c r="AA7" s="34"/>
      <c r="AB7" s="18"/>
      <c r="AC7" s="35"/>
    </row>
    <row r="8" spans="1:29" outlineLevel="1" x14ac:dyDescent="0.25">
      <c r="A8" s="25" t="s">
        <v>15</v>
      </c>
      <c r="B8" s="27">
        <f>VLOOKUP($A8,pivot!$A:$D,2,0)</f>
        <v>24.5</v>
      </c>
      <c r="C8" s="16">
        <f>VLOOKUP($A8,pivot!$A:$D,3,0)</f>
        <v>1061.06375</v>
      </c>
      <c r="D8" s="16">
        <f t="shared" si="3"/>
        <v>43.308724489795921</v>
      </c>
      <c r="E8" s="16">
        <f>VLOOKUP($A8,pivot!$A:$D,4,0)</f>
        <v>461.15800000000002</v>
      </c>
      <c r="F8" s="32">
        <f t="shared" si="0"/>
        <v>8.1789504129790983E-2</v>
      </c>
      <c r="G8" s="28">
        <f t="shared" si="1"/>
        <v>5.3578291612351552E-2</v>
      </c>
      <c r="H8" s="17">
        <f t="shared" si="2"/>
        <v>1.5265418449985781</v>
      </c>
      <c r="I8" s="34">
        <v>1.2945940422457101</v>
      </c>
      <c r="J8" s="18">
        <f>$F8*I8</f>
        <v>0.1058842047646583</v>
      </c>
      <c r="K8" s="28">
        <f>I8/$B8</f>
        <v>5.2840573152886122E-2</v>
      </c>
      <c r="L8" s="34">
        <v>1.1071481220146799</v>
      </c>
      <c r="M8" s="18">
        <f>$F8*L8</f>
        <v>9.0553095897809993E-2</v>
      </c>
      <c r="N8" s="28">
        <f>L8/$B8</f>
        <v>4.5189719265905301E-2</v>
      </c>
      <c r="O8" s="34">
        <f>MIN(I8,L8)</f>
        <v>1.1071481220146799</v>
      </c>
      <c r="P8" s="18">
        <f>$F8*O8</f>
        <v>9.0553095897809993E-2</v>
      </c>
      <c r="Q8" s="28">
        <f>O8/$B8</f>
        <v>4.5189719265905301E-2</v>
      </c>
      <c r="R8" s="34">
        <v>0.85105861390972704</v>
      </c>
      <c r="S8" s="18">
        <f>$F8*R8</f>
        <v>6.9607662017063809E-2</v>
      </c>
      <c r="T8" s="28">
        <f>R8/$B8</f>
        <v>3.4737086282029678E-2</v>
      </c>
      <c r="U8" s="34">
        <v>0.85355750168940803</v>
      </c>
      <c r="V8" s="18">
        <f>$F8*U8</f>
        <v>6.9812044809439908E-2</v>
      </c>
      <c r="W8" s="28">
        <f>U8/$B8</f>
        <v>3.4839081701608487E-2</v>
      </c>
      <c r="X8" s="34">
        <f>MIN(U8,R8)</f>
        <v>0.85105861390972704</v>
      </c>
      <c r="Y8" s="18">
        <f>$F8*X8</f>
        <v>6.9607662017063809E-2</v>
      </c>
      <c r="Z8" s="28">
        <f>X8/$B8</f>
        <v>3.4737086282029678E-2</v>
      </c>
      <c r="AA8" s="34">
        <f>MIN(I8,L8,R8,U8)</f>
        <v>0.85105861390972704</v>
      </c>
      <c r="AB8" s="18">
        <f>$F8*AA8</f>
        <v>6.9607662017063809E-2</v>
      </c>
      <c r="AC8" s="28">
        <f>AA8/$B8</f>
        <v>3.4737086282029678E-2</v>
      </c>
    </row>
    <row r="9" spans="1:29" outlineLevel="1" x14ac:dyDescent="0.25">
      <c r="A9" s="25" t="s">
        <v>19</v>
      </c>
      <c r="B9" s="27">
        <f>VLOOKUP($A9,pivot!$A:$D,2,0)</f>
        <v>4</v>
      </c>
      <c r="C9" s="16">
        <f>VLOOKUP($A9,pivot!$A:$D,3,0)</f>
        <v>4.8000000000000001E-2</v>
      </c>
      <c r="D9" s="16">
        <f t="shared" si="3"/>
        <v>1.2E-2</v>
      </c>
      <c r="E9" s="16">
        <f>VLOOKUP($A9,pivot!$A:$D,4,0)</f>
        <v>0.34</v>
      </c>
      <c r="F9" s="32">
        <f t="shared" si="0"/>
        <v>3.6999626066105522E-6</v>
      </c>
      <c r="G9" s="28">
        <f t="shared" si="1"/>
        <v>3.9501904224147747E-5</v>
      </c>
      <c r="H9" s="17">
        <f t="shared" si="2"/>
        <v>9.3665423965782979E-2</v>
      </c>
      <c r="I9" s="34"/>
      <c r="J9" s="18"/>
      <c r="K9" s="35"/>
      <c r="L9" s="34"/>
      <c r="M9" s="18"/>
      <c r="N9" s="35"/>
      <c r="O9" s="34"/>
      <c r="P9" s="18"/>
      <c r="Q9" s="35"/>
      <c r="R9" s="34"/>
      <c r="S9" s="18"/>
      <c r="T9" s="35"/>
      <c r="U9" s="34"/>
      <c r="V9" s="18"/>
      <c r="W9" s="35"/>
      <c r="X9" s="34"/>
      <c r="Y9" s="18"/>
      <c r="Z9" s="35"/>
      <c r="AA9" s="34"/>
      <c r="AB9" s="18"/>
      <c r="AC9" s="35"/>
    </row>
    <row r="10" spans="1:29" outlineLevel="1" x14ac:dyDescent="0.25">
      <c r="A10" s="25" t="s">
        <v>25</v>
      </c>
      <c r="B10" s="27">
        <f>VLOOKUP($A10,pivot!$A:$D,2,0)</f>
        <v>25.7</v>
      </c>
      <c r="C10" s="16">
        <f>VLOOKUP($A10,pivot!$A:$D,3,0)</f>
        <v>366.34825000000001</v>
      </c>
      <c r="D10" s="16">
        <f t="shared" si="3"/>
        <v>14.254795719844358</v>
      </c>
      <c r="E10" s="16">
        <f>VLOOKUP($A10,pivot!$A:$D,4,0)</f>
        <v>144.61799999999999</v>
      </c>
      <c r="F10" s="32">
        <f t="shared" si="0"/>
        <v>2.8239058874941964E-2</v>
      </c>
      <c r="G10" s="28">
        <f t="shared" si="1"/>
        <v>1.6802018779669994E-2</v>
      </c>
      <c r="H10" s="17">
        <f t="shared" si="2"/>
        <v>1.6806944001937727</v>
      </c>
      <c r="I10" s="34">
        <v>1.44043382608115</v>
      </c>
      <c r="J10" s="18">
        <f t="shared" ref="J10:J11" si="4">$F10*I10</f>
        <v>4.0676495620163511E-2</v>
      </c>
      <c r="K10" s="28">
        <f t="shared" ref="K10:K11" si="5">I10/$B10</f>
        <v>5.6048008796931906E-2</v>
      </c>
      <c r="L10" s="34">
        <v>1.51071338003952</v>
      </c>
      <c r="M10" s="18">
        <f t="shared" ref="M10:M11" si="6">$F10*L10</f>
        <v>4.266112408209858E-2</v>
      </c>
      <c r="N10" s="28">
        <f t="shared" ref="N10:N11" si="7">L10/$B10</f>
        <v>5.8782621791421012E-2</v>
      </c>
      <c r="O10" s="34">
        <f>MIN(I10,L10)</f>
        <v>1.44043382608115</v>
      </c>
      <c r="P10" s="18">
        <f t="shared" ref="P10:P11" si="8">$F10*O10</f>
        <v>4.0676495620163511E-2</v>
      </c>
      <c r="Q10" s="28">
        <f t="shared" ref="Q10:Q11" si="9">O10/$B10</f>
        <v>5.6048008796931906E-2</v>
      </c>
      <c r="R10" s="34">
        <v>1.70011152927019</v>
      </c>
      <c r="S10" s="18">
        <f t="shared" ref="S10:S11" si="10">$F10*R10</f>
        <v>4.8009549569028517E-2</v>
      </c>
      <c r="T10" s="28">
        <f t="shared" ref="T10:T11" si="11">R10/$B10</f>
        <v>6.615219958249767E-2</v>
      </c>
      <c r="U10" s="34">
        <v>1.61310286397339</v>
      </c>
      <c r="V10" s="18">
        <f t="shared" ref="V10:V11" si="12">$F10*U10</f>
        <v>4.5552506747082055E-2</v>
      </c>
      <c r="W10" s="28">
        <f t="shared" ref="W10:W11" si="13">U10/$B10</f>
        <v>6.2766648403633857E-2</v>
      </c>
      <c r="X10" s="34">
        <f>MIN(U10,R10)</f>
        <v>1.61310286397339</v>
      </c>
      <c r="Y10" s="18">
        <f t="shared" ref="Y10:Y11" si="14">$F10*X10</f>
        <v>4.5552506747082055E-2</v>
      </c>
      <c r="Z10" s="28">
        <f t="shared" ref="Z10:Z11" si="15">X10/$B10</f>
        <v>6.2766648403633857E-2</v>
      </c>
      <c r="AA10" s="34">
        <f t="shared" ref="AA10:AA11" si="16">MIN(I10,L10,R10,U10)</f>
        <v>1.44043382608115</v>
      </c>
      <c r="AB10" s="18">
        <f t="shared" ref="AB10:AB11" si="17">$F10*AA10</f>
        <v>4.0676495620163511E-2</v>
      </c>
      <c r="AC10" s="28">
        <f t="shared" ref="AC10:AC11" si="18">AA10/$B10</f>
        <v>5.6048008796931906E-2</v>
      </c>
    </row>
    <row r="11" spans="1:29" outlineLevel="1" x14ac:dyDescent="0.25">
      <c r="A11" s="25" t="s">
        <v>26</v>
      </c>
      <c r="B11" s="27">
        <f>VLOOKUP($A11,pivot!$A:$D,2,0)</f>
        <v>22.920000000000005</v>
      </c>
      <c r="C11" s="16">
        <f>VLOOKUP($A11,pivot!$A:$D,3,0)</f>
        <v>438.15925000000004</v>
      </c>
      <c r="D11" s="16">
        <f t="shared" si="3"/>
        <v>19.116895724258288</v>
      </c>
      <c r="E11" s="16">
        <f>VLOOKUP($A11,pivot!$A:$D,4,0)</f>
        <v>198.76000000000002</v>
      </c>
      <c r="F11" s="32">
        <f t="shared" si="0"/>
        <v>3.3774434182094269E-2</v>
      </c>
      <c r="G11" s="28">
        <f t="shared" si="1"/>
        <v>2.3092348481151784E-2</v>
      </c>
      <c r="H11" s="17">
        <f t="shared" si="2"/>
        <v>1.4625811753040761</v>
      </c>
      <c r="I11" s="34">
        <v>1.77237439799473</v>
      </c>
      <c r="J11" s="18">
        <f t="shared" si="4"/>
        <v>5.9860942451101962E-2</v>
      </c>
      <c r="K11" s="28">
        <f t="shared" si="5"/>
        <v>7.7328725916000415E-2</v>
      </c>
      <c r="L11" s="34">
        <v>1.68659050856101</v>
      </c>
      <c r="M11" s="18">
        <f t="shared" si="6"/>
        <v>5.6963640123538731E-2</v>
      </c>
      <c r="N11" s="28">
        <f t="shared" si="7"/>
        <v>7.3585973322906173E-2</v>
      </c>
      <c r="O11" s="34">
        <f>MIN(I11,L11)</f>
        <v>1.68659050856101</v>
      </c>
      <c r="P11" s="18">
        <f t="shared" si="8"/>
        <v>5.6963640123538731E-2</v>
      </c>
      <c r="Q11" s="28">
        <f t="shared" si="9"/>
        <v>7.3585973322906173E-2</v>
      </c>
      <c r="R11" s="34">
        <v>1.0559583530106</v>
      </c>
      <c r="S11" s="18">
        <f t="shared" si="10"/>
        <v>3.5664395892789177E-2</v>
      </c>
      <c r="T11" s="28">
        <f t="shared" si="11"/>
        <v>4.6071481370445019E-2</v>
      </c>
      <c r="U11" s="34">
        <v>1.28989705742969</v>
      </c>
      <c r="V11" s="18">
        <f t="shared" si="12"/>
        <v>4.3565543267836133E-2</v>
      </c>
      <c r="W11" s="28">
        <f t="shared" si="13"/>
        <v>5.627823112694981E-2</v>
      </c>
      <c r="X11" s="34">
        <f>MIN(U11,R11)</f>
        <v>1.0559583530106</v>
      </c>
      <c r="Y11" s="18">
        <f t="shared" si="14"/>
        <v>3.5664395892789177E-2</v>
      </c>
      <c r="Z11" s="28">
        <f t="shared" si="15"/>
        <v>4.6071481370445019E-2</v>
      </c>
      <c r="AA11" s="34">
        <f t="shared" si="16"/>
        <v>1.0559583530106</v>
      </c>
      <c r="AB11" s="18">
        <f t="shared" si="17"/>
        <v>3.5664395892789177E-2</v>
      </c>
      <c r="AC11" s="28">
        <f t="shared" si="18"/>
        <v>4.6071481370445019E-2</v>
      </c>
    </row>
    <row r="12" spans="1:29" outlineLevel="1" x14ac:dyDescent="0.25">
      <c r="A12" s="25" t="s">
        <v>27</v>
      </c>
      <c r="B12" s="27">
        <f>VLOOKUP($A12,pivot!$A:$D,2,0)</f>
        <v>23.4</v>
      </c>
      <c r="C12" s="16">
        <f>VLOOKUP($A12,pivot!$A:$D,3,0)</f>
        <v>0</v>
      </c>
      <c r="D12" s="16">
        <f t="shared" si="3"/>
        <v>0</v>
      </c>
      <c r="E12" s="16">
        <f>VLOOKUP($A12,pivot!$A:$D,4,0)</f>
        <v>9.5000000000000001E-2</v>
      </c>
      <c r="F12" s="32">
        <f t="shared" si="0"/>
        <v>0</v>
      </c>
      <c r="G12" s="28">
        <f t="shared" si="1"/>
        <v>1.1037296768511871E-5</v>
      </c>
      <c r="H12" s="17">
        <f t="shared" si="2"/>
        <v>0</v>
      </c>
      <c r="I12" s="34"/>
      <c r="J12" s="18"/>
      <c r="K12" s="35"/>
      <c r="L12" s="34"/>
      <c r="M12" s="18"/>
      <c r="N12" s="35"/>
      <c r="O12" s="34"/>
      <c r="P12" s="18"/>
      <c r="Q12" s="35"/>
      <c r="R12" s="34"/>
      <c r="S12" s="18"/>
      <c r="T12" s="35"/>
      <c r="U12" s="34"/>
      <c r="V12" s="18"/>
      <c r="W12" s="35"/>
      <c r="X12" s="34"/>
      <c r="Y12" s="18"/>
      <c r="Z12" s="35"/>
      <c r="AA12" s="34"/>
      <c r="AB12" s="18"/>
      <c r="AC12" s="35"/>
    </row>
    <row r="13" spans="1:29" outlineLevel="1" x14ac:dyDescent="0.25">
      <c r="A13" s="25" t="s">
        <v>33</v>
      </c>
      <c r="B13" s="27">
        <f>VLOOKUP($A13,pivot!$A:$D,2,0)</f>
        <v>24.560000000000002</v>
      </c>
      <c r="C13" s="16">
        <f>VLOOKUP($A13,pivot!$A:$D,3,0)</f>
        <v>159.38575000000003</v>
      </c>
      <c r="D13" s="16">
        <f t="shared" si="3"/>
        <v>6.4896478013029322</v>
      </c>
      <c r="E13" s="16">
        <f>VLOOKUP($A13,pivot!$A:$D,4,0)</f>
        <v>73.372</v>
      </c>
      <c r="F13" s="32">
        <f t="shared" si="0"/>
        <v>1.2285860729720374E-2</v>
      </c>
      <c r="G13" s="28">
        <f t="shared" si="1"/>
        <v>8.5245109315710832E-3</v>
      </c>
      <c r="H13" s="17">
        <f t="shared" si="2"/>
        <v>1.4412393659111733</v>
      </c>
      <c r="I13" s="34">
        <v>2.2342933650065899</v>
      </c>
      <c r="J13" s="18">
        <f t="shared" ref="J13:J14" si="19">$F13*I13</f>
        <v>2.7450217111809252E-2</v>
      </c>
      <c r="K13" s="28">
        <f t="shared" ref="K13:K14" si="20">I13/$B13</f>
        <v>9.0972856881375797E-2</v>
      </c>
      <c r="L13" s="34">
        <v>2.1984651834584001</v>
      </c>
      <c r="M13" s="18">
        <f t="shared" ref="M13:M14" si="21">$F13*L13</f>
        <v>2.7010037063109053E-2</v>
      </c>
      <c r="N13" s="28">
        <f t="shared" ref="N13:N14" si="22">L13/$B13</f>
        <v>8.9514054701074916E-2</v>
      </c>
      <c r="O13" s="34">
        <f>MIN(I13,L13)</f>
        <v>2.1984651834584001</v>
      </c>
      <c r="P13" s="18">
        <f t="shared" ref="P13:P14" si="23">$F13*O13</f>
        <v>2.7010037063109053E-2</v>
      </c>
      <c r="Q13" s="28">
        <f t="shared" ref="Q13:Q14" si="24">O13/$B13</f>
        <v>8.9514054701074916E-2</v>
      </c>
      <c r="R13" s="34">
        <v>1.2551155900415301</v>
      </c>
      <c r="S13" s="18">
        <f t="shared" ref="S13:S14" si="25">$F13*R13</f>
        <v>1.5420175338951049E-2</v>
      </c>
      <c r="T13" s="28">
        <f t="shared" ref="T13:T14" si="26">R13/$B13</f>
        <v>5.1104054969117671E-2</v>
      </c>
      <c r="U13" s="34">
        <v>1.30638556954132</v>
      </c>
      <c r="V13" s="18">
        <f t="shared" ref="V13:V14" si="27">$F13*U13</f>
        <v>1.6050071166701086E-2</v>
      </c>
      <c r="W13" s="28">
        <f t="shared" ref="W13:W14" si="28">U13/$B13</f>
        <v>5.3191594851030942E-2</v>
      </c>
      <c r="X13" s="34">
        <f>MIN(U13,R13)</f>
        <v>1.2551155900415301</v>
      </c>
      <c r="Y13" s="18">
        <f t="shared" ref="Y13:Y14" si="29">$F13*X13</f>
        <v>1.5420175338951049E-2</v>
      </c>
      <c r="Z13" s="28">
        <f t="shared" ref="Z13:Z14" si="30">X13/$B13</f>
        <v>5.1104054969117671E-2</v>
      </c>
      <c r="AA13" s="34">
        <f t="shared" ref="AA13:AA14" si="31">MIN(I13,L13,R13,U13)</f>
        <v>1.2551155900415301</v>
      </c>
      <c r="AB13" s="18">
        <f t="shared" ref="AB13:AB14" si="32">$F13*AA13</f>
        <v>1.5420175338951049E-2</v>
      </c>
      <c r="AC13" s="28">
        <f t="shared" ref="AC13:AC14" si="33">AA13/$B13</f>
        <v>5.1104054969117671E-2</v>
      </c>
    </row>
    <row r="14" spans="1:29" outlineLevel="1" x14ac:dyDescent="0.25">
      <c r="A14" s="25" t="s">
        <v>49</v>
      </c>
      <c r="B14" s="27">
        <f>VLOOKUP($A14,pivot!$A:$D,2,0)</f>
        <v>21.619999999999997</v>
      </c>
      <c r="C14" s="16">
        <f>VLOOKUP($A14,pivot!$A:$D,3,0)</f>
        <v>105.114</v>
      </c>
      <c r="D14" s="16">
        <f t="shared" si="3"/>
        <v>4.8618871415356155</v>
      </c>
      <c r="E14" s="16">
        <f>VLOOKUP($A14,pivot!$A:$D,4,0)</f>
        <v>56.366</v>
      </c>
      <c r="F14" s="32">
        <f t="shared" si="0"/>
        <v>8.1024556131512829E-3</v>
      </c>
      <c r="G14" s="28">
        <f t="shared" si="1"/>
        <v>6.5487186279362111E-3</v>
      </c>
      <c r="H14" s="17">
        <f t="shared" si="2"/>
        <v>1.2372581681226886</v>
      </c>
      <c r="I14" s="34">
        <v>1.9833129673204799</v>
      </c>
      <c r="J14" s="18">
        <f t="shared" si="19"/>
        <v>1.6069705284701551E-2</v>
      </c>
      <c r="K14" s="28">
        <f t="shared" si="20"/>
        <v>9.1735104871437559E-2</v>
      </c>
      <c r="L14" s="34">
        <v>2.0427088254920598</v>
      </c>
      <c r="M14" s="18">
        <f t="shared" si="21"/>
        <v>1.6550957589141803E-2</v>
      </c>
      <c r="N14" s="28">
        <f t="shared" si="22"/>
        <v>9.4482369356709534E-2</v>
      </c>
      <c r="O14" s="34">
        <f>MIN(I14,L14)</f>
        <v>1.9833129673204799</v>
      </c>
      <c r="P14" s="18">
        <f t="shared" si="23"/>
        <v>1.6069705284701551E-2</v>
      </c>
      <c r="Q14" s="28">
        <f t="shared" si="24"/>
        <v>9.1735104871437559E-2</v>
      </c>
      <c r="R14" s="34">
        <v>2.9845459747470802</v>
      </c>
      <c r="S14" s="18">
        <f t="shared" si="25"/>
        <v>2.4182151285797548E-2</v>
      </c>
      <c r="T14" s="28">
        <f t="shared" si="26"/>
        <v>0.1380456047524089</v>
      </c>
      <c r="U14" s="34">
        <v>2.78838911934964</v>
      </c>
      <c r="V14" s="18">
        <f t="shared" si="27"/>
        <v>2.2592799071724453E-2</v>
      </c>
      <c r="W14" s="28">
        <f t="shared" si="28"/>
        <v>0.12897266972014987</v>
      </c>
      <c r="X14" s="34">
        <f>MIN(U14,R14)</f>
        <v>2.78838911934964</v>
      </c>
      <c r="Y14" s="18">
        <f t="shared" si="29"/>
        <v>2.2592799071724453E-2</v>
      </c>
      <c r="Z14" s="28">
        <f t="shared" si="30"/>
        <v>0.12897266972014987</v>
      </c>
      <c r="AA14" s="34">
        <f t="shared" si="31"/>
        <v>1.9833129673204799</v>
      </c>
      <c r="AB14" s="18">
        <f t="shared" si="32"/>
        <v>1.6069705284701551E-2</v>
      </c>
      <c r="AC14" s="28">
        <f t="shared" si="33"/>
        <v>9.1735104871437559E-2</v>
      </c>
    </row>
    <row r="15" spans="1:29" outlineLevel="1" x14ac:dyDescent="0.25">
      <c r="A15" s="25" t="s">
        <v>56</v>
      </c>
      <c r="B15" s="27">
        <f>VLOOKUP($A15,pivot!$A:$D,2,0)</f>
        <v>13.1</v>
      </c>
      <c r="C15" s="16">
        <f>VLOOKUP($A15,pivot!$A:$D,3,0)</f>
        <v>0.35399999999999998</v>
      </c>
      <c r="D15" s="16">
        <f t="shared" si="3"/>
        <v>2.7022900763358778E-2</v>
      </c>
      <c r="E15" s="16">
        <f>VLOOKUP($A15,pivot!$A:$D,4,0)</f>
        <v>0.21</v>
      </c>
      <c r="F15" s="32">
        <f t="shared" si="0"/>
        <v>2.7287224223752821E-5</v>
      </c>
      <c r="G15" s="28">
        <f t="shared" si="1"/>
        <v>2.4398234961973606E-5</v>
      </c>
      <c r="H15" s="17">
        <f t="shared" si="2"/>
        <v>1.1184097647342897</v>
      </c>
      <c r="I15" s="34"/>
      <c r="J15" s="18"/>
      <c r="K15" s="35"/>
      <c r="L15" s="34"/>
      <c r="M15" s="18"/>
      <c r="N15" s="35"/>
      <c r="O15" s="34"/>
      <c r="P15" s="18"/>
      <c r="Q15" s="35"/>
      <c r="R15" s="34"/>
      <c r="S15" s="18"/>
      <c r="T15" s="35"/>
      <c r="U15" s="34"/>
      <c r="V15" s="18"/>
      <c r="W15" s="35"/>
      <c r="X15" s="34"/>
      <c r="Y15" s="18"/>
      <c r="Z15" s="35"/>
      <c r="AA15" s="34"/>
      <c r="AB15" s="18"/>
      <c r="AC15" s="35"/>
    </row>
    <row r="16" spans="1:29" outlineLevel="1" x14ac:dyDescent="0.25">
      <c r="A16" s="25" t="s">
        <v>58</v>
      </c>
      <c r="B16" s="27">
        <f>VLOOKUP($A16,pivot!$A:$D,2,0)</f>
        <v>20.700000000000003</v>
      </c>
      <c r="C16" s="16">
        <f>VLOOKUP($A16,pivot!$A:$D,3,0)</f>
        <v>758.78925000000004</v>
      </c>
      <c r="D16" s="16">
        <f t="shared" si="3"/>
        <v>36.656485507246373</v>
      </c>
      <c r="E16" s="16">
        <f>VLOOKUP($A16,pivot!$A:$D,4,0)</f>
        <v>395.93999999999994</v>
      </c>
      <c r="F16" s="32">
        <f t="shared" si="0"/>
        <v>5.8489413568709708E-2</v>
      </c>
      <c r="G16" s="28">
        <f t="shared" si="1"/>
        <v>4.6001129289732517E-2</v>
      </c>
      <c r="H16" s="17">
        <f t="shared" si="2"/>
        <v>1.2714777761285219</v>
      </c>
      <c r="I16" s="34">
        <v>1.1739156339896999</v>
      </c>
      <c r="J16" s="18">
        <f t="shared" ref="J16:J17" si="34">$F16*I16</f>
        <v>6.866163701119761E-2</v>
      </c>
      <c r="K16" s="28">
        <f t="shared" ref="K16:K17" si="35">I16/$B16</f>
        <v>5.6710900192739118E-2</v>
      </c>
      <c r="L16" s="34">
        <v>1.4054551052691899</v>
      </c>
      <c r="M16" s="18">
        <f t="shared" ref="M16:M17" si="36">$F16*L16</f>
        <v>8.2204244904344095E-2</v>
      </c>
      <c r="N16" s="28">
        <f t="shared" ref="N16:N17" si="37">L16/$B16</f>
        <v>6.7896381897062305E-2</v>
      </c>
      <c r="O16" s="34">
        <f>MIN(I16,L16)</f>
        <v>1.1739156339896999</v>
      </c>
      <c r="P16" s="18">
        <f t="shared" ref="P16:P17" si="38">$F16*O16</f>
        <v>6.866163701119761E-2</v>
      </c>
      <c r="Q16" s="28">
        <f t="shared" ref="Q16:Q17" si="39">O16/$B16</f>
        <v>5.6710900192739118E-2</v>
      </c>
      <c r="R16" s="34">
        <v>1.1352031790186199</v>
      </c>
      <c r="S16" s="18">
        <f t="shared" ref="S16:S17" si="40">$F16*R16</f>
        <v>6.6397368222134059E-2</v>
      </c>
      <c r="T16" s="28">
        <f t="shared" ref="T16:T17" si="41">R16/$B16</f>
        <v>5.4840733285923655E-2</v>
      </c>
      <c r="U16" s="34">
        <v>1.29222308079489</v>
      </c>
      <c r="V16" s="18">
        <f t="shared" ref="V16:V17" si="42">$F16*U16</f>
        <v>7.5581370195644496E-2</v>
      </c>
      <c r="W16" s="28">
        <f t="shared" ref="W16:W17" si="43">U16/$B16</f>
        <v>6.2426235787192745E-2</v>
      </c>
      <c r="X16" s="34">
        <f>MIN(U16,R16)</f>
        <v>1.1352031790186199</v>
      </c>
      <c r="Y16" s="18">
        <f t="shared" ref="Y16:Y17" si="44">$F16*X16</f>
        <v>6.6397368222134059E-2</v>
      </c>
      <c r="Z16" s="28">
        <f t="shared" ref="Z16:Z17" si="45">X16/$B16</f>
        <v>5.4840733285923655E-2</v>
      </c>
      <c r="AA16" s="34">
        <f t="shared" ref="AA16:AA17" si="46">MIN(I16,L16,R16,U16)</f>
        <v>1.1352031790186199</v>
      </c>
      <c r="AB16" s="18">
        <f t="shared" ref="AB16:AB17" si="47">$F16*AA16</f>
        <v>6.6397368222134059E-2</v>
      </c>
      <c r="AC16" s="28">
        <f t="shared" ref="AC16:AC17" si="48">AA16/$B16</f>
        <v>5.4840733285923655E-2</v>
      </c>
    </row>
    <row r="17" spans="1:29" outlineLevel="1" x14ac:dyDescent="0.25">
      <c r="A17" s="25" t="s">
        <v>59</v>
      </c>
      <c r="B17" s="27">
        <f>VLOOKUP($A17,pivot!$A:$D,2,0)</f>
        <v>22.84</v>
      </c>
      <c r="C17" s="16">
        <f>VLOOKUP($A17,pivot!$A:$D,3,0)</f>
        <v>43.438749999999999</v>
      </c>
      <c r="D17" s="16">
        <f t="shared" si="3"/>
        <v>1.9018717162872154</v>
      </c>
      <c r="E17" s="16">
        <f>VLOOKUP($A17,pivot!$A:$D,4,0)</f>
        <v>22.417999999999999</v>
      </c>
      <c r="F17" s="32">
        <f t="shared" si="0"/>
        <v>3.3483698057896693E-3</v>
      </c>
      <c r="G17" s="28">
        <f t="shared" si="1"/>
        <v>2.604569673226306E-3</v>
      </c>
      <c r="H17" s="17">
        <f t="shared" si="2"/>
        <v>1.2855750568737947</v>
      </c>
      <c r="I17" s="34">
        <v>2.30590877830626</v>
      </c>
      <c r="J17" s="18">
        <f t="shared" si="34"/>
        <v>7.7210353281860255E-3</v>
      </c>
      <c r="K17" s="28">
        <f t="shared" si="35"/>
        <v>0.10095922847225307</v>
      </c>
      <c r="L17" s="34">
        <v>3.3239664080290501</v>
      </c>
      <c r="M17" s="18">
        <f t="shared" si="36"/>
        <v>1.1129868756103615E-2</v>
      </c>
      <c r="N17" s="28">
        <f t="shared" si="37"/>
        <v>0.14553267986116683</v>
      </c>
      <c r="O17" s="34">
        <f>MIN(I17,L17)</f>
        <v>2.30590877830626</v>
      </c>
      <c r="P17" s="18">
        <f t="shared" si="38"/>
        <v>7.7210353281860255E-3</v>
      </c>
      <c r="Q17" s="28">
        <f t="shared" si="39"/>
        <v>0.10095922847225307</v>
      </c>
      <c r="R17" s="34">
        <v>3.3985315924728399</v>
      </c>
      <c r="S17" s="18">
        <f t="shared" si="40"/>
        <v>1.1379540568258338E-2</v>
      </c>
      <c r="T17" s="28">
        <f t="shared" si="41"/>
        <v>0.14879735518707704</v>
      </c>
      <c r="U17" s="34">
        <v>2.9067681067904001</v>
      </c>
      <c r="V17" s="18">
        <f t="shared" si="42"/>
        <v>9.7329345612093762E-3</v>
      </c>
      <c r="W17" s="28">
        <f t="shared" si="43"/>
        <v>0.12726655458802102</v>
      </c>
      <c r="X17" s="34">
        <f>MIN(U17,R17)</f>
        <v>2.9067681067904001</v>
      </c>
      <c r="Y17" s="18">
        <f t="shared" si="44"/>
        <v>9.7329345612093762E-3</v>
      </c>
      <c r="Z17" s="28">
        <f t="shared" si="45"/>
        <v>0.12726655458802102</v>
      </c>
      <c r="AA17" s="34">
        <f t="shared" si="46"/>
        <v>2.30590877830626</v>
      </c>
      <c r="AB17" s="18">
        <f t="shared" si="47"/>
        <v>7.7210353281860255E-3</v>
      </c>
      <c r="AC17" s="28">
        <f t="shared" si="48"/>
        <v>0.10095922847225307</v>
      </c>
    </row>
    <row r="18" spans="1:29" collapsed="1" x14ac:dyDescent="0.25">
      <c r="A18" s="48" t="s">
        <v>86</v>
      </c>
      <c r="B18" s="51"/>
      <c r="C18" s="41"/>
      <c r="D18" s="41"/>
      <c r="E18" s="52"/>
      <c r="F18" s="55"/>
      <c r="G18" s="56"/>
      <c r="H18" s="39"/>
      <c r="I18" s="58"/>
      <c r="J18" s="42"/>
      <c r="K18" s="56"/>
      <c r="L18" s="58"/>
      <c r="M18" s="42"/>
      <c r="N18" s="56"/>
      <c r="O18" s="58"/>
      <c r="P18" s="42"/>
      <c r="Q18" s="56"/>
      <c r="R18" s="58"/>
      <c r="S18" s="42"/>
      <c r="T18" s="56"/>
      <c r="U18" s="58"/>
      <c r="V18" s="42"/>
      <c r="W18" s="56"/>
      <c r="X18" s="58"/>
      <c r="Y18" s="42"/>
      <c r="Z18" s="56"/>
      <c r="AA18" s="58"/>
      <c r="AB18" s="42"/>
      <c r="AC18" s="56"/>
    </row>
    <row r="19" spans="1:29" hidden="1" outlineLevel="1" x14ac:dyDescent="0.25">
      <c r="A19" s="25" t="s">
        <v>29</v>
      </c>
      <c r="B19" s="27">
        <f>VLOOKUP($A19,pivot!$A:$D,2,0)</f>
        <v>8</v>
      </c>
      <c r="C19" s="16">
        <f>VLOOKUP($A19,pivot!$A:$D,3,0)</f>
        <v>0</v>
      </c>
      <c r="D19" s="16">
        <f t="shared" si="3"/>
        <v>0</v>
      </c>
      <c r="E19" s="16">
        <f>VLOOKUP($A19,pivot!$A:$D,4,0)</f>
        <v>0</v>
      </c>
      <c r="F19" s="32">
        <f t="shared" si="0"/>
        <v>0</v>
      </c>
      <c r="G19" s="28">
        <f t="shared" si="1"/>
        <v>0</v>
      </c>
      <c r="H19" s="17"/>
      <c r="I19" s="34"/>
      <c r="J19" s="18"/>
      <c r="K19" s="35"/>
      <c r="L19" s="34"/>
      <c r="M19" s="18"/>
      <c r="N19" s="35"/>
      <c r="O19" s="34"/>
      <c r="P19" s="18"/>
      <c r="Q19" s="35"/>
      <c r="R19" s="34"/>
      <c r="S19" s="18"/>
      <c r="T19" s="35"/>
      <c r="U19" s="34"/>
      <c r="V19" s="18"/>
      <c r="W19" s="35"/>
      <c r="X19" s="34"/>
      <c r="Y19" s="18"/>
      <c r="Z19" s="35"/>
      <c r="AA19" s="34"/>
      <c r="AB19" s="18"/>
      <c r="AC19" s="35"/>
    </row>
    <row r="20" spans="1:29" hidden="1" outlineLevel="1" x14ac:dyDescent="0.25">
      <c r="A20" s="25" t="s">
        <v>38</v>
      </c>
      <c r="B20" s="27">
        <f>VLOOKUP($A20,pivot!$A:$D,2,0)</f>
        <v>20</v>
      </c>
      <c r="C20" s="16">
        <f>VLOOKUP($A20,pivot!$A:$D,3,0)</f>
        <v>0</v>
      </c>
      <c r="D20" s="16">
        <f t="shared" si="3"/>
        <v>0</v>
      </c>
      <c r="E20" s="16">
        <f>VLOOKUP($A20,pivot!$A:$D,4,0)</f>
        <v>0.7</v>
      </c>
      <c r="F20" s="32">
        <f t="shared" si="0"/>
        <v>0</v>
      </c>
      <c r="G20" s="28">
        <f t="shared" si="1"/>
        <v>8.1327449873245348E-5</v>
      </c>
      <c r="H20" s="17">
        <f t="shared" si="2"/>
        <v>0</v>
      </c>
      <c r="I20" s="34"/>
      <c r="J20" s="18"/>
      <c r="K20" s="35"/>
      <c r="L20" s="34"/>
      <c r="M20" s="18"/>
      <c r="N20" s="35"/>
      <c r="O20" s="34"/>
      <c r="P20" s="18"/>
      <c r="Q20" s="35"/>
      <c r="R20" s="34"/>
      <c r="S20" s="18"/>
      <c r="T20" s="35"/>
      <c r="U20" s="34"/>
      <c r="V20" s="18"/>
      <c r="W20" s="35"/>
      <c r="X20" s="34"/>
      <c r="Y20" s="18"/>
      <c r="Z20" s="35"/>
      <c r="AA20" s="34"/>
      <c r="AB20" s="18"/>
      <c r="AC20" s="35"/>
    </row>
    <row r="21" spans="1:29" collapsed="1" x14ac:dyDescent="0.25">
      <c r="A21" s="48" t="s">
        <v>87</v>
      </c>
      <c r="B21" s="51">
        <f>C21/D21</f>
        <v>19.1394063940403</v>
      </c>
      <c r="C21" s="41">
        <f>SUM(C22:C27)</f>
        <v>3624.4139999999998</v>
      </c>
      <c r="D21" s="41">
        <f>SUM(D22:D27)</f>
        <v>189.36919596046528</v>
      </c>
      <c r="E21" s="52">
        <f>SUM(E22:E27)</f>
        <v>2034.2979999999998</v>
      </c>
      <c r="F21" s="55">
        <f t="shared" si="0"/>
        <v>0.2793790889765787</v>
      </c>
      <c r="G21" s="56">
        <f t="shared" si="1"/>
        <v>0.23634895517463322</v>
      </c>
      <c r="H21" s="39">
        <f t="shared" si="2"/>
        <v>1.1820618744438764</v>
      </c>
      <c r="I21" s="58"/>
      <c r="J21" s="42">
        <f>SUM(J22:J27)/$F21</f>
        <v>2.3017165897614884</v>
      </c>
      <c r="K21" s="56">
        <f>J21/$B21</f>
        <v>0.12026060486798616</v>
      </c>
      <c r="L21" s="58"/>
      <c r="M21" s="42">
        <f>SUM(M22:M27)/$F21</f>
        <v>2.1703226371066031</v>
      </c>
      <c r="N21" s="56">
        <f>M21/$B21</f>
        <v>0.11339550414595963</v>
      </c>
      <c r="O21" s="58"/>
      <c r="P21" s="42">
        <f>SUM(P22:P27)/$F21</f>
        <v>2.1677615510917119</v>
      </c>
      <c r="Q21" s="56">
        <f>P21/$B21</f>
        <v>0.11326169194916712</v>
      </c>
      <c r="R21" s="58"/>
      <c r="S21" s="42">
        <f>SUM(S22:S27)/$F21</f>
        <v>2.1165233853735574</v>
      </c>
      <c r="T21" s="56">
        <f>S21/$B21</f>
        <v>0.11058458876930521</v>
      </c>
      <c r="U21" s="58"/>
      <c r="V21" s="42">
        <f>SUM(V22:V27)/$F21</f>
        <v>2.1793264348206636</v>
      </c>
      <c r="W21" s="56">
        <f>V21/$B21</f>
        <v>0.11386593658930146</v>
      </c>
      <c r="X21" s="58"/>
      <c r="Y21" s="42">
        <f>SUM(Y22:Y27)/$F21</f>
        <v>2.115427153540888</v>
      </c>
      <c r="Z21" s="56">
        <f>Y21/$B21</f>
        <v>0.11052731260252656</v>
      </c>
      <c r="AA21" s="58"/>
      <c r="AB21" s="42">
        <f>SUM(AB22:AB27)/$F21</f>
        <v>2.0051504288740509</v>
      </c>
      <c r="AC21" s="56">
        <f>AB21/$B21</f>
        <v>0.10476554954695054</v>
      </c>
    </row>
    <row r="22" spans="1:29" hidden="1" outlineLevel="1" x14ac:dyDescent="0.25">
      <c r="A22" s="25" t="s">
        <v>74</v>
      </c>
      <c r="B22" s="27">
        <f>VLOOKUP($A22,pivot!$A:$D,2,0)</f>
        <v>18.220000000000002</v>
      </c>
      <c r="C22" s="16">
        <f>VLOOKUP($A22,pivot!$A:$D,3,0)</f>
        <v>90.113</v>
      </c>
      <c r="D22" s="16">
        <f t="shared" si="3"/>
        <v>4.9458287596048294</v>
      </c>
      <c r="E22" s="16">
        <f>VLOOKUP($A22,pivot!$A:$D,4,0)</f>
        <v>51.713999999999984</v>
      </c>
      <c r="F22" s="32">
        <f t="shared" si="0"/>
        <v>6.9461402160311807E-3</v>
      </c>
      <c r="G22" s="28">
        <f t="shared" si="1"/>
        <v>6.00823963249287E-3</v>
      </c>
      <c r="H22" s="17">
        <f t="shared" si="2"/>
        <v>1.1561023928649743</v>
      </c>
      <c r="I22" s="34">
        <v>4.1796938726226696</v>
      </c>
      <c r="J22" s="18">
        <f t="shared" ref="J22:J27" si="49">$F22*I22</f>
        <v>2.9032739699323431E-2</v>
      </c>
      <c r="K22" s="28">
        <f t="shared" ref="K22:K27" si="50">I22/$B22</f>
        <v>0.22940142001222114</v>
      </c>
      <c r="L22" s="34">
        <v>4.0174529413583704</v>
      </c>
      <c r="M22" s="18">
        <f t="shared" ref="M22:M27" si="51">$F22*L22</f>
        <v>2.7905791441982134E-2</v>
      </c>
      <c r="N22" s="28">
        <f t="shared" ref="N22:N27" si="52">L22/$B22</f>
        <v>0.22049686835117288</v>
      </c>
      <c r="O22" s="34">
        <f t="shared" ref="O22:O27" si="53">MIN(I22,L22)</f>
        <v>4.0174529413583704</v>
      </c>
      <c r="P22" s="18">
        <f t="shared" ref="P22:P27" si="54">$F22*O22</f>
        <v>2.7905791441982134E-2</v>
      </c>
      <c r="Q22" s="28">
        <f t="shared" ref="Q22:Q27" si="55">O22/$B22</f>
        <v>0.22049686835117288</v>
      </c>
      <c r="R22" s="34">
        <v>2.1868238505443802</v>
      </c>
      <c r="S22" s="18">
        <f t="shared" ref="S22:S27" si="56">$F22*R22</f>
        <v>1.5189985093642481E-2</v>
      </c>
      <c r="T22" s="28">
        <f t="shared" ref="T22:T27" si="57">R22/$B22</f>
        <v>0.12002326292779253</v>
      </c>
      <c r="U22" s="34">
        <v>2.2490194258132998</v>
      </c>
      <c r="V22" s="18">
        <f t="shared" ref="V22:V27" si="58">$F22*U22</f>
        <v>1.5622004280277116E-2</v>
      </c>
      <c r="W22" s="28">
        <f t="shared" ref="W22:W27" si="59">U22/$B22</f>
        <v>0.12343685103256309</v>
      </c>
      <c r="X22" s="34">
        <f t="shared" ref="X22:X27" si="60">MIN(U22,R22)</f>
        <v>2.1868238505443802</v>
      </c>
      <c r="Y22" s="18">
        <f t="shared" ref="Y22:Y27" si="61">$F22*X22</f>
        <v>1.5189985093642481E-2</v>
      </c>
      <c r="Z22" s="28">
        <f t="shared" ref="Z22:Z27" si="62">X22/$B22</f>
        <v>0.12002326292779253</v>
      </c>
      <c r="AA22" s="34">
        <f t="shared" ref="AA22:AA27" si="63">MIN(I22,L22,R22,U22)</f>
        <v>2.1868238505443802</v>
      </c>
      <c r="AB22" s="18">
        <f t="shared" ref="AB22:AB27" si="64">$F22*AA22</f>
        <v>1.5189985093642481E-2</v>
      </c>
      <c r="AC22" s="28">
        <f t="shared" ref="AC22:AC27" si="65">AA22/$B22</f>
        <v>0.12002326292779253</v>
      </c>
    </row>
    <row r="23" spans="1:29" hidden="1" outlineLevel="1" x14ac:dyDescent="0.25">
      <c r="A23" s="25" t="s">
        <v>43</v>
      </c>
      <c r="B23" s="27">
        <f>VLOOKUP($A23,pivot!$A:$D,2,0)</f>
        <v>12.58</v>
      </c>
      <c r="C23" s="16">
        <f>VLOOKUP($A23,pivot!$A:$D,3,0)</f>
        <v>5.4545000000000003</v>
      </c>
      <c r="D23" s="16">
        <f t="shared" si="3"/>
        <v>0.43358505564387922</v>
      </c>
      <c r="E23" s="16">
        <f>VLOOKUP($A23,pivot!$A:$D,4,0)</f>
        <v>5.9139999999999997</v>
      </c>
      <c r="F23" s="32">
        <f t="shared" si="0"/>
        <v>4.2044679245327622E-4</v>
      </c>
      <c r="G23" s="28">
        <f t="shared" si="1"/>
        <v>6.8710076935767572E-4</v>
      </c>
      <c r="H23" s="17">
        <f t="shared" si="2"/>
        <v>0.61191430893946408</v>
      </c>
      <c r="I23" s="34">
        <v>2.69787856961513</v>
      </c>
      <c r="J23" s="18">
        <f t="shared" si="49"/>
        <v>1.1343143910231143E-3</v>
      </c>
      <c r="K23" s="28">
        <f t="shared" si="50"/>
        <v>0.21445775593125038</v>
      </c>
      <c r="L23" s="34">
        <v>2.7998443750801001</v>
      </c>
      <c r="M23" s="18">
        <f t="shared" si="51"/>
        <v>1.1771855868707758E-3</v>
      </c>
      <c r="N23" s="28">
        <f t="shared" si="52"/>
        <v>0.22256314587282194</v>
      </c>
      <c r="O23" s="34">
        <f t="shared" si="53"/>
        <v>2.69787856961513</v>
      </c>
      <c r="P23" s="18">
        <f t="shared" si="54"/>
        <v>1.1343143910231143E-3</v>
      </c>
      <c r="Q23" s="28">
        <f t="shared" si="55"/>
        <v>0.21445775593125038</v>
      </c>
      <c r="R23" s="34">
        <v>2.3810992630657699</v>
      </c>
      <c r="S23" s="18">
        <f t="shared" si="56"/>
        <v>1.0011255476688628E-3</v>
      </c>
      <c r="T23" s="28">
        <f t="shared" si="57"/>
        <v>0.18927657099091971</v>
      </c>
      <c r="U23" s="34">
        <v>2.4047580391463801</v>
      </c>
      <c r="V23" s="18">
        <f t="shared" si="58"/>
        <v>1.0110728041853255E-3</v>
      </c>
      <c r="W23" s="28">
        <f t="shared" si="59"/>
        <v>0.19115723681608746</v>
      </c>
      <c r="X23" s="34">
        <f t="shared" si="60"/>
        <v>2.3810992630657699</v>
      </c>
      <c r="Y23" s="18">
        <f t="shared" si="61"/>
        <v>1.0011255476688628E-3</v>
      </c>
      <c r="Z23" s="28">
        <f t="shared" si="62"/>
        <v>0.18927657099091971</v>
      </c>
      <c r="AA23" s="34">
        <f t="shared" si="63"/>
        <v>2.3810992630657699</v>
      </c>
      <c r="AB23" s="18">
        <f t="shared" si="64"/>
        <v>1.0011255476688628E-3</v>
      </c>
      <c r="AC23" s="28">
        <f t="shared" si="65"/>
        <v>0.18927657099091971</v>
      </c>
    </row>
    <row r="24" spans="1:29" hidden="1" outlineLevel="1" x14ac:dyDescent="0.25">
      <c r="A24" s="25" t="s">
        <v>44</v>
      </c>
      <c r="B24" s="27">
        <f>VLOOKUP($A24,pivot!$A:$D,2,0)</f>
        <v>10.36</v>
      </c>
      <c r="C24" s="16">
        <f>VLOOKUP($A24,pivot!$A:$D,3,0)</f>
        <v>71.769500000000008</v>
      </c>
      <c r="D24" s="16">
        <f t="shared" si="3"/>
        <v>6.9275579150579158</v>
      </c>
      <c r="E24" s="16">
        <f>VLOOKUP($A24,pivot!$A:$D,4,0)</f>
        <v>75.322000000000003</v>
      </c>
      <c r="F24" s="32">
        <f t="shared" si="0"/>
        <v>5.5321763811486679E-3</v>
      </c>
      <c r="G24" s="28">
        <f t="shared" si="1"/>
        <v>8.7510659705036953E-3</v>
      </c>
      <c r="H24" s="17">
        <f t="shared" si="2"/>
        <v>0.63217171482827317</v>
      </c>
      <c r="I24" s="34">
        <v>0.97105223539488605</v>
      </c>
      <c r="J24" s="18">
        <f t="shared" si="49"/>
        <v>5.3720322415132049E-3</v>
      </c>
      <c r="K24" s="28">
        <f t="shared" si="50"/>
        <v>9.3730910752402127E-2</v>
      </c>
      <c r="L24" s="34">
        <v>1.09263958826298</v>
      </c>
      <c r="M24" s="18">
        <f t="shared" si="51"/>
        <v>6.0446749232964635E-3</v>
      </c>
      <c r="N24" s="28">
        <f t="shared" si="52"/>
        <v>0.10546714172422587</v>
      </c>
      <c r="O24" s="34">
        <f t="shared" si="53"/>
        <v>0.97105223539488605</v>
      </c>
      <c r="P24" s="18">
        <f t="shared" si="54"/>
        <v>5.3720322415132049E-3</v>
      </c>
      <c r="Q24" s="28">
        <f t="shared" si="55"/>
        <v>9.3730910752402127E-2</v>
      </c>
      <c r="R24" s="34">
        <v>1.0988332312381</v>
      </c>
      <c r="S24" s="18">
        <f t="shared" si="56"/>
        <v>6.0789392486766888E-3</v>
      </c>
      <c r="T24" s="28">
        <f t="shared" si="57"/>
        <v>0.10606498371024131</v>
      </c>
      <c r="U24" s="34">
        <v>1.0434726950552899</v>
      </c>
      <c r="V24" s="18">
        <f t="shared" si="58"/>
        <v>5.7726749979584218E-3</v>
      </c>
      <c r="W24" s="28">
        <f t="shared" si="59"/>
        <v>0.10072130261151448</v>
      </c>
      <c r="X24" s="34">
        <f t="shared" si="60"/>
        <v>1.0434726950552899</v>
      </c>
      <c r="Y24" s="18">
        <f t="shared" si="61"/>
        <v>5.7726749979584218E-3</v>
      </c>
      <c r="Z24" s="28">
        <f t="shared" si="62"/>
        <v>0.10072130261151448</v>
      </c>
      <c r="AA24" s="34">
        <f t="shared" si="63"/>
        <v>0.97105223539488605</v>
      </c>
      <c r="AB24" s="18">
        <f t="shared" si="64"/>
        <v>5.3720322415132049E-3</v>
      </c>
      <c r="AC24" s="28">
        <f t="shared" si="65"/>
        <v>9.3730910752402127E-2</v>
      </c>
    </row>
    <row r="25" spans="1:29" hidden="1" outlineLevel="1" x14ac:dyDescent="0.25">
      <c r="A25" s="25" t="s">
        <v>22</v>
      </c>
      <c r="B25" s="27">
        <f>VLOOKUP($A25,pivot!$A:$D,2,0)</f>
        <v>23.34</v>
      </c>
      <c r="C25" s="16">
        <f>VLOOKUP($A25,pivot!$A:$D,3,0)</f>
        <v>1012.9927500000001</v>
      </c>
      <c r="D25" s="16">
        <f t="shared" si="3"/>
        <v>43.401574550128537</v>
      </c>
      <c r="E25" s="16">
        <f>VLOOKUP($A25,pivot!$A:$D,4,0)</f>
        <v>442.60399999999998</v>
      </c>
      <c r="F25" s="32">
        <f t="shared" si="0"/>
        <v>7.8084068661824838E-2</v>
      </c>
      <c r="G25" s="28">
        <f t="shared" si="1"/>
        <v>5.142264946242555E-2</v>
      </c>
      <c r="H25" s="17">
        <f t="shared" si="2"/>
        <v>1.5184761866243541</v>
      </c>
      <c r="I25" s="34">
        <v>3.4008165537599999</v>
      </c>
      <c r="J25" s="18">
        <f t="shared" si="49"/>
        <v>0.26554959329006633</v>
      </c>
      <c r="K25" s="28">
        <f t="shared" si="50"/>
        <v>0.14570765011825193</v>
      </c>
      <c r="L25" s="34">
        <v>3.0976764209168701</v>
      </c>
      <c r="M25" s="18">
        <f t="shared" si="51"/>
        <v>0.24187917834298869</v>
      </c>
      <c r="N25" s="28">
        <f t="shared" si="52"/>
        <v>0.13271964099900901</v>
      </c>
      <c r="O25" s="34">
        <f t="shared" si="53"/>
        <v>3.0976764209168701</v>
      </c>
      <c r="P25" s="18">
        <f t="shared" si="54"/>
        <v>0.24187917834298869</v>
      </c>
      <c r="Q25" s="28">
        <f t="shared" si="55"/>
        <v>0.13271964099900901</v>
      </c>
      <c r="R25" s="34">
        <v>2.8094800563272</v>
      </c>
      <c r="S25" s="18">
        <f t="shared" si="56"/>
        <v>0.2193756336222806</v>
      </c>
      <c r="T25" s="28">
        <f t="shared" si="57"/>
        <v>0.12037189615797772</v>
      </c>
      <c r="U25" s="34">
        <v>2.9372758350516199</v>
      </c>
      <c r="V25" s="18">
        <f t="shared" si="58"/>
        <v>0.22935444798288956</v>
      </c>
      <c r="W25" s="28">
        <f t="shared" si="59"/>
        <v>0.12584729370401113</v>
      </c>
      <c r="X25" s="34">
        <f t="shared" si="60"/>
        <v>2.8094800563272</v>
      </c>
      <c r="Y25" s="18">
        <f t="shared" si="61"/>
        <v>0.2193756336222806</v>
      </c>
      <c r="Z25" s="28">
        <f t="shared" si="62"/>
        <v>0.12037189615797772</v>
      </c>
      <c r="AA25" s="34">
        <f t="shared" si="63"/>
        <v>2.8094800563272</v>
      </c>
      <c r="AB25" s="18">
        <f t="shared" si="64"/>
        <v>0.2193756336222806</v>
      </c>
      <c r="AC25" s="28">
        <f t="shared" si="65"/>
        <v>0.12037189615797772</v>
      </c>
    </row>
    <row r="26" spans="1:29" hidden="1" outlineLevel="1" x14ac:dyDescent="0.25">
      <c r="A26" s="25" t="s">
        <v>14</v>
      </c>
      <c r="B26" s="27">
        <f>VLOOKUP($A26,pivot!$A:$D,2,0)</f>
        <v>15.179999999999998</v>
      </c>
      <c r="C26" s="16">
        <f>VLOOKUP($A26,pivot!$A:$D,3,0)</f>
        <v>946.2444999999999</v>
      </c>
      <c r="D26" s="16">
        <f t="shared" si="3"/>
        <v>62.334947299077733</v>
      </c>
      <c r="E26" s="16">
        <f>VLOOKUP($A26,pivot!$A:$D,4,0)</f>
        <v>698.69799999999998</v>
      </c>
      <c r="F26" s="32">
        <f t="shared" si="0"/>
        <v>7.2938943056477051E-2</v>
      </c>
      <c r="G26" s="28">
        <f t="shared" si="1"/>
        <v>8.1176180816481119E-2</v>
      </c>
      <c r="H26" s="17">
        <f t="shared" si="2"/>
        <v>0.89852641899196528</v>
      </c>
      <c r="I26" s="34">
        <v>1.3711019952030199</v>
      </c>
      <c r="J26" s="18">
        <f t="shared" si="49"/>
        <v>0.10000673035273513</v>
      </c>
      <c r="K26" s="28">
        <f t="shared" si="50"/>
        <v>9.0322924585179182E-2</v>
      </c>
      <c r="L26" s="34">
        <v>1.32559823119866</v>
      </c>
      <c r="M26" s="18">
        <f t="shared" si="51"/>
        <v>9.6687733901165765E-2</v>
      </c>
      <c r="N26" s="28">
        <f t="shared" si="52"/>
        <v>8.7325311673166026E-2</v>
      </c>
      <c r="O26" s="34">
        <f t="shared" si="53"/>
        <v>1.32559823119866</v>
      </c>
      <c r="P26" s="18">
        <f t="shared" si="54"/>
        <v>9.6687733901165765E-2</v>
      </c>
      <c r="Q26" s="28">
        <f t="shared" si="55"/>
        <v>8.7325311673166026E-2</v>
      </c>
      <c r="R26" s="34">
        <v>1.18743325583805</v>
      </c>
      <c r="S26" s="18">
        <f t="shared" si="56"/>
        <v>8.6610126630938672E-2</v>
      </c>
      <c r="T26" s="28">
        <f t="shared" si="57"/>
        <v>7.8223534640187761E-2</v>
      </c>
      <c r="U26" s="34">
        <v>1.22352281248158</v>
      </c>
      <c r="V26" s="18">
        <f t="shared" si="58"/>
        <v>8.9242460747894617E-2</v>
      </c>
      <c r="W26" s="28">
        <f t="shared" si="59"/>
        <v>8.0600975789300408E-2</v>
      </c>
      <c r="X26" s="34">
        <f t="shared" si="60"/>
        <v>1.18743325583805</v>
      </c>
      <c r="Y26" s="18">
        <f t="shared" si="61"/>
        <v>8.6610126630938672E-2</v>
      </c>
      <c r="Z26" s="28">
        <f t="shared" si="62"/>
        <v>7.8223534640187761E-2</v>
      </c>
      <c r="AA26" s="34">
        <f t="shared" si="63"/>
        <v>1.18743325583805</v>
      </c>
      <c r="AB26" s="18">
        <f t="shared" si="64"/>
        <v>8.6610126630938672E-2</v>
      </c>
      <c r="AC26" s="28">
        <f t="shared" si="65"/>
        <v>7.8223534640187761E-2</v>
      </c>
    </row>
    <row r="27" spans="1:29" hidden="1" outlineLevel="1" x14ac:dyDescent="0.25">
      <c r="A27" s="25" t="s">
        <v>48</v>
      </c>
      <c r="B27" s="27">
        <f>VLOOKUP($A27,pivot!$A:$D,2,0)</f>
        <v>21</v>
      </c>
      <c r="C27" s="16">
        <f>VLOOKUP($A27,pivot!$A:$D,3,0)</f>
        <v>1497.8397499999996</v>
      </c>
      <c r="D27" s="16">
        <f t="shared" si="3"/>
        <v>71.325702380952364</v>
      </c>
      <c r="E27" s="16">
        <f>VLOOKUP($A27,pivot!$A:$D,4,0)</f>
        <v>760.04599999999994</v>
      </c>
      <c r="F27" s="32">
        <f t="shared" si="0"/>
        <v>0.11545731386864368</v>
      </c>
      <c r="G27" s="28">
        <f t="shared" si="1"/>
        <v>8.8303718523372335E-2</v>
      </c>
      <c r="H27" s="17">
        <f t="shared" si="2"/>
        <v>1.3075022864193913</v>
      </c>
      <c r="I27" s="34">
        <v>2.0956322804327101</v>
      </c>
      <c r="J27" s="18">
        <f t="shared" si="49"/>
        <v>0.24195607395518093</v>
      </c>
      <c r="K27" s="28">
        <f t="shared" si="50"/>
        <v>9.9792013353938572E-2</v>
      </c>
      <c r="L27" s="34">
        <v>2.0150148063246101</v>
      </c>
      <c r="M27" s="18">
        <f t="shared" si="51"/>
        <v>0.23264819694378475</v>
      </c>
      <c r="N27" s="28">
        <f t="shared" si="52"/>
        <v>9.5953086015457628E-2</v>
      </c>
      <c r="O27" s="34">
        <f t="shared" si="53"/>
        <v>2.0150148063246101</v>
      </c>
      <c r="P27" s="18">
        <f t="shared" si="54"/>
        <v>0.23264819694378475</v>
      </c>
      <c r="Q27" s="28">
        <f t="shared" si="55"/>
        <v>9.5953086015457628E-2</v>
      </c>
      <c r="R27" s="34">
        <v>2.2783880574197499</v>
      </c>
      <c r="S27" s="18">
        <f t="shared" si="56"/>
        <v>0.2630565650600814</v>
      </c>
      <c r="T27" s="28">
        <f t="shared" si="57"/>
        <v>0.10849466940094048</v>
      </c>
      <c r="U27" s="34">
        <v>2.3199532723782901</v>
      </c>
      <c r="V27" s="18">
        <f t="shared" si="58"/>
        <v>0.26785557312956726</v>
      </c>
      <c r="W27" s="28">
        <f t="shared" si="59"/>
        <v>0.11047396535134715</v>
      </c>
      <c r="X27" s="34">
        <f t="shared" si="60"/>
        <v>2.2783880574197499</v>
      </c>
      <c r="Y27" s="18">
        <f t="shared" si="61"/>
        <v>0.2630565650600814</v>
      </c>
      <c r="Z27" s="28">
        <f t="shared" si="62"/>
        <v>0.10849466940094048</v>
      </c>
      <c r="AA27" s="34">
        <f t="shared" si="63"/>
        <v>2.0150148063246101</v>
      </c>
      <c r="AB27" s="18">
        <f t="shared" si="64"/>
        <v>0.23264819694378475</v>
      </c>
      <c r="AC27" s="28">
        <f t="shared" si="65"/>
        <v>9.5953086015457628E-2</v>
      </c>
    </row>
    <row r="28" spans="1:29" collapsed="1" x14ac:dyDescent="0.25">
      <c r="A28" s="48" t="s">
        <v>88</v>
      </c>
      <c r="B28" s="51">
        <f>C28/D28</f>
        <v>16.73695392142681</v>
      </c>
      <c r="C28" s="41">
        <f>SUM(C29:C35)</f>
        <v>559.2835</v>
      </c>
      <c r="D28" s="41">
        <f>SUM(D29:D35)</f>
        <v>33.41608650090145</v>
      </c>
      <c r="E28" s="52">
        <f>SUM(E29:E35)</f>
        <v>362.904</v>
      </c>
      <c r="F28" s="55">
        <f t="shared" si="0"/>
        <v>4.3111000760297349E-2</v>
      </c>
      <c r="G28" s="56">
        <f t="shared" si="1"/>
        <v>4.2162938384000336E-2</v>
      </c>
      <c r="H28" s="39">
        <f t="shared" si="2"/>
        <v>1.0224856808522809</v>
      </c>
      <c r="I28" s="58"/>
      <c r="J28" s="42">
        <f>SUM(J29:J35)/$F28</f>
        <v>1.7562784684875874</v>
      </c>
      <c r="K28" s="56">
        <f>J28/$B28</f>
        <v>0.10493417599956362</v>
      </c>
      <c r="L28" s="58"/>
      <c r="M28" s="42">
        <f>SUM(M29:M35)/$F28</f>
        <v>1.4707003763562778</v>
      </c>
      <c r="N28" s="56">
        <f>M28/$B28</f>
        <v>8.7871448010230405E-2</v>
      </c>
      <c r="O28" s="58"/>
      <c r="P28" s="42">
        <f>SUM(P29:P35)/$F28</f>
        <v>1.4420737496158547</v>
      </c>
      <c r="Q28" s="56">
        <f>P28/$B28</f>
        <v>8.6161063499714724E-2</v>
      </c>
      <c r="R28" s="58"/>
      <c r="S28" s="42">
        <f>SUM(S29:S35)/$F28</f>
        <v>1.3917229926047203</v>
      </c>
      <c r="T28" s="56">
        <f>S28/$B28</f>
        <v>8.315270503451784E-2</v>
      </c>
      <c r="U28" s="58"/>
      <c r="V28" s="42">
        <f>SUM(V29:V35)/$F28</f>
        <v>1.3340428954208596</v>
      </c>
      <c r="W28" s="56">
        <f>V28/$B28</f>
        <v>7.9706432943751196E-2</v>
      </c>
      <c r="X28" s="58"/>
      <c r="Y28" s="42">
        <f>SUM(Y29:Y35)/$F28</f>
        <v>1.3188469119757003</v>
      </c>
      <c r="Z28" s="56">
        <f>Y28/$B28</f>
        <v>7.8798502891694031E-2</v>
      </c>
      <c r="AA28" s="58"/>
      <c r="AB28" s="42">
        <f>SUM(AB29:AB35)/$F28</f>
        <v>1.2238763618494026</v>
      </c>
      <c r="AC28" s="56">
        <f>AB28/$B28</f>
        <v>7.312419975552327E-2</v>
      </c>
    </row>
    <row r="29" spans="1:29" hidden="1" outlineLevel="1" x14ac:dyDescent="0.25">
      <c r="A29" s="25" t="s">
        <v>41</v>
      </c>
      <c r="B29" s="27">
        <f>VLOOKUP($A29,pivot!$A:$D,2,0)</f>
        <v>12.78</v>
      </c>
      <c r="C29" s="16">
        <f>VLOOKUP($A29,pivot!$A:$D,3,0)</f>
        <v>8.4162499999999998</v>
      </c>
      <c r="D29" s="16">
        <f t="shared" si="3"/>
        <v>0.65854851330203446</v>
      </c>
      <c r="E29" s="16">
        <f>VLOOKUP($A29,pivot!$A:$D,4,0)</f>
        <v>6.4980000000000002</v>
      </c>
      <c r="F29" s="32">
        <f t="shared" si="0"/>
        <v>6.4874604766429294E-4</v>
      </c>
      <c r="G29" s="28">
        <f t="shared" si="1"/>
        <v>7.5495109896621198E-4</v>
      </c>
      <c r="H29" s="17">
        <f t="shared" si="2"/>
        <v>0.85932194621962887</v>
      </c>
      <c r="I29" s="34"/>
      <c r="J29" s="18"/>
      <c r="K29" s="35"/>
      <c r="L29" s="34"/>
      <c r="M29" s="18"/>
      <c r="N29" s="35"/>
      <c r="O29" s="34"/>
      <c r="P29" s="18"/>
      <c r="Q29" s="35"/>
      <c r="R29" s="34"/>
      <c r="S29" s="18"/>
      <c r="T29" s="35"/>
      <c r="U29" s="34"/>
      <c r="V29" s="18"/>
      <c r="W29" s="35"/>
      <c r="X29" s="34"/>
      <c r="Y29" s="18"/>
      <c r="Z29" s="35"/>
      <c r="AA29" s="34"/>
      <c r="AB29" s="18"/>
      <c r="AC29" s="35"/>
    </row>
    <row r="30" spans="1:29" hidden="1" outlineLevel="1" x14ac:dyDescent="0.25">
      <c r="A30" s="25" t="s">
        <v>42</v>
      </c>
      <c r="B30" s="27">
        <f>VLOOKUP($A30,pivot!$A:$D,2,0)</f>
        <v>9.82</v>
      </c>
      <c r="C30" s="16">
        <f>VLOOKUP($A30,pivot!$A:$D,3,0)</f>
        <v>1.37975</v>
      </c>
      <c r="D30" s="16">
        <f t="shared" si="3"/>
        <v>0.14050407331975559</v>
      </c>
      <c r="E30" s="16">
        <f>VLOOKUP($A30,pivot!$A:$D,4,0)</f>
        <v>5.3680000000000003</v>
      </c>
      <c r="F30" s="32">
        <f t="shared" si="0"/>
        <v>1.0635465430147729E-4</v>
      </c>
      <c r="G30" s="28">
        <f t="shared" si="1"/>
        <v>6.2366535845654442E-4</v>
      </c>
      <c r="H30" s="17">
        <f t="shared" si="2"/>
        <v>0.17053160458468503</v>
      </c>
      <c r="I30" s="34">
        <v>1.47522765764955</v>
      </c>
      <c r="J30" s="18">
        <f t="shared" ref="J30:J35" si="66">$F30*I30</f>
        <v>1.5689732754529598E-4</v>
      </c>
      <c r="K30" s="28">
        <f t="shared" ref="K30:K35" si="67">I30/$B30</f>
        <v>0.15022684904781566</v>
      </c>
      <c r="L30" s="34">
        <v>1.0992291771409199</v>
      </c>
      <c r="M30" s="18">
        <f t="shared" ref="M30:M35" si="68">$F30*L30</f>
        <v>1.1690813913291988E-4</v>
      </c>
      <c r="N30" s="28">
        <f t="shared" ref="N30:N35" si="69">L30/$B30</f>
        <v>0.11193779807952341</v>
      </c>
      <c r="O30" s="34">
        <f t="shared" ref="O30:O35" si="70">MIN(I30,L30)</f>
        <v>1.0992291771409199</v>
      </c>
      <c r="P30" s="18">
        <f t="shared" ref="P30:P35" si="71">$F30*O30</f>
        <v>1.1690813913291988E-4</v>
      </c>
      <c r="Q30" s="28">
        <f t="shared" ref="Q30:Q35" si="72">O30/$B30</f>
        <v>0.11193779807952341</v>
      </c>
      <c r="R30" s="34">
        <v>5.5636462828700797</v>
      </c>
      <c r="S30" s="18">
        <f t="shared" ref="S30:S35" si="73">$F30*R30</f>
        <v>5.9171967707034639E-4</v>
      </c>
      <c r="T30" s="28">
        <f t="shared" ref="T30:T35" si="74">R30/$B30</f>
        <v>0.56656275792974331</v>
      </c>
      <c r="U30" s="34">
        <v>6.95540068770008</v>
      </c>
      <c r="V30" s="18">
        <f t="shared" ref="V30:V35" si="75">$F30*U30</f>
        <v>7.3973923566859944E-4</v>
      </c>
      <c r="W30" s="28">
        <f t="shared" ref="W30:W35" si="76">U30/$B30</f>
        <v>0.70828927573320566</v>
      </c>
      <c r="X30" s="34">
        <f t="shared" ref="X30:X35" si="77">MIN(U30,R30)</f>
        <v>5.5636462828700797</v>
      </c>
      <c r="Y30" s="18">
        <f t="shared" ref="Y30:Y35" si="78">$F30*X30</f>
        <v>5.9171967707034639E-4</v>
      </c>
      <c r="Z30" s="28">
        <f t="shared" ref="Z30:Z35" si="79">X30/$B30</f>
        <v>0.56656275792974331</v>
      </c>
      <c r="AA30" s="34">
        <f t="shared" ref="AA30:AA35" si="80">MIN(I30,L30,R30,U30)</f>
        <v>1.0992291771409199</v>
      </c>
      <c r="AB30" s="18">
        <f t="shared" ref="AB30:AB35" si="81">$F30*AA30</f>
        <v>1.1690813913291988E-4</v>
      </c>
      <c r="AC30" s="28">
        <f t="shared" ref="AC30:AC35" si="82">AA30/$B30</f>
        <v>0.11193779807952341</v>
      </c>
    </row>
    <row r="31" spans="1:29" hidden="1" outlineLevel="1" x14ac:dyDescent="0.25">
      <c r="A31" s="25" t="s">
        <v>18</v>
      </c>
      <c r="B31" s="27">
        <f>VLOOKUP($A31,pivot!$A:$D,2,0)</f>
        <v>19.600000000000001</v>
      </c>
      <c r="C31" s="16">
        <f>VLOOKUP($A31,pivot!$A:$D,3,0)</f>
        <v>29.088999999999999</v>
      </c>
      <c r="D31" s="16">
        <f t="shared" si="3"/>
        <v>1.4841326530612242</v>
      </c>
      <c r="E31" s="16">
        <f>VLOOKUP($A31,pivot!$A:$D,4,0)</f>
        <v>16.148</v>
      </c>
      <c r="F31" s="32">
        <f t="shared" si="0"/>
        <v>2.2422544221602989E-3</v>
      </c>
      <c r="G31" s="28">
        <f t="shared" si="1"/>
        <v>1.876108086504523E-3</v>
      </c>
      <c r="H31" s="17">
        <f t="shared" si="2"/>
        <v>1.1951627085292098</v>
      </c>
      <c r="I31" s="34">
        <v>3.0388246250038602</v>
      </c>
      <c r="J31" s="18">
        <f t="shared" si="66"/>
        <v>6.8138179535845176E-3</v>
      </c>
      <c r="K31" s="28">
        <f t="shared" si="67"/>
        <v>0.15504207270427858</v>
      </c>
      <c r="L31" s="34">
        <v>3.58921824446749</v>
      </c>
      <c r="M31" s="18">
        <f t="shared" si="68"/>
        <v>8.047940480755654E-3</v>
      </c>
      <c r="N31" s="28">
        <f t="shared" si="69"/>
        <v>0.18312337981976989</v>
      </c>
      <c r="O31" s="34">
        <f t="shared" si="70"/>
        <v>3.0388246250038602</v>
      </c>
      <c r="P31" s="18">
        <f t="shared" si="71"/>
        <v>6.8138179535845176E-3</v>
      </c>
      <c r="Q31" s="28">
        <f t="shared" si="72"/>
        <v>0.15504207270427858</v>
      </c>
      <c r="R31" s="34">
        <v>4.2010257203858297</v>
      </c>
      <c r="S31" s="18">
        <f t="shared" si="73"/>
        <v>9.4197684991442817E-3</v>
      </c>
      <c r="T31" s="28">
        <f t="shared" si="74"/>
        <v>0.21433804695846068</v>
      </c>
      <c r="U31" s="34">
        <v>4.42717958153907</v>
      </c>
      <c r="V31" s="18">
        <f t="shared" si="75"/>
        <v>9.9268629944037606E-3</v>
      </c>
      <c r="W31" s="28">
        <f t="shared" si="76"/>
        <v>0.22587650926219743</v>
      </c>
      <c r="X31" s="34">
        <f t="shared" si="77"/>
        <v>4.2010257203858297</v>
      </c>
      <c r="Y31" s="18">
        <f t="shared" si="78"/>
        <v>9.4197684991442817E-3</v>
      </c>
      <c r="Z31" s="28">
        <f t="shared" si="79"/>
        <v>0.21433804695846068</v>
      </c>
      <c r="AA31" s="34">
        <f t="shared" si="80"/>
        <v>3.0388246250038602</v>
      </c>
      <c r="AB31" s="18">
        <f t="shared" si="81"/>
        <v>6.8138179535845176E-3</v>
      </c>
      <c r="AC31" s="28">
        <f t="shared" si="82"/>
        <v>0.15504207270427858</v>
      </c>
    </row>
    <row r="32" spans="1:29" hidden="1" outlineLevel="1" x14ac:dyDescent="0.25">
      <c r="A32" s="25" t="s">
        <v>20</v>
      </c>
      <c r="B32" s="27">
        <f>VLOOKUP($A32,pivot!$A:$D,2,0)</f>
        <v>17.68</v>
      </c>
      <c r="C32" s="16">
        <f>VLOOKUP($A32,pivot!$A:$D,3,0)</f>
        <v>13.588750000000001</v>
      </c>
      <c r="D32" s="16">
        <f t="shared" si="3"/>
        <v>0.76859445701357476</v>
      </c>
      <c r="E32" s="16">
        <f>VLOOKUP($A32,pivot!$A:$D,4,0)</f>
        <v>9.2460000000000004</v>
      </c>
      <c r="F32" s="32">
        <f t="shared" si="0"/>
        <v>1.0474555598037321E-3</v>
      </c>
      <c r="G32" s="28">
        <f t="shared" si="1"/>
        <v>1.0742194307543237E-3</v>
      </c>
      <c r="H32" s="17">
        <f t="shared" si="2"/>
        <v>0.9750852850131394</v>
      </c>
      <c r="I32" s="34">
        <v>2.2373168987602599</v>
      </c>
      <c r="J32" s="18">
        <f t="shared" si="66"/>
        <v>2.343490024649278E-3</v>
      </c>
      <c r="K32" s="28">
        <f t="shared" si="67"/>
        <v>0.12654507345929072</v>
      </c>
      <c r="L32" s="34">
        <v>1.7981854784722</v>
      </c>
      <c r="M32" s="18">
        <f t="shared" si="68"/>
        <v>1.8835193769840401E-3</v>
      </c>
      <c r="N32" s="28">
        <f t="shared" si="69"/>
        <v>0.10170732344299774</v>
      </c>
      <c r="O32" s="34">
        <f t="shared" si="70"/>
        <v>1.7981854784722</v>
      </c>
      <c r="P32" s="18">
        <f t="shared" si="71"/>
        <v>1.8835193769840401E-3</v>
      </c>
      <c r="Q32" s="28">
        <f t="shared" si="72"/>
        <v>0.10170732344299774</v>
      </c>
      <c r="R32" s="34">
        <v>2.4915896075332098</v>
      </c>
      <c r="S32" s="18">
        <f t="shared" si="73"/>
        <v>2.6098293871598594E-3</v>
      </c>
      <c r="T32" s="28">
        <f t="shared" si="74"/>
        <v>0.14092701400074717</v>
      </c>
      <c r="U32" s="34">
        <v>2.3124789832011401</v>
      </c>
      <c r="V32" s="18">
        <f t="shared" si="75"/>
        <v>2.4222189678833154E-3</v>
      </c>
      <c r="W32" s="28">
        <f t="shared" si="76"/>
        <v>0.13079632257925</v>
      </c>
      <c r="X32" s="34">
        <f t="shared" si="77"/>
        <v>2.3124789832011401</v>
      </c>
      <c r="Y32" s="18">
        <f t="shared" si="78"/>
        <v>2.4222189678833154E-3</v>
      </c>
      <c r="Z32" s="28">
        <f t="shared" si="79"/>
        <v>0.13079632257925</v>
      </c>
      <c r="AA32" s="34">
        <f t="shared" si="80"/>
        <v>1.7981854784722</v>
      </c>
      <c r="AB32" s="18">
        <f t="shared" si="81"/>
        <v>1.8835193769840401E-3</v>
      </c>
      <c r="AC32" s="28">
        <f t="shared" si="82"/>
        <v>0.10170732344299774</v>
      </c>
    </row>
    <row r="33" spans="1:29" hidden="1" outlineLevel="1" x14ac:dyDescent="0.25">
      <c r="A33" s="25" t="s">
        <v>113</v>
      </c>
      <c r="B33" s="27">
        <f>VLOOKUP($A33,pivot!$A:$D,2,0)</f>
        <v>13.02</v>
      </c>
      <c r="C33" s="16">
        <f>VLOOKUP($A33,pivot!$A:$D,3,0)</f>
        <v>1.9317500000000001</v>
      </c>
      <c r="D33" s="16">
        <f t="shared" si="3"/>
        <v>0.1483678955453149</v>
      </c>
      <c r="E33" s="16">
        <f>VLOOKUP($A33,pivot!$A:$D,4,0)</f>
        <v>2.0460000000000003</v>
      </c>
      <c r="F33" s="32">
        <f t="shared" si="0"/>
        <v>1.4890422427749864E-4</v>
      </c>
      <c r="G33" s="28">
        <f t="shared" si="1"/>
        <v>2.3770851777237147E-4</v>
      </c>
      <c r="H33" s="17">
        <f t="shared" si="2"/>
        <v>0.62641518138651053</v>
      </c>
      <c r="I33" s="34">
        <v>0.49864291433383301</v>
      </c>
      <c r="J33" s="18">
        <f t="shared" si="66"/>
        <v>7.4250036350350615E-5</v>
      </c>
      <c r="K33" s="28">
        <f t="shared" si="67"/>
        <v>3.8298226907360448E-2</v>
      </c>
      <c r="L33" s="34">
        <v>0.47121822859429902</v>
      </c>
      <c r="M33" s="18">
        <f t="shared" si="68"/>
        <v>7.0166384794251128E-5</v>
      </c>
      <c r="N33" s="28">
        <f t="shared" si="69"/>
        <v>3.619187623612128E-2</v>
      </c>
      <c r="O33" s="34">
        <f t="shared" si="70"/>
        <v>0.47121822859429902</v>
      </c>
      <c r="P33" s="18">
        <f t="shared" si="71"/>
        <v>7.0166384794251128E-5</v>
      </c>
      <c r="Q33" s="28">
        <f t="shared" si="72"/>
        <v>3.619187623612128E-2</v>
      </c>
      <c r="R33" s="34">
        <v>3.8905343374663701</v>
      </c>
      <c r="S33" s="18">
        <f t="shared" si="73"/>
        <v>5.7931699754540193E-4</v>
      </c>
      <c r="T33" s="28">
        <f t="shared" si="74"/>
        <v>0.29881216109572734</v>
      </c>
      <c r="U33" s="34">
        <v>3.65993759910278</v>
      </c>
      <c r="V33" s="18">
        <f t="shared" si="75"/>
        <v>5.4498016909845022E-4</v>
      </c>
      <c r="W33" s="28">
        <f t="shared" si="76"/>
        <v>0.28110119808777112</v>
      </c>
      <c r="X33" s="34">
        <f t="shared" si="77"/>
        <v>3.65993759910278</v>
      </c>
      <c r="Y33" s="18">
        <f t="shared" si="78"/>
        <v>5.4498016909845022E-4</v>
      </c>
      <c r="Z33" s="28">
        <f t="shared" si="79"/>
        <v>0.28110119808777112</v>
      </c>
      <c r="AA33" s="34">
        <f t="shared" si="80"/>
        <v>0.47121822859429902</v>
      </c>
      <c r="AB33" s="18">
        <f t="shared" si="81"/>
        <v>7.0166384794251128E-5</v>
      </c>
      <c r="AC33" s="28">
        <f t="shared" si="82"/>
        <v>3.619187623612128E-2</v>
      </c>
    </row>
    <row r="34" spans="1:29" hidden="1" outlineLevel="1" x14ac:dyDescent="0.25">
      <c r="A34" s="25" t="s">
        <v>67</v>
      </c>
      <c r="B34" s="27">
        <f>VLOOKUP($A34,pivot!$A:$D,2,0)</f>
        <v>12.000000000000002</v>
      </c>
      <c r="C34" s="16">
        <f>VLOOKUP($A34,pivot!$A:$D,3,0)</f>
        <v>11.266</v>
      </c>
      <c r="D34" s="16">
        <f t="shared" si="3"/>
        <v>0.93883333333333319</v>
      </c>
      <c r="E34" s="16">
        <f>VLOOKUP($A34,pivot!$A:$D,4,0)</f>
        <v>20.198</v>
      </c>
      <c r="F34" s="32">
        <f t="shared" si="0"/>
        <v>8.684120567932184E-4</v>
      </c>
      <c r="G34" s="28">
        <f t="shared" si="1"/>
        <v>2.3466454750568711E-3</v>
      </c>
      <c r="H34" s="17">
        <f t="shared" si="2"/>
        <v>0.3700652979002601</v>
      </c>
      <c r="I34" s="34">
        <v>6.6939488024727902</v>
      </c>
      <c r="J34" s="18">
        <f t="shared" si="66"/>
        <v>5.8131058476238971E-3</v>
      </c>
      <c r="K34" s="28">
        <f t="shared" si="67"/>
        <v>0.55782906687273248</v>
      </c>
      <c r="L34" s="34">
        <v>5.9129158858630104</v>
      </c>
      <c r="M34" s="18">
        <f t="shared" si="68"/>
        <v>5.1348474460875919E-3</v>
      </c>
      <c r="N34" s="28">
        <f t="shared" si="69"/>
        <v>0.49274299048858411</v>
      </c>
      <c r="O34" s="34">
        <f t="shared" si="70"/>
        <v>5.9129158858630104</v>
      </c>
      <c r="P34" s="18">
        <f t="shared" si="71"/>
        <v>5.1348474460875919E-3</v>
      </c>
      <c r="Q34" s="28">
        <f t="shared" si="72"/>
        <v>0.49274299048858411</v>
      </c>
      <c r="R34" s="34">
        <v>3.6296628888204698</v>
      </c>
      <c r="S34" s="18">
        <f t="shared" si="73"/>
        <v>3.1520430147465991E-3</v>
      </c>
      <c r="T34" s="28">
        <f t="shared" si="74"/>
        <v>0.30247190740170576</v>
      </c>
      <c r="U34" s="34">
        <v>2.9316452996865499</v>
      </c>
      <c r="V34" s="18">
        <f t="shared" si="75"/>
        <v>2.545876124488968E-3</v>
      </c>
      <c r="W34" s="28">
        <f t="shared" si="76"/>
        <v>0.24430377497387912</v>
      </c>
      <c r="X34" s="34">
        <f t="shared" si="77"/>
        <v>2.9316452996865499</v>
      </c>
      <c r="Y34" s="18">
        <f t="shared" si="78"/>
        <v>2.545876124488968E-3</v>
      </c>
      <c r="Z34" s="28">
        <f t="shared" si="79"/>
        <v>0.24430377497387912</v>
      </c>
      <c r="AA34" s="34">
        <f t="shared" si="80"/>
        <v>2.9316452996865499</v>
      </c>
      <c r="AB34" s="18">
        <f t="shared" si="81"/>
        <v>2.545876124488968E-3</v>
      </c>
      <c r="AC34" s="28">
        <f t="shared" si="82"/>
        <v>0.24430377497387912</v>
      </c>
    </row>
    <row r="35" spans="1:29" hidden="1" outlineLevel="1" x14ac:dyDescent="0.25">
      <c r="A35" s="25" t="s">
        <v>57</v>
      </c>
      <c r="B35" s="27">
        <f>VLOOKUP($A35,pivot!$A:$D,2,0)</f>
        <v>16.860000000000003</v>
      </c>
      <c r="C35" s="16">
        <f>VLOOKUP($A35,pivot!$A:$D,3,0)</f>
        <v>493.61199999999997</v>
      </c>
      <c r="D35" s="16">
        <f t="shared" si="3"/>
        <v>29.27710557532621</v>
      </c>
      <c r="E35" s="16">
        <f>VLOOKUP($A35,pivot!$A:$D,4,0)</f>
        <v>303.39999999999998</v>
      </c>
      <c r="F35" s="32">
        <f t="shared" si="0"/>
        <v>3.8048873795296832E-2</v>
      </c>
      <c r="G35" s="28">
        <f t="shared" si="1"/>
        <v>3.5249640416489487E-2</v>
      </c>
      <c r="H35" s="17">
        <f t="shared" si="2"/>
        <v>1.0794116860692256</v>
      </c>
      <c r="I35" s="34">
        <v>1.5904113621357401</v>
      </c>
      <c r="J35" s="18">
        <f t="shared" si="66"/>
        <v>6.0513361200508903E-2</v>
      </c>
      <c r="K35" s="28">
        <f t="shared" si="67"/>
        <v>9.4330448525251465E-2</v>
      </c>
      <c r="L35" s="34">
        <v>1.26547722475461</v>
      </c>
      <c r="M35" s="18">
        <f t="shared" si="68"/>
        <v>4.8149983215510637E-2</v>
      </c>
      <c r="N35" s="28">
        <f t="shared" si="69"/>
        <v>7.5057961136097848E-2</v>
      </c>
      <c r="O35" s="34">
        <f t="shared" si="70"/>
        <v>1.26547722475461</v>
      </c>
      <c r="P35" s="18">
        <f t="shared" si="71"/>
        <v>4.8149983215510637E-2</v>
      </c>
      <c r="Q35" s="28">
        <f t="shared" si="72"/>
        <v>7.5057961136097848E-2</v>
      </c>
      <c r="R35" s="34">
        <v>1.14710079597767</v>
      </c>
      <c r="S35" s="18">
        <f t="shared" si="73"/>
        <v>4.3645893416638909E-2</v>
      </c>
      <c r="T35" s="28">
        <f t="shared" si="74"/>
        <v>6.8036820639244946E-2</v>
      </c>
      <c r="U35" s="34">
        <v>1.08629356573292</v>
      </c>
      <c r="V35" s="18">
        <f t="shared" si="75"/>
        <v>4.1332246787214859E-2</v>
      </c>
      <c r="W35" s="28">
        <f t="shared" si="76"/>
        <v>6.4430223353079463E-2</v>
      </c>
      <c r="X35" s="34">
        <f t="shared" si="77"/>
        <v>1.08629356573292</v>
      </c>
      <c r="Y35" s="18">
        <f t="shared" si="78"/>
        <v>4.1332246787214859E-2</v>
      </c>
      <c r="Z35" s="28">
        <f t="shared" si="79"/>
        <v>6.4430223353079463E-2</v>
      </c>
      <c r="AA35" s="34">
        <f t="shared" si="80"/>
        <v>1.08629356573292</v>
      </c>
      <c r="AB35" s="18">
        <f t="shared" si="81"/>
        <v>4.1332246787214859E-2</v>
      </c>
      <c r="AC35" s="28">
        <f t="shared" si="82"/>
        <v>6.4430223353079463E-2</v>
      </c>
    </row>
    <row r="36" spans="1:29" collapsed="1" x14ac:dyDescent="0.25">
      <c r="A36" s="48" t="s">
        <v>89</v>
      </c>
      <c r="B36" s="51">
        <f>C36/D36</f>
        <v>12.88067936045228</v>
      </c>
      <c r="C36" s="41">
        <f>SUM(C37:C49)</f>
        <v>4671.8502500000004</v>
      </c>
      <c r="D36" s="41">
        <f>SUM(D37:D49)</f>
        <v>362.70216183969643</v>
      </c>
      <c r="E36" s="52">
        <f>SUM(E37:E49)</f>
        <v>3837.384</v>
      </c>
      <c r="F36" s="55">
        <f t="shared" si="0"/>
        <v>0.36011815059758673</v>
      </c>
      <c r="G36" s="56">
        <f t="shared" si="1"/>
        <v>0.4458352212919911</v>
      </c>
      <c r="H36" s="39">
        <f t="shared" si="2"/>
        <v>0.80773822569243436</v>
      </c>
      <c r="I36" s="58"/>
      <c r="J36" s="42">
        <f>SUM(J37:J49)/$F36</f>
        <v>1.2721820103999804</v>
      </c>
      <c r="K36" s="56">
        <f>J36/$B36</f>
        <v>9.8766685731342521E-2</v>
      </c>
      <c r="L36" s="58"/>
      <c r="M36" s="42">
        <f>SUM(M37:M49)/$F36</f>
        <v>1.2128918927926313</v>
      </c>
      <c r="N36" s="56">
        <f>M36/$B36</f>
        <v>9.4163658519176352E-2</v>
      </c>
      <c r="O36" s="58"/>
      <c r="P36" s="42">
        <f>SUM(P37:P49)/$F36</f>
        <v>1.201157581822033</v>
      </c>
      <c r="Q36" s="56">
        <f>P36/$B36</f>
        <v>9.3252657581863505E-2</v>
      </c>
      <c r="R36" s="58"/>
      <c r="S36" s="42">
        <f>SUM(S37:S49)/$F36</f>
        <v>1.2831573135334018</v>
      </c>
      <c r="T36" s="56">
        <f>S36/$B36</f>
        <v>9.9618760596828199E-2</v>
      </c>
      <c r="U36" s="58"/>
      <c r="V36" s="42">
        <f>SUM(V37:V49)/$F36</f>
        <v>1.4472908083499181</v>
      </c>
      <c r="W36" s="56">
        <f>V36/$B36</f>
        <v>0.11236137224202274</v>
      </c>
      <c r="X36" s="58"/>
      <c r="Y36" s="42">
        <f>SUM(Y37:Y49)/$F36</f>
        <v>1.1980284761571816</v>
      </c>
      <c r="Z36" s="56">
        <f>Y36/$B36</f>
        <v>9.3009727408905479E-2</v>
      </c>
      <c r="AA36" s="58"/>
      <c r="AB36" s="42">
        <f>SUM(AB37:AB49)/$F36</f>
        <v>1.129624599479724</v>
      </c>
      <c r="AC36" s="56">
        <f>AB36/$B36</f>
        <v>8.7699147526956178E-2</v>
      </c>
    </row>
    <row r="37" spans="1:29" hidden="1" outlineLevel="1" x14ac:dyDescent="0.25">
      <c r="A37" s="25" t="s">
        <v>40</v>
      </c>
      <c r="B37" s="27">
        <f>VLOOKUP($A37,pivot!$A:$D,2,0)</f>
        <v>13.38</v>
      </c>
      <c r="C37" s="16">
        <f>VLOOKUP($A37,pivot!$A:$D,3,0)</f>
        <v>316.59524999999996</v>
      </c>
      <c r="D37" s="16">
        <f t="shared" si="3"/>
        <v>23.661827354260087</v>
      </c>
      <c r="E37" s="16">
        <f>VLOOKUP($A37,pivot!$A:$D,4,0)</f>
        <v>241.01399999999998</v>
      </c>
      <c r="F37" s="32">
        <f t="shared" si="0"/>
        <v>2.4403970550635819E-2</v>
      </c>
      <c r="G37" s="28">
        <f t="shared" si="1"/>
        <v>2.8001505719643365E-2</v>
      </c>
      <c r="H37" s="17">
        <f t="shared" si="2"/>
        <v>0.87152351002025452</v>
      </c>
      <c r="I37" s="34">
        <v>1.3430612036539999</v>
      </c>
      <c r="J37" s="18">
        <f t="shared" ref="J37:J41" si="83">$F37*I37</f>
        <v>3.2776026061673708E-2</v>
      </c>
      <c r="K37" s="28">
        <f t="shared" ref="K37:K41" si="84">I37/$B37</f>
        <v>0.1003782663418535</v>
      </c>
      <c r="L37" s="34">
        <v>1.07096748443069</v>
      </c>
      <c r="M37" s="18">
        <f t="shared" ref="M37:M41" si="85">$F37*L37</f>
        <v>2.6135858950735082E-2</v>
      </c>
      <c r="N37" s="28">
        <f t="shared" ref="N37:N41" si="86">L37/$B37</f>
        <v>8.004241288719656E-2</v>
      </c>
      <c r="O37" s="34">
        <f>MIN(I37,L37)</f>
        <v>1.07096748443069</v>
      </c>
      <c r="P37" s="18">
        <f t="shared" ref="P37:P41" si="87">$F37*O37</f>
        <v>2.6135858950735082E-2</v>
      </c>
      <c r="Q37" s="28">
        <f t="shared" ref="Q37:Q41" si="88">O37/$B37</f>
        <v>8.004241288719656E-2</v>
      </c>
      <c r="R37" s="34">
        <v>1.1992573778340201</v>
      </c>
      <c r="S37" s="18">
        <f t="shared" ref="S37:S41" si="89">$F37*R37</f>
        <v>2.926664173129416E-2</v>
      </c>
      <c r="T37" s="28">
        <f t="shared" ref="T37:T41" si="90">R37/$B37</f>
        <v>8.9630596250674141E-2</v>
      </c>
      <c r="U37" s="34">
        <v>1.2650692944654001</v>
      </c>
      <c r="V37" s="18">
        <f t="shared" ref="V37:V41" si="91">$F37*U37</f>
        <v>3.0872713806647255E-2</v>
      </c>
      <c r="W37" s="28">
        <f t="shared" ref="W37:W41" si="92">U37/$B37</f>
        <v>9.4549274623721966E-2</v>
      </c>
      <c r="X37" s="34">
        <f>MIN(U37,R37)</f>
        <v>1.1992573778340201</v>
      </c>
      <c r="Y37" s="18">
        <f t="shared" ref="Y37:Y41" si="93">$F37*X37</f>
        <v>2.926664173129416E-2</v>
      </c>
      <c r="Z37" s="28">
        <f t="shared" ref="Z37:Z41" si="94">X37/$B37</f>
        <v>8.9630596250674141E-2</v>
      </c>
      <c r="AA37" s="34">
        <f t="shared" ref="AA37:AA41" si="95">MIN(I37,L37,R37,U37)</f>
        <v>1.07096748443069</v>
      </c>
      <c r="AB37" s="18">
        <f t="shared" ref="AB37:AB41" si="96">$F37*AA37</f>
        <v>2.6135858950735082E-2</v>
      </c>
      <c r="AC37" s="28">
        <f t="shared" ref="AC37:AC41" si="97">AA37/$B37</f>
        <v>8.004241288719656E-2</v>
      </c>
    </row>
    <row r="38" spans="1:29" hidden="1" outlineLevel="1" x14ac:dyDescent="0.25">
      <c r="A38" s="25" t="s">
        <v>45</v>
      </c>
      <c r="B38" s="27">
        <f>VLOOKUP($A38,pivot!$A:$D,2,0)</f>
        <v>14.379999999999999</v>
      </c>
      <c r="C38" s="16">
        <f>VLOOKUP($A38,pivot!$A:$D,3,0)</f>
        <v>4.2869999999999999</v>
      </c>
      <c r="D38" s="16">
        <f t="shared" si="3"/>
        <v>0.29812239221140474</v>
      </c>
      <c r="E38" s="16">
        <f>VLOOKUP($A38,pivot!$A:$D,4,0)</f>
        <v>3.8200000000000003</v>
      </c>
      <c r="F38" s="32">
        <f t="shared" si="0"/>
        <v>3.3045291030290495E-4</v>
      </c>
      <c r="G38" s="28">
        <f t="shared" si="1"/>
        <v>4.4381551216542467E-4</v>
      </c>
      <c r="H38" s="17">
        <f t="shared" si="2"/>
        <v>0.7445726912306172</v>
      </c>
      <c r="I38" s="34">
        <v>0.73378796487037501</v>
      </c>
      <c r="J38" s="18">
        <f t="shared" si="83"/>
        <v>2.424823685366612E-4</v>
      </c>
      <c r="K38" s="28">
        <f t="shared" si="84"/>
        <v>5.1028370296966274E-2</v>
      </c>
      <c r="L38" s="34">
        <v>1.29823894968</v>
      </c>
      <c r="M38" s="18">
        <f t="shared" si="85"/>
        <v>4.2900683919034255E-4</v>
      </c>
      <c r="N38" s="28">
        <f t="shared" si="86"/>
        <v>9.0280872717663427E-2</v>
      </c>
      <c r="O38" s="34">
        <f>MIN(I38,L38)</f>
        <v>0.73378796487037501</v>
      </c>
      <c r="P38" s="18">
        <f t="shared" si="87"/>
        <v>2.424823685366612E-4</v>
      </c>
      <c r="Q38" s="28">
        <f t="shared" si="88"/>
        <v>5.1028370296966274E-2</v>
      </c>
      <c r="R38" s="34">
        <v>3.13959497076717</v>
      </c>
      <c r="S38" s="18">
        <f t="shared" si="89"/>
        <v>1.0374882952623751E-3</v>
      </c>
      <c r="T38" s="28">
        <f t="shared" si="90"/>
        <v>0.21833066556099931</v>
      </c>
      <c r="U38" s="34">
        <v>2.8456286530413801</v>
      </c>
      <c r="V38" s="18">
        <f t="shared" si="91"/>
        <v>9.4034627003885944E-4</v>
      </c>
      <c r="W38" s="28">
        <f t="shared" si="92"/>
        <v>0.19788794527408765</v>
      </c>
      <c r="X38" s="34">
        <f>MIN(U38,R38)</f>
        <v>2.8456286530413801</v>
      </c>
      <c r="Y38" s="18">
        <f t="shared" si="93"/>
        <v>9.4034627003885944E-4</v>
      </c>
      <c r="Z38" s="28">
        <f t="shared" si="94"/>
        <v>0.19788794527408765</v>
      </c>
      <c r="AA38" s="34">
        <f t="shared" si="95"/>
        <v>0.73378796487037501</v>
      </c>
      <c r="AB38" s="18">
        <f t="shared" si="96"/>
        <v>2.424823685366612E-4</v>
      </c>
      <c r="AC38" s="28">
        <f t="shared" si="97"/>
        <v>5.1028370296966274E-2</v>
      </c>
    </row>
    <row r="39" spans="1:29" hidden="1" outlineLevel="1" x14ac:dyDescent="0.25">
      <c r="A39" s="25" t="s">
        <v>75</v>
      </c>
      <c r="B39" s="27">
        <f>VLOOKUP($A39,pivot!$A:$D,2,0)</f>
        <v>14.52</v>
      </c>
      <c r="C39" s="16">
        <f>VLOOKUP($A39,pivot!$A:$D,3,0)</f>
        <v>179.67699999999999</v>
      </c>
      <c r="D39" s="16">
        <f t="shared" si="3"/>
        <v>12.374449035812672</v>
      </c>
      <c r="E39" s="16">
        <f>VLOOKUP($A39,pivot!$A:$D,4,0)</f>
        <v>130.88200000000001</v>
      </c>
      <c r="F39" s="32">
        <f t="shared" si="0"/>
        <v>1.3849962109749253E-2</v>
      </c>
      <c r="G39" s="28">
        <f t="shared" si="1"/>
        <v>1.5206141849014428E-2</v>
      </c>
      <c r="H39" s="17">
        <f t="shared" si="2"/>
        <v>0.91081368615846015</v>
      </c>
      <c r="I39" s="34">
        <v>2.5059570891774601</v>
      </c>
      <c r="J39" s="18">
        <f t="shared" si="83"/>
        <v>3.4707410733765355E-2</v>
      </c>
      <c r="K39" s="28">
        <f t="shared" si="84"/>
        <v>0.17258657638963223</v>
      </c>
      <c r="L39" s="34">
        <v>2.4764222874012498</v>
      </c>
      <c r="M39" s="18">
        <f t="shared" si="85"/>
        <v>3.4298354848245886E-2</v>
      </c>
      <c r="N39" s="28">
        <f t="shared" si="86"/>
        <v>0.17055249913231749</v>
      </c>
      <c r="O39" s="34">
        <f>MIN(I39,L39)</f>
        <v>2.4764222874012498</v>
      </c>
      <c r="P39" s="18">
        <f t="shared" si="87"/>
        <v>3.4298354848245886E-2</v>
      </c>
      <c r="Q39" s="28">
        <f t="shared" si="88"/>
        <v>0.17055249913231749</v>
      </c>
      <c r="R39" s="34">
        <v>2.5154513713767201</v>
      </c>
      <c r="S39" s="18">
        <f t="shared" si="89"/>
        <v>3.4838906182484371E-2</v>
      </c>
      <c r="T39" s="28">
        <f t="shared" si="90"/>
        <v>0.1732404525741543</v>
      </c>
      <c r="U39" s="34">
        <v>2.7615723054311001</v>
      </c>
      <c r="V39" s="18">
        <f t="shared" si="91"/>
        <v>3.824767179355363E-2</v>
      </c>
      <c r="W39" s="28">
        <f t="shared" si="92"/>
        <v>0.19019093012610883</v>
      </c>
      <c r="X39" s="34">
        <f>MIN(U39,R39)</f>
        <v>2.5154513713767201</v>
      </c>
      <c r="Y39" s="18">
        <f t="shared" si="93"/>
        <v>3.4838906182484371E-2</v>
      </c>
      <c r="Z39" s="28">
        <f t="shared" si="94"/>
        <v>0.1732404525741543</v>
      </c>
      <c r="AA39" s="34">
        <f t="shared" si="95"/>
        <v>2.4764222874012498</v>
      </c>
      <c r="AB39" s="18">
        <f t="shared" si="96"/>
        <v>3.4298354848245886E-2</v>
      </c>
      <c r="AC39" s="28">
        <f t="shared" si="97"/>
        <v>0.17055249913231749</v>
      </c>
    </row>
    <row r="40" spans="1:29" hidden="1" outlineLevel="1" x14ac:dyDescent="0.25">
      <c r="A40" s="25" t="s">
        <v>61</v>
      </c>
      <c r="B40" s="27">
        <f>VLOOKUP($A40,pivot!$A:$D,2,0)</f>
        <v>9.4</v>
      </c>
      <c r="C40" s="16">
        <f>VLOOKUP($A40,pivot!$A:$D,3,0)</f>
        <v>2.7500000000000007E-3</v>
      </c>
      <c r="D40" s="16">
        <f t="shared" si="3"/>
        <v>2.9255319148936178E-4</v>
      </c>
      <c r="E40" s="16">
        <f>VLOOKUP($A40,pivot!$A:$D,4,0)</f>
        <v>2E-3</v>
      </c>
      <c r="F40" s="32">
        <f t="shared" si="0"/>
        <v>2.1197702433706294E-7</v>
      </c>
      <c r="G40" s="28">
        <f t="shared" si="1"/>
        <v>2.3236414249498675E-7</v>
      </c>
      <c r="H40" s="17">
        <f t="shared" si="2"/>
        <v>0.9122622021667407</v>
      </c>
      <c r="I40" s="34">
        <v>1.53453995776284</v>
      </c>
      <c r="J40" s="18">
        <f t="shared" si="83"/>
        <v>3.252872139728891E-7</v>
      </c>
      <c r="K40" s="28">
        <f t="shared" si="84"/>
        <v>0.16324893167689786</v>
      </c>
      <c r="L40" s="34">
        <v>0.69601125175484602</v>
      </c>
      <c r="M40" s="18">
        <f t="shared" si="85"/>
        <v>1.4753839405210664E-7</v>
      </c>
      <c r="N40" s="28">
        <f t="shared" si="86"/>
        <v>7.4043750186685742E-2</v>
      </c>
      <c r="O40" s="34">
        <f>MIN(I40,L40)</f>
        <v>0.69601125175484602</v>
      </c>
      <c r="P40" s="18">
        <f t="shared" si="87"/>
        <v>1.4753839405210664E-7</v>
      </c>
      <c r="Q40" s="28">
        <f t="shared" si="88"/>
        <v>7.4043750186685742E-2</v>
      </c>
      <c r="R40" s="34">
        <v>1.4303748529746501</v>
      </c>
      <c r="S40" s="18">
        <f t="shared" si="89"/>
        <v>3.0320660502013021E-7</v>
      </c>
      <c r="T40" s="28">
        <f t="shared" si="90"/>
        <v>0.15216753755049467</v>
      </c>
      <c r="U40" s="34">
        <v>8.0052156762930995E-2</v>
      </c>
      <c r="V40" s="18">
        <f t="shared" si="91"/>
        <v>1.6969217982370202E-8</v>
      </c>
      <c r="W40" s="28">
        <f t="shared" si="92"/>
        <v>8.5161868896735105E-3</v>
      </c>
      <c r="X40" s="34">
        <f>MIN(U40,R40)</f>
        <v>8.0052156762930995E-2</v>
      </c>
      <c r="Y40" s="18">
        <f t="shared" si="93"/>
        <v>1.6969217982370202E-8</v>
      </c>
      <c r="Z40" s="28">
        <f t="shared" si="94"/>
        <v>8.5161868896735105E-3</v>
      </c>
      <c r="AA40" s="34">
        <f t="shared" si="95"/>
        <v>8.0052156762930995E-2</v>
      </c>
      <c r="AB40" s="18">
        <f t="shared" si="96"/>
        <v>1.6969217982370202E-8</v>
      </c>
      <c r="AC40" s="28">
        <f t="shared" si="97"/>
        <v>8.5161868896735105E-3</v>
      </c>
    </row>
    <row r="41" spans="1:29" hidden="1" outlineLevel="1" x14ac:dyDescent="0.25">
      <c r="A41" s="25" t="s">
        <v>79</v>
      </c>
      <c r="B41" s="27">
        <f>VLOOKUP($A41,pivot!$A:$D,2,0)</f>
        <v>14</v>
      </c>
      <c r="C41" s="16">
        <f>VLOOKUP($A41,pivot!$A:$D,3,0)</f>
        <v>4.8975</v>
      </c>
      <c r="D41" s="16">
        <f t="shared" si="3"/>
        <v>0.34982142857142856</v>
      </c>
      <c r="E41" s="16">
        <f>VLOOKUP($A41,pivot!$A:$D,4,0)</f>
        <v>4.0679999999999996</v>
      </c>
      <c r="F41" s="32">
        <f t="shared" si="0"/>
        <v>3.7751180970573288E-4</v>
      </c>
      <c r="G41" s="28">
        <f t="shared" si="1"/>
        <v>4.7262866583480299E-4</v>
      </c>
      <c r="H41" s="17">
        <f t="shared" si="2"/>
        <v>0.79874928669198386</v>
      </c>
      <c r="I41" s="34">
        <v>3.2645723310968</v>
      </c>
      <c r="J41" s="18">
        <f t="shared" si="83"/>
        <v>1.232414608627616E-3</v>
      </c>
      <c r="K41" s="28">
        <f t="shared" si="84"/>
        <v>0.23318373793548572</v>
      </c>
      <c r="L41" s="34">
        <v>2.09611467437818</v>
      </c>
      <c r="M41" s="18">
        <f t="shared" si="85"/>
        <v>7.9130804407524975E-4</v>
      </c>
      <c r="N41" s="28">
        <f t="shared" si="86"/>
        <v>0.14972247674129857</v>
      </c>
      <c r="O41" s="34">
        <f>MIN(I41,L41)</f>
        <v>2.09611467437818</v>
      </c>
      <c r="P41" s="18">
        <f t="shared" si="87"/>
        <v>7.9130804407524975E-4</v>
      </c>
      <c r="Q41" s="28">
        <f t="shared" si="88"/>
        <v>0.14972247674129857</v>
      </c>
      <c r="R41" s="34">
        <v>1.91719183916137</v>
      </c>
      <c r="S41" s="18">
        <f t="shared" si="89"/>
        <v>7.2376256075487111E-4</v>
      </c>
      <c r="T41" s="28">
        <f t="shared" si="90"/>
        <v>0.13694227422581215</v>
      </c>
      <c r="U41" s="34">
        <v>2.1480207388261601</v>
      </c>
      <c r="V41" s="18">
        <f t="shared" si="91"/>
        <v>8.1090319639970908E-4</v>
      </c>
      <c r="W41" s="28">
        <f t="shared" si="92"/>
        <v>0.15343005277329716</v>
      </c>
      <c r="X41" s="34">
        <f>MIN(U41,R41)</f>
        <v>1.91719183916137</v>
      </c>
      <c r="Y41" s="18">
        <f t="shared" si="93"/>
        <v>7.2376256075487111E-4</v>
      </c>
      <c r="Z41" s="28">
        <f t="shared" si="94"/>
        <v>0.13694227422581215</v>
      </c>
      <c r="AA41" s="34">
        <f t="shared" si="95"/>
        <v>1.91719183916137</v>
      </c>
      <c r="AB41" s="18">
        <f t="shared" si="96"/>
        <v>7.2376256075487111E-4</v>
      </c>
      <c r="AC41" s="28">
        <f t="shared" si="97"/>
        <v>0.13694227422581215</v>
      </c>
    </row>
    <row r="42" spans="1:29" hidden="1" outlineLevel="1" x14ac:dyDescent="0.25">
      <c r="A42" s="25" t="s">
        <v>35</v>
      </c>
      <c r="B42" s="27">
        <f>VLOOKUP($A42,pivot!$A:$D,2,0)</f>
        <v>15</v>
      </c>
      <c r="C42" s="16">
        <f>VLOOKUP($A42,pivot!$A:$D,3,0)</f>
        <v>1E-3</v>
      </c>
      <c r="D42" s="16">
        <f t="shared" si="3"/>
        <v>6.666666666666667E-5</v>
      </c>
      <c r="E42" s="16">
        <f>VLOOKUP($A42,pivot!$A:$D,4,0)</f>
        <v>0</v>
      </c>
      <c r="F42" s="32">
        <f t="shared" si="0"/>
        <v>7.7082554304386504E-8</v>
      </c>
      <c r="G42" s="28">
        <f t="shared" si="1"/>
        <v>0</v>
      </c>
      <c r="H42" s="17"/>
      <c r="I42" s="34"/>
      <c r="J42" s="18"/>
      <c r="K42" s="35"/>
      <c r="L42" s="34"/>
      <c r="M42" s="18"/>
      <c r="N42" s="35"/>
      <c r="O42" s="34"/>
      <c r="P42" s="18"/>
      <c r="Q42" s="35"/>
      <c r="R42" s="34"/>
      <c r="S42" s="18"/>
      <c r="T42" s="35"/>
      <c r="U42" s="34"/>
      <c r="V42" s="18"/>
      <c r="W42" s="35"/>
      <c r="X42" s="34"/>
      <c r="Y42" s="18"/>
      <c r="Z42" s="35"/>
      <c r="AA42" s="34"/>
      <c r="AB42" s="18"/>
      <c r="AC42" s="35"/>
    </row>
    <row r="43" spans="1:29" hidden="1" outlineLevel="1" x14ac:dyDescent="0.25">
      <c r="A43" s="25" t="s">
        <v>21</v>
      </c>
      <c r="B43" s="27">
        <f>VLOOKUP($A43,pivot!$A:$D,2,0)</f>
        <v>8.5</v>
      </c>
      <c r="C43" s="16">
        <f>VLOOKUP($A43,pivot!$A:$D,3,0)</f>
        <v>0.23500000000000001</v>
      </c>
      <c r="D43" s="16">
        <f t="shared" si="3"/>
        <v>2.7647058823529413E-2</v>
      </c>
      <c r="E43" s="16">
        <f>VLOOKUP($A43,pivot!$A:$D,4,0)</f>
        <v>0.55000000000000004</v>
      </c>
      <c r="F43" s="32">
        <f t="shared" si="0"/>
        <v>1.8114400261530828E-5</v>
      </c>
      <c r="G43" s="28">
        <f t="shared" si="1"/>
        <v>6.3900139186121363E-5</v>
      </c>
      <c r="H43" s="17">
        <f t="shared" si="2"/>
        <v>0.28347982480553252</v>
      </c>
      <c r="I43" s="34"/>
      <c r="J43" s="18"/>
      <c r="K43" s="35"/>
      <c r="L43" s="34"/>
      <c r="M43" s="18"/>
      <c r="N43" s="35"/>
      <c r="O43" s="34"/>
      <c r="P43" s="18"/>
      <c r="Q43" s="35"/>
      <c r="R43" s="34"/>
      <c r="S43" s="18"/>
      <c r="T43" s="35"/>
      <c r="U43" s="34"/>
      <c r="V43" s="18"/>
      <c r="W43" s="35"/>
      <c r="X43" s="34"/>
      <c r="Y43" s="18"/>
      <c r="Z43" s="35"/>
      <c r="AA43" s="34"/>
      <c r="AB43" s="18"/>
      <c r="AC43" s="35"/>
    </row>
    <row r="44" spans="1:29" hidden="1" outlineLevel="1" x14ac:dyDescent="0.25">
      <c r="A44" s="25" t="s">
        <v>28</v>
      </c>
      <c r="B44" s="27">
        <f>VLOOKUP($A44,pivot!$A:$D,2,0)</f>
        <v>9.0599999999999987</v>
      </c>
      <c r="C44" s="16">
        <f>VLOOKUP($A44,pivot!$A:$D,3,0)</f>
        <v>9.2590000000000003</v>
      </c>
      <c r="D44" s="16">
        <f t="shared" si="3"/>
        <v>1.0219646799116999</v>
      </c>
      <c r="E44" s="16">
        <f>VLOOKUP($A44,pivot!$A:$D,4,0)</f>
        <v>13.680000000000001</v>
      </c>
      <c r="F44" s="32">
        <f t="shared" si="0"/>
        <v>7.1370737030431472E-4</v>
      </c>
      <c r="G44" s="28">
        <f t="shared" si="1"/>
        <v>1.5893707346657094E-3</v>
      </c>
      <c r="H44" s="17">
        <f t="shared" si="2"/>
        <v>0.44905027803624936</v>
      </c>
      <c r="I44" s="34">
        <v>4.7030333677132798</v>
      </c>
      <c r="J44" s="18">
        <f t="shared" ref="J44:J49" si="98">$F44*I44</f>
        <v>3.3565895773240901E-3</v>
      </c>
      <c r="K44" s="28">
        <f t="shared" ref="K44:K49" si="99">I44/$B44</f>
        <v>0.51909860570786759</v>
      </c>
      <c r="L44" s="34">
        <v>4.4697974788265897</v>
      </c>
      <c r="M44" s="18">
        <f t="shared" ref="M44:M49" si="100">$F44*L44</f>
        <v>3.1901274044061814E-3</v>
      </c>
      <c r="N44" s="28">
        <f t="shared" ref="N44:N49" si="101">L44/$B44</f>
        <v>0.49335513011331017</v>
      </c>
      <c r="O44" s="34">
        <f t="shared" ref="O44:O49" si="102">MIN(I44,L44)</f>
        <v>4.4697974788265897</v>
      </c>
      <c r="P44" s="18">
        <f t="shared" ref="P44:P49" si="103">$F44*O44</f>
        <v>3.1901274044061814E-3</v>
      </c>
      <c r="Q44" s="28">
        <f t="shared" ref="Q44:Q49" si="104">O44/$B44</f>
        <v>0.49335513011331017</v>
      </c>
      <c r="R44" s="34">
        <v>7.3832824291132004</v>
      </c>
      <c r="S44" s="18">
        <f t="shared" ref="S44:S49" si="105">$F44*R44</f>
        <v>5.2695030866964357E-3</v>
      </c>
      <c r="T44" s="28">
        <f t="shared" ref="T44:T49" si="106">R44/$B44</f>
        <v>0.81493183544295822</v>
      </c>
      <c r="U44" s="34">
        <v>8.7907148481105999</v>
      </c>
      <c r="V44" s="18">
        <f t="shared" ref="V44:V49" si="107">$F44*U44</f>
        <v>6.2739979773401098E-3</v>
      </c>
      <c r="W44" s="28">
        <f t="shared" ref="W44:W49" si="108">U44/$B44</f>
        <v>0.97027757705415019</v>
      </c>
      <c r="X44" s="34">
        <f t="shared" ref="X44:X49" si="109">MIN(U44,R44)</f>
        <v>7.3832824291132004</v>
      </c>
      <c r="Y44" s="18">
        <f t="shared" ref="Y44:Y49" si="110">$F44*X44</f>
        <v>5.2695030866964357E-3</v>
      </c>
      <c r="Z44" s="28">
        <f t="shared" ref="Z44:Z49" si="111">X44/$B44</f>
        <v>0.81493183544295822</v>
      </c>
      <c r="AA44" s="34">
        <f t="shared" ref="AA44:AA49" si="112">MIN(I44,L44,R44,U44)</f>
        <v>4.4697974788265897</v>
      </c>
      <c r="AB44" s="18">
        <f t="shared" ref="AB44:AB49" si="113">$F44*AA44</f>
        <v>3.1901274044061814E-3</v>
      </c>
      <c r="AC44" s="28">
        <f t="shared" ref="AC44:AC49" si="114">AA44/$B44</f>
        <v>0.49335513011331017</v>
      </c>
    </row>
    <row r="45" spans="1:29" hidden="1" outlineLevel="1" x14ac:dyDescent="0.25">
      <c r="A45" s="25" t="s">
        <v>32</v>
      </c>
      <c r="B45" s="27">
        <f>VLOOKUP($A45,pivot!$A:$D,2,0)</f>
        <v>10.719999999999999</v>
      </c>
      <c r="C45" s="16">
        <f>VLOOKUP($A45,pivot!$A:$D,3,0)</f>
        <v>981.22199999999998</v>
      </c>
      <c r="D45" s="16">
        <f t="shared" si="3"/>
        <v>91.531902985074638</v>
      </c>
      <c r="E45" s="16">
        <f>VLOOKUP($A45,pivot!$A:$D,4,0)</f>
        <v>939.26200000000006</v>
      </c>
      <c r="F45" s="32">
        <f t="shared" si="0"/>
        <v>7.5635098099658737E-2</v>
      </c>
      <c r="G45" s="28">
        <f t="shared" si="1"/>
        <v>0.10912540460406313</v>
      </c>
      <c r="H45" s="17">
        <f t="shared" si="2"/>
        <v>0.69310256740017229</v>
      </c>
      <c r="I45" s="34">
        <v>0.94448585932941898</v>
      </c>
      <c r="J45" s="18">
        <f t="shared" si="98"/>
        <v>7.1436280624121093E-2</v>
      </c>
      <c r="K45" s="28">
        <f t="shared" si="99"/>
        <v>8.8105024191177148E-2</v>
      </c>
      <c r="L45" s="34">
        <v>0.99788982119502101</v>
      </c>
      <c r="M45" s="18">
        <f t="shared" si="100"/>
        <v>7.5475494518736336E-2</v>
      </c>
      <c r="N45" s="28">
        <f t="shared" si="101"/>
        <v>9.3086737051774351E-2</v>
      </c>
      <c r="O45" s="34">
        <f t="shared" si="102"/>
        <v>0.94448585932941898</v>
      </c>
      <c r="P45" s="18">
        <f t="shared" si="103"/>
        <v>7.1436280624121093E-2</v>
      </c>
      <c r="Q45" s="28">
        <f t="shared" si="104"/>
        <v>8.8105024191177148E-2</v>
      </c>
      <c r="R45" s="34">
        <v>1.20660851159728</v>
      </c>
      <c r="S45" s="18">
        <f t="shared" si="105"/>
        <v>9.1261953142543484E-2</v>
      </c>
      <c r="T45" s="28">
        <f t="shared" si="106"/>
        <v>0.11255676414153733</v>
      </c>
      <c r="U45" s="34">
        <v>0.80257636271884103</v>
      </c>
      <c r="V45" s="18">
        <f t="shared" si="107"/>
        <v>6.0702941926706833E-2</v>
      </c>
      <c r="W45" s="28">
        <f t="shared" si="108"/>
        <v>7.4867198014817268E-2</v>
      </c>
      <c r="X45" s="34">
        <f t="shared" si="109"/>
        <v>0.80257636271884103</v>
      </c>
      <c r="Y45" s="18">
        <f t="shared" si="110"/>
        <v>6.0702941926706833E-2</v>
      </c>
      <c r="Z45" s="28">
        <f t="shared" si="111"/>
        <v>7.4867198014817268E-2</v>
      </c>
      <c r="AA45" s="34">
        <f t="shared" si="112"/>
        <v>0.80257636271884103</v>
      </c>
      <c r="AB45" s="18">
        <f t="shared" si="113"/>
        <v>6.0702941926706833E-2</v>
      </c>
      <c r="AC45" s="28">
        <f t="shared" si="114"/>
        <v>7.4867198014817268E-2</v>
      </c>
    </row>
    <row r="46" spans="1:29" hidden="1" outlineLevel="1" x14ac:dyDescent="0.25">
      <c r="A46" s="25" t="s">
        <v>34</v>
      </c>
      <c r="B46" s="27">
        <f>VLOOKUP($A46,pivot!$A:$D,2,0)</f>
        <v>16.619999999999997</v>
      </c>
      <c r="C46" s="16">
        <f>VLOOKUP($A46,pivot!$A:$D,3,0)</f>
        <v>397.78300000000002</v>
      </c>
      <c r="D46" s="16">
        <f t="shared" si="3"/>
        <v>23.933995186522267</v>
      </c>
      <c r="E46" s="16">
        <f>VLOOKUP($A46,pivot!$A:$D,4,0)</f>
        <v>276.358</v>
      </c>
      <c r="F46" s="32">
        <f t="shared" si="0"/>
        <v>3.0662129698861777E-2</v>
      </c>
      <c r="G46" s="28">
        <f t="shared" si="1"/>
        <v>3.2107844845814776E-2</v>
      </c>
      <c r="H46" s="17">
        <f t="shared" si="2"/>
        <v>0.9549731489642026</v>
      </c>
      <c r="I46" s="34">
        <v>1.5652189285919</v>
      </c>
      <c r="J46" s="18">
        <f t="shared" si="98"/>
        <v>4.7992945795598312E-2</v>
      </c>
      <c r="K46" s="28">
        <f t="shared" si="99"/>
        <v>9.4176830841871256E-2</v>
      </c>
      <c r="L46" s="34">
        <v>1.2852909155333501</v>
      </c>
      <c r="M46" s="18">
        <f t="shared" si="100"/>
        <v>3.9409756752852375E-2</v>
      </c>
      <c r="N46" s="28">
        <f t="shared" si="101"/>
        <v>7.7333990104293038E-2</v>
      </c>
      <c r="O46" s="34">
        <f t="shared" si="102"/>
        <v>1.2852909155333501</v>
      </c>
      <c r="P46" s="18">
        <f t="shared" si="103"/>
        <v>3.9409756752852375E-2</v>
      </c>
      <c r="Q46" s="28">
        <f t="shared" si="104"/>
        <v>7.7333990104293038E-2</v>
      </c>
      <c r="R46" s="34">
        <v>1.2283113020123499</v>
      </c>
      <c r="S46" s="18">
        <f t="shared" si="105"/>
        <v>3.7662640452880453E-2</v>
      </c>
      <c r="T46" s="28">
        <f t="shared" si="106"/>
        <v>7.3905613839491582E-2</v>
      </c>
      <c r="U46" s="34">
        <v>1.4107701555523999</v>
      </c>
      <c r="V46" s="18">
        <f t="shared" si="107"/>
        <v>4.3257217484831093E-2</v>
      </c>
      <c r="W46" s="28">
        <f t="shared" si="108"/>
        <v>8.4883884208929006E-2</v>
      </c>
      <c r="X46" s="34">
        <f t="shared" si="109"/>
        <v>1.2283113020123499</v>
      </c>
      <c r="Y46" s="18">
        <f t="shared" si="110"/>
        <v>3.7662640452880453E-2</v>
      </c>
      <c r="Z46" s="28">
        <f t="shared" si="111"/>
        <v>7.3905613839491582E-2</v>
      </c>
      <c r="AA46" s="34">
        <f t="shared" si="112"/>
        <v>1.2283113020123499</v>
      </c>
      <c r="AB46" s="18">
        <f t="shared" si="113"/>
        <v>3.7662640452880453E-2</v>
      </c>
      <c r="AC46" s="28">
        <f t="shared" si="114"/>
        <v>7.3905613839491582E-2</v>
      </c>
    </row>
    <row r="47" spans="1:29" hidden="1" outlineLevel="1" x14ac:dyDescent="0.25">
      <c r="A47" s="25" t="s">
        <v>50</v>
      </c>
      <c r="B47" s="27">
        <f>VLOOKUP($A47,pivot!$A:$D,2,0)</f>
        <v>14.339999999999998</v>
      </c>
      <c r="C47" s="16">
        <f>VLOOKUP($A47,pivot!$A:$D,3,0)</f>
        <v>916.22900000000004</v>
      </c>
      <c r="D47" s="16">
        <f t="shared" si="3"/>
        <v>63.89323570432358</v>
      </c>
      <c r="E47" s="16">
        <f>VLOOKUP($A47,pivot!$A:$D,4,0)</f>
        <v>670.48399999999992</v>
      </c>
      <c r="F47" s="32">
        <f t="shared" si="0"/>
        <v>7.0625271647753743E-2</v>
      </c>
      <c r="G47" s="28">
        <f t="shared" si="1"/>
        <v>7.7898219858304335E-2</v>
      </c>
      <c r="H47" s="17">
        <f t="shared" si="2"/>
        <v>0.90663524501869264</v>
      </c>
      <c r="I47" s="34">
        <v>0.89866626656368898</v>
      </c>
      <c r="J47" s="18">
        <f t="shared" si="98"/>
        <v>6.3468549196733212E-2</v>
      </c>
      <c r="K47" s="28">
        <f t="shared" si="99"/>
        <v>6.2668498365668693E-2</v>
      </c>
      <c r="L47" s="34">
        <v>0.87761845552222595</v>
      </c>
      <c r="M47" s="18">
        <f t="shared" si="100"/>
        <v>6.1982041824339293E-2</v>
      </c>
      <c r="N47" s="28">
        <f t="shared" si="101"/>
        <v>6.1200729115915349E-2</v>
      </c>
      <c r="O47" s="34">
        <f t="shared" si="102"/>
        <v>0.87761845552222595</v>
      </c>
      <c r="P47" s="18">
        <f t="shared" si="103"/>
        <v>6.1982041824339293E-2</v>
      </c>
      <c r="Q47" s="28">
        <f t="shared" si="104"/>
        <v>6.1200729115915349E-2</v>
      </c>
      <c r="R47" s="34">
        <v>0.758299398954426</v>
      </c>
      <c r="S47" s="18">
        <f t="shared" si="105"/>
        <v>5.3555101041484726E-2</v>
      </c>
      <c r="T47" s="28">
        <f t="shared" si="106"/>
        <v>5.2880013874088291E-2</v>
      </c>
      <c r="U47" s="34">
        <v>0.99268252000386303</v>
      </c>
      <c r="V47" s="18">
        <f t="shared" si="107"/>
        <v>7.0108472635249566E-2</v>
      </c>
      <c r="W47" s="28">
        <f t="shared" si="108"/>
        <v>6.9224722454941642E-2</v>
      </c>
      <c r="X47" s="34">
        <f t="shared" si="109"/>
        <v>0.758299398954426</v>
      </c>
      <c r="Y47" s="18">
        <f t="shared" si="110"/>
        <v>5.3555101041484726E-2</v>
      </c>
      <c r="Z47" s="28">
        <f t="shared" si="111"/>
        <v>5.2880013874088291E-2</v>
      </c>
      <c r="AA47" s="34">
        <f t="shared" si="112"/>
        <v>0.758299398954426</v>
      </c>
      <c r="AB47" s="18">
        <f t="shared" si="113"/>
        <v>5.3555101041484726E-2</v>
      </c>
      <c r="AC47" s="28">
        <f t="shared" si="114"/>
        <v>5.2880013874088291E-2</v>
      </c>
    </row>
    <row r="48" spans="1:29" hidden="1" outlineLevel="1" x14ac:dyDescent="0.25">
      <c r="A48" s="25" t="s">
        <v>51</v>
      </c>
      <c r="B48" s="27">
        <f>VLOOKUP($A48,pivot!$A:$D,2,0)</f>
        <v>12.639999999999999</v>
      </c>
      <c r="C48" s="16">
        <f>VLOOKUP($A48,pivot!$A:$D,3,0)</f>
        <v>1588.1005</v>
      </c>
      <c r="D48" s="16">
        <f t="shared" si="3"/>
        <v>125.64086234177216</v>
      </c>
      <c r="E48" s="16">
        <f>VLOOKUP($A48,pivot!$A:$D,4,0)</f>
        <v>1332.288</v>
      </c>
      <c r="F48" s="32">
        <f t="shared" si="0"/>
        <v>0.12241484303207337</v>
      </c>
      <c r="G48" s="28">
        <f t="shared" si="1"/>
        <v>0.15478797933818045</v>
      </c>
      <c r="H48" s="17">
        <f t="shared" si="2"/>
        <v>0.79085497178447994</v>
      </c>
      <c r="I48" s="34">
        <v>1.39766921242846</v>
      </c>
      <c r="J48" s="18">
        <f t="shared" si="98"/>
        <v>0.17109545725019154</v>
      </c>
      <c r="K48" s="28">
        <f t="shared" si="99"/>
        <v>0.11057509591997311</v>
      </c>
      <c r="L48" s="34">
        <v>1.35479265322069</v>
      </c>
      <c r="M48" s="18">
        <f t="shared" si="100"/>
        <v>0.16584672998501698</v>
      </c>
      <c r="N48" s="28">
        <f t="shared" si="101"/>
        <v>0.10718296307125713</v>
      </c>
      <c r="O48" s="34">
        <f t="shared" si="102"/>
        <v>1.35479265322069</v>
      </c>
      <c r="P48" s="18">
        <f t="shared" si="103"/>
        <v>0.16584672998501698</v>
      </c>
      <c r="Q48" s="28">
        <f t="shared" si="104"/>
        <v>0.10718296307125713</v>
      </c>
      <c r="R48" s="34">
        <v>1.50334411490444</v>
      </c>
      <c r="S48" s="18">
        <f t="shared" si="105"/>
        <v>0.18403163384921828</v>
      </c>
      <c r="T48" s="28">
        <f t="shared" si="106"/>
        <v>0.11893545212851583</v>
      </c>
      <c r="U48" s="34">
        <v>1.9998097347064301</v>
      </c>
      <c r="V48" s="18">
        <f t="shared" si="107"/>
        <v>0.24480639476809993</v>
      </c>
      <c r="W48" s="28">
        <f t="shared" si="108"/>
        <v>0.15821279546728087</v>
      </c>
      <c r="X48" s="34">
        <f t="shared" si="109"/>
        <v>1.50334411490444</v>
      </c>
      <c r="Y48" s="18">
        <f t="shared" si="110"/>
        <v>0.18403163384921828</v>
      </c>
      <c r="Z48" s="28">
        <f t="shared" si="111"/>
        <v>0.11893545212851583</v>
      </c>
      <c r="AA48" s="34">
        <f t="shared" si="112"/>
        <v>1.35479265322069</v>
      </c>
      <c r="AB48" s="18">
        <f t="shared" si="113"/>
        <v>0.16584672998501698</v>
      </c>
      <c r="AC48" s="28">
        <f t="shared" si="114"/>
        <v>0.10718296307125713</v>
      </c>
    </row>
    <row r="49" spans="1:29" hidden="1" outlineLevel="1" x14ac:dyDescent="0.25">
      <c r="A49" s="25" t="s">
        <v>62</v>
      </c>
      <c r="B49" s="27">
        <f>VLOOKUP($A49,pivot!$A:$D,2,0)</f>
        <v>13.7</v>
      </c>
      <c r="C49" s="16">
        <f>VLOOKUP($A49,pivot!$A:$D,3,0)</f>
        <v>273.56125000000003</v>
      </c>
      <c r="D49" s="16">
        <f t="shared" si="3"/>
        <v>19.967974452554749</v>
      </c>
      <c r="E49" s="16">
        <f>VLOOKUP($A49,pivot!$A:$D,4,0)</f>
        <v>224.97600000000003</v>
      </c>
      <c r="F49" s="32">
        <f t="shared" si="0"/>
        <v>2.1086799908700854E-2</v>
      </c>
      <c r="G49" s="28">
        <f t="shared" si="1"/>
        <v>2.6138177660976071E-2</v>
      </c>
      <c r="H49" s="17">
        <f t="shared" si="2"/>
        <v>0.80674330790027293</v>
      </c>
      <c r="I49" s="34">
        <v>1.50934951926217</v>
      </c>
      <c r="J49" s="18">
        <f t="shared" si="98"/>
        <v>3.1827351304975202E-2</v>
      </c>
      <c r="K49" s="28">
        <f t="shared" si="99"/>
        <v>0.11017149775636277</v>
      </c>
      <c r="L49" s="34">
        <v>1.3859646189955099</v>
      </c>
      <c r="M49" s="18">
        <f t="shared" si="100"/>
        <v>2.9225558601297132E-2</v>
      </c>
      <c r="N49" s="28">
        <f t="shared" si="101"/>
        <v>0.10116530065660657</v>
      </c>
      <c r="O49" s="34">
        <f t="shared" si="102"/>
        <v>1.3859646189955099</v>
      </c>
      <c r="P49" s="18">
        <f t="shared" si="103"/>
        <v>2.9225558601297132E-2</v>
      </c>
      <c r="Q49" s="28">
        <f t="shared" si="104"/>
        <v>0.10116530065660657</v>
      </c>
      <c r="R49" s="34">
        <v>1.15903338733288</v>
      </c>
      <c r="S49" s="18">
        <f t="shared" si="105"/>
        <v>2.4440305126192215E-2</v>
      </c>
      <c r="T49" s="28">
        <f t="shared" si="106"/>
        <v>8.4600977177582484E-2</v>
      </c>
      <c r="U49" s="34">
        <v>1.1938754368028199</v>
      </c>
      <c r="V49" s="18">
        <f t="shared" si="107"/>
        <v>2.5175012451773896E-2</v>
      </c>
      <c r="W49" s="28">
        <f t="shared" si="108"/>
        <v>8.7144192467359119E-2</v>
      </c>
      <c r="X49" s="34">
        <f t="shared" si="109"/>
        <v>1.15903338733288</v>
      </c>
      <c r="Y49" s="18">
        <f t="shared" si="110"/>
        <v>2.4440305126192215E-2</v>
      </c>
      <c r="Z49" s="28">
        <f t="shared" si="111"/>
        <v>8.4600977177582484E-2</v>
      </c>
      <c r="AA49" s="34">
        <f t="shared" si="112"/>
        <v>1.15903338733288</v>
      </c>
      <c r="AB49" s="18">
        <f t="shared" si="113"/>
        <v>2.4440305126192215E-2</v>
      </c>
      <c r="AC49" s="28">
        <f t="shared" si="114"/>
        <v>8.4600977177582484E-2</v>
      </c>
    </row>
    <row r="50" spans="1:29" collapsed="1" x14ac:dyDescent="0.25">
      <c r="A50" s="48" t="s">
        <v>90</v>
      </c>
      <c r="B50" s="51">
        <f>C50/D50</f>
        <v>9.7628355286218707</v>
      </c>
      <c r="C50" s="41">
        <f>SUM(C51:C56)</f>
        <v>91.851333333333329</v>
      </c>
      <c r="D50" s="41">
        <f>SUM(D51:D56)</f>
        <v>9.4082639274267414</v>
      </c>
      <c r="E50" s="52">
        <f>SUM(E51:E56)</f>
        <v>108.86733333333333</v>
      </c>
      <c r="F50" s="55">
        <f t="shared" si="0"/>
        <v>7.0801353895969723E-3</v>
      </c>
      <c r="G50" s="56">
        <f t="shared" si="1"/>
        <v>1.2648432277857943E-2</v>
      </c>
      <c r="H50" s="39">
        <f t="shared" si="2"/>
        <v>0.55976386907579812</v>
      </c>
      <c r="I50" s="58"/>
      <c r="J50" s="42">
        <f>SUM(J51:J56)/$F50</f>
        <v>1.6358106526656631</v>
      </c>
      <c r="K50" s="56">
        <f>J50/$B50</f>
        <v>0.16755487151964502</v>
      </c>
      <c r="L50" s="58"/>
      <c r="M50" s="42">
        <f>SUM(M51:M56)/$F50</f>
        <v>1.8659839861088157</v>
      </c>
      <c r="N50" s="56">
        <f>M50/$B50</f>
        <v>0.19113135529511674</v>
      </c>
      <c r="O50" s="58"/>
      <c r="P50" s="42">
        <f>SUM(P51:P56)/$F50</f>
        <v>1.6358106526656631</v>
      </c>
      <c r="Q50" s="56">
        <f>P50/$B50</f>
        <v>0.16755487151964502</v>
      </c>
      <c r="R50" s="58"/>
      <c r="S50" s="42">
        <f>SUM(S51:S56)/$F50</f>
        <v>1.7058295773174714</v>
      </c>
      <c r="T50" s="56">
        <f>S50/$B50</f>
        <v>0.17472685802362048</v>
      </c>
      <c r="U50" s="58"/>
      <c r="V50" s="42">
        <f>SUM(V51:V56)/$F50</f>
        <v>1.7945684156783439</v>
      </c>
      <c r="W50" s="56">
        <f>V50/$B50</f>
        <v>0.18381631140022561</v>
      </c>
      <c r="X50" s="58"/>
      <c r="Y50" s="42">
        <f>SUM(Y51:Y56)/$F50</f>
        <v>1.7058295773174714</v>
      </c>
      <c r="Z50" s="56">
        <f>Y50/$B50</f>
        <v>0.17472685802362048</v>
      </c>
      <c r="AA50" s="58"/>
      <c r="AB50" s="42">
        <f>SUM(AB51:AB56)/$F50</f>
        <v>1.6091396515550589</v>
      </c>
      <c r="AC50" s="56">
        <f>AB50/$B50</f>
        <v>0.16482298066350876</v>
      </c>
    </row>
    <row r="51" spans="1:29" hidden="1" outlineLevel="1" x14ac:dyDescent="0.25">
      <c r="A51" s="25" t="s">
        <v>24</v>
      </c>
      <c r="B51" s="27">
        <f>VLOOKUP($A51,pivot!$A:$D,2,0)</f>
        <v>9.6199999999999992</v>
      </c>
      <c r="C51" s="16">
        <f>VLOOKUP($A51,pivot!$A:$D,3,0)</f>
        <v>18.8565</v>
      </c>
      <c r="D51" s="16">
        <f t="shared" si="3"/>
        <v>1.9601351351351353</v>
      </c>
      <c r="E51" s="16">
        <f>VLOOKUP($A51,pivot!$A:$D,4,0)</f>
        <v>22.596000000000004</v>
      </c>
      <c r="F51" s="32">
        <f t="shared" si="0"/>
        <v>1.4535071852406641E-3</v>
      </c>
      <c r="G51" s="28">
        <f t="shared" si="1"/>
        <v>2.6252500819083607E-3</v>
      </c>
      <c r="H51" s="17">
        <f t="shared" si="2"/>
        <v>0.55366427574171251</v>
      </c>
      <c r="I51" s="34">
        <v>1.56577187679331</v>
      </c>
      <c r="J51" s="18">
        <f>$F51*I51</f>
        <v>2.275860673366836E-3</v>
      </c>
      <c r="K51" s="28">
        <f>I51/$B51</f>
        <v>0.16276214935481395</v>
      </c>
      <c r="L51" s="34">
        <v>1.7496127126913901</v>
      </c>
      <c r="M51" s="18">
        <f>$F51*L51</f>
        <v>2.5430746492853453E-3</v>
      </c>
      <c r="N51" s="28">
        <f>L51/$B51</f>
        <v>0.18187242335669337</v>
      </c>
      <c r="O51" s="34">
        <f>MIN(I51,L51)</f>
        <v>1.56577187679331</v>
      </c>
      <c r="P51" s="18">
        <f>$F51*O51</f>
        <v>2.275860673366836E-3</v>
      </c>
      <c r="Q51" s="28">
        <f>O51/$B51</f>
        <v>0.16276214935481395</v>
      </c>
      <c r="R51" s="34">
        <v>2.0367552831082998</v>
      </c>
      <c r="S51" s="18">
        <f>$F51*R51</f>
        <v>2.9604384385747968E-3</v>
      </c>
      <c r="T51" s="28">
        <f>R51/$B51</f>
        <v>0.21172092340003118</v>
      </c>
      <c r="U51" s="34">
        <v>2.1262526404512201</v>
      </c>
      <c r="V51" s="18">
        <f>$F51*U51</f>
        <v>3.0905234905327828E-3</v>
      </c>
      <c r="W51" s="28">
        <f>U51/$B51</f>
        <v>0.22102418299908735</v>
      </c>
      <c r="X51" s="34">
        <f>MIN(U51,R51)</f>
        <v>2.0367552831082998</v>
      </c>
      <c r="Y51" s="18">
        <f>$F51*X51</f>
        <v>2.9604384385747968E-3</v>
      </c>
      <c r="Z51" s="28">
        <f>X51/$B51</f>
        <v>0.21172092340003118</v>
      </c>
      <c r="AA51" s="34">
        <f>MIN(I51,L51,R51,U51)</f>
        <v>1.56577187679331</v>
      </c>
      <c r="AB51" s="18">
        <f>$F51*AA51</f>
        <v>2.275860673366836E-3</v>
      </c>
      <c r="AC51" s="28">
        <f>AA51/$B51</f>
        <v>0.16276214935481395</v>
      </c>
    </row>
    <row r="52" spans="1:29" hidden="1" outlineLevel="1" x14ac:dyDescent="0.25">
      <c r="A52" s="25" t="s">
        <v>52</v>
      </c>
      <c r="B52" s="27">
        <f>VLOOKUP($A52,pivot!$A:$D,2,0)</f>
        <v>9.6999999999999993</v>
      </c>
      <c r="C52" s="16">
        <f>VLOOKUP($A52,pivot!$A:$D,3,0)</f>
        <v>5.3000000000000005E-2</v>
      </c>
      <c r="D52" s="16">
        <f t="shared" si="3"/>
        <v>5.4639175257731971E-3</v>
      </c>
      <c r="E52" s="16">
        <f>VLOOKUP($A52,pivot!$A:$D,4,0)</f>
        <v>0.06</v>
      </c>
      <c r="F52" s="32">
        <f t="shared" si="0"/>
        <v>4.0853753781324854E-6</v>
      </c>
      <c r="G52" s="28">
        <f t="shared" si="1"/>
        <v>6.9709242748496022E-6</v>
      </c>
      <c r="H52" s="17">
        <f t="shared" si="2"/>
        <v>0.58605935411923948</v>
      </c>
      <c r="I52" s="34"/>
      <c r="J52" s="18"/>
      <c r="K52" s="35"/>
      <c r="L52" s="34"/>
      <c r="M52" s="18"/>
      <c r="N52" s="35"/>
      <c r="O52" s="34"/>
      <c r="P52" s="18"/>
      <c r="Q52" s="35"/>
      <c r="R52" s="34"/>
      <c r="S52" s="18"/>
      <c r="T52" s="35"/>
      <c r="U52" s="34"/>
      <c r="V52" s="18"/>
      <c r="W52" s="35"/>
      <c r="X52" s="34"/>
      <c r="Y52" s="18"/>
      <c r="Z52" s="35"/>
      <c r="AA52" s="34"/>
      <c r="AB52" s="18"/>
      <c r="AC52" s="35"/>
    </row>
    <row r="53" spans="1:29" hidden="1" outlineLevel="1" x14ac:dyDescent="0.25">
      <c r="A53" s="25" t="s">
        <v>60</v>
      </c>
      <c r="B53" s="27">
        <f>VLOOKUP($A53,pivot!$A:$D,2,0)</f>
        <v>26.85</v>
      </c>
      <c r="C53" s="16">
        <f>VLOOKUP($A53,pivot!$A:$D,3,0)</f>
        <v>2.3333333333333335E-3</v>
      </c>
      <c r="D53" s="16">
        <f t="shared" si="3"/>
        <v>8.6902545003103671E-5</v>
      </c>
      <c r="E53" s="16">
        <f>VLOOKUP($A53,pivot!$A:$D,4,0)</f>
        <v>0</v>
      </c>
      <c r="F53" s="32">
        <f t="shared" si="0"/>
        <v>1.7985929337690187E-7</v>
      </c>
      <c r="G53" s="28">
        <f t="shared" si="1"/>
        <v>0</v>
      </c>
      <c r="H53" s="17"/>
      <c r="I53" s="34"/>
      <c r="J53" s="18"/>
      <c r="K53" s="35"/>
      <c r="L53" s="34"/>
      <c r="M53" s="18"/>
      <c r="N53" s="35"/>
      <c r="O53" s="34"/>
      <c r="P53" s="18"/>
      <c r="Q53" s="35"/>
      <c r="R53" s="34"/>
      <c r="S53" s="18"/>
      <c r="T53" s="35"/>
      <c r="U53" s="34"/>
      <c r="V53" s="18"/>
      <c r="W53" s="35"/>
      <c r="X53" s="34"/>
      <c r="Y53" s="18"/>
      <c r="Z53" s="35"/>
      <c r="AA53" s="34"/>
      <c r="AB53" s="18"/>
      <c r="AC53" s="35"/>
    </row>
    <row r="54" spans="1:29" hidden="1" outlineLevel="1" x14ac:dyDescent="0.25">
      <c r="A54" s="25" t="s">
        <v>76</v>
      </c>
      <c r="B54" s="27">
        <f>VLOOKUP($A54,pivot!$A:$D,2,0)</f>
        <v>26</v>
      </c>
      <c r="C54" s="16">
        <f>VLOOKUP($A54,pivot!$A:$D,3,0)</f>
        <v>0</v>
      </c>
      <c r="D54" s="16">
        <f t="shared" si="3"/>
        <v>0</v>
      </c>
      <c r="E54" s="16">
        <f>VLOOKUP($A54,pivot!$A:$D,4,0)</f>
        <v>0</v>
      </c>
      <c r="F54" s="32">
        <f t="shared" si="0"/>
        <v>0</v>
      </c>
      <c r="G54" s="28">
        <f t="shared" si="1"/>
        <v>0</v>
      </c>
      <c r="H54" s="17"/>
      <c r="I54" s="34"/>
      <c r="J54" s="18"/>
      <c r="K54" s="35"/>
      <c r="L54" s="34"/>
      <c r="M54" s="18"/>
      <c r="N54" s="35"/>
      <c r="O54" s="34"/>
      <c r="P54" s="18"/>
      <c r="Q54" s="35"/>
      <c r="R54" s="34"/>
      <c r="S54" s="18"/>
      <c r="T54" s="35"/>
      <c r="U54" s="34"/>
      <c r="V54" s="18"/>
      <c r="W54" s="35"/>
      <c r="X54" s="34"/>
      <c r="Y54" s="18"/>
      <c r="Z54" s="35"/>
      <c r="AA54" s="34"/>
      <c r="AB54" s="18"/>
      <c r="AC54" s="35"/>
    </row>
    <row r="55" spans="1:29" hidden="1" outlineLevel="1" x14ac:dyDescent="0.25">
      <c r="A55" s="25" t="s">
        <v>80</v>
      </c>
      <c r="B55" s="27">
        <f>VLOOKUP($A55,pivot!$A:$D,2,0)</f>
        <v>27.133333333333336</v>
      </c>
      <c r="C55" s="16">
        <f>VLOOKUP($A55,pivot!$A:$D,3,0)</f>
        <v>3.5000000000000005E-3</v>
      </c>
      <c r="D55" s="16">
        <f t="shared" si="3"/>
        <v>1.2899262899262901E-4</v>
      </c>
      <c r="E55" s="16">
        <f>VLOOKUP($A55,pivot!$A:$D,4,0)</f>
        <v>3.3333333333333335E-3</v>
      </c>
      <c r="F55" s="32">
        <f t="shared" si="0"/>
        <v>2.6978894006535283E-7</v>
      </c>
      <c r="G55" s="28">
        <f t="shared" si="1"/>
        <v>3.8727357082497794E-7</v>
      </c>
      <c r="H55" s="17">
        <f t="shared" si="2"/>
        <v>0.69663659074551099</v>
      </c>
      <c r="I55" s="34"/>
      <c r="J55" s="18"/>
      <c r="K55" s="35"/>
      <c r="L55" s="34"/>
      <c r="M55" s="18"/>
      <c r="N55" s="35"/>
      <c r="O55" s="34"/>
      <c r="P55" s="18"/>
      <c r="Q55" s="35"/>
      <c r="R55" s="34"/>
      <c r="S55" s="18"/>
      <c r="T55" s="35"/>
      <c r="U55" s="34"/>
      <c r="V55" s="18"/>
      <c r="W55" s="35"/>
      <c r="X55" s="34"/>
      <c r="Y55" s="18"/>
      <c r="Z55" s="35"/>
      <c r="AA55" s="34"/>
      <c r="AB55" s="18"/>
      <c r="AC55" s="35"/>
    </row>
    <row r="56" spans="1:29" hidden="1" outlineLevel="1" x14ac:dyDescent="0.25">
      <c r="A56" s="25" t="s">
        <v>66</v>
      </c>
      <c r="B56" s="27">
        <f>VLOOKUP($A56,pivot!$A:$D,2,0)</f>
        <v>9.7999999999999989</v>
      </c>
      <c r="C56" s="16">
        <f>VLOOKUP($A56,pivot!$A:$D,3,0)</f>
        <v>72.935999999999993</v>
      </c>
      <c r="D56" s="16">
        <f t="shared" si="3"/>
        <v>7.4424489795918367</v>
      </c>
      <c r="E56" s="16">
        <f>VLOOKUP($A56,pivot!$A:$D,4,0)</f>
        <v>86.207999999999998</v>
      </c>
      <c r="F56" s="32">
        <f t="shared" si="0"/>
        <v>5.6220931807447333E-3</v>
      </c>
      <c r="G56" s="28">
        <f t="shared" si="1"/>
        <v>1.0015823998103909E-2</v>
      </c>
      <c r="H56" s="17">
        <f t="shared" si="2"/>
        <v>0.56132108369806111</v>
      </c>
      <c r="I56" s="34">
        <v>1.6552376348231099</v>
      </c>
      <c r="J56" s="18">
        <f>$F56*I56</f>
        <v>9.3059002192510468E-3</v>
      </c>
      <c r="K56" s="28">
        <f>I56/$B56</f>
        <v>0.16890179947174594</v>
      </c>
      <c r="L56" s="34">
        <v>1.897575202724</v>
      </c>
      <c r="M56" s="18">
        <f>$F56*L56</f>
        <v>1.0668344607184906E-2</v>
      </c>
      <c r="N56" s="28">
        <f>L56/$B56</f>
        <v>0.1936301227269388</v>
      </c>
      <c r="O56" s="34">
        <f>MIN(I56,L56)</f>
        <v>1.6552376348231099</v>
      </c>
      <c r="P56" s="18">
        <f>$F56*O56</f>
        <v>9.3059002192510468E-3</v>
      </c>
      <c r="Q56" s="28">
        <f>O56/$B56</f>
        <v>0.16890179947174594</v>
      </c>
      <c r="R56" s="34">
        <v>1.62164973566023</v>
      </c>
      <c r="S56" s="18">
        <f>$F56*R56</f>
        <v>9.1170659204118775E-3</v>
      </c>
      <c r="T56" s="28">
        <f>R56/$B56</f>
        <v>0.16547446282247247</v>
      </c>
      <c r="U56" s="34">
        <v>1.71026405099368</v>
      </c>
      <c r="V56" s="18">
        <f>$F56*U56</f>
        <v>9.6152638583644305E-3</v>
      </c>
      <c r="W56" s="28">
        <f>U56/$B56</f>
        <v>0.17451673989731431</v>
      </c>
      <c r="X56" s="34">
        <f>MIN(U56,R56)</f>
        <v>1.62164973566023</v>
      </c>
      <c r="Y56" s="18">
        <f>$F56*X56</f>
        <v>9.1170659204118775E-3</v>
      </c>
      <c r="Z56" s="28">
        <f>X56/$B56</f>
        <v>0.16547446282247247</v>
      </c>
      <c r="AA56" s="34">
        <f>MIN(I56,L56,R56,U56)</f>
        <v>1.62164973566023</v>
      </c>
      <c r="AB56" s="18">
        <f>$F56*AA56</f>
        <v>9.1170659204118775E-3</v>
      </c>
      <c r="AC56" s="28">
        <f>AA56/$B56</f>
        <v>0.16547446282247247</v>
      </c>
    </row>
    <row r="57" spans="1:29" collapsed="1" x14ac:dyDescent="0.25">
      <c r="A57" s="48" t="s">
        <v>91</v>
      </c>
      <c r="B57" s="51">
        <f>C57/D57</f>
        <v>10.232823475661553</v>
      </c>
      <c r="C57" s="41">
        <f>SUM(C58:C64)</f>
        <v>665.04574999999977</v>
      </c>
      <c r="D57" s="41">
        <f>SUM(D58:D64)</f>
        <v>64.991422121351945</v>
      </c>
      <c r="E57" s="52">
        <f>SUM(E58:E64)</f>
        <v>745.87649999999996</v>
      </c>
      <c r="F57" s="55">
        <f t="shared" si="0"/>
        <v>5.1263425139276432E-2</v>
      </c>
      <c r="G57" s="56">
        <f t="shared" si="1"/>
        <v>8.6657476664830979E-2</v>
      </c>
      <c r="H57" s="39">
        <f t="shared" si="2"/>
        <v>0.5915637878258363</v>
      </c>
      <c r="I57" s="58"/>
      <c r="J57" s="42">
        <f>SUM(J58:J64)/$F57</f>
        <v>1.7995141520662576</v>
      </c>
      <c r="K57" s="56">
        <f>J57/$B57</f>
        <v>0.17585705024095696</v>
      </c>
      <c r="L57" s="58"/>
      <c r="M57" s="42">
        <f>SUM(M58:M64)/$F57</f>
        <v>1.844531517129717</v>
      </c>
      <c r="N57" s="56">
        <f>M57/$B57</f>
        <v>0.18025636047732838</v>
      </c>
      <c r="O57" s="58"/>
      <c r="P57" s="42">
        <f>SUM(P58:P64)/$F57</f>
        <v>1.7819735079161594</v>
      </c>
      <c r="Q57" s="56">
        <f>P57/$B57</f>
        <v>0.17414289537531133</v>
      </c>
      <c r="R57" s="58"/>
      <c r="S57" s="42">
        <f>SUM(S58:S64)/$F57</f>
        <v>1.0707320896149028</v>
      </c>
      <c r="T57" s="56">
        <f>S57/$B57</f>
        <v>0.10463701364160198</v>
      </c>
      <c r="U57" s="58"/>
      <c r="V57" s="42">
        <f>SUM(V58:V64)/$F57</f>
        <v>1.2590269442081579</v>
      </c>
      <c r="W57" s="56">
        <f>V57/$B57</f>
        <v>0.12303807909935256</v>
      </c>
      <c r="X57" s="58"/>
      <c r="Y57" s="42">
        <f>SUM(Y58:Y64)/$F57</f>
        <v>1.0707320896149028</v>
      </c>
      <c r="Z57" s="56">
        <f>Y57/$B57</f>
        <v>0.10463701364160198</v>
      </c>
      <c r="AA57" s="58"/>
      <c r="AB57" s="42">
        <f>SUM(AB58:AB64)/$F57</f>
        <v>1.0538221240369323</v>
      </c>
      <c r="AC57" s="56">
        <f>AB57/$B57</f>
        <v>0.10298449167460134</v>
      </c>
    </row>
    <row r="58" spans="1:29" hidden="1" outlineLevel="1" x14ac:dyDescent="0.25">
      <c r="A58" s="25" t="s">
        <v>39</v>
      </c>
      <c r="B58" s="27">
        <f>VLOOKUP($A58,pivot!$A:$D,2,0)</f>
        <v>19.5</v>
      </c>
      <c r="C58" s="16">
        <f>VLOOKUP($A58,pivot!$A:$D,3,0)</f>
        <v>0</v>
      </c>
      <c r="D58" s="16">
        <f t="shared" si="3"/>
        <v>0</v>
      </c>
      <c r="E58" s="16">
        <f>VLOOKUP($A58,pivot!$A:$D,4,0)</f>
        <v>0</v>
      </c>
      <c r="F58" s="32">
        <f t="shared" si="0"/>
        <v>0</v>
      </c>
      <c r="G58" s="28">
        <f t="shared" si="1"/>
        <v>0</v>
      </c>
      <c r="H58" s="17"/>
      <c r="I58" s="34"/>
      <c r="J58" s="18"/>
      <c r="K58" s="35"/>
      <c r="L58" s="34"/>
      <c r="M58" s="18"/>
      <c r="N58" s="35"/>
      <c r="O58" s="34"/>
      <c r="P58" s="18"/>
      <c r="Q58" s="35"/>
      <c r="R58" s="34"/>
      <c r="S58" s="18"/>
      <c r="T58" s="35"/>
      <c r="U58" s="34"/>
      <c r="V58" s="18"/>
      <c r="W58" s="35"/>
      <c r="X58" s="34"/>
      <c r="Y58" s="18"/>
      <c r="Z58" s="35"/>
      <c r="AA58" s="34"/>
      <c r="AB58" s="18"/>
      <c r="AC58" s="35"/>
    </row>
    <row r="59" spans="1:29" hidden="1" outlineLevel="1" x14ac:dyDescent="0.25">
      <c r="A59" s="25" t="s">
        <v>46</v>
      </c>
      <c r="B59" s="27">
        <f>VLOOKUP($A59,pivot!$A:$D,2,0)</f>
        <v>8.5</v>
      </c>
      <c r="C59" s="16">
        <f>VLOOKUP($A59,pivot!$A:$D,3,0)</f>
        <v>0.42449999999999999</v>
      </c>
      <c r="D59" s="16">
        <f t="shared" si="3"/>
        <v>4.9941176470588232E-2</v>
      </c>
      <c r="E59" s="16">
        <f>VLOOKUP($A59,pivot!$A:$D,4,0)</f>
        <v>0.51</v>
      </c>
      <c r="F59" s="32">
        <f t="shared" si="0"/>
        <v>3.2721544302212067E-5</v>
      </c>
      <c r="G59" s="28">
        <f t="shared" si="1"/>
        <v>5.925285633622162E-5</v>
      </c>
      <c r="H59" s="17">
        <f t="shared" si="2"/>
        <v>0.5522357287982621</v>
      </c>
      <c r="I59" s="34"/>
      <c r="J59" s="18"/>
      <c r="K59" s="35"/>
      <c r="L59" s="34"/>
      <c r="M59" s="18"/>
      <c r="N59" s="35"/>
      <c r="O59" s="34"/>
      <c r="P59" s="18"/>
      <c r="Q59" s="35"/>
      <c r="R59" s="34"/>
      <c r="S59" s="18"/>
      <c r="T59" s="35"/>
      <c r="U59" s="34"/>
      <c r="V59" s="18"/>
      <c r="W59" s="35"/>
      <c r="X59" s="34"/>
      <c r="Y59" s="18"/>
      <c r="Z59" s="35"/>
      <c r="AA59" s="34"/>
      <c r="AB59" s="18"/>
      <c r="AC59" s="35"/>
    </row>
    <row r="60" spans="1:29" hidden="1" outlineLevel="1" x14ac:dyDescent="0.25">
      <c r="A60" s="25" t="s">
        <v>9</v>
      </c>
      <c r="B60" s="27">
        <f>VLOOKUP($A60,pivot!$A:$D,2,0)</f>
        <v>10.28</v>
      </c>
      <c r="C60" s="16">
        <f>VLOOKUP($A60,pivot!$A:$D,3,0)</f>
        <v>614.78774999999996</v>
      </c>
      <c r="D60" s="16">
        <f t="shared" si="3"/>
        <v>59.804255836575877</v>
      </c>
      <c r="E60" s="16">
        <f>VLOOKUP($A60,pivot!$A:$D,4,0)</f>
        <v>688.78600000000006</v>
      </c>
      <c r="F60" s="32">
        <f t="shared" si="0"/>
        <v>4.7389410125046591E-2</v>
      </c>
      <c r="G60" s="28">
        <f t="shared" si="1"/>
        <v>8.0024584126275972E-2</v>
      </c>
      <c r="H60" s="17">
        <f t="shared" si="2"/>
        <v>0.59218564697903053</v>
      </c>
      <c r="I60" s="34">
        <v>1.7953041671943</v>
      </c>
      <c r="J60" s="18">
        <f t="shared" ref="J60:J64" si="115">$F60*I60</f>
        <v>8.507840547837589E-2</v>
      </c>
      <c r="K60" s="28">
        <f t="shared" ref="K60:K64" si="116">I60/$B60</f>
        <v>0.174640483190107</v>
      </c>
      <c r="L60" s="34">
        <v>1.86152254852806</v>
      </c>
      <c r="M60" s="18">
        <f t="shared" ref="M60:M64" si="117">$F60*L60</f>
        <v>8.8216455509218181E-2</v>
      </c>
      <c r="N60" s="28">
        <f t="shared" ref="N60:N64" si="118">L60/$B60</f>
        <v>0.1810819599735467</v>
      </c>
      <c r="O60" s="34">
        <f>MIN(I60,L60)</f>
        <v>1.7953041671943</v>
      </c>
      <c r="P60" s="18">
        <f t="shared" ref="P60:P64" si="119">$F60*O60</f>
        <v>8.507840547837589E-2</v>
      </c>
      <c r="Q60" s="28">
        <f t="shared" ref="Q60:Q64" si="120">O60/$B60</f>
        <v>0.174640483190107</v>
      </c>
      <c r="R60" s="34">
        <v>1.00795201302018</v>
      </c>
      <c r="S60" s="18">
        <f t="shared" ref="S60:S64" si="121">$F60*R60</f>
        <v>4.7766251331379614E-2</v>
      </c>
      <c r="T60" s="28">
        <f t="shared" ref="T60:T64" si="122">R60/$B60</f>
        <v>9.80498067140253E-2</v>
      </c>
      <c r="U60" s="34">
        <v>1.2053954071272699</v>
      </c>
      <c r="V60" s="18">
        <f t="shared" ref="V60:V64" si="123">$F60*U60</f>
        <v>5.7122977311201702E-2</v>
      </c>
      <c r="W60" s="28">
        <f t="shared" ref="W60:W64" si="124">U60/$B60</f>
        <v>0.11725636256101848</v>
      </c>
      <c r="X60" s="34">
        <f>MIN(U60,R60)</f>
        <v>1.00795201302018</v>
      </c>
      <c r="Y60" s="18">
        <f t="shared" ref="Y60:Y64" si="125">$F60*X60</f>
        <v>4.7766251331379614E-2</v>
      </c>
      <c r="Z60" s="28">
        <f t="shared" ref="Z60:Z64" si="126">X60/$B60</f>
        <v>9.80498067140253E-2</v>
      </c>
      <c r="AA60" s="34">
        <f t="shared" ref="AA60:AA64" si="127">MIN(I60,L60,R60,U60)</f>
        <v>1.00795201302018</v>
      </c>
      <c r="AB60" s="18">
        <f t="shared" ref="AB60:AB64" si="128">$F60*AA60</f>
        <v>4.7766251331379614E-2</v>
      </c>
      <c r="AC60" s="28">
        <f t="shared" ref="AC60:AC64" si="129">AA60/$B60</f>
        <v>9.80498067140253E-2</v>
      </c>
    </row>
    <row r="61" spans="1:29" hidden="1" outlineLevel="1" x14ac:dyDescent="0.25">
      <c r="A61" s="25" t="s">
        <v>23</v>
      </c>
      <c r="B61" s="27">
        <f>VLOOKUP($A61,pivot!$A:$D,2,0)</f>
        <v>7.3400000000000007</v>
      </c>
      <c r="C61" s="16">
        <f>VLOOKUP($A61,pivot!$A:$D,3,0)</f>
        <v>0.76874999999999993</v>
      </c>
      <c r="D61" s="16">
        <f t="shared" si="3"/>
        <v>0.10473433242506811</v>
      </c>
      <c r="E61" s="16">
        <f>VLOOKUP($A61,pivot!$A:$D,4,0)</f>
        <v>1.6225000000000001</v>
      </c>
      <c r="F61" s="32">
        <f t="shared" si="0"/>
        <v>5.9257213621497118E-5</v>
      </c>
      <c r="G61" s="28">
        <f t="shared" si="1"/>
        <v>1.8850541059905801E-4</v>
      </c>
      <c r="H61" s="17">
        <f t="shared" si="2"/>
        <v>0.31435285296682747</v>
      </c>
      <c r="I61" s="34">
        <v>2.6390257525368401</v>
      </c>
      <c r="J61" s="18">
        <f t="shared" si="115"/>
        <v>1.5638131277070772E-4</v>
      </c>
      <c r="K61" s="28">
        <f t="shared" si="116"/>
        <v>0.35954029326114983</v>
      </c>
      <c r="L61" s="34">
        <v>2.7091215036528</v>
      </c>
      <c r="M61" s="18">
        <f t="shared" si="117"/>
        <v>1.6053499166854545E-4</v>
      </c>
      <c r="N61" s="28">
        <f t="shared" si="118"/>
        <v>0.36909012311346046</v>
      </c>
      <c r="O61" s="34">
        <f>MIN(I61,L61)</f>
        <v>2.6390257525368401</v>
      </c>
      <c r="P61" s="18">
        <f t="shared" si="119"/>
        <v>1.5638131277070772E-4</v>
      </c>
      <c r="Q61" s="28">
        <f t="shared" si="120"/>
        <v>0.35954029326114983</v>
      </c>
      <c r="R61" s="34">
        <v>3.7813445967977999</v>
      </c>
      <c r="S61" s="18">
        <f t="shared" si="121"/>
        <v>2.2407194454894113E-4</v>
      </c>
      <c r="T61" s="28">
        <f t="shared" si="122"/>
        <v>0.5151695635964304</v>
      </c>
      <c r="U61" s="34">
        <v>3.89323798701502</v>
      </c>
      <c r="V61" s="18">
        <f t="shared" si="123"/>
        <v>2.3070243507587645E-4</v>
      </c>
      <c r="W61" s="28">
        <f t="shared" si="124"/>
        <v>0.53041389468869482</v>
      </c>
      <c r="X61" s="34">
        <f>MIN(U61,R61)</f>
        <v>3.7813445967977999</v>
      </c>
      <c r="Y61" s="18">
        <f t="shared" si="125"/>
        <v>2.2407194454894113E-4</v>
      </c>
      <c r="Z61" s="28">
        <f t="shared" si="126"/>
        <v>0.5151695635964304</v>
      </c>
      <c r="AA61" s="34">
        <f t="shared" si="127"/>
        <v>2.6390257525368401</v>
      </c>
      <c r="AB61" s="18">
        <f t="shared" si="128"/>
        <v>1.5638131277070772E-4</v>
      </c>
      <c r="AC61" s="28">
        <f t="shared" si="129"/>
        <v>0.35954029326114983</v>
      </c>
    </row>
    <row r="62" spans="1:29" hidden="1" outlineLevel="1" x14ac:dyDescent="0.25">
      <c r="A62" s="25" t="s">
        <v>77</v>
      </c>
      <c r="B62" s="27">
        <f>VLOOKUP($A62,pivot!$A:$D,2,0)</f>
        <v>7.15</v>
      </c>
      <c r="C62" s="16">
        <f>VLOOKUP($A62,pivot!$A:$D,3,0)</f>
        <v>0.40775</v>
      </c>
      <c r="D62" s="16">
        <f t="shared" si="3"/>
        <v>5.7027972027972024E-2</v>
      </c>
      <c r="E62" s="16">
        <f>VLOOKUP($A62,pivot!$A:$D,4,0)</f>
        <v>0.64600000000000002</v>
      </c>
      <c r="F62" s="32">
        <f t="shared" si="0"/>
        <v>3.1430411517613601E-5</v>
      </c>
      <c r="G62" s="28">
        <f t="shared" si="1"/>
        <v>7.5053618025880717E-5</v>
      </c>
      <c r="H62" s="17">
        <f t="shared" si="2"/>
        <v>0.41877276997859664</v>
      </c>
      <c r="I62" s="34">
        <v>4.8910304735198702</v>
      </c>
      <c r="J62" s="18">
        <f t="shared" si="115"/>
        <v>1.5372710052791804E-4</v>
      </c>
      <c r="K62" s="28">
        <f t="shared" si="116"/>
        <v>0.68406020608669504</v>
      </c>
      <c r="L62" s="34">
        <v>4.81879845511589</v>
      </c>
      <c r="M62" s="18">
        <f t="shared" si="117"/>
        <v>1.5145681846473309E-4</v>
      </c>
      <c r="N62" s="28">
        <f t="shared" si="118"/>
        <v>0.67395782589033426</v>
      </c>
      <c r="O62" s="34">
        <f>MIN(I62,L62)</f>
        <v>4.81879845511589</v>
      </c>
      <c r="P62" s="18">
        <f t="shared" si="119"/>
        <v>1.5145681846473309E-4</v>
      </c>
      <c r="Q62" s="28">
        <f t="shared" si="120"/>
        <v>0.67395782589033426</v>
      </c>
      <c r="R62" s="34">
        <v>4.3294694958563804</v>
      </c>
      <c r="S62" s="18">
        <f t="shared" si="121"/>
        <v>1.3607700790772113E-4</v>
      </c>
      <c r="T62" s="28">
        <f t="shared" si="122"/>
        <v>0.6055202092106825</v>
      </c>
      <c r="U62" s="34">
        <v>4.3542774332212897</v>
      </c>
      <c r="V62" s="18">
        <f t="shared" si="123"/>
        <v>1.368567315880034E-4</v>
      </c>
      <c r="W62" s="28">
        <f t="shared" si="124"/>
        <v>0.60898985080018031</v>
      </c>
      <c r="X62" s="34">
        <f>MIN(U62,R62)</f>
        <v>4.3294694958563804</v>
      </c>
      <c r="Y62" s="18">
        <f t="shared" si="125"/>
        <v>1.3607700790772113E-4</v>
      </c>
      <c r="Z62" s="28">
        <f t="shared" si="126"/>
        <v>0.6055202092106825</v>
      </c>
      <c r="AA62" s="34">
        <f t="shared" si="127"/>
        <v>4.3294694958563804</v>
      </c>
      <c r="AB62" s="18">
        <f t="shared" si="128"/>
        <v>1.3607700790772113E-4</v>
      </c>
      <c r="AC62" s="28">
        <f t="shared" si="129"/>
        <v>0.6055202092106825</v>
      </c>
    </row>
    <row r="63" spans="1:29" hidden="1" outlineLevel="1" x14ac:dyDescent="0.25">
      <c r="A63" s="25" t="s">
        <v>30</v>
      </c>
      <c r="B63" s="27">
        <f>VLOOKUP($A63,pivot!$A:$D,2,0)</f>
        <v>10.220000000000001</v>
      </c>
      <c r="C63" s="16">
        <f>VLOOKUP($A63,pivot!$A:$D,3,0)</f>
        <v>9.3592499999999994</v>
      </c>
      <c r="D63" s="16">
        <f t="shared" si="3"/>
        <v>0.91577788649706449</v>
      </c>
      <c r="E63" s="16">
        <f>VLOOKUP($A63,pivot!$A:$D,4,0)</f>
        <v>14.125999999999999</v>
      </c>
      <c r="F63" s="32">
        <f t="shared" si="0"/>
        <v>7.2143489637332937E-4</v>
      </c>
      <c r="G63" s="28">
        <f t="shared" si="1"/>
        <v>1.6411879384420913E-3</v>
      </c>
      <c r="H63" s="17">
        <f t="shared" si="2"/>
        <v>0.43958091543017086</v>
      </c>
      <c r="I63" s="34">
        <v>0.97087068694318102</v>
      </c>
      <c r="J63" s="18">
        <f t="shared" si="115"/>
        <v>7.0041999342675685E-4</v>
      </c>
      <c r="K63" s="28">
        <f t="shared" si="116"/>
        <v>9.4997131794831796E-2</v>
      </c>
      <c r="L63" s="34">
        <v>1.0606003531496</v>
      </c>
      <c r="M63" s="18">
        <f t="shared" si="117"/>
        <v>7.6515410586799816E-4</v>
      </c>
      <c r="N63" s="28">
        <f t="shared" si="118"/>
        <v>0.10377694257823875</v>
      </c>
      <c r="O63" s="34">
        <f>MIN(I63,L63)</f>
        <v>0.97087068694318102</v>
      </c>
      <c r="P63" s="18">
        <f t="shared" si="119"/>
        <v>7.0041999342675685E-4</v>
      </c>
      <c r="Q63" s="28">
        <f t="shared" si="120"/>
        <v>9.4997131794831796E-2</v>
      </c>
      <c r="R63" s="34">
        <v>1.3596792554009001</v>
      </c>
      <c r="S63" s="18">
        <f t="shared" si="121"/>
        <v>9.8092006272111404E-4</v>
      </c>
      <c r="T63" s="28">
        <f t="shared" si="122"/>
        <v>0.13304102303335616</v>
      </c>
      <c r="U63" s="34">
        <v>1.5527862587738599</v>
      </c>
      <c r="V63" s="18">
        <f t="shared" si="123"/>
        <v>1.1202341936884495E-3</v>
      </c>
      <c r="W63" s="28">
        <f t="shared" si="124"/>
        <v>0.15193603314812718</v>
      </c>
      <c r="X63" s="34">
        <f>MIN(U63,R63)</f>
        <v>1.3596792554009001</v>
      </c>
      <c r="Y63" s="18">
        <f t="shared" si="125"/>
        <v>9.8092006272111404E-4</v>
      </c>
      <c r="Z63" s="28">
        <f t="shared" si="126"/>
        <v>0.13304102303335616</v>
      </c>
      <c r="AA63" s="34">
        <f t="shared" si="127"/>
        <v>0.97087068694318102</v>
      </c>
      <c r="AB63" s="18">
        <f t="shared" si="128"/>
        <v>7.0041999342675685E-4</v>
      </c>
      <c r="AC63" s="28">
        <f t="shared" si="129"/>
        <v>9.4997131794831796E-2</v>
      </c>
    </row>
    <row r="64" spans="1:29" hidden="1" outlineLevel="1" x14ac:dyDescent="0.25">
      <c r="A64" s="25" t="s">
        <v>31</v>
      </c>
      <c r="B64" s="27">
        <f>VLOOKUP($A64,pivot!$A:$D,2,0)</f>
        <v>9.6800000000000015</v>
      </c>
      <c r="C64" s="16">
        <f>VLOOKUP($A64,pivot!$A:$D,3,0)</f>
        <v>39.297750000000008</v>
      </c>
      <c r="D64" s="16">
        <f t="shared" si="3"/>
        <v>4.059684917355372</v>
      </c>
      <c r="E64" s="16">
        <f>VLOOKUP($A64,pivot!$A:$D,4,0)</f>
        <v>40.185999999999993</v>
      </c>
      <c r="F64" s="32">
        <f t="shared" si="0"/>
        <v>3.0291709484152052E-3</v>
      </c>
      <c r="G64" s="28">
        <f t="shared" si="1"/>
        <v>4.6688927151517677E-3</v>
      </c>
      <c r="H64" s="17">
        <f t="shared" si="2"/>
        <v>0.64879857671279528</v>
      </c>
      <c r="I64" s="34">
        <v>2.0336670466349198</v>
      </c>
      <c r="J64" s="18">
        <f t="shared" si="115"/>
        <v>6.1603251364158495E-3</v>
      </c>
      <c r="K64" s="28">
        <f t="shared" si="116"/>
        <v>0.21008957093335945</v>
      </c>
      <c r="L64" s="34">
        <v>1.7375717679286</v>
      </c>
      <c r="M64" s="18">
        <f t="shared" si="117"/>
        <v>5.2634019201957625E-3</v>
      </c>
      <c r="N64" s="28">
        <f t="shared" si="118"/>
        <v>0.17950121569510327</v>
      </c>
      <c r="O64" s="34">
        <f>MIN(I64,L64)</f>
        <v>1.7375717679286</v>
      </c>
      <c r="P64" s="18">
        <f t="shared" si="119"/>
        <v>5.2634019201957625E-3</v>
      </c>
      <c r="Q64" s="28">
        <f t="shared" si="120"/>
        <v>0.17950121569510327</v>
      </c>
      <c r="R64" s="34">
        <v>1.90879751328074</v>
      </c>
      <c r="S64" s="18">
        <f t="shared" si="121"/>
        <v>5.7820739736372043E-3</v>
      </c>
      <c r="T64" s="28">
        <f t="shared" si="122"/>
        <v>0.19718982575214253</v>
      </c>
      <c r="U64" s="34">
        <v>1.9580482357048701</v>
      </c>
      <c r="V64" s="18">
        <f t="shared" si="123"/>
        <v>5.9312628311928408E-3</v>
      </c>
      <c r="W64" s="28">
        <f t="shared" si="124"/>
        <v>0.20227771030008984</v>
      </c>
      <c r="X64" s="34">
        <f>MIN(U64,R64)</f>
        <v>1.90879751328074</v>
      </c>
      <c r="Y64" s="18">
        <f t="shared" si="125"/>
        <v>5.7820739736372043E-3</v>
      </c>
      <c r="Z64" s="28">
        <f t="shared" si="126"/>
        <v>0.19718982575214253</v>
      </c>
      <c r="AA64" s="34">
        <f t="shared" si="127"/>
        <v>1.7375717679286</v>
      </c>
      <c r="AB64" s="18">
        <f t="shared" si="128"/>
        <v>5.2634019201957625E-3</v>
      </c>
      <c r="AC64" s="28">
        <f t="shared" si="129"/>
        <v>0.17950121569510327</v>
      </c>
    </row>
    <row r="65" spans="1:29" collapsed="1" x14ac:dyDescent="0.25">
      <c r="A65" s="48" t="s">
        <v>92</v>
      </c>
      <c r="B65" s="51">
        <f>C65/D65</f>
        <v>9.7736308778159291</v>
      </c>
      <c r="C65" s="41">
        <f>SUM(C66:C69)</f>
        <v>0.19750000000000001</v>
      </c>
      <c r="D65" s="41">
        <f>SUM(D66:D69)</f>
        <v>2.0207433907523883E-2</v>
      </c>
      <c r="E65" s="52">
        <f>SUM(E66:E69)</f>
        <v>0.54800000000000004</v>
      </c>
      <c r="F65" s="55">
        <f t="shared" si="0"/>
        <v>1.5223804475116336E-5</v>
      </c>
      <c r="G65" s="56">
        <f t="shared" si="1"/>
        <v>6.3667775043626377E-5</v>
      </c>
      <c r="H65" s="39">
        <f t="shared" si="2"/>
        <v>0.23911318504038651</v>
      </c>
      <c r="I65" s="58"/>
      <c r="J65" s="42">
        <f>SUM(J66:J69)/$F65</f>
        <v>1.7042258446855718</v>
      </c>
      <c r="K65" s="56">
        <f>J65/$B65</f>
        <v>0.17436977782267216</v>
      </c>
      <c r="L65" s="58"/>
      <c r="M65" s="42">
        <f>SUM(M66:M69)/$F65</f>
        <v>1.3688269959239032</v>
      </c>
      <c r="N65" s="56">
        <f>M65/$B65</f>
        <v>0.14005306861248981</v>
      </c>
      <c r="O65" s="58"/>
      <c r="P65" s="42">
        <f>SUM(P66:P69)/$F65</f>
        <v>1.3596220842313105</v>
      </c>
      <c r="Q65" s="56">
        <f>P65/$B65</f>
        <v>0.13911125775348898</v>
      </c>
      <c r="R65" s="58"/>
      <c r="S65" s="42">
        <f>SUM(S66:S69)/$F65</f>
        <v>2.200644215949902</v>
      </c>
      <c r="T65" s="56">
        <f>S65/$B65</f>
        <v>0.22516137998877142</v>
      </c>
      <c r="U65" s="58"/>
      <c r="V65" s="42">
        <f>SUM(V66:V69)/$F65</f>
        <v>0.48816697701244877</v>
      </c>
      <c r="W65" s="56">
        <f>V65/$B65</f>
        <v>4.9947351512986272E-2</v>
      </c>
      <c r="X65" s="58"/>
      <c r="Y65" s="42">
        <f>SUM(Y66:Y69)/$F65</f>
        <v>0.48816697701244877</v>
      </c>
      <c r="Z65" s="56">
        <f>Y65/$B65</f>
        <v>4.9947351512986272E-2</v>
      </c>
      <c r="AA65" s="58"/>
      <c r="AB65" s="42">
        <f>SUM(AB66:AB69)/$F65</f>
        <v>0.48533014780225853</v>
      </c>
      <c r="AC65" s="56">
        <f>AB65/$B65</f>
        <v>4.9657098152116129E-2</v>
      </c>
    </row>
    <row r="66" spans="1:29" hidden="1" outlineLevel="1" x14ac:dyDescent="0.25">
      <c r="A66" s="25" t="s">
        <v>17</v>
      </c>
      <c r="B66" s="27">
        <f>VLOOKUP($A66,pivot!$A:$D,2,0)</f>
        <v>5.0999999999999996</v>
      </c>
      <c r="C66" s="16">
        <f>VLOOKUP($A66,pivot!$A:$D,3,0)</f>
        <v>1.95E-2</v>
      </c>
      <c r="D66" s="16">
        <f t="shared" si="3"/>
        <v>3.8235294117647061E-3</v>
      </c>
      <c r="E66" s="16">
        <f>VLOOKUP($A66,pivot!$A:$D,4,0)</f>
        <v>0.33999999999999997</v>
      </c>
      <c r="F66" s="32">
        <f t="shared" si="0"/>
        <v>1.5031098089355369E-6</v>
      </c>
      <c r="G66" s="28">
        <f t="shared" si="1"/>
        <v>3.950190422414774E-5</v>
      </c>
      <c r="H66" s="17">
        <f t="shared" si="2"/>
        <v>3.8051578486099344E-2</v>
      </c>
      <c r="I66" s="34"/>
      <c r="J66" s="19"/>
      <c r="K66" s="35"/>
      <c r="L66" s="34"/>
      <c r="M66" s="19"/>
      <c r="N66" s="35"/>
      <c r="O66" s="34"/>
      <c r="P66" s="19"/>
      <c r="Q66" s="35"/>
      <c r="R66" s="34"/>
      <c r="S66" s="19"/>
      <c r="T66" s="35"/>
      <c r="U66" s="34"/>
      <c r="V66" s="19"/>
      <c r="W66" s="35"/>
      <c r="X66" s="34"/>
      <c r="Y66" s="19"/>
      <c r="Z66" s="35"/>
      <c r="AA66" s="34"/>
      <c r="AB66" s="19"/>
      <c r="AC66" s="35"/>
    </row>
    <row r="67" spans="1:29" hidden="1" outlineLevel="1" x14ac:dyDescent="0.25">
      <c r="A67" s="25" t="s">
        <v>37</v>
      </c>
      <c r="B67" s="27">
        <f>VLOOKUP($A67,pivot!$A:$D,2,0)</f>
        <v>10.460000000000003</v>
      </c>
      <c r="C67" s="16">
        <f>VLOOKUP($A67,pivot!$A:$D,3,0)</f>
        <v>0.16400000000000001</v>
      </c>
      <c r="D67" s="16">
        <f t="shared" si="3"/>
        <v>1.5678776290630973E-2</v>
      </c>
      <c r="E67" s="16">
        <f>VLOOKUP($A67,pivot!$A:$D,4,0)</f>
        <v>0.20400000000000001</v>
      </c>
      <c r="F67" s="32">
        <f t="shared" si="0"/>
        <v>1.2641538905919387E-5</v>
      </c>
      <c r="G67" s="28">
        <f t="shared" si="1"/>
        <v>2.3701142534488649E-5</v>
      </c>
      <c r="H67" s="17">
        <f t="shared" si="2"/>
        <v>0.53337255313848642</v>
      </c>
      <c r="I67" s="34">
        <v>1.99100568212494</v>
      </c>
      <c r="J67" s="18">
        <f>$F67*I67</f>
        <v>2.5169375792488997E-5</v>
      </c>
      <c r="K67" s="28">
        <f>I67/$B67</f>
        <v>0.19034471148421983</v>
      </c>
      <c r="L67" s="34">
        <v>1.5760102998705701</v>
      </c>
      <c r="M67" s="18">
        <f>$F67*L67</f>
        <v>1.9923195521943493E-5</v>
      </c>
      <c r="N67" s="28">
        <f>L67/$B67</f>
        <v>0.15067020075244453</v>
      </c>
      <c r="O67" s="34">
        <f>MIN(I67,L67)</f>
        <v>1.5760102998705701</v>
      </c>
      <c r="P67" s="18">
        <f>$F67*O67</f>
        <v>1.9923195521943493E-5</v>
      </c>
      <c r="Q67" s="28">
        <f>O67/$B67</f>
        <v>0.15067020075244453</v>
      </c>
      <c r="R67" s="34">
        <v>2.5819345254611599</v>
      </c>
      <c r="S67" s="18">
        <f>$F67*R67</f>
        <v>3.2639625756153766E-5</v>
      </c>
      <c r="T67" s="28">
        <f>R67/$B67</f>
        <v>0.24683886476684122</v>
      </c>
      <c r="U67" s="34">
        <v>0.52312824228070598</v>
      </c>
      <c r="V67" s="18">
        <f>$F67*U67</f>
        <v>6.6131460275767681E-6</v>
      </c>
      <c r="W67" s="28">
        <f>U67/$B67</f>
        <v>5.0012260256281631E-2</v>
      </c>
      <c r="X67" s="34">
        <f>MIN(U67,R67)</f>
        <v>0.52312824228070598</v>
      </c>
      <c r="Y67" s="18">
        <f>$F67*X67</f>
        <v>6.6131460275767681E-6</v>
      </c>
      <c r="Z67" s="28">
        <f>X67/$B67</f>
        <v>5.0012260256281631E-2</v>
      </c>
      <c r="AA67" s="34">
        <f>MIN(I67,L67,R67,U67)</f>
        <v>0.52312824228070598</v>
      </c>
      <c r="AB67" s="18">
        <f>$F67*AA67</f>
        <v>6.6131460275767681E-6</v>
      </c>
      <c r="AC67" s="28">
        <f>AA67/$B67</f>
        <v>5.0012260256281631E-2</v>
      </c>
    </row>
    <row r="68" spans="1:29" hidden="1" outlineLevel="1" x14ac:dyDescent="0.25">
      <c r="A68" s="25" t="s">
        <v>64</v>
      </c>
      <c r="B68" s="27">
        <f>VLOOKUP($A68,pivot!$A:$D,2,0)</f>
        <v>21</v>
      </c>
      <c r="C68" s="16">
        <f>VLOOKUP($A68,pivot!$A:$D,3,0)</f>
        <v>8.7500000000000008E-3</v>
      </c>
      <c r="D68" s="16">
        <f t="shared" ref="D68:D69" si="130">C68/B68</f>
        <v>4.1666666666666669E-4</v>
      </c>
      <c r="E68" s="16">
        <f>VLOOKUP($A68,pivot!$A:$D,4,0)</f>
        <v>0</v>
      </c>
      <c r="F68" s="32">
        <f t="shared" ref="F68:F69" si="131">C68/$C$3</f>
        <v>6.7447235016338199E-7</v>
      </c>
      <c r="G68" s="28">
        <f t="shared" ref="G68:G69" si="132">E68/$E$3</f>
        <v>0</v>
      </c>
      <c r="H68" s="17"/>
      <c r="I68" s="34"/>
      <c r="J68" s="19"/>
      <c r="K68" s="35"/>
      <c r="L68" s="34"/>
      <c r="M68" s="19"/>
      <c r="N68" s="35"/>
      <c r="O68" s="34"/>
      <c r="P68" s="19"/>
      <c r="Q68" s="35"/>
      <c r="R68" s="34"/>
      <c r="S68" s="19"/>
      <c r="T68" s="35"/>
      <c r="U68" s="34"/>
      <c r="V68" s="19"/>
      <c r="W68" s="35"/>
      <c r="X68" s="34"/>
      <c r="Y68" s="19"/>
      <c r="Z68" s="35"/>
      <c r="AA68" s="34"/>
      <c r="AB68" s="19"/>
      <c r="AC68" s="35"/>
    </row>
    <row r="69" spans="1:29" hidden="1" outlineLevel="1" x14ac:dyDescent="0.25">
      <c r="A69" s="26" t="s">
        <v>10</v>
      </c>
      <c r="B69" s="29">
        <f>VLOOKUP($A69,pivot!$A:$D,2,0)</f>
        <v>18.2</v>
      </c>
      <c r="C69" s="30">
        <f>VLOOKUP($A69,pivot!$A:$D,3,0)</f>
        <v>5.2499999999999995E-3</v>
      </c>
      <c r="D69" s="30">
        <f t="shared" si="130"/>
        <v>2.8846153846153843E-4</v>
      </c>
      <c r="E69" s="30">
        <f>VLOOKUP($A69,pivot!$A:$D,4,0)</f>
        <v>4.0000000000000001E-3</v>
      </c>
      <c r="F69" s="33">
        <f t="shared" si="131"/>
        <v>4.0468341009802911E-7</v>
      </c>
      <c r="G69" s="31">
        <f t="shared" si="132"/>
        <v>4.6472828498997349E-7</v>
      </c>
      <c r="H69" s="20">
        <f t="shared" ref="H69" si="133">F69/G69</f>
        <v>0.87079573843188851</v>
      </c>
      <c r="I69" s="36">
        <v>1.9161280870305299</v>
      </c>
      <c r="J69" s="37">
        <f>$F69*I69</f>
        <v>7.7542524844412798E-7</v>
      </c>
      <c r="K69" s="31">
        <f>I69/$B69</f>
        <v>0.10528176302365549</v>
      </c>
      <c r="L69" s="36">
        <v>2.2624080983233101</v>
      </c>
      <c r="M69" s="37">
        <f>$F69*L69</f>
        <v>9.1555902426287433E-7</v>
      </c>
      <c r="N69" s="31">
        <f>L69/$B69</f>
        <v>0.12430813727051156</v>
      </c>
      <c r="O69" s="36">
        <f>MIN(I69,L69)</f>
        <v>1.9161280870305299</v>
      </c>
      <c r="P69" s="37">
        <f>$F69*O69</f>
        <v>7.7542524844412798E-7</v>
      </c>
      <c r="Q69" s="31">
        <f>O69/$B69</f>
        <v>0.10528176302365549</v>
      </c>
      <c r="R69" s="36">
        <v>2.13142294751913</v>
      </c>
      <c r="S69" s="37">
        <f>$F69*R69</f>
        <v>8.6255150676323403E-7</v>
      </c>
      <c r="T69" s="31">
        <f>R69/$B69</f>
        <v>0.11711115096258956</v>
      </c>
      <c r="U69" s="36">
        <v>2.0228469001757801</v>
      </c>
      <c r="V69" s="37">
        <f>$F69*U69</f>
        <v>8.1861258166936216E-7</v>
      </c>
      <c r="W69" s="31">
        <f>U69/$B69</f>
        <v>0.11114543407559231</v>
      </c>
      <c r="X69" s="36">
        <f>MIN(U69,R69)</f>
        <v>2.0228469001757801</v>
      </c>
      <c r="Y69" s="37">
        <f>$F69*X69</f>
        <v>8.1861258166936216E-7</v>
      </c>
      <c r="Z69" s="31">
        <f>X69/$B69</f>
        <v>0.11114543407559231</v>
      </c>
      <c r="AA69" s="36">
        <f>MIN(I69,L69,R69,U69)</f>
        <v>1.9161280870305299</v>
      </c>
      <c r="AB69" s="37">
        <f>$F69*AA69</f>
        <v>7.7542524844412798E-7</v>
      </c>
      <c r="AC69" s="31">
        <f>AA69/$B69</f>
        <v>0.10528176302365549</v>
      </c>
    </row>
  </sheetData>
  <autoFilter ref="A2:AC69" xr:uid="{539403DD-A26A-456B-B115-273C39C6C90B}"/>
  <mergeCells count="24">
    <mergeCell ref="AA1:AA2"/>
    <mergeCell ref="AB1:AB2"/>
    <mergeCell ref="AC1:AC2"/>
    <mergeCell ref="K1:K2"/>
    <mergeCell ref="A1:A2"/>
    <mergeCell ref="B1:E1"/>
    <mergeCell ref="F1:H1"/>
    <mergeCell ref="I1:I2"/>
    <mergeCell ref="J1:J2"/>
    <mergeCell ref="L1:L2"/>
    <mergeCell ref="M1:M2"/>
    <mergeCell ref="N1:N2"/>
    <mergeCell ref="U1:U2"/>
    <mergeCell ref="V1:V2"/>
    <mergeCell ref="Z1:Z2"/>
    <mergeCell ref="O1:O2"/>
    <mergeCell ref="P1:P2"/>
    <mergeCell ref="Q1:Q2"/>
    <mergeCell ref="X1:X2"/>
    <mergeCell ref="Y1:Y2"/>
    <mergeCell ref="R1:R2"/>
    <mergeCell ref="S1:S2"/>
    <mergeCell ref="T1:T2"/>
    <mergeCell ref="W1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Voropaev</dc:creator>
  <cp:lastModifiedBy>Oleg Voropaev</cp:lastModifiedBy>
  <dcterms:created xsi:type="dcterms:W3CDTF">2015-06-05T18:19:34Z</dcterms:created>
  <dcterms:modified xsi:type="dcterms:W3CDTF">2022-12-06T06:37:32Z</dcterms:modified>
</cp:coreProperties>
</file>