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8.xml" ContentType="application/vnd.openxmlformats-officedocument.drawing+xml"/>
  <Override PartName="/xl/comments2.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tables/table7.xml" ContentType="application/vnd.openxmlformats-officedocument.spreadsheetml.table+xml"/>
  <Override PartName="/xl/queryTables/queryTable2.xml" ContentType="application/vnd.openxmlformats-officedocument.spreadsheetml.queryTable+xml"/>
  <Override PartName="/xl/comments3.xml" ContentType="application/vnd.openxmlformats-officedocument.spreadsheetml.comments+xml"/>
  <Override PartName="/xl/drawings/drawing10.xml" ContentType="application/vnd.openxmlformats-officedocument.drawing+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comments4.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olegburdukov/Documents/Österreich/WU/WU Hauptstudium/SBWL/1. SBWL Finance/"/>
    </mc:Choice>
  </mc:AlternateContent>
  <xr:revisionPtr revIDLastSave="0" documentId="13_ncr:1_{B37333E5-B002-FD4F-A30F-5E0680C95811}" xr6:coauthVersionLast="47" xr6:coauthVersionMax="47" xr10:uidLastSave="{00000000-0000-0000-0000-000000000000}"/>
  <bookViews>
    <workbookView xWindow="0" yWindow="740" windowWidth="29400" windowHeight="16620" xr2:uid="{B7AFADC0-B111-484F-9571-995875D95335}"/>
  </bookViews>
  <sheets>
    <sheet name="M.C.2.2.5" sheetId="15" r:id="rId1"/>
    <sheet name="M.C.2.3.2" sheetId="3" r:id="rId2"/>
    <sheet name="M.C.2.4.4" sheetId="4" r:id="rId3"/>
    <sheet name="M.C.3.3.2" sheetId="6" r:id="rId4"/>
    <sheet name="M.C.3.5.3" sheetId="8" r:id="rId5"/>
    <sheet name="M.C.4.1.3" sheetId="10" r:id="rId6"/>
    <sheet name="M.C.4.1.6" sheetId="11" r:id="rId7"/>
    <sheet name="M.C.4.2.2" sheetId="12" r:id="rId8"/>
    <sheet name="M.C.4.2.6" sheetId="13" r:id="rId9"/>
    <sheet name="M.C.4.5.1" sheetId="14" r:id="rId10"/>
  </sheets>
  <externalReferences>
    <externalReference r:id="rId11"/>
  </externalReferences>
  <definedNames>
    <definedName name="ExternalData_1" localSheetId="5" hidden="1">'M.C.4.1.3'!$A$2:$F$1009</definedName>
    <definedName name="ExternalData_1" localSheetId="8" hidden="1">'M.C.4.2.6'!$A$2:$C$1002</definedName>
    <definedName name="ExternalData_1" localSheetId="9" hidden="1">'M.C.4.5.1'!$A$2:$D$102</definedName>
    <definedName name="solver_adj" localSheetId="2" hidden="1">'M.C.2.4.4'!$I$10</definedName>
    <definedName name="solver_eng" localSheetId="2" hidden="1">1</definedName>
    <definedName name="solver_lin" localSheetId="2" hidden="1">2</definedName>
    <definedName name="solver_neg" localSheetId="2" hidden="1">1</definedName>
    <definedName name="solver_num" localSheetId="2" hidden="1">0</definedName>
    <definedName name="solver_opt" localSheetId="2" hidden="1">'M.C.2.4.4'!$I$10</definedName>
    <definedName name="solver_typ" localSheetId="2" hidden="1">3</definedName>
    <definedName name="solver_val" localSheetId="2" hidden="1">0</definedName>
    <definedName name="solver_ver" localSheetId="2"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7" i="15" l="1"/>
  <c r="B47" i="15"/>
  <c r="B42" i="15"/>
  <c r="B41" i="15"/>
  <c r="B40" i="15"/>
  <c r="B39" i="15"/>
  <c r="B38" i="15"/>
  <c r="B37" i="15"/>
  <c r="B36" i="15"/>
  <c r="B35" i="15"/>
  <c r="B34" i="15"/>
  <c r="B33" i="15"/>
  <c r="B32" i="15"/>
  <c r="B31" i="15"/>
  <c r="B30" i="15"/>
  <c r="B29" i="15"/>
  <c r="B24" i="15"/>
  <c r="B23" i="15"/>
  <c r="B22" i="15"/>
  <c r="B21" i="15"/>
  <c r="B20" i="15"/>
  <c r="B19" i="15"/>
  <c r="B18" i="15"/>
  <c r="B17" i="15"/>
  <c r="B16" i="15"/>
  <c r="B15" i="15"/>
  <c r="B14" i="15"/>
  <c r="B13" i="15"/>
  <c r="B12" i="15"/>
  <c r="B11" i="15"/>
  <c r="H102" i="14"/>
  <c r="G102" i="14"/>
  <c r="F102" i="14"/>
  <c r="E102" i="14"/>
  <c r="H101" i="14"/>
  <c r="G101" i="14"/>
  <c r="F101" i="14"/>
  <c r="E101" i="14"/>
  <c r="H100" i="14"/>
  <c r="G100" i="14"/>
  <c r="F100" i="14"/>
  <c r="E100" i="14"/>
  <c r="H99" i="14"/>
  <c r="G99" i="14"/>
  <c r="F99" i="14"/>
  <c r="E99" i="14"/>
  <c r="H98" i="14"/>
  <c r="G98" i="14"/>
  <c r="F98" i="14"/>
  <c r="E98" i="14"/>
  <c r="H97" i="14"/>
  <c r="G97" i="14"/>
  <c r="F97" i="14"/>
  <c r="E97" i="14"/>
  <c r="H96" i="14"/>
  <c r="G96" i="14"/>
  <c r="F96" i="14"/>
  <c r="E96" i="14"/>
  <c r="H95" i="14"/>
  <c r="G95" i="14"/>
  <c r="F95" i="14"/>
  <c r="E95" i="14"/>
  <c r="H94" i="14"/>
  <c r="G94" i="14"/>
  <c r="F94" i="14"/>
  <c r="E94" i="14"/>
  <c r="H93" i="14"/>
  <c r="G93" i="14"/>
  <c r="F93" i="14"/>
  <c r="E93" i="14"/>
  <c r="H92" i="14"/>
  <c r="G92" i="14"/>
  <c r="F92" i="14"/>
  <c r="E92" i="14"/>
  <c r="H91" i="14"/>
  <c r="G91" i="14"/>
  <c r="F91" i="14"/>
  <c r="E91" i="14"/>
  <c r="H90" i="14"/>
  <c r="G90" i="14"/>
  <c r="F90" i="14"/>
  <c r="E90" i="14"/>
  <c r="H89" i="14"/>
  <c r="G89" i="14"/>
  <c r="F89" i="14"/>
  <c r="E89" i="14"/>
  <c r="H88" i="14"/>
  <c r="G88" i="14"/>
  <c r="F88" i="14"/>
  <c r="E88" i="14"/>
  <c r="H87" i="14"/>
  <c r="G87" i="14"/>
  <c r="F87" i="14"/>
  <c r="E87" i="14"/>
  <c r="H86" i="14"/>
  <c r="G86" i="14"/>
  <c r="F86" i="14"/>
  <c r="E86" i="14"/>
  <c r="H85" i="14"/>
  <c r="G85" i="14"/>
  <c r="F85" i="14"/>
  <c r="E85" i="14"/>
  <c r="H84" i="14"/>
  <c r="G84" i="14"/>
  <c r="F84" i="14"/>
  <c r="E84" i="14"/>
  <c r="H83" i="14"/>
  <c r="G83" i="14"/>
  <c r="F83" i="14"/>
  <c r="E83" i="14"/>
  <c r="H82" i="14"/>
  <c r="G82" i="14"/>
  <c r="F82" i="14"/>
  <c r="E82" i="14"/>
  <c r="H81" i="14"/>
  <c r="G81" i="14"/>
  <c r="F81" i="14"/>
  <c r="E81" i="14"/>
  <c r="H80" i="14"/>
  <c r="G80" i="14"/>
  <c r="F80" i="14"/>
  <c r="E80" i="14"/>
  <c r="H79" i="14"/>
  <c r="G79" i="14"/>
  <c r="F79" i="14"/>
  <c r="E79" i="14"/>
  <c r="H78" i="14"/>
  <c r="G78" i="14"/>
  <c r="F78" i="14"/>
  <c r="E78" i="14"/>
  <c r="H77" i="14"/>
  <c r="G77" i="14"/>
  <c r="F77" i="14"/>
  <c r="E77" i="14"/>
  <c r="H76" i="14"/>
  <c r="G76" i="14"/>
  <c r="F76" i="14"/>
  <c r="E76" i="14"/>
  <c r="H75" i="14"/>
  <c r="G75" i="14"/>
  <c r="F75" i="14"/>
  <c r="E75" i="14"/>
  <c r="H74" i="14"/>
  <c r="G74" i="14"/>
  <c r="F74" i="14"/>
  <c r="E74" i="14"/>
  <c r="H73" i="14"/>
  <c r="G73" i="14"/>
  <c r="F73" i="14"/>
  <c r="E73" i="14"/>
  <c r="H72" i="14"/>
  <c r="G72" i="14"/>
  <c r="F72" i="14"/>
  <c r="E72" i="14"/>
  <c r="H71" i="14"/>
  <c r="G71" i="14"/>
  <c r="F71" i="14"/>
  <c r="E71" i="14"/>
  <c r="H70" i="14"/>
  <c r="G70" i="14"/>
  <c r="F70" i="14"/>
  <c r="E70" i="14"/>
  <c r="H69" i="14"/>
  <c r="G69" i="14"/>
  <c r="F69" i="14"/>
  <c r="E69" i="14"/>
  <c r="H68" i="14"/>
  <c r="G68" i="14"/>
  <c r="F68" i="14"/>
  <c r="E68" i="14"/>
  <c r="H67" i="14"/>
  <c r="G67" i="14"/>
  <c r="F67" i="14"/>
  <c r="E67" i="14"/>
  <c r="H66" i="14"/>
  <c r="G66" i="14"/>
  <c r="F66" i="14"/>
  <c r="E66" i="14"/>
  <c r="H65" i="14"/>
  <c r="G65" i="14"/>
  <c r="F65" i="14"/>
  <c r="E65" i="14"/>
  <c r="H64" i="14"/>
  <c r="G64" i="14"/>
  <c r="F64" i="14"/>
  <c r="E64" i="14"/>
  <c r="H63" i="14"/>
  <c r="G63" i="14"/>
  <c r="F63" i="14"/>
  <c r="E63" i="14"/>
  <c r="H62" i="14"/>
  <c r="G62" i="14"/>
  <c r="F62" i="14"/>
  <c r="E62" i="14"/>
  <c r="H61" i="14"/>
  <c r="G61" i="14"/>
  <c r="F61" i="14"/>
  <c r="E61" i="14"/>
  <c r="H60" i="14"/>
  <c r="G60" i="14"/>
  <c r="F60" i="14"/>
  <c r="E60" i="14"/>
  <c r="H59" i="14"/>
  <c r="G59" i="14"/>
  <c r="F59" i="14"/>
  <c r="E59" i="14"/>
  <c r="H58" i="14"/>
  <c r="G58" i="14"/>
  <c r="F58" i="14"/>
  <c r="E58" i="14"/>
  <c r="H57" i="14"/>
  <c r="G57" i="14"/>
  <c r="F57" i="14"/>
  <c r="E57" i="14"/>
  <c r="H56" i="14"/>
  <c r="G56" i="14"/>
  <c r="F56" i="14"/>
  <c r="E56" i="14"/>
  <c r="H55" i="14"/>
  <c r="G55" i="14"/>
  <c r="F55" i="14"/>
  <c r="E55" i="14"/>
  <c r="H54" i="14"/>
  <c r="G54" i="14"/>
  <c r="F54" i="14"/>
  <c r="E54" i="14"/>
  <c r="H53" i="14"/>
  <c r="G53" i="14"/>
  <c r="F53" i="14"/>
  <c r="E53" i="14"/>
  <c r="H52" i="14"/>
  <c r="G52" i="14"/>
  <c r="F52" i="14"/>
  <c r="E52" i="14"/>
  <c r="H51" i="14"/>
  <c r="G51" i="14"/>
  <c r="F51" i="14"/>
  <c r="E51" i="14"/>
  <c r="H50" i="14"/>
  <c r="G50" i="14"/>
  <c r="F50" i="14"/>
  <c r="E50" i="14"/>
  <c r="H49" i="14"/>
  <c r="G49" i="14"/>
  <c r="F49" i="14"/>
  <c r="E49" i="14"/>
  <c r="H48" i="14"/>
  <c r="G48" i="14"/>
  <c r="F48" i="14"/>
  <c r="E48" i="14"/>
  <c r="H47" i="14"/>
  <c r="G47" i="14"/>
  <c r="F47" i="14"/>
  <c r="E47" i="14"/>
  <c r="H46" i="14"/>
  <c r="G46" i="14"/>
  <c r="F46" i="14"/>
  <c r="E46" i="14"/>
  <c r="H45" i="14"/>
  <c r="G45" i="14"/>
  <c r="F45" i="14"/>
  <c r="E45" i="14"/>
  <c r="H44" i="14"/>
  <c r="G44" i="14"/>
  <c r="F44" i="14"/>
  <c r="E44" i="14"/>
  <c r="H43" i="14"/>
  <c r="G43" i="14"/>
  <c r="F43" i="14"/>
  <c r="E43" i="14"/>
  <c r="H42" i="14"/>
  <c r="G42" i="14"/>
  <c r="F42" i="14"/>
  <c r="E42" i="14"/>
  <c r="H41" i="14"/>
  <c r="G41" i="14"/>
  <c r="F41" i="14"/>
  <c r="E41" i="14"/>
  <c r="H40" i="14"/>
  <c r="G40" i="14"/>
  <c r="F40" i="14"/>
  <c r="E40" i="14"/>
  <c r="H39" i="14"/>
  <c r="G39" i="14"/>
  <c r="F39" i="14"/>
  <c r="E39" i="14"/>
  <c r="H38" i="14"/>
  <c r="G38" i="14"/>
  <c r="F38" i="14"/>
  <c r="E38" i="14"/>
  <c r="H37" i="14"/>
  <c r="G37" i="14"/>
  <c r="F37" i="14"/>
  <c r="E37" i="14"/>
  <c r="H36" i="14"/>
  <c r="G36" i="14"/>
  <c r="F36" i="14"/>
  <c r="E36" i="14"/>
  <c r="H35" i="14"/>
  <c r="G35" i="14"/>
  <c r="F35" i="14"/>
  <c r="E35" i="14"/>
  <c r="H34" i="14"/>
  <c r="G34" i="14"/>
  <c r="F34" i="14"/>
  <c r="E34" i="14"/>
  <c r="H33" i="14"/>
  <c r="G33" i="14"/>
  <c r="F33" i="14"/>
  <c r="E33" i="14"/>
  <c r="H32" i="14"/>
  <c r="G32" i="14"/>
  <c r="F32" i="14"/>
  <c r="E32" i="14"/>
  <c r="H31" i="14"/>
  <c r="G31" i="14"/>
  <c r="F31" i="14"/>
  <c r="E31" i="14"/>
  <c r="H30" i="14"/>
  <c r="G30" i="14"/>
  <c r="F30" i="14"/>
  <c r="E30" i="14"/>
  <c r="H29" i="14"/>
  <c r="G29" i="14"/>
  <c r="F29" i="14"/>
  <c r="E29" i="14"/>
  <c r="H28" i="14"/>
  <c r="G28" i="14"/>
  <c r="F28" i="14"/>
  <c r="E28" i="14"/>
  <c r="H27" i="14"/>
  <c r="G27" i="14"/>
  <c r="F27" i="14"/>
  <c r="E27" i="14"/>
  <c r="K26" i="14"/>
  <c r="H26" i="14"/>
  <c r="G26" i="14"/>
  <c r="F26" i="14"/>
  <c r="E26" i="14"/>
  <c r="H25" i="14"/>
  <c r="G25" i="14"/>
  <c r="F25" i="14"/>
  <c r="E25" i="14"/>
  <c r="H24" i="14"/>
  <c r="G24" i="14"/>
  <c r="F24" i="14"/>
  <c r="E24" i="14"/>
  <c r="H23" i="14"/>
  <c r="G23" i="14"/>
  <c r="F23" i="14"/>
  <c r="E23" i="14"/>
  <c r="H22" i="14"/>
  <c r="G22" i="14"/>
  <c r="F22" i="14"/>
  <c r="E22" i="14"/>
  <c r="H21" i="14"/>
  <c r="G21" i="14"/>
  <c r="F21" i="14"/>
  <c r="E21" i="14"/>
  <c r="H20" i="14"/>
  <c r="G20" i="14"/>
  <c r="F20" i="14"/>
  <c r="E20" i="14"/>
  <c r="H19" i="14"/>
  <c r="G19" i="14"/>
  <c r="F19" i="14"/>
  <c r="E19" i="14"/>
  <c r="H18" i="14"/>
  <c r="G18" i="14"/>
  <c r="F18" i="14"/>
  <c r="E18" i="14"/>
  <c r="L17" i="14"/>
  <c r="H17" i="14"/>
  <c r="G17" i="14"/>
  <c r="F17" i="14"/>
  <c r="E17" i="14"/>
  <c r="H16" i="14"/>
  <c r="G16" i="14"/>
  <c r="F16" i="14"/>
  <c r="E16" i="14"/>
  <c r="H15" i="14"/>
  <c r="G15" i="14"/>
  <c r="F15" i="14"/>
  <c r="E15" i="14"/>
  <c r="H14" i="14"/>
  <c r="G14" i="14"/>
  <c r="F14" i="14"/>
  <c r="E14" i="14"/>
  <c r="H13" i="14"/>
  <c r="G13" i="14"/>
  <c r="F13" i="14"/>
  <c r="E13" i="14"/>
  <c r="H12" i="14"/>
  <c r="G12" i="14"/>
  <c r="F12" i="14"/>
  <c r="E12" i="14"/>
  <c r="H11" i="14"/>
  <c r="G11" i="14"/>
  <c r="F11" i="14"/>
  <c r="E11" i="14"/>
  <c r="H10" i="14"/>
  <c r="G10" i="14"/>
  <c r="F10" i="14"/>
  <c r="E10" i="14"/>
  <c r="K9" i="14"/>
  <c r="H9" i="14"/>
  <c r="G9" i="14"/>
  <c r="F9" i="14"/>
  <c r="E9" i="14"/>
  <c r="H8" i="14"/>
  <c r="G8" i="14"/>
  <c r="F8" i="14"/>
  <c r="E8" i="14"/>
  <c r="H7" i="14"/>
  <c r="G7" i="14"/>
  <c r="F7" i="14"/>
  <c r="E7" i="14"/>
  <c r="H6" i="14"/>
  <c r="G6" i="14"/>
  <c r="F6" i="14"/>
  <c r="E6" i="14"/>
  <c r="H5" i="14"/>
  <c r="G5" i="14"/>
  <c r="F5" i="14"/>
  <c r="E5" i="14"/>
  <c r="H4" i="14"/>
  <c r="G4" i="14"/>
  <c r="M4" i="14" s="1"/>
  <c r="M14" i="14" s="1"/>
  <c r="F4" i="14"/>
  <c r="L4" i="14" s="1"/>
  <c r="E4" i="14"/>
  <c r="H3" i="14"/>
  <c r="F1002" i="13"/>
  <c r="E1002" i="13"/>
  <c r="D1002" i="13"/>
  <c r="F1001" i="13"/>
  <c r="E1001" i="13"/>
  <c r="D1001" i="13"/>
  <c r="F1000" i="13"/>
  <c r="E1000" i="13"/>
  <c r="D1000" i="13"/>
  <c r="F999" i="13"/>
  <c r="E999" i="13"/>
  <c r="D999" i="13"/>
  <c r="F998" i="13"/>
  <c r="E998" i="13"/>
  <c r="D998" i="13"/>
  <c r="F997" i="13"/>
  <c r="E997" i="13"/>
  <c r="D997" i="13"/>
  <c r="F996" i="13"/>
  <c r="E996" i="13"/>
  <c r="D996" i="13"/>
  <c r="F995" i="13"/>
  <c r="E995" i="13"/>
  <c r="D995" i="13"/>
  <c r="F994" i="13"/>
  <c r="E994" i="13"/>
  <c r="D994" i="13"/>
  <c r="F993" i="13"/>
  <c r="E993" i="13"/>
  <c r="D993" i="13"/>
  <c r="F992" i="13"/>
  <c r="E992" i="13"/>
  <c r="D992" i="13"/>
  <c r="F991" i="13"/>
  <c r="E991" i="13"/>
  <c r="D991" i="13"/>
  <c r="F990" i="13"/>
  <c r="E990" i="13"/>
  <c r="D990" i="13"/>
  <c r="F989" i="13"/>
  <c r="E989" i="13"/>
  <c r="D989" i="13"/>
  <c r="F988" i="13"/>
  <c r="E988" i="13"/>
  <c r="D988" i="13"/>
  <c r="F987" i="13"/>
  <c r="E987" i="13"/>
  <c r="D987" i="13"/>
  <c r="F986" i="13"/>
  <c r="E986" i="13"/>
  <c r="D986" i="13"/>
  <c r="F985" i="13"/>
  <c r="E985" i="13"/>
  <c r="D985" i="13"/>
  <c r="F984" i="13"/>
  <c r="E984" i="13"/>
  <c r="D984" i="13"/>
  <c r="F983" i="13"/>
  <c r="E983" i="13"/>
  <c r="D983" i="13"/>
  <c r="F982" i="13"/>
  <c r="E982" i="13"/>
  <c r="D982" i="13"/>
  <c r="F981" i="13"/>
  <c r="E981" i="13"/>
  <c r="D981" i="13"/>
  <c r="F980" i="13"/>
  <c r="E980" i="13"/>
  <c r="D980" i="13"/>
  <c r="F979" i="13"/>
  <c r="E979" i="13"/>
  <c r="D979" i="13"/>
  <c r="F978" i="13"/>
  <c r="E978" i="13"/>
  <c r="D978" i="13"/>
  <c r="F977" i="13"/>
  <c r="E977" i="13"/>
  <c r="D977" i="13"/>
  <c r="F976" i="13"/>
  <c r="E976" i="13"/>
  <c r="D976" i="13"/>
  <c r="F975" i="13"/>
  <c r="E975" i="13"/>
  <c r="D975" i="13"/>
  <c r="F974" i="13"/>
  <c r="E974" i="13"/>
  <c r="D974" i="13"/>
  <c r="F973" i="13"/>
  <c r="E973" i="13"/>
  <c r="D973" i="13"/>
  <c r="F972" i="13"/>
  <c r="E972" i="13"/>
  <c r="D972" i="13"/>
  <c r="F971" i="13"/>
  <c r="E971" i="13"/>
  <c r="D971" i="13"/>
  <c r="F970" i="13"/>
  <c r="E970" i="13"/>
  <c r="D970" i="13"/>
  <c r="F969" i="13"/>
  <c r="E969" i="13"/>
  <c r="D969" i="13"/>
  <c r="F968" i="13"/>
  <c r="E968" i="13"/>
  <c r="D968" i="13"/>
  <c r="F967" i="13"/>
  <c r="E967" i="13"/>
  <c r="D967" i="13"/>
  <c r="F966" i="13"/>
  <c r="E966" i="13"/>
  <c r="D966" i="13"/>
  <c r="F965" i="13"/>
  <c r="E965" i="13"/>
  <c r="D965" i="13"/>
  <c r="F964" i="13"/>
  <c r="E964" i="13"/>
  <c r="D964" i="13"/>
  <c r="F963" i="13"/>
  <c r="E963" i="13"/>
  <c r="D963" i="13"/>
  <c r="F962" i="13"/>
  <c r="E962" i="13"/>
  <c r="D962" i="13"/>
  <c r="F961" i="13"/>
  <c r="E961" i="13"/>
  <c r="D961" i="13"/>
  <c r="F960" i="13"/>
  <c r="E960" i="13"/>
  <c r="D960" i="13"/>
  <c r="F959" i="13"/>
  <c r="E959" i="13"/>
  <c r="D959" i="13"/>
  <c r="F958" i="13"/>
  <c r="E958" i="13"/>
  <c r="D958" i="13"/>
  <c r="F957" i="13"/>
  <c r="E957" i="13"/>
  <c r="D957" i="13"/>
  <c r="F956" i="13"/>
  <c r="E956" i="13"/>
  <c r="D956" i="13"/>
  <c r="F955" i="13"/>
  <c r="E955" i="13"/>
  <c r="D955" i="13"/>
  <c r="F954" i="13"/>
  <c r="E954" i="13"/>
  <c r="D954" i="13"/>
  <c r="F953" i="13"/>
  <c r="E953" i="13"/>
  <c r="D953" i="13"/>
  <c r="F952" i="13"/>
  <c r="E952" i="13"/>
  <c r="D952" i="13"/>
  <c r="F951" i="13"/>
  <c r="E951" i="13"/>
  <c r="D951" i="13"/>
  <c r="F950" i="13"/>
  <c r="E950" i="13"/>
  <c r="D950" i="13"/>
  <c r="F949" i="13"/>
  <c r="E949" i="13"/>
  <c r="D949" i="13"/>
  <c r="F948" i="13"/>
  <c r="E948" i="13"/>
  <c r="D948" i="13"/>
  <c r="F947" i="13"/>
  <c r="E947" i="13"/>
  <c r="D947" i="13"/>
  <c r="F946" i="13"/>
  <c r="E946" i="13"/>
  <c r="D946" i="13"/>
  <c r="F945" i="13"/>
  <c r="E945" i="13"/>
  <c r="D945" i="13"/>
  <c r="F944" i="13"/>
  <c r="E944" i="13"/>
  <c r="D944" i="13"/>
  <c r="F943" i="13"/>
  <c r="E943" i="13"/>
  <c r="D943" i="13"/>
  <c r="F942" i="13"/>
  <c r="E942" i="13"/>
  <c r="D942" i="13"/>
  <c r="F941" i="13"/>
  <c r="E941" i="13"/>
  <c r="D941" i="13"/>
  <c r="F940" i="13"/>
  <c r="E940" i="13"/>
  <c r="D940" i="13"/>
  <c r="F939" i="13"/>
  <c r="E939" i="13"/>
  <c r="D939" i="13"/>
  <c r="F938" i="13"/>
  <c r="E938" i="13"/>
  <c r="D938" i="13"/>
  <c r="F937" i="13"/>
  <c r="E937" i="13"/>
  <c r="D937" i="13"/>
  <c r="F936" i="13"/>
  <c r="E936" i="13"/>
  <c r="D936" i="13"/>
  <c r="F935" i="13"/>
  <c r="E935" i="13"/>
  <c r="D935" i="13"/>
  <c r="F934" i="13"/>
  <c r="E934" i="13"/>
  <c r="D934" i="13"/>
  <c r="F933" i="13"/>
  <c r="E933" i="13"/>
  <c r="D933" i="13"/>
  <c r="F932" i="13"/>
  <c r="E932" i="13"/>
  <c r="D932" i="13"/>
  <c r="F931" i="13"/>
  <c r="E931" i="13"/>
  <c r="D931" i="13"/>
  <c r="F930" i="13"/>
  <c r="E930" i="13"/>
  <c r="D930" i="13"/>
  <c r="F929" i="13"/>
  <c r="E929" i="13"/>
  <c r="D929" i="13"/>
  <c r="F928" i="13"/>
  <c r="E928" i="13"/>
  <c r="D928" i="13"/>
  <c r="F927" i="13"/>
  <c r="E927" i="13"/>
  <c r="D927" i="13"/>
  <c r="F926" i="13"/>
  <c r="E926" i="13"/>
  <c r="D926" i="13"/>
  <c r="F925" i="13"/>
  <c r="E925" i="13"/>
  <c r="D925" i="13"/>
  <c r="F924" i="13"/>
  <c r="E924" i="13"/>
  <c r="D924" i="13"/>
  <c r="F923" i="13"/>
  <c r="E923" i="13"/>
  <c r="D923" i="13"/>
  <c r="F922" i="13"/>
  <c r="E922" i="13"/>
  <c r="D922" i="13"/>
  <c r="F921" i="13"/>
  <c r="E921" i="13"/>
  <c r="D921" i="13"/>
  <c r="F920" i="13"/>
  <c r="E920" i="13"/>
  <c r="D920" i="13"/>
  <c r="F919" i="13"/>
  <c r="E919" i="13"/>
  <c r="D919" i="13"/>
  <c r="F918" i="13"/>
  <c r="E918" i="13"/>
  <c r="D918" i="13"/>
  <c r="F917" i="13"/>
  <c r="E917" i="13"/>
  <c r="D917" i="13"/>
  <c r="F916" i="13"/>
  <c r="E916" i="13"/>
  <c r="D916" i="13"/>
  <c r="F915" i="13"/>
  <c r="E915" i="13"/>
  <c r="D915" i="13"/>
  <c r="F914" i="13"/>
  <c r="E914" i="13"/>
  <c r="D914" i="13"/>
  <c r="F913" i="13"/>
  <c r="E913" i="13"/>
  <c r="D913" i="13"/>
  <c r="F912" i="13"/>
  <c r="E912" i="13"/>
  <c r="D912" i="13"/>
  <c r="F911" i="13"/>
  <c r="E911" i="13"/>
  <c r="D911" i="13"/>
  <c r="F910" i="13"/>
  <c r="E910" i="13"/>
  <c r="D910" i="13"/>
  <c r="F909" i="13"/>
  <c r="E909" i="13"/>
  <c r="D909" i="13"/>
  <c r="F908" i="13"/>
  <c r="E908" i="13"/>
  <c r="D908" i="13"/>
  <c r="F907" i="13"/>
  <c r="E907" i="13"/>
  <c r="D907" i="13"/>
  <c r="F906" i="13"/>
  <c r="E906" i="13"/>
  <c r="D906" i="13"/>
  <c r="F905" i="13"/>
  <c r="E905" i="13"/>
  <c r="D905" i="13"/>
  <c r="F904" i="13"/>
  <c r="E904" i="13"/>
  <c r="D904" i="13"/>
  <c r="F903" i="13"/>
  <c r="E903" i="13"/>
  <c r="D903" i="13"/>
  <c r="F902" i="13"/>
  <c r="E902" i="13"/>
  <c r="D902" i="13"/>
  <c r="F901" i="13"/>
  <c r="E901" i="13"/>
  <c r="D901" i="13"/>
  <c r="F900" i="13"/>
  <c r="E900" i="13"/>
  <c r="D900" i="13"/>
  <c r="F899" i="13"/>
  <c r="E899" i="13"/>
  <c r="D899" i="13"/>
  <c r="F898" i="13"/>
  <c r="E898" i="13"/>
  <c r="D898" i="13"/>
  <c r="F897" i="13"/>
  <c r="E897" i="13"/>
  <c r="D897" i="13"/>
  <c r="F896" i="13"/>
  <c r="E896" i="13"/>
  <c r="D896" i="13"/>
  <c r="F895" i="13"/>
  <c r="E895" i="13"/>
  <c r="D895" i="13"/>
  <c r="F894" i="13"/>
  <c r="E894" i="13"/>
  <c r="D894" i="13"/>
  <c r="F893" i="13"/>
  <c r="E893" i="13"/>
  <c r="D893" i="13"/>
  <c r="F892" i="13"/>
  <c r="E892" i="13"/>
  <c r="D892" i="13"/>
  <c r="F891" i="13"/>
  <c r="E891" i="13"/>
  <c r="D891" i="13"/>
  <c r="F890" i="13"/>
  <c r="E890" i="13"/>
  <c r="D890" i="13"/>
  <c r="F889" i="13"/>
  <c r="E889" i="13"/>
  <c r="D889" i="13"/>
  <c r="F888" i="13"/>
  <c r="E888" i="13"/>
  <c r="D888" i="13"/>
  <c r="F887" i="13"/>
  <c r="E887" i="13"/>
  <c r="D887" i="13"/>
  <c r="F886" i="13"/>
  <c r="E886" i="13"/>
  <c r="D886" i="13"/>
  <c r="F885" i="13"/>
  <c r="E885" i="13"/>
  <c r="D885" i="13"/>
  <c r="F884" i="13"/>
  <c r="E884" i="13"/>
  <c r="D884" i="13"/>
  <c r="F883" i="13"/>
  <c r="E883" i="13"/>
  <c r="D883" i="13"/>
  <c r="F882" i="13"/>
  <c r="E882" i="13"/>
  <c r="D882" i="13"/>
  <c r="F881" i="13"/>
  <c r="E881" i="13"/>
  <c r="D881" i="13"/>
  <c r="F880" i="13"/>
  <c r="E880" i="13"/>
  <c r="D880" i="13"/>
  <c r="F879" i="13"/>
  <c r="E879" i="13"/>
  <c r="D879" i="13"/>
  <c r="F878" i="13"/>
  <c r="E878" i="13"/>
  <c r="D878" i="13"/>
  <c r="F877" i="13"/>
  <c r="E877" i="13"/>
  <c r="D877" i="13"/>
  <c r="F876" i="13"/>
  <c r="E876" i="13"/>
  <c r="D876" i="13"/>
  <c r="F875" i="13"/>
  <c r="E875" i="13"/>
  <c r="D875" i="13"/>
  <c r="F874" i="13"/>
  <c r="E874" i="13"/>
  <c r="D874" i="13"/>
  <c r="F873" i="13"/>
  <c r="E873" i="13"/>
  <c r="D873" i="13"/>
  <c r="F872" i="13"/>
  <c r="E872" i="13"/>
  <c r="D872" i="13"/>
  <c r="F871" i="13"/>
  <c r="E871" i="13"/>
  <c r="D871" i="13"/>
  <c r="F870" i="13"/>
  <c r="E870" i="13"/>
  <c r="D870" i="13"/>
  <c r="F869" i="13"/>
  <c r="E869" i="13"/>
  <c r="D869" i="13"/>
  <c r="F868" i="13"/>
  <c r="E868" i="13"/>
  <c r="D868" i="13"/>
  <c r="F867" i="13"/>
  <c r="E867" i="13"/>
  <c r="D867" i="13"/>
  <c r="F866" i="13"/>
  <c r="E866" i="13"/>
  <c r="D866" i="13"/>
  <c r="F865" i="13"/>
  <c r="E865" i="13"/>
  <c r="D865" i="13"/>
  <c r="F864" i="13"/>
  <c r="E864" i="13"/>
  <c r="D864" i="13"/>
  <c r="F863" i="13"/>
  <c r="E863" i="13"/>
  <c r="D863" i="13"/>
  <c r="F862" i="13"/>
  <c r="E862" i="13"/>
  <c r="D862" i="13"/>
  <c r="F861" i="13"/>
  <c r="E861" i="13"/>
  <c r="D861" i="13"/>
  <c r="F860" i="13"/>
  <c r="E860" i="13"/>
  <c r="D860" i="13"/>
  <c r="F859" i="13"/>
  <c r="E859" i="13"/>
  <c r="D859" i="13"/>
  <c r="F858" i="13"/>
  <c r="E858" i="13"/>
  <c r="D858" i="13"/>
  <c r="F857" i="13"/>
  <c r="E857" i="13"/>
  <c r="D857" i="13"/>
  <c r="F856" i="13"/>
  <c r="E856" i="13"/>
  <c r="D856" i="13"/>
  <c r="F855" i="13"/>
  <c r="E855" i="13"/>
  <c r="D855" i="13"/>
  <c r="F854" i="13"/>
  <c r="E854" i="13"/>
  <c r="D854" i="13"/>
  <c r="F853" i="13"/>
  <c r="E853" i="13"/>
  <c r="D853" i="13"/>
  <c r="F852" i="13"/>
  <c r="E852" i="13"/>
  <c r="D852" i="13"/>
  <c r="F851" i="13"/>
  <c r="E851" i="13"/>
  <c r="D851" i="13"/>
  <c r="F850" i="13"/>
  <c r="E850" i="13"/>
  <c r="D850" i="13"/>
  <c r="F849" i="13"/>
  <c r="E849" i="13"/>
  <c r="D849" i="13"/>
  <c r="F848" i="13"/>
  <c r="E848" i="13"/>
  <c r="D848" i="13"/>
  <c r="F847" i="13"/>
  <c r="E847" i="13"/>
  <c r="D847" i="13"/>
  <c r="F846" i="13"/>
  <c r="E846" i="13"/>
  <c r="D846" i="13"/>
  <c r="F845" i="13"/>
  <c r="E845" i="13"/>
  <c r="D845" i="13"/>
  <c r="F844" i="13"/>
  <c r="E844" i="13"/>
  <c r="D844" i="13"/>
  <c r="F843" i="13"/>
  <c r="E843" i="13"/>
  <c r="D843" i="13"/>
  <c r="F842" i="13"/>
  <c r="E842" i="13"/>
  <c r="D842" i="13"/>
  <c r="F841" i="13"/>
  <c r="E841" i="13"/>
  <c r="D841" i="13"/>
  <c r="F840" i="13"/>
  <c r="E840" i="13"/>
  <c r="D840" i="13"/>
  <c r="F839" i="13"/>
  <c r="E839" i="13"/>
  <c r="D839" i="13"/>
  <c r="F838" i="13"/>
  <c r="E838" i="13"/>
  <c r="D838" i="13"/>
  <c r="F837" i="13"/>
  <c r="E837" i="13"/>
  <c r="D837" i="13"/>
  <c r="F836" i="13"/>
  <c r="E836" i="13"/>
  <c r="D836" i="13"/>
  <c r="F835" i="13"/>
  <c r="E835" i="13"/>
  <c r="D835" i="13"/>
  <c r="F834" i="13"/>
  <c r="E834" i="13"/>
  <c r="D834" i="13"/>
  <c r="F833" i="13"/>
  <c r="E833" i="13"/>
  <c r="D833" i="13"/>
  <c r="F832" i="13"/>
  <c r="E832" i="13"/>
  <c r="D832" i="13"/>
  <c r="F831" i="13"/>
  <c r="E831" i="13"/>
  <c r="D831" i="13"/>
  <c r="F830" i="13"/>
  <c r="E830" i="13"/>
  <c r="D830" i="13"/>
  <c r="F829" i="13"/>
  <c r="E829" i="13"/>
  <c r="D829" i="13"/>
  <c r="F828" i="13"/>
  <c r="E828" i="13"/>
  <c r="D828" i="13"/>
  <c r="F827" i="13"/>
  <c r="E827" i="13"/>
  <c r="D827" i="13"/>
  <c r="F826" i="13"/>
  <c r="E826" i="13"/>
  <c r="D826" i="13"/>
  <c r="F825" i="13"/>
  <c r="E825" i="13"/>
  <c r="D825" i="13"/>
  <c r="F824" i="13"/>
  <c r="E824" i="13"/>
  <c r="D824" i="13"/>
  <c r="F823" i="13"/>
  <c r="E823" i="13"/>
  <c r="D823" i="13"/>
  <c r="F822" i="13"/>
  <c r="E822" i="13"/>
  <c r="D822" i="13"/>
  <c r="F821" i="13"/>
  <c r="E821" i="13"/>
  <c r="D821" i="13"/>
  <c r="F820" i="13"/>
  <c r="E820" i="13"/>
  <c r="D820" i="13"/>
  <c r="F819" i="13"/>
  <c r="E819" i="13"/>
  <c r="D819" i="13"/>
  <c r="F818" i="13"/>
  <c r="E818" i="13"/>
  <c r="D818" i="13"/>
  <c r="F817" i="13"/>
  <c r="E817" i="13"/>
  <c r="D817" i="13"/>
  <c r="F816" i="13"/>
  <c r="E816" i="13"/>
  <c r="D816" i="13"/>
  <c r="F815" i="13"/>
  <c r="E815" i="13"/>
  <c r="D815" i="13"/>
  <c r="F814" i="13"/>
  <c r="E814" i="13"/>
  <c r="D814" i="13"/>
  <c r="F813" i="13"/>
  <c r="E813" i="13"/>
  <c r="D813" i="13"/>
  <c r="F812" i="13"/>
  <c r="E812" i="13"/>
  <c r="D812" i="13"/>
  <c r="F811" i="13"/>
  <c r="E811" i="13"/>
  <c r="D811" i="13"/>
  <c r="F810" i="13"/>
  <c r="E810" i="13"/>
  <c r="D810" i="13"/>
  <c r="F809" i="13"/>
  <c r="E809" i="13"/>
  <c r="D809" i="13"/>
  <c r="F808" i="13"/>
  <c r="E808" i="13"/>
  <c r="D808" i="13"/>
  <c r="F807" i="13"/>
  <c r="E807" i="13"/>
  <c r="D807" i="13"/>
  <c r="F806" i="13"/>
  <c r="E806" i="13"/>
  <c r="D806" i="13"/>
  <c r="F805" i="13"/>
  <c r="E805" i="13"/>
  <c r="D805" i="13"/>
  <c r="F804" i="13"/>
  <c r="E804" i="13"/>
  <c r="D804" i="13"/>
  <c r="F803" i="13"/>
  <c r="E803" i="13"/>
  <c r="D803" i="13"/>
  <c r="F802" i="13"/>
  <c r="E802" i="13"/>
  <c r="D802" i="13"/>
  <c r="F801" i="13"/>
  <c r="E801" i="13"/>
  <c r="D801" i="13"/>
  <c r="F800" i="13"/>
  <c r="E800" i="13"/>
  <c r="D800" i="13"/>
  <c r="F799" i="13"/>
  <c r="E799" i="13"/>
  <c r="D799" i="13"/>
  <c r="F798" i="13"/>
  <c r="E798" i="13"/>
  <c r="D798" i="13"/>
  <c r="F797" i="13"/>
  <c r="E797" i="13"/>
  <c r="D797" i="13"/>
  <c r="F796" i="13"/>
  <c r="E796" i="13"/>
  <c r="D796" i="13"/>
  <c r="F795" i="13"/>
  <c r="E795" i="13"/>
  <c r="D795" i="13"/>
  <c r="F794" i="13"/>
  <c r="E794" i="13"/>
  <c r="D794" i="13"/>
  <c r="F793" i="13"/>
  <c r="E793" i="13"/>
  <c r="D793" i="13"/>
  <c r="F792" i="13"/>
  <c r="E792" i="13"/>
  <c r="D792" i="13"/>
  <c r="F791" i="13"/>
  <c r="E791" i="13"/>
  <c r="D791" i="13"/>
  <c r="F790" i="13"/>
  <c r="E790" i="13"/>
  <c r="D790" i="13"/>
  <c r="F789" i="13"/>
  <c r="E789" i="13"/>
  <c r="D789" i="13"/>
  <c r="F788" i="13"/>
  <c r="E788" i="13"/>
  <c r="D788" i="13"/>
  <c r="F787" i="13"/>
  <c r="E787" i="13"/>
  <c r="D787" i="13"/>
  <c r="F786" i="13"/>
  <c r="E786" i="13"/>
  <c r="D786" i="13"/>
  <c r="F785" i="13"/>
  <c r="E785" i="13"/>
  <c r="D785" i="13"/>
  <c r="F784" i="13"/>
  <c r="E784" i="13"/>
  <c r="D784" i="13"/>
  <c r="F783" i="13"/>
  <c r="E783" i="13"/>
  <c r="D783" i="13"/>
  <c r="F782" i="13"/>
  <c r="E782" i="13"/>
  <c r="D782" i="13"/>
  <c r="F781" i="13"/>
  <c r="E781" i="13"/>
  <c r="D781" i="13"/>
  <c r="F780" i="13"/>
  <c r="E780" i="13"/>
  <c r="D780" i="13"/>
  <c r="F779" i="13"/>
  <c r="E779" i="13"/>
  <c r="D779" i="13"/>
  <c r="F778" i="13"/>
  <c r="E778" i="13"/>
  <c r="D778" i="13"/>
  <c r="F777" i="13"/>
  <c r="E777" i="13"/>
  <c r="D777" i="13"/>
  <c r="F776" i="13"/>
  <c r="E776" i="13"/>
  <c r="D776" i="13"/>
  <c r="F775" i="13"/>
  <c r="E775" i="13"/>
  <c r="D775" i="13"/>
  <c r="F774" i="13"/>
  <c r="E774" i="13"/>
  <c r="D774" i="13"/>
  <c r="F773" i="13"/>
  <c r="E773" i="13"/>
  <c r="D773" i="13"/>
  <c r="F772" i="13"/>
  <c r="E772" i="13"/>
  <c r="D772" i="13"/>
  <c r="F771" i="13"/>
  <c r="E771" i="13"/>
  <c r="D771" i="13"/>
  <c r="F770" i="13"/>
  <c r="E770" i="13"/>
  <c r="D770" i="13"/>
  <c r="F769" i="13"/>
  <c r="E769" i="13"/>
  <c r="D769" i="13"/>
  <c r="F768" i="13"/>
  <c r="E768" i="13"/>
  <c r="D768" i="13"/>
  <c r="F767" i="13"/>
  <c r="E767" i="13"/>
  <c r="D767" i="13"/>
  <c r="F766" i="13"/>
  <c r="E766" i="13"/>
  <c r="D766" i="13"/>
  <c r="F765" i="13"/>
  <c r="E765" i="13"/>
  <c r="D765" i="13"/>
  <c r="F764" i="13"/>
  <c r="E764" i="13"/>
  <c r="D764" i="13"/>
  <c r="F763" i="13"/>
  <c r="E763" i="13"/>
  <c r="D763" i="13"/>
  <c r="F762" i="13"/>
  <c r="E762" i="13"/>
  <c r="D762" i="13"/>
  <c r="F761" i="13"/>
  <c r="E761" i="13"/>
  <c r="D761" i="13"/>
  <c r="F760" i="13"/>
  <c r="E760" i="13"/>
  <c r="D760" i="13"/>
  <c r="F759" i="13"/>
  <c r="E759" i="13"/>
  <c r="D759" i="13"/>
  <c r="F758" i="13"/>
  <c r="E758" i="13"/>
  <c r="D758" i="13"/>
  <c r="F757" i="13"/>
  <c r="E757" i="13"/>
  <c r="D757" i="13"/>
  <c r="F756" i="13"/>
  <c r="E756" i="13"/>
  <c r="D756" i="13"/>
  <c r="F755" i="13"/>
  <c r="E755" i="13"/>
  <c r="D755" i="13"/>
  <c r="F754" i="13"/>
  <c r="E754" i="13"/>
  <c r="D754" i="13"/>
  <c r="F753" i="13"/>
  <c r="E753" i="13"/>
  <c r="D753" i="13"/>
  <c r="F752" i="13"/>
  <c r="E752" i="13"/>
  <c r="D752" i="13"/>
  <c r="F751" i="13"/>
  <c r="E751" i="13"/>
  <c r="D751" i="13"/>
  <c r="F750" i="13"/>
  <c r="E750" i="13"/>
  <c r="D750" i="13"/>
  <c r="F749" i="13"/>
  <c r="E749" i="13"/>
  <c r="D749" i="13"/>
  <c r="F748" i="13"/>
  <c r="E748" i="13"/>
  <c r="D748" i="13"/>
  <c r="F747" i="13"/>
  <c r="E747" i="13"/>
  <c r="D747" i="13"/>
  <c r="F746" i="13"/>
  <c r="E746" i="13"/>
  <c r="D746" i="13"/>
  <c r="F745" i="13"/>
  <c r="E745" i="13"/>
  <c r="D745" i="13"/>
  <c r="F744" i="13"/>
  <c r="E744" i="13"/>
  <c r="D744" i="13"/>
  <c r="F743" i="13"/>
  <c r="E743" i="13"/>
  <c r="D743" i="13"/>
  <c r="F742" i="13"/>
  <c r="E742" i="13"/>
  <c r="D742" i="13"/>
  <c r="F741" i="13"/>
  <c r="E741" i="13"/>
  <c r="D741" i="13"/>
  <c r="F740" i="13"/>
  <c r="E740" i="13"/>
  <c r="D740" i="13"/>
  <c r="F739" i="13"/>
  <c r="E739" i="13"/>
  <c r="D739" i="13"/>
  <c r="F738" i="13"/>
  <c r="E738" i="13"/>
  <c r="D738" i="13"/>
  <c r="F737" i="13"/>
  <c r="E737" i="13"/>
  <c r="D737" i="13"/>
  <c r="F736" i="13"/>
  <c r="E736" i="13"/>
  <c r="D736" i="13"/>
  <c r="F735" i="13"/>
  <c r="E735" i="13"/>
  <c r="D735" i="13"/>
  <c r="F734" i="13"/>
  <c r="E734" i="13"/>
  <c r="D734" i="13"/>
  <c r="F733" i="13"/>
  <c r="E733" i="13"/>
  <c r="D733" i="13"/>
  <c r="F732" i="13"/>
  <c r="E732" i="13"/>
  <c r="D732" i="13"/>
  <c r="F731" i="13"/>
  <c r="E731" i="13"/>
  <c r="D731" i="13"/>
  <c r="F730" i="13"/>
  <c r="E730" i="13"/>
  <c r="D730" i="13"/>
  <c r="F729" i="13"/>
  <c r="E729" i="13"/>
  <c r="D729" i="13"/>
  <c r="F728" i="13"/>
  <c r="E728" i="13"/>
  <c r="D728" i="13"/>
  <c r="F727" i="13"/>
  <c r="E727" i="13"/>
  <c r="D727" i="13"/>
  <c r="F726" i="13"/>
  <c r="E726" i="13"/>
  <c r="D726" i="13"/>
  <c r="F725" i="13"/>
  <c r="E725" i="13"/>
  <c r="D725" i="13"/>
  <c r="F724" i="13"/>
  <c r="E724" i="13"/>
  <c r="D724" i="13"/>
  <c r="F723" i="13"/>
  <c r="E723" i="13"/>
  <c r="D723" i="13"/>
  <c r="F722" i="13"/>
  <c r="E722" i="13"/>
  <c r="D722" i="13"/>
  <c r="F721" i="13"/>
  <c r="E721" i="13"/>
  <c r="D721" i="13"/>
  <c r="F720" i="13"/>
  <c r="E720" i="13"/>
  <c r="D720" i="13"/>
  <c r="F719" i="13"/>
  <c r="E719" i="13"/>
  <c r="D719" i="13"/>
  <c r="F718" i="13"/>
  <c r="E718" i="13"/>
  <c r="D718" i="13"/>
  <c r="F717" i="13"/>
  <c r="E717" i="13"/>
  <c r="D717" i="13"/>
  <c r="F716" i="13"/>
  <c r="E716" i="13"/>
  <c r="D716" i="13"/>
  <c r="F715" i="13"/>
  <c r="E715" i="13"/>
  <c r="D715" i="13"/>
  <c r="F714" i="13"/>
  <c r="E714" i="13"/>
  <c r="D714" i="13"/>
  <c r="F713" i="13"/>
  <c r="E713" i="13"/>
  <c r="D713" i="13"/>
  <c r="F712" i="13"/>
  <c r="E712" i="13"/>
  <c r="D712" i="13"/>
  <c r="F711" i="13"/>
  <c r="E711" i="13"/>
  <c r="D711" i="13"/>
  <c r="F710" i="13"/>
  <c r="E710" i="13"/>
  <c r="D710" i="13"/>
  <c r="F709" i="13"/>
  <c r="E709" i="13"/>
  <c r="D709" i="13"/>
  <c r="F708" i="13"/>
  <c r="E708" i="13"/>
  <c r="D708" i="13"/>
  <c r="F707" i="13"/>
  <c r="E707" i="13"/>
  <c r="D707" i="13"/>
  <c r="F706" i="13"/>
  <c r="E706" i="13"/>
  <c r="D706" i="13"/>
  <c r="F705" i="13"/>
  <c r="E705" i="13"/>
  <c r="D705" i="13"/>
  <c r="F704" i="13"/>
  <c r="E704" i="13"/>
  <c r="D704" i="13"/>
  <c r="F703" i="13"/>
  <c r="E703" i="13"/>
  <c r="D703" i="13"/>
  <c r="F702" i="13"/>
  <c r="E702" i="13"/>
  <c r="D702" i="13"/>
  <c r="F701" i="13"/>
  <c r="E701" i="13"/>
  <c r="D701" i="13"/>
  <c r="F700" i="13"/>
  <c r="E700" i="13"/>
  <c r="D700" i="13"/>
  <c r="F699" i="13"/>
  <c r="E699" i="13"/>
  <c r="D699" i="13"/>
  <c r="F698" i="13"/>
  <c r="E698" i="13"/>
  <c r="D698" i="13"/>
  <c r="F697" i="13"/>
  <c r="E697" i="13"/>
  <c r="D697" i="13"/>
  <c r="F696" i="13"/>
  <c r="E696" i="13"/>
  <c r="D696" i="13"/>
  <c r="F695" i="13"/>
  <c r="E695" i="13"/>
  <c r="D695" i="13"/>
  <c r="F694" i="13"/>
  <c r="E694" i="13"/>
  <c r="D694" i="13"/>
  <c r="F693" i="13"/>
  <c r="E693" i="13"/>
  <c r="D693" i="13"/>
  <c r="F692" i="13"/>
  <c r="E692" i="13"/>
  <c r="D692" i="13"/>
  <c r="F691" i="13"/>
  <c r="E691" i="13"/>
  <c r="D691" i="13"/>
  <c r="F690" i="13"/>
  <c r="E690" i="13"/>
  <c r="D690" i="13"/>
  <c r="F689" i="13"/>
  <c r="E689" i="13"/>
  <c r="D689" i="13"/>
  <c r="F688" i="13"/>
  <c r="E688" i="13"/>
  <c r="D688" i="13"/>
  <c r="F687" i="13"/>
  <c r="E687" i="13"/>
  <c r="D687" i="13"/>
  <c r="F686" i="13"/>
  <c r="E686" i="13"/>
  <c r="D686" i="13"/>
  <c r="F685" i="13"/>
  <c r="E685" i="13"/>
  <c r="D685" i="13"/>
  <c r="F684" i="13"/>
  <c r="E684" i="13"/>
  <c r="D684" i="13"/>
  <c r="F683" i="13"/>
  <c r="E683" i="13"/>
  <c r="D683" i="13"/>
  <c r="F682" i="13"/>
  <c r="E682" i="13"/>
  <c r="D682" i="13"/>
  <c r="F681" i="13"/>
  <c r="E681" i="13"/>
  <c r="D681" i="13"/>
  <c r="F680" i="13"/>
  <c r="E680" i="13"/>
  <c r="D680" i="13"/>
  <c r="F679" i="13"/>
  <c r="E679" i="13"/>
  <c r="D679" i="13"/>
  <c r="F678" i="13"/>
  <c r="E678" i="13"/>
  <c r="D678" i="13"/>
  <c r="F677" i="13"/>
  <c r="E677" i="13"/>
  <c r="D677" i="13"/>
  <c r="F676" i="13"/>
  <c r="E676" i="13"/>
  <c r="D676" i="13"/>
  <c r="F675" i="13"/>
  <c r="E675" i="13"/>
  <c r="D675" i="13"/>
  <c r="F674" i="13"/>
  <c r="E674" i="13"/>
  <c r="D674" i="13"/>
  <c r="F673" i="13"/>
  <c r="E673" i="13"/>
  <c r="D673" i="13"/>
  <c r="F672" i="13"/>
  <c r="E672" i="13"/>
  <c r="D672" i="13"/>
  <c r="F671" i="13"/>
  <c r="E671" i="13"/>
  <c r="D671" i="13"/>
  <c r="F670" i="13"/>
  <c r="E670" i="13"/>
  <c r="D670" i="13"/>
  <c r="F669" i="13"/>
  <c r="E669" i="13"/>
  <c r="D669" i="13"/>
  <c r="F668" i="13"/>
  <c r="E668" i="13"/>
  <c r="D668" i="13"/>
  <c r="F667" i="13"/>
  <c r="E667" i="13"/>
  <c r="D667" i="13"/>
  <c r="F666" i="13"/>
  <c r="E666" i="13"/>
  <c r="D666" i="13"/>
  <c r="F665" i="13"/>
  <c r="E665" i="13"/>
  <c r="D665" i="13"/>
  <c r="F664" i="13"/>
  <c r="E664" i="13"/>
  <c r="D664" i="13"/>
  <c r="F663" i="13"/>
  <c r="E663" i="13"/>
  <c r="D663" i="13"/>
  <c r="F662" i="13"/>
  <c r="E662" i="13"/>
  <c r="D662" i="13"/>
  <c r="F661" i="13"/>
  <c r="E661" i="13"/>
  <c r="D661" i="13"/>
  <c r="F660" i="13"/>
  <c r="E660" i="13"/>
  <c r="D660" i="13"/>
  <c r="F659" i="13"/>
  <c r="E659" i="13"/>
  <c r="D659" i="13"/>
  <c r="F658" i="13"/>
  <c r="E658" i="13"/>
  <c r="D658" i="13"/>
  <c r="F657" i="13"/>
  <c r="E657" i="13"/>
  <c r="D657" i="13"/>
  <c r="F656" i="13"/>
  <c r="E656" i="13"/>
  <c r="D656" i="13"/>
  <c r="F655" i="13"/>
  <c r="E655" i="13"/>
  <c r="D655" i="13"/>
  <c r="F654" i="13"/>
  <c r="E654" i="13"/>
  <c r="D654" i="13"/>
  <c r="F653" i="13"/>
  <c r="E653" i="13"/>
  <c r="D653" i="13"/>
  <c r="F652" i="13"/>
  <c r="E652" i="13"/>
  <c r="D652" i="13"/>
  <c r="F651" i="13"/>
  <c r="E651" i="13"/>
  <c r="D651" i="13"/>
  <c r="F650" i="13"/>
  <c r="E650" i="13"/>
  <c r="D650" i="13"/>
  <c r="F649" i="13"/>
  <c r="E649" i="13"/>
  <c r="D649" i="13"/>
  <c r="F648" i="13"/>
  <c r="E648" i="13"/>
  <c r="D648" i="13"/>
  <c r="F647" i="13"/>
  <c r="E647" i="13"/>
  <c r="D647" i="13"/>
  <c r="F646" i="13"/>
  <c r="E646" i="13"/>
  <c r="D646" i="13"/>
  <c r="F645" i="13"/>
  <c r="E645" i="13"/>
  <c r="D645" i="13"/>
  <c r="F644" i="13"/>
  <c r="E644" i="13"/>
  <c r="D644" i="13"/>
  <c r="F643" i="13"/>
  <c r="E643" i="13"/>
  <c r="D643" i="13"/>
  <c r="F642" i="13"/>
  <c r="E642" i="13"/>
  <c r="D642" i="13"/>
  <c r="F641" i="13"/>
  <c r="E641" i="13"/>
  <c r="D641" i="13"/>
  <c r="F640" i="13"/>
  <c r="E640" i="13"/>
  <c r="D640" i="13"/>
  <c r="F639" i="13"/>
  <c r="E639" i="13"/>
  <c r="D639" i="13"/>
  <c r="F638" i="13"/>
  <c r="E638" i="13"/>
  <c r="D638" i="13"/>
  <c r="F637" i="13"/>
  <c r="E637" i="13"/>
  <c r="D637" i="13"/>
  <c r="F636" i="13"/>
  <c r="E636" i="13"/>
  <c r="D636" i="13"/>
  <c r="F635" i="13"/>
  <c r="E635" i="13"/>
  <c r="D635" i="13"/>
  <c r="F634" i="13"/>
  <c r="E634" i="13"/>
  <c r="D634" i="13"/>
  <c r="F633" i="13"/>
  <c r="E633" i="13"/>
  <c r="D633" i="13"/>
  <c r="F632" i="13"/>
  <c r="E632" i="13"/>
  <c r="D632" i="13"/>
  <c r="F631" i="13"/>
  <c r="E631" i="13"/>
  <c r="D631" i="13"/>
  <c r="F630" i="13"/>
  <c r="E630" i="13"/>
  <c r="D630" i="13"/>
  <c r="F629" i="13"/>
  <c r="E629" i="13"/>
  <c r="D629" i="13"/>
  <c r="F628" i="13"/>
  <c r="E628" i="13"/>
  <c r="D628" i="13"/>
  <c r="F627" i="13"/>
  <c r="E627" i="13"/>
  <c r="D627" i="13"/>
  <c r="F626" i="13"/>
  <c r="E626" i="13"/>
  <c r="D626" i="13"/>
  <c r="F625" i="13"/>
  <c r="E625" i="13"/>
  <c r="D625" i="13"/>
  <c r="F624" i="13"/>
  <c r="E624" i="13"/>
  <c r="D624" i="13"/>
  <c r="F623" i="13"/>
  <c r="E623" i="13"/>
  <c r="D623" i="13"/>
  <c r="F622" i="13"/>
  <c r="E622" i="13"/>
  <c r="D622" i="13"/>
  <c r="F621" i="13"/>
  <c r="E621" i="13"/>
  <c r="D621" i="13"/>
  <c r="F620" i="13"/>
  <c r="E620" i="13"/>
  <c r="D620" i="13"/>
  <c r="F619" i="13"/>
  <c r="E619" i="13"/>
  <c r="D619" i="13"/>
  <c r="F618" i="13"/>
  <c r="E618" i="13"/>
  <c r="D618" i="13"/>
  <c r="F617" i="13"/>
  <c r="E617" i="13"/>
  <c r="D617" i="13"/>
  <c r="F616" i="13"/>
  <c r="E616" i="13"/>
  <c r="D616" i="13"/>
  <c r="F615" i="13"/>
  <c r="E615" i="13"/>
  <c r="D615" i="13"/>
  <c r="F614" i="13"/>
  <c r="E614" i="13"/>
  <c r="D614" i="13"/>
  <c r="F613" i="13"/>
  <c r="E613" i="13"/>
  <c r="D613" i="13"/>
  <c r="F612" i="13"/>
  <c r="E612" i="13"/>
  <c r="D612" i="13"/>
  <c r="F611" i="13"/>
  <c r="E611" i="13"/>
  <c r="D611" i="13"/>
  <c r="F610" i="13"/>
  <c r="E610" i="13"/>
  <c r="D610" i="13"/>
  <c r="F609" i="13"/>
  <c r="E609" i="13"/>
  <c r="D609" i="13"/>
  <c r="F608" i="13"/>
  <c r="E608" i="13"/>
  <c r="D608" i="13"/>
  <c r="F607" i="13"/>
  <c r="E607" i="13"/>
  <c r="D607" i="13"/>
  <c r="F606" i="13"/>
  <c r="E606" i="13"/>
  <c r="D606" i="13"/>
  <c r="F605" i="13"/>
  <c r="E605" i="13"/>
  <c r="D605" i="13"/>
  <c r="F604" i="13"/>
  <c r="E604" i="13"/>
  <c r="D604" i="13"/>
  <c r="F603" i="13"/>
  <c r="E603" i="13"/>
  <c r="D603" i="13"/>
  <c r="F602" i="13"/>
  <c r="E602" i="13"/>
  <c r="D602" i="13"/>
  <c r="F601" i="13"/>
  <c r="E601" i="13"/>
  <c r="D601" i="13"/>
  <c r="F600" i="13"/>
  <c r="E600" i="13"/>
  <c r="D600" i="13"/>
  <c r="F599" i="13"/>
  <c r="E599" i="13"/>
  <c r="D599" i="13"/>
  <c r="F598" i="13"/>
  <c r="E598" i="13"/>
  <c r="D598" i="13"/>
  <c r="F597" i="13"/>
  <c r="E597" i="13"/>
  <c r="D597" i="13"/>
  <c r="F596" i="13"/>
  <c r="E596" i="13"/>
  <c r="D596" i="13"/>
  <c r="F595" i="13"/>
  <c r="E595" i="13"/>
  <c r="D595" i="13"/>
  <c r="F594" i="13"/>
  <c r="E594" i="13"/>
  <c r="D594" i="13"/>
  <c r="F593" i="13"/>
  <c r="E593" i="13"/>
  <c r="D593" i="13"/>
  <c r="F592" i="13"/>
  <c r="E592" i="13"/>
  <c r="D592" i="13"/>
  <c r="F591" i="13"/>
  <c r="E591" i="13"/>
  <c r="D591" i="13"/>
  <c r="F590" i="13"/>
  <c r="E590" i="13"/>
  <c r="D590" i="13"/>
  <c r="F589" i="13"/>
  <c r="E589" i="13"/>
  <c r="D589" i="13"/>
  <c r="F588" i="13"/>
  <c r="E588" i="13"/>
  <c r="D588" i="13"/>
  <c r="F587" i="13"/>
  <c r="E587" i="13"/>
  <c r="D587" i="13"/>
  <c r="F586" i="13"/>
  <c r="E586" i="13"/>
  <c r="D586" i="13"/>
  <c r="F585" i="13"/>
  <c r="E585" i="13"/>
  <c r="D585" i="13"/>
  <c r="F584" i="13"/>
  <c r="E584" i="13"/>
  <c r="D584" i="13"/>
  <c r="F583" i="13"/>
  <c r="E583" i="13"/>
  <c r="D583" i="13"/>
  <c r="F582" i="13"/>
  <c r="E582" i="13"/>
  <c r="D582" i="13"/>
  <c r="F581" i="13"/>
  <c r="E581" i="13"/>
  <c r="D581" i="13"/>
  <c r="F580" i="13"/>
  <c r="E580" i="13"/>
  <c r="D580" i="13"/>
  <c r="F579" i="13"/>
  <c r="E579" i="13"/>
  <c r="D579" i="13"/>
  <c r="F578" i="13"/>
  <c r="E578" i="13"/>
  <c r="D578" i="13"/>
  <c r="F577" i="13"/>
  <c r="E577" i="13"/>
  <c r="D577" i="13"/>
  <c r="F576" i="13"/>
  <c r="E576" i="13"/>
  <c r="D576" i="13"/>
  <c r="F575" i="13"/>
  <c r="E575" i="13"/>
  <c r="D575" i="13"/>
  <c r="F574" i="13"/>
  <c r="E574" i="13"/>
  <c r="D574" i="13"/>
  <c r="F573" i="13"/>
  <c r="E573" i="13"/>
  <c r="D573" i="13"/>
  <c r="F572" i="13"/>
  <c r="E572" i="13"/>
  <c r="D572" i="13"/>
  <c r="F571" i="13"/>
  <c r="E571" i="13"/>
  <c r="D571" i="13"/>
  <c r="F570" i="13"/>
  <c r="E570" i="13"/>
  <c r="D570" i="13"/>
  <c r="F569" i="13"/>
  <c r="E569" i="13"/>
  <c r="D569" i="13"/>
  <c r="F568" i="13"/>
  <c r="E568" i="13"/>
  <c r="D568" i="13"/>
  <c r="F567" i="13"/>
  <c r="E567" i="13"/>
  <c r="D567" i="13"/>
  <c r="F566" i="13"/>
  <c r="E566" i="13"/>
  <c r="D566" i="13"/>
  <c r="F565" i="13"/>
  <c r="E565" i="13"/>
  <c r="D565" i="13"/>
  <c r="F564" i="13"/>
  <c r="E564" i="13"/>
  <c r="D564" i="13"/>
  <c r="F563" i="13"/>
  <c r="E563" i="13"/>
  <c r="D563" i="13"/>
  <c r="F562" i="13"/>
  <c r="E562" i="13"/>
  <c r="D562" i="13"/>
  <c r="F561" i="13"/>
  <c r="E561" i="13"/>
  <c r="D561" i="13"/>
  <c r="F560" i="13"/>
  <c r="E560" i="13"/>
  <c r="D560" i="13"/>
  <c r="F559" i="13"/>
  <c r="E559" i="13"/>
  <c r="D559" i="13"/>
  <c r="F558" i="13"/>
  <c r="E558" i="13"/>
  <c r="D558" i="13"/>
  <c r="F557" i="13"/>
  <c r="E557" i="13"/>
  <c r="D557" i="13"/>
  <c r="F556" i="13"/>
  <c r="E556" i="13"/>
  <c r="D556" i="13"/>
  <c r="F555" i="13"/>
  <c r="E555" i="13"/>
  <c r="D555" i="13"/>
  <c r="F554" i="13"/>
  <c r="E554" i="13"/>
  <c r="D554" i="13"/>
  <c r="F553" i="13"/>
  <c r="E553" i="13"/>
  <c r="D553" i="13"/>
  <c r="F552" i="13"/>
  <c r="E552" i="13"/>
  <c r="D552" i="13"/>
  <c r="F551" i="13"/>
  <c r="E551" i="13"/>
  <c r="D551" i="13"/>
  <c r="F550" i="13"/>
  <c r="E550" i="13"/>
  <c r="D550" i="13"/>
  <c r="F549" i="13"/>
  <c r="E549" i="13"/>
  <c r="D549" i="13"/>
  <c r="F548" i="13"/>
  <c r="E548" i="13"/>
  <c r="D548" i="13"/>
  <c r="F547" i="13"/>
  <c r="E547" i="13"/>
  <c r="D547" i="13"/>
  <c r="F546" i="13"/>
  <c r="E546" i="13"/>
  <c r="D546" i="13"/>
  <c r="F545" i="13"/>
  <c r="E545" i="13"/>
  <c r="D545" i="13"/>
  <c r="F544" i="13"/>
  <c r="E544" i="13"/>
  <c r="D544" i="13"/>
  <c r="F543" i="13"/>
  <c r="E543" i="13"/>
  <c r="D543" i="13"/>
  <c r="F542" i="13"/>
  <c r="E542" i="13"/>
  <c r="D542" i="13"/>
  <c r="F541" i="13"/>
  <c r="E541" i="13"/>
  <c r="D541" i="13"/>
  <c r="F540" i="13"/>
  <c r="E540" i="13"/>
  <c r="D540" i="13"/>
  <c r="F539" i="13"/>
  <c r="E539" i="13"/>
  <c r="D539" i="13"/>
  <c r="F538" i="13"/>
  <c r="E538" i="13"/>
  <c r="D538" i="13"/>
  <c r="F537" i="13"/>
  <c r="E537" i="13"/>
  <c r="D537" i="13"/>
  <c r="F536" i="13"/>
  <c r="E536" i="13"/>
  <c r="D536" i="13"/>
  <c r="F535" i="13"/>
  <c r="E535" i="13"/>
  <c r="D535" i="13"/>
  <c r="F534" i="13"/>
  <c r="E534" i="13"/>
  <c r="D534" i="13"/>
  <c r="F533" i="13"/>
  <c r="E533" i="13"/>
  <c r="D533" i="13"/>
  <c r="F532" i="13"/>
  <c r="E532" i="13"/>
  <c r="D532" i="13"/>
  <c r="F531" i="13"/>
  <c r="E531" i="13"/>
  <c r="D531" i="13"/>
  <c r="F530" i="13"/>
  <c r="E530" i="13"/>
  <c r="D530" i="13"/>
  <c r="F529" i="13"/>
  <c r="E529" i="13"/>
  <c r="D529" i="13"/>
  <c r="F528" i="13"/>
  <c r="E528" i="13"/>
  <c r="D528" i="13"/>
  <c r="F527" i="13"/>
  <c r="E527" i="13"/>
  <c r="D527" i="13"/>
  <c r="F526" i="13"/>
  <c r="E526" i="13"/>
  <c r="D526" i="13"/>
  <c r="F525" i="13"/>
  <c r="E525" i="13"/>
  <c r="D525" i="13"/>
  <c r="F524" i="13"/>
  <c r="E524" i="13"/>
  <c r="D524" i="13"/>
  <c r="F523" i="13"/>
  <c r="E523" i="13"/>
  <c r="D523" i="13"/>
  <c r="F522" i="13"/>
  <c r="E522" i="13"/>
  <c r="D522" i="13"/>
  <c r="F521" i="13"/>
  <c r="E521" i="13"/>
  <c r="D521" i="13"/>
  <c r="F520" i="13"/>
  <c r="E520" i="13"/>
  <c r="D520" i="13"/>
  <c r="F519" i="13"/>
  <c r="E519" i="13"/>
  <c r="D519" i="13"/>
  <c r="F518" i="13"/>
  <c r="E518" i="13"/>
  <c r="D518" i="13"/>
  <c r="F517" i="13"/>
  <c r="E517" i="13"/>
  <c r="D517" i="13"/>
  <c r="F516" i="13"/>
  <c r="E516" i="13"/>
  <c r="D516" i="13"/>
  <c r="F515" i="13"/>
  <c r="E515" i="13"/>
  <c r="D515" i="13"/>
  <c r="F514" i="13"/>
  <c r="E514" i="13"/>
  <c r="D514" i="13"/>
  <c r="F513" i="13"/>
  <c r="E513" i="13"/>
  <c r="D513" i="13"/>
  <c r="F512" i="13"/>
  <c r="E512" i="13"/>
  <c r="D512" i="13"/>
  <c r="F511" i="13"/>
  <c r="E511" i="13"/>
  <c r="D511" i="13"/>
  <c r="F510" i="13"/>
  <c r="E510" i="13"/>
  <c r="D510" i="13"/>
  <c r="F509" i="13"/>
  <c r="E509" i="13"/>
  <c r="D509" i="13"/>
  <c r="F508" i="13"/>
  <c r="E508" i="13"/>
  <c r="D508" i="13"/>
  <c r="F507" i="13"/>
  <c r="E507" i="13"/>
  <c r="D507" i="13"/>
  <c r="F506" i="13"/>
  <c r="E506" i="13"/>
  <c r="D506" i="13"/>
  <c r="F505" i="13"/>
  <c r="E505" i="13"/>
  <c r="D505" i="13"/>
  <c r="F504" i="13"/>
  <c r="E504" i="13"/>
  <c r="D504" i="13"/>
  <c r="F503" i="13"/>
  <c r="E503" i="13"/>
  <c r="D503" i="13"/>
  <c r="F502" i="13"/>
  <c r="E502" i="13"/>
  <c r="D502" i="13"/>
  <c r="F501" i="13"/>
  <c r="E501" i="13"/>
  <c r="D501" i="13"/>
  <c r="F500" i="13"/>
  <c r="E500" i="13"/>
  <c r="D500" i="13"/>
  <c r="F499" i="13"/>
  <c r="E499" i="13"/>
  <c r="D499" i="13"/>
  <c r="F498" i="13"/>
  <c r="E498" i="13"/>
  <c r="D498" i="13"/>
  <c r="F497" i="13"/>
  <c r="E497" i="13"/>
  <c r="D497" i="13"/>
  <c r="F496" i="13"/>
  <c r="E496" i="13"/>
  <c r="D496" i="13"/>
  <c r="F495" i="13"/>
  <c r="E495" i="13"/>
  <c r="D495" i="13"/>
  <c r="F494" i="13"/>
  <c r="E494" i="13"/>
  <c r="D494" i="13"/>
  <c r="F493" i="13"/>
  <c r="E493" i="13"/>
  <c r="D493" i="13"/>
  <c r="F492" i="13"/>
  <c r="E492" i="13"/>
  <c r="D492" i="13"/>
  <c r="F491" i="13"/>
  <c r="E491" i="13"/>
  <c r="D491" i="13"/>
  <c r="F490" i="13"/>
  <c r="E490" i="13"/>
  <c r="D490" i="13"/>
  <c r="F489" i="13"/>
  <c r="E489" i="13"/>
  <c r="D489" i="13"/>
  <c r="F488" i="13"/>
  <c r="E488" i="13"/>
  <c r="D488" i="13"/>
  <c r="F487" i="13"/>
  <c r="E487" i="13"/>
  <c r="D487" i="13"/>
  <c r="F486" i="13"/>
  <c r="E486" i="13"/>
  <c r="D486" i="13"/>
  <c r="F485" i="13"/>
  <c r="E485" i="13"/>
  <c r="D485" i="13"/>
  <c r="F484" i="13"/>
  <c r="E484" i="13"/>
  <c r="D484" i="13"/>
  <c r="F483" i="13"/>
  <c r="E483" i="13"/>
  <c r="D483" i="13"/>
  <c r="F482" i="13"/>
  <c r="E482" i="13"/>
  <c r="D482" i="13"/>
  <c r="F481" i="13"/>
  <c r="E481" i="13"/>
  <c r="D481" i="13"/>
  <c r="F480" i="13"/>
  <c r="E480" i="13"/>
  <c r="D480" i="13"/>
  <c r="F479" i="13"/>
  <c r="E479" i="13"/>
  <c r="D479" i="13"/>
  <c r="F478" i="13"/>
  <c r="E478" i="13"/>
  <c r="D478" i="13"/>
  <c r="F477" i="13"/>
  <c r="E477" i="13"/>
  <c r="D477" i="13"/>
  <c r="F476" i="13"/>
  <c r="E476" i="13"/>
  <c r="D476" i="13"/>
  <c r="F475" i="13"/>
  <c r="E475" i="13"/>
  <c r="D475" i="13"/>
  <c r="F474" i="13"/>
  <c r="E474" i="13"/>
  <c r="D474" i="13"/>
  <c r="F473" i="13"/>
  <c r="E473" i="13"/>
  <c r="D473" i="13"/>
  <c r="F472" i="13"/>
  <c r="E472" i="13"/>
  <c r="D472" i="13"/>
  <c r="F471" i="13"/>
  <c r="E471" i="13"/>
  <c r="D471" i="13"/>
  <c r="F470" i="13"/>
  <c r="E470" i="13"/>
  <c r="D470" i="13"/>
  <c r="F469" i="13"/>
  <c r="E469" i="13"/>
  <c r="D469" i="13"/>
  <c r="F468" i="13"/>
  <c r="E468" i="13"/>
  <c r="D468" i="13"/>
  <c r="F467" i="13"/>
  <c r="E467" i="13"/>
  <c r="D467" i="13"/>
  <c r="F466" i="13"/>
  <c r="E466" i="13"/>
  <c r="D466" i="13"/>
  <c r="F465" i="13"/>
  <c r="E465" i="13"/>
  <c r="D465" i="13"/>
  <c r="F464" i="13"/>
  <c r="E464" i="13"/>
  <c r="D464" i="13"/>
  <c r="F463" i="13"/>
  <c r="E463" i="13"/>
  <c r="D463" i="13"/>
  <c r="F462" i="13"/>
  <c r="E462" i="13"/>
  <c r="D462" i="13"/>
  <c r="F461" i="13"/>
  <c r="E461" i="13"/>
  <c r="D461" i="13"/>
  <c r="F460" i="13"/>
  <c r="E460" i="13"/>
  <c r="D460" i="13"/>
  <c r="F459" i="13"/>
  <c r="E459" i="13"/>
  <c r="D459" i="13"/>
  <c r="F458" i="13"/>
  <c r="E458" i="13"/>
  <c r="D458" i="13"/>
  <c r="F457" i="13"/>
  <c r="E457" i="13"/>
  <c r="D457" i="13"/>
  <c r="F456" i="13"/>
  <c r="E456" i="13"/>
  <c r="D456" i="13"/>
  <c r="F455" i="13"/>
  <c r="E455" i="13"/>
  <c r="D455" i="13"/>
  <c r="F454" i="13"/>
  <c r="E454" i="13"/>
  <c r="D454" i="13"/>
  <c r="F453" i="13"/>
  <c r="E453" i="13"/>
  <c r="D453" i="13"/>
  <c r="F452" i="13"/>
  <c r="E452" i="13"/>
  <c r="D452" i="13"/>
  <c r="F451" i="13"/>
  <c r="E451" i="13"/>
  <c r="D451" i="13"/>
  <c r="F450" i="13"/>
  <c r="E450" i="13"/>
  <c r="D450" i="13"/>
  <c r="F449" i="13"/>
  <c r="E449" i="13"/>
  <c r="D449" i="13"/>
  <c r="F448" i="13"/>
  <c r="E448" i="13"/>
  <c r="D448" i="13"/>
  <c r="F447" i="13"/>
  <c r="E447" i="13"/>
  <c r="D447" i="13"/>
  <c r="F446" i="13"/>
  <c r="E446" i="13"/>
  <c r="D446" i="13"/>
  <c r="F445" i="13"/>
  <c r="E445" i="13"/>
  <c r="D445" i="13"/>
  <c r="F444" i="13"/>
  <c r="E444" i="13"/>
  <c r="D444" i="13"/>
  <c r="F443" i="13"/>
  <c r="E443" i="13"/>
  <c r="D443" i="13"/>
  <c r="F442" i="13"/>
  <c r="E442" i="13"/>
  <c r="D442" i="13"/>
  <c r="F441" i="13"/>
  <c r="E441" i="13"/>
  <c r="D441" i="13"/>
  <c r="F440" i="13"/>
  <c r="E440" i="13"/>
  <c r="D440" i="13"/>
  <c r="F439" i="13"/>
  <c r="E439" i="13"/>
  <c r="D439" i="13"/>
  <c r="F438" i="13"/>
  <c r="E438" i="13"/>
  <c r="D438" i="13"/>
  <c r="F437" i="13"/>
  <c r="E437" i="13"/>
  <c r="D437" i="13"/>
  <c r="F436" i="13"/>
  <c r="E436" i="13"/>
  <c r="D436" i="13"/>
  <c r="F435" i="13"/>
  <c r="E435" i="13"/>
  <c r="D435" i="13"/>
  <c r="F434" i="13"/>
  <c r="E434" i="13"/>
  <c r="D434" i="13"/>
  <c r="F433" i="13"/>
  <c r="E433" i="13"/>
  <c r="D433" i="13"/>
  <c r="F432" i="13"/>
  <c r="E432" i="13"/>
  <c r="D432" i="13"/>
  <c r="F431" i="13"/>
  <c r="E431" i="13"/>
  <c r="D431" i="13"/>
  <c r="F430" i="13"/>
  <c r="E430" i="13"/>
  <c r="D430" i="13"/>
  <c r="F429" i="13"/>
  <c r="E429" i="13"/>
  <c r="D429" i="13"/>
  <c r="F428" i="13"/>
  <c r="E428" i="13"/>
  <c r="D428" i="13"/>
  <c r="F427" i="13"/>
  <c r="E427" i="13"/>
  <c r="D427" i="13"/>
  <c r="F426" i="13"/>
  <c r="E426" i="13"/>
  <c r="D426" i="13"/>
  <c r="F425" i="13"/>
  <c r="E425" i="13"/>
  <c r="D425" i="13"/>
  <c r="F424" i="13"/>
  <c r="E424" i="13"/>
  <c r="D424" i="13"/>
  <c r="F423" i="13"/>
  <c r="E423" i="13"/>
  <c r="D423" i="13"/>
  <c r="F422" i="13"/>
  <c r="E422" i="13"/>
  <c r="D422" i="13"/>
  <c r="F421" i="13"/>
  <c r="E421" i="13"/>
  <c r="D421" i="13"/>
  <c r="F420" i="13"/>
  <c r="E420" i="13"/>
  <c r="D420" i="13"/>
  <c r="F419" i="13"/>
  <c r="E419" i="13"/>
  <c r="D419" i="13"/>
  <c r="F418" i="13"/>
  <c r="E418" i="13"/>
  <c r="D418" i="13"/>
  <c r="F417" i="13"/>
  <c r="E417" i="13"/>
  <c r="D417" i="13"/>
  <c r="F416" i="13"/>
  <c r="E416" i="13"/>
  <c r="D416" i="13"/>
  <c r="F415" i="13"/>
  <c r="E415" i="13"/>
  <c r="D415" i="13"/>
  <c r="F414" i="13"/>
  <c r="E414" i="13"/>
  <c r="D414" i="13"/>
  <c r="F413" i="13"/>
  <c r="E413" i="13"/>
  <c r="D413" i="13"/>
  <c r="F412" i="13"/>
  <c r="E412" i="13"/>
  <c r="D412" i="13"/>
  <c r="F411" i="13"/>
  <c r="E411" i="13"/>
  <c r="D411" i="13"/>
  <c r="F410" i="13"/>
  <c r="E410" i="13"/>
  <c r="D410" i="13"/>
  <c r="F409" i="13"/>
  <c r="E409" i="13"/>
  <c r="D409" i="13"/>
  <c r="F408" i="13"/>
  <c r="E408" i="13"/>
  <c r="D408" i="13"/>
  <c r="F407" i="13"/>
  <c r="E407" i="13"/>
  <c r="D407" i="13"/>
  <c r="F406" i="13"/>
  <c r="E406" i="13"/>
  <c r="D406" i="13"/>
  <c r="F405" i="13"/>
  <c r="E405" i="13"/>
  <c r="D405" i="13"/>
  <c r="F404" i="13"/>
  <c r="E404" i="13"/>
  <c r="D404" i="13"/>
  <c r="F403" i="13"/>
  <c r="E403" i="13"/>
  <c r="D403" i="13"/>
  <c r="F402" i="13"/>
  <c r="E402" i="13"/>
  <c r="D402" i="13"/>
  <c r="F401" i="13"/>
  <c r="E401" i="13"/>
  <c r="D401" i="13"/>
  <c r="F400" i="13"/>
  <c r="E400" i="13"/>
  <c r="D400" i="13"/>
  <c r="F399" i="13"/>
  <c r="E399" i="13"/>
  <c r="D399" i="13"/>
  <c r="F398" i="13"/>
  <c r="E398" i="13"/>
  <c r="D398" i="13"/>
  <c r="F397" i="13"/>
  <c r="E397" i="13"/>
  <c r="D397" i="13"/>
  <c r="F396" i="13"/>
  <c r="E396" i="13"/>
  <c r="D396" i="13"/>
  <c r="F395" i="13"/>
  <c r="E395" i="13"/>
  <c r="D395" i="13"/>
  <c r="F394" i="13"/>
  <c r="E394" i="13"/>
  <c r="D394" i="13"/>
  <c r="F393" i="13"/>
  <c r="E393" i="13"/>
  <c r="D393" i="13"/>
  <c r="F392" i="13"/>
  <c r="E392" i="13"/>
  <c r="D392" i="13"/>
  <c r="F391" i="13"/>
  <c r="E391" i="13"/>
  <c r="D391" i="13"/>
  <c r="F390" i="13"/>
  <c r="E390" i="13"/>
  <c r="D390" i="13"/>
  <c r="F389" i="13"/>
  <c r="E389" i="13"/>
  <c r="D389" i="13"/>
  <c r="F388" i="13"/>
  <c r="E388" i="13"/>
  <c r="D388" i="13"/>
  <c r="F387" i="13"/>
  <c r="E387" i="13"/>
  <c r="D387" i="13"/>
  <c r="F386" i="13"/>
  <c r="E386" i="13"/>
  <c r="D386" i="13"/>
  <c r="F385" i="13"/>
  <c r="E385" i="13"/>
  <c r="D385" i="13"/>
  <c r="F384" i="13"/>
  <c r="E384" i="13"/>
  <c r="D384" i="13"/>
  <c r="F383" i="13"/>
  <c r="E383" i="13"/>
  <c r="D383" i="13"/>
  <c r="F382" i="13"/>
  <c r="E382" i="13"/>
  <c r="D382" i="13"/>
  <c r="F381" i="13"/>
  <c r="E381" i="13"/>
  <c r="D381" i="13"/>
  <c r="F380" i="13"/>
  <c r="E380" i="13"/>
  <c r="D380" i="13"/>
  <c r="F379" i="13"/>
  <c r="E379" i="13"/>
  <c r="D379" i="13"/>
  <c r="F378" i="13"/>
  <c r="E378" i="13"/>
  <c r="D378" i="13"/>
  <c r="F377" i="13"/>
  <c r="E377" i="13"/>
  <c r="D377" i="13"/>
  <c r="F376" i="13"/>
  <c r="E376" i="13"/>
  <c r="D376" i="13"/>
  <c r="F375" i="13"/>
  <c r="E375" i="13"/>
  <c r="D375" i="13"/>
  <c r="F374" i="13"/>
  <c r="E374" i="13"/>
  <c r="D374" i="13"/>
  <c r="F373" i="13"/>
  <c r="E373" i="13"/>
  <c r="D373" i="13"/>
  <c r="F372" i="13"/>
  <c r="E372" i="13"/>
  <c r="D372" i="13"/>
  <c r="F371" i="13"/>
  <c r="E371" i="13"/>
  <c r="D371" i="13"/>
  <c r="F370" i="13"/>
  <c r="E370" i="13"/>
  <c r="D370" i="13"/>
  <c r="F369" i="13"/>
  <c r="E369" i="13"/>
  <c r="D369" i="13"/>
  <c r="F368" i="13"/>
  <c r="E368" i="13"/>
  <c r="D368" i="13"/>
  <c r="F367" i="13"/>
  <c r="E367" i="13"/>
  <c r="D367" i="13"/>
  <c r="F366" i="13"/>
  <c r="E366" i="13"/>
  <c r="D366" i="13"/>
  <c r="F365" i="13"/>
  <c r="E365" i="13"/>
  <c r="D365" i="13"/>
  <c r="F364" i="13"/>
  <c r="E364" i="13"/>
  <c r="D364" i="13"/>
  <c r="F363" i="13"/>
  <c r="E363" i="13"/>
  <c r="D363" i="13"/>
  <c r="F362" i="13"/>
  <c r="E362" i="13"/>
  <c r="D362" i="13"/>
  <c r="F361" i="13"/>
  <c r="E361" i="13"/>
  <c r="D361" i="13"/>
  <c r="F360" i="13"/>
  <c r="E360" i="13"/>
  <c r="D360" i="13"/>
  <c r="F359" i="13"/>
  <c r="E359" i="13"/>
  <c r="D359" i="13"/>
  <c r="F358" i="13"/>
  <c r="E358" i="13"/>
  <c r="D358" i="13"/>
  <c r="F357" i="13"/>
  <c r="E357" i="13"/>
  <c r="D357" i="13"/>
  <c r="F356" i="13"/>
  <c r="E356" i="13"/>
  <c r="D356" i="13"/>
  <c r="F355" i="13"/>
  <c r="E355" i="13"/>
  <c r="D355" i="13"/>
  <c r="F354" i="13"/>
  <c r="E354" i="13"/>
  <c r="D354" i="13"/>
  <c r="F353" i="13"/>
  <c r="E353" i="13"/>
  <c r="D353" i="13"/>
  <c r="F352" i="13"/>
  <c r="E352" i="13"/>
  <c r="D352" i="13"/>
  <c r="F351" i="13"/>
  <c r="E351" i="13"/>
  <c r="D351" i="13"/>
  <c r="F350" i="13"/>
  <c r="E350" i="13"/>
  <c r="D350" i="13"/>
  <c r="F349" i="13"/>
  <c r="E349" i="13"/>
  <c r="D349" i="13"/>
  <c r="F348" i="13"/>
  <c r="E348" i="13"/>
  <c r="D348" i="13"/>
  <c r="F347" i="13"/>
  <c r="E347" i="13"/>
  <c r="D347" i="13"/>
  <c r="F346" i="13"/>
  <c r="E346" i="13"/>
  <c r="D346" i="13"/>
  <c r="F345" i="13"/>
  <c r="E345" i="13"/>
  <c r="D345" i="13"/>
  <c r="F344" i="13"/>
  <c r="E344" i="13"/>
  <c r="D344" i="13"/>
  <c r="F343" i="13"/>
  <c r="E343" i="13"/>
  <c r="D343" i="13"/>
  <c r="F342" i="13"/>
  <c r="E342" i="13"/>
  <c r="D342" i="13"/>
  <c r="F341" i="13"/>
  <c r="E341" i="13"/>
  <c r="D341" i="13"/>
  <c r="F340" i="13"/>
  <c r="E340" i="13"/>
  <c r="D340" i="13"/>
  <c r="F339" i="13"/>
  <c r="E339" i="13"/>
  <c r="D339" i="13"/>
  <c r="F338" i="13"/>
  <c r="E338" i="13"/>
  <c r="D338" i="13"/>
  <c r="F337" i="13"/>
  <c r="E337" i="13"/>
  <c r="D337" i="13"/>
  <c r="F336" i="13"/>
  <c r="E336" i="13"/>
  <c r="D336" i="13"/>
  <c r="F335" i="13"/>
  <c r="E335" i="13"/>
  <c r="D335" i="13"/>
  <c r="F334" i="13"/>
  <c r="E334" i="13"/>
  <c r="D334" i="13"/>
  <c r="F333" i="13"/>
  <c r="E333" i="13"/>
  <c r="D333" i="13"/>
  <c r="F332" i="13"/>
  <c r="E332" i="13"/>
  <c r="D332" i="13"/>
  <c r="F331" i="13"/>
  <c r="E331" i="13"/>
  <c r="D331" i="13"/>
  <c r="F330" i="13"/>
  <c r="E330" i="13"/>
  <c r="D330" i="13"/>
  <c r="F329" i="13"/>
  <c r="E329" i="13"/>
  <c r="D329" i="13"/>
  <c r="F328" i="13"/>
  <c r="E328" i="13"/>
  <c r="D328" i="13"/>
  <c r="F327" i="13"/>
  <c r="E327" i="13"/>
  <c r="D327" i="13"/>
  <c r="F326" i="13"/>
  <c r="E326" i="13"/>
  <c r="D326" i="13"/>
  <c r="F325" i="13"/>
  <c r="E325" i="13"/>
  <c r="D325" i="13"/>
  <c r="F324" i="13"/>
  <c r="E324" i="13"/>
  <c r="D324" i="13"/>
  <c r="F323" i="13"/>
  <c r="E323" i="13"/>
  <c r="D323" i="13"/>
  <c r="F322" i="13"/>
  <c r="E322" i="13"/>
  <c r="D322" i="13"/>
  <c r="F321" i="13"/>
  <c r="E321" i="13"/>
  <c r="D321" i="13"/>
  <c r="F320" i="13"/>
  <c r="E320" i="13"/>
  <c r="D320" i="13"/>
  <c r="F319" i="13"/>
  <c r="E319" i="13"/>
  <c r="D319" i="13"/>
  <c r="F318" i="13"/>
  <c r="E318" i="13"/>
  <c r="D318" i="13"/>
  <c r="F317" i="13"/>
  <c r="E317" i="13"/>
  <c r="D317" i="13"/>
  <c r="F316" i="13"/>
  <c r="E316" i="13"/>
  <c r="D316" i="13"/>
  <c r="F315" i="13"/>
  <c r="E315" i="13"/>
  <c r="D315" i="13"/>
  <c r="F314" i="13"/>
  <c r="E314" i="13"/>
  <c r="D314" i="13"/>
  <c r="F313" i="13"/>
  <c r="E313" i="13"/>
  <c r="D313" i="13"/>
  <c r="F312" i="13"/>
  <c r="E312" i="13"/>
  <c r="D312" i="13"/>
  <c r="F311" i="13"/>
  <c r="E311" i="13"/>
  <c r="D311" i="13"/>
  <c r="F310" i="13"/>
  <c r="E310" i="13"/>
  <c r="D310" i="13"/>
  <c r="F309" i="13"/>
  <c r="E309" i="13"/>
  <c r="D309" i="13"/>
  <c r="F308" i="13"/>
  <c r="E308" i="13"/>
  <c r="D308" i="13"/>
  <c r="F307" i="13"/>
  <c r="E307" i="13"/>
  <c r="D307" i="13"/>
  <c r="F306" i="13"/>
  <c r="E306" i="13"/>
  <c r="D306" i="13"/>
  <c r="F305" i="13"/>
  <c r="E305" i="13"/>
  <c r="D305" i="13"/>
  <c r="F304" i="13"/>
  <c r="E304" i="13"/>
  <c r="D304" i="13"/>
  <c r="F303" i="13"/>
  <c r="E303" i="13"/>
  <c r="D303" i="13"/>
  <c r="F302" i="13"/>
  <c r="E302" i="13"/>
  <c r="D302" i="13"/>
  <c r="F301" i="13"/>
  <c r="E301" i="13"/>
  <c r="D301" i="13"/>
  <c r="F300" i="13"/>
  <c r="E300" i="13"/>
  <c r="D300" i="13"/>
  <c r="F299" i="13"/>
  <c r="E299" i="13"/>
  <c r="D299" i="13"/>
  <c r="F298" i="13"/>
  <c r="E298" i="13"/>
  <c r="D298" i="13"/>
  <c r="F297" i="13"/>
  <c r="E297" i="13"/>
  <c r="D297" i="13"/>
  <c r="F296" i="13"/>
  <c r="E296" i="13"/>
  <c r="D296" i="13"/>
  <c r="F295" i="13"/>
  <c r="E295" i="13"/>
  <c r="D295" i="13"/>
  <c r="F294" i="13"/>
  <c r="E294" i="13"/>
  <c r="D294" i="13"/>
  <c r="F293" i="13"/>
  <c r="E293" i="13"/>
  <c r="D293" i="13"/>
  <c r="F292" i="13"/>
  <c r="E292" i="13"/>
  <c r="D292" i="13"/>
  <c r="F291" i="13"/>
  <c r="E291" i="13"/>
  <c r="D291" i="13"/>
  <c r="F290" i="13"/>
  <c r="E290" i="13"/>
  <c r="D290" i="13"/>
  <c r="F289" i="13"/>
  <c r="E289" i="13"/>
  <c r="D289" i="13"/>
  <c r="F288" i="13"/>
  <c r="E288" i="13"/>
  <c r="D288" i="13"/>
  <c r="F287" i="13"/>
  <c r="E287" i="13"/>
  <c r="D287" i="13"/>
  <c r="F286" i="13"/>
  <c r="E286" i="13"/>
  <c r="D286" i="13"/>
  <c r="F285" i="13"/>
  <c r="E285" i="13"/>
  <c r="D285" i="13"/>
  <c r="F284" i="13"/>
  <c r="E284" i="13"/>
  <c r="D284" i="13"/>
  <c r="F283" i="13"/>
  <c r="E283" i="13"/>
  <c r="D283" i="13"/>
  <c r="F282" i="13"/>
  <c r="E282" i="13"/>
  <c r="D282" i="13"/>
  <c r="F281" i="13"/>
  <c r="E281" i="13"/>
  <c r="D281" i="13"/>
  <c r="F280" i="13"/>
  <c r="E280" i="13"/>
  <c r="D280" i="13"/>
  <c r="F279" i="13"/>
  <c r="E279" i="13"/>
  <c r="D279" i="13"/>
  <c r="F278" i="13"/>
  <c r="E278" i="13"/>
  <c r="D278" i="13"/>
  <c r="F277" i="13"/>
  <c r="E277" i="13"/>
  <c r="D277" i="13"/>
  <c r="F276" i="13"/>
  <c r="E276" i="13"/>
  <c r="D276" i="13"/>
  <c r="F275" i="13"/>
  <c r="E275" i="13"/>
  <c r="D275" i="13"/>
  <c r="F274" i="13"/>
  <c r="E274" i="13"/>
  <c r="D274" i="13"/>
  <c r="F273" i="13"/>
  <c r="E273" i="13"/>
  <c r="D273" i="13"/>
  <c r="F272" i="13"/>
  <c r="E272" i="13"/>
  <c r="D272" i="13"/>
  <c r="F271" i="13"/>
  <c r="E271" i="13"/>
  <c r="D271" i="13"/>
  <c r="F270" i="13"/>
  <c r="E270" i="13"/>
  <c r="D270" i="13"/>
  <c r="F269" i="13"/>
  <c r="E269" i="13"/>
  <c r="D269" i="13"/>
  <c r="F268" i="13"/>
  <c r="E268" i="13"/>
  <c r="D268" i="13"/>
  <c r="F267" i="13"/>
  <c r="E267" i="13"/>
  <c r="D267" i="13"/>
  <c r="F266" i="13"/>
  <c r="E266" i="13"/>
  <c r="D266" i="13"/>
  <c r="F265" i="13"/>
  <c r="E265" i="13"/>
  <c r="D265" i="13"/>
  <c r="F264" i="13"/>
  <c r="E264" i="13"/>
  <c r="D264" i="13"/>
  <c r="F263" i="13"/>
  <c r="E263" i="13"/>
  <c r="D263" i="13"/>
  <c r="F262" i="13"/>
  <c r="E262" i="13"/>
  <c r="D262" i="13"/>
  <c r="F261" i="13"/>
  <c r="E261" i="13"/>
  <c r="D261" i="13"/>
  <c r="F260" i="13"/>
  <c r="E260" i="13"/>
  <c r="D260" i="13"/>
  <c r="F259" i="13"/>
  <c r="E259" i="13"/>
  <c r="D259" i="13"/>
  <c r="F258" i="13"/>
  <c r="E258" i="13"/>
  <c r="D258" i="13"/>
  <c r="F257" i="13"/>
  <c r="E257" i="13"/>
  <c r="D257" i="13"/>
  <c r="F256" i="13"/>
  <c r="E256" i="13"/>
  <c r="D256" i="13"/>
  <c r="F255" i="13"/>
  <c r="E255" i="13"/>
  <c r="D255" i="13"/>
  <c r="F254" i="13"/>
  <c r="E254" i="13"/>
  <c r="D254" i="13"/>
  <c r="F253" i="13"/>
  <c r="E253" i="13"/>
  <c r="D253" i="13"/>
  <c r="F252" i="13"/>
  <c r="E252" i="13"/>
  <c r="D252" i="13"/>
  <c r="F251" i="13"/>
  <c r="E251" i="13"/>
  <c r="D251" i="13"/>
  <c r="F250" i="13"/>
  <c r="E250" i="13"/>
  <c r="D250" i="13"/>
  <c r="F249" i="13"/>
  <c r="E249" i="13"/>
  <c r="D249" i="13"/>
  <c r="F248" i="13"/>
  <c r="E248" i="13"/>
  <c r="D248" i="13"/>
  <c r="F247" i="13"/>
  <c r="E247" i="13"/>
  <c r="D247" i="13"/>
  <c r="F246" i="13"/>
  <c r="E246" i="13"/>
  <c r="D246" i="13"/>
  <c r="F245" i="13"/>
  <c r="E245" i="13"/>
  <c r="D245" i="13"/>
  <c r="F244" i="13"/>
  <c r="E244" i="13"/>
  <c r="D244" i="13"/>
  <c r="F243" i="13"/>
  <c r="E243" i="13"/>
  <c r="D243" i="13"/>
  <c r="F242" i="13"/>
  <c r="E242" i="13"/>
  <c r="D242" i="13"/>
  <c r="F241" i="13"/>
  <c r="E241" i="13"/>
  <c r="D241" i="13"/>
  <c r="F240" i="13"/>
  <c r="E240" i="13"/>
  <c r="D240" i="13"/>
  <c r="F239" i="13"/>
  <c r="E239" i="13"/>
  <c r="D239" i="13"/>
  <c r="F238" i="13"/>
  <c r="E238" i="13"/>
  <c r="D238" i="13"/>
  <c r="F237" i="13"/>
  <c r="E237" i="13"/>
  <c r="D237" i="13"/>
  <c r="F236" i="13"/>
  <c r="E236" i="13"/>
  <c r="D236" i="13"/>
  <c r="F235" i="13"/>
  <c r="E235" i="13"/>
  <c r="D235" i="13"/>
  <c r="F234" i="13"/>
  <c r="E234" i="13"/>
  <c r="D234" i="13"/>
  <c r="F233" i="13"/>
  <c r="E233" i="13"/>
  <c r="D233" i="13"/>
  <c r="F232" i="13"/>
  <c r="E232" i="13"/>
  <c r="D232" i="13"/>
  <c r="F231" i="13"/>
  <c r="E231" i="13"/>
  <c r="D231" i="13"/>
  <c r="F230" i="13"/>
  <c r="E230" i="13"/>
  <c r="D230" i="13"/>
  <c r="F229" i="13"/>
  <c r="E229" i="13"/>
  <c r="D229" i="13"/>
  <c r="F228" i="13"/>
  <c r="E228" i="13"/>
  <c r="D228" i="13"/>
  <c r="F227" i="13"/>
  <c r="E227" i="13"/>
  <c r="D227" i="13"/>
  <c r="F226" i="13"/>
  <c r="E226" i="13"/>
  <c r="D226" i="13"/>
  <c r="F225" i="13"/>
  <c r="E225" i="13"/>
  <c r="D225" i="13"/>
  <c r="F224" i="13"/>
  <c r="E224" i="13"/>
  <c r="D224" i="13"/>
  <c r="F223" i="13"/>
  <c r="E223" i="13"/>
  <c r="D223" i="13"/>
  <c r="F222" i="13"/>
  <c r="E222" i="13"/>
  <c r="D222" i="13"/>
  <c r="F221" i="13"/>
  <c r="E221" i="13"/>
  <c r="D221" i="13"/>
  <c r="F220" i="13"/>
  <c r="E220" i="13"/>
  <c r="D220" i="13"/>
  <c r="F219" i="13"/>
  <c r="E219" i="13"/>
  <c r="D219" i="13"/>
  <c r="F218" i="13"/>
  <c r="E218" i="13"/>
  <c r="D218" i="13"/>
  <c r="F217" i="13"/>
  <c r="E217" i="13"/>
  <c r="D217" i="13"/>
  <c r="F216" i="13"/>
  <c r="E216" i="13"/>
  <c r="D216" i="13"/>
  <c r="F215" i="13"/>
  <c r="E215" i="13"/>
  <c r="D215" i="13"/>
  <c r="F214" i="13"/>
  <c r="E214" i="13"/>
  <c r="D214" i="13"/>
  <c r="F213" i="13"/>
  <c r="E213" i="13"/>
  <c r="D213" i="13"/>
  <c r="F212" i="13"/>
  <c r="E212" i="13"/>
  <c r="D212" i="13"/>
  <c r="F211" i="13"/>
  <c r="E211" i="13"/>
  <c r="D211" i="13"/>
  <c r="F210" i="13"/>
  <c r="E210" i="13"/>
  <c r="D210" i="13"/>
  <c r="F209" i="13"/>
  <c r="E209" i="13"/>
  <c r="D209" i="13"/>
  <c r="F208" i="13"/>
  <c r="E208" i="13"/>
  <c r="D208" i="13"/>
  <c r="F207" i="13"/>
  <c r="E207" i="13"/>
  <c r="D207" i="13"/>
  <c r="F206" i="13"/>
  <c r="E206" i="13"/>
  <c r="D206" i="13"/>
  <c r="F205" i="13"/>
  <c r="E205" i="13"/>
  <c r="D205" i="13"/>
  <c r="F204" i="13"/>
  <c r="E204" i="13"/>
  <c r="D204" i="13"/>
  <c r="F203" i="13"/>
  <c r="E203" i="13"/>
  <c r="D203" i="13"/>
  <c r="F202" i="13"/>
  <c r="E202" i="13"/>
  <c r="D202" i="13"/>
  <c r="F201" i="13"/>
  <c r="E201" i="13"/>
  <c r="D201" i="13"/>
  <c r="F200" i="13"/>
  <c r="E200" i="13"/>
  <c r="D200" i="13"/>
  <c r="F199" i="13"/>
  <c r="E199" i="13"/>
  <c r="D199" i="13"/>
  <c r="F198" i="13"/>
  <c r="E198" i="13"/>
  <c r="D198" i="13"/>
  <c r="F197" i="13"/>
  <c r="E197" i="13"/>
  <c r="D197" i="13"/>
  <c r="F196" i="13"/>
  <c r="E196" i="13"/>
  <c r="D196" i="13"/>
  <c r="F195" i="13"/>
  <c r="E195" i="13"/>
  <c r="D195" i="13"/>
  <c r="F194" i="13"/>
  <c r="E194" i="13"/>
  <c r="D194" i="13"/>
  <c r="F193" i="13"/>
  <c r="E193" i="13"/>
  <c r="D193" i="13"/>
  <c r="F192" i="13"/>
  <c r="E192" i="13"/>
  <c r="D192" i="13"/>
  <c r="F191" i="13"/>
  <c r="E191" i="13"/>
  <c r="D191" i="13"/>
  <c r="F190" i="13"/>
  <c r="E190" i="13"/>
  <c r="D190" i="13"/>
  <c r="F189" i="13"/>
  <c r="E189" i="13"/>
  <c r="D189" i="13"/>
  <c r="F188" i="13"/>
  <c r="E188" i="13"/>
  <c r="D188" i="13"/>
  <c r="F187" i="13"/>
  <c r="E187" i="13"/>
  <c r="D187" i="13"/>
  <c r="F186" i="13"/>
  <c r="E186" i="13"/>
  <c r="D186" i="13"/>
  <c r="F185" i="13"/>
  <c r="E185" i="13"/>
  <c r="D185" i="13"/>
  <c r="F184" i="13"/>
  <c r="E184" i="13"/>
  <c r="D184" i="13"/>
  <c r="F183" i="13"/>
  <c r="E183" i="13"/>
  <c r="D183" i="13"/>
  <c r="F182" i="13"/>
  <c r="E182" i="13"/>
  <c r="D182" i="13"/>
  <c r="F181" i="13"/>
  <c r="E181" i="13"/>
  <c r="D181" i="13"/>
  <c r="F180" i="13"/>
  <c r="E180" i="13"/>
  <c r="D180" i="13"/>
  <c r="F179" i="13"/>
  <c r="E179" i="13"/>
  <c r="D179" i="13"/>
  <c r="F178" i="13"/>
  <c r="E178" i="13"/>
  <c r="D178" i="13"/>
  <c r="F177" i="13"/>
  <c r="E177" i="13"/>
  <c r="D177" i="13"/>
  <c r="F176" i="13"/>
  <c r="E176" i="13"/>
  <c r="D176" i="13"/>
  <c r="F175" i="13"/>
  <c r="E175" i="13"/>
  <c r="D175" i="13"/>
  <c r="F174" i="13"/>
  <c r="E174" i="13"/>
  <c r="D174" i="13"/>
  <c r="F173" i="13"/>
  <c r="E173" i="13"/>
  <c r="D173" i="13"/>
  <c r="F172" i="13"/>
  <c r="E172" i="13"/>
  <c r="D172" i="13"/>
  <c r="F171" i="13"/>
  <c r="E171" i="13"/>
  <c r="D171" i="13"/>
  <c r="F170" i="13"/>
  <c r="E170" i="13"/>
  <c r="D170" i="13"/>
  <c r="F169" i="13"/>
  <c r="E169" i="13"/>
  <c r="D169" i="13"/>
  <c r="F168" i="13"/>
  <c r="E168" i="13"/>
  <c r="D168" i="13"/>
  <c r="F167" i="13"/>
  <c r="E167" i="13"/>
  <c r="D167" i="13"/>
  <c r="F166" i="13"/>
  <c r="E166" i="13"/>
  <c r="D166" i="13"/>
  <c r="F165" i="13"/>
  <c r="E165" i="13"/>
  <c r="D165" i="13"/>
  <c r="F164" i="13"/>
  <c r="E164" i="13"/>
  <c r="D164" i="13"/>
  <c r="F163" i="13"/>
  <c r="E163" i="13"/>
  <c r="D163" i="13"/>
  <c r="F162" i="13"/>
  <c r="E162" i="13"/>
  <c r="D162" i="13"/>
  <c r="F161" i="13"/>
  <c r="E161" i="13"/>
  <c r="D161" i="13"/>
  <c r="F160" i="13"/>
  <c r="E160" i="13"/>
  <c r="D160" i="13"/>
  <c r="F159" i="13"/>
  <c r="E159" i="13"/>
  <c r="D159" i="13"/>
  <c r="F158" i="13"/>
  <c r="E158" i="13"/>
  <c r="D158" i="13"/>
  <c r="F157" i="13"/>
  <c r="E157" i="13"/>
  <c r="D157" i="13"/>
  <c r="F156" i="13"/>
  <c r="E156" i="13"/>
  <c r="D156" i="13"/>
  <c r="F155" i="13"/>
  <c r="E155" i="13"/>
  <c r="D155" i="13"/>
  <c r="F154" i="13"/>
  <c r="E154" i="13"/>
  <c r="D154" i="13"/>
  <c r="F153" i="13"/>
  <c r="E153" i="13"/>
  <c r="D153" i="13"/>
  <c r="F152" i="13"/>
  <c r="E152" i="13"/>
  <c r="D152" i="13"/>
  <c r="F151" i="13"/>
  <c r="E151" i="13"/>
  <c r="D151" i="13"/>
  <c r="F150" i="13"/>
  <c r="E150" i="13"/>
  <c r="D150" i="13"/>
  <c r="F149" i="13"/>
  <c r="E149" i="13"/>
  <c r="D149" i="13"/>
  <c r="F148" i="13"/>
  <c r="E148" i="13"/>
  <c r="D148" i="13"/>
  <c r="F147" i="13"/>
  <c r="E147" i="13"/>
  <c r="D147" i="13"/>
  <c r="F146" i="13"/>
  <c r="E146" i="13"/>
  <c r="D146" i="13"/>
  <c r="F145" i="13"/>
  <c r="E145" i="13"/>
  <c r="D145" i="13"/>
  <c r="F144" i="13"/>
  <c r="E144" i="13"/>
  <c r="D144" i="13"/>
  <c r="F143" i="13"/>
  <c r="E143" i="13"/>
  <c r="D143" i="13"/>
  <c r="F142" i="13"/>
  <c r="E142" i="13"/>
  <c r="D142" i="13"/>
  <c r="F141" i="13"/>
  <c r="E141" i="13"/>
  <c r="D141" i="13"/>
  <c r="F140" i="13"/>
  <c r="E140" i="13"/>
  <c r="D140" i="13"/>
  <c r="F139" i="13"/>
  <c r="E139" i="13"/>
  <c r="D139" i="13"/>
  <c r="F138" i="13"/>
  <c r="E138" i="13"/>
  <c r="D138" i="13"/>
  <c r="F137" i="13"/>
  <c r="E137" i="13"/>
  <c r="D137" i="13"/>
  <c r="F136" i="13"/>
  <c r="E136" i="13"/>
  <c r="D136" i="13"/>
  <c r="F135" i="13"/>
  <c r="E135" i="13"/>
  <c r="D135" i="13"/>
  <c r="F134" i="13"/>
  <c r="E134" i="13"/>
  <c r="D134" i="13"/>
  <c r="F133" i="13"/>
  <c r="E133" i="13"/>
  <c r="D133" i="13"/>
  <c r="F132" i="13"/>
  <c r="E132" i="13"/>
  <c r="D132" i="13"/>
  <c r="F131" i="13"/>
  <c r="E131" i="13"/>
  <c r="D131" i="13"/>
  <c r="F130" i="13"/>
  <c r="E130" i="13"/>
  <c r="D130" i="13"/>
  <c r="F129" i="13"/>
  <c r="E129" i="13"/>
  <c r="D129" i="13"/>
  <c r="F128" i="13"/>
  <c r="E128" i="13"/>
  <c r="D128" i="13"/>
  <c r="F127" i="13"/>
  <c r="E127" i="13"/>
  <c r="D127" i="13"/>
  <c r="F126" i="13"/>
  <c r="E126" i="13"/>
  <c r="D126" i="13"/>
  <c r="F125" i="13"/>
  <c r="E125" i="13"/>
  <c r="D125" i="13"/>
  <c r="F124" i="13"/>
  <c r="E124" i="13"/>
  <c r="D124" i="13"/>
  <c r="F123" i="13"/>
  <c r="E123" i="13"/>
  <c r="D123" i="13"/>
  <c r="F122" i="13"/>
  <c r="E122" i="13"/>
  <c r="D122" i="13"/>
  <c r="F121" i="13"/>
  <c r="E121" i="13"/>
  <c r="D121" i="13"/>
  <c r="F120" i="13"/>
  <c r="E120" i="13"/>
  <c r="D120" i="13"/>
  <c r="F119" i="13"/>
  <c r="E119" i="13"/>
  <c r="D119" i="13"/>
  <c r="F118" i="13"/>
  <c r="E118" i="13"/>
  <c r="D118" i="13"/>
  <c r="F117" i="13"/>
  <c r="E117" i="13"/>
  <c r="D117" i="13"/>
  <c r="F116" i="13"/>
  <c r="E116" i="13"/>
  <c r="D116" i="13"/>
  <c r="F115" i="13"/>
  <c r="E115" i="13"/>
  <c r="D115" i="13"/>
  <c r="F114" i="13"/>
  <c r="E114" i="13"/>
  <c r="D114" i="13"/>
  <c r="F113" i="13"/>
  <c r="E113" i="13"/>
  <c r="D113" i="13"/>
  <c r="F112" i="13"/>
  <c r="E112" i="13"/>
  <c r="D112" i="13"/>
  <c r="F111" i="13"/>
  <c r="E111" i="13"/>
  <c r="D111" i="13"/>
  <c r="F110" i="13"/>
  <c r="E110" i="13"/>
  <c r="D110" i="13"/>
  <c r="F109" i="13"/>
  <c r="E109" i="13"/>
  <c r="D109" i="13"/>
  <c r="F108" i="13"/>
  <c r="E108" i="13"/>
  <c r="D108" i="13"/>
  <c r="F107" i="13"/>
  <c r="E107" i="13"/>
  <c r="D107" i="13"/>
  <c r="F106" i="13"/>
  <c r="E106" i="13"/>
  <c r="D106" i="13"/>
  <c r="F105" i="13"/>
  <c r="E105" i="13"/>
  <c r="D105" i="13"/>
  <c r="F104" i="13"/>
  <c r="E104" i="13"/>
  <c r="D104" i="13"/>
  <c r="F103" i="13"/>
  <c r="E103" i="13"/>
  <c r="D103" i="13"/>
  <c r="F102" i="13"/>
  <c r="E102" i="13"/>
  <c r="D102" i="13"/>
  <c r="F101" i="13"/>
  <c r="E101" i="13"/>
  <c r="D101" i="13"/>
  <c r="F100" i="13"/>
  <c r="E100" i="13"/>
  <c r="D100" i="13"/>
  <c r="F99" i="13"/>
  <c r="E99" i="13"/>
  <c r="D99" i="13"/>
  <c r="F98" i="13"/>
  <c r="E98" i="13"/>
  <c r="D98" i="13"/>
  <c r="F97" i="13"/>
  <c r="E97" i="13"/>
  <c r="D97" i="13"/>
  <c r="F96" i="13"/>
  <c r="E96" i="13"/>
  <c r="D96" i="13"/>
  <c r="F95" i="13"/>
  <c r="E95" i="13"/>
  <c r="D95" i="13"/>
  <c r="F94" i="13"/>
  <c r="E94" i="13"/>
  <c r="D94" i="13"/>
  <c r="F93" i="13"/>
  <c r="E93" i="13"/>
  <c r="D93" i="13"/>
  <c r="F92" i="13"/>
  <c r="E92" i="13"/>
  <c r="D92" i="13"/>
  <c r="F91" i="13"/>
  <c r="E91" i="13"/>
  <c r="D91" i="13"/>
  <c r="F90" i="13"/>
  <c r="E90" i="13"/>
  <c r="D90" i="13"/>
  <c r="F89" i="13"/>
  <c r="E89" i="13"/>
  <c r="D89" i="13"/>
  <c r="F88" i="13"/>
  <c r="E88" i="13"/>
  <c r="D88" i="13"/>
  <c r="F87" i="13"/>
  <c r="E87" i="13"/>
  <c r="D87" i="13"/>
  <c r="F86" i="13"/>
  <c r="E86" i="13"/>
  <c r="D86" i="13"/>
  <c r="F85" i="13"/>
  <c r="E85" i="13"/>
  <c r="D85" i="13"/>
  <c r="F84" i="13"/>
  <c r="E84" i="13"/>
  <c r="D84" i="13"/>
  <c r="F83" i="13"/>
  <c r="E83" i="13"/>
  <c r="D83" i="13"/>
  <c r="F82" i="13"/>
  <c r="E82" i="13"/>
  <c r="D82" i="13"/>
  <c r="F81" i="13"/>
  <c r="E81" i="13"/>
  <c r="D81" i="13"/>
  <c r="F80" i="13"/>
  <c r="E80" i="13"/>
  <c r="D80" i="13"/>
  <c r="F79" i="13"/>
  <c r="E79" i="13"/>
  <c r="D79" i="13"/>
  <c r="F78" i="13"/>
  <c r="E78" i="13"/>
  <c r="D78" i="13"/>
  <c r="F77" i="13"/>
  <c r="E77" i="13"/>
  <c r="D77" i="13"/>
  <c r="F76" i="13"/>
  <c r="E76" i="13"/>
  <c r="D76" i="13"/>
  <c r="F75" i="13"/>
  <c r="E75" i="13"/>
  <c r="D75" i="13"/>
  <c r="F74" i="13"/>
  <c r="E74" i="13"/>
  <c r="D74" i="13"/>
  <c r="F73" i="13"/>
  <c r="E73" i="13"/>
  <c r="D73" i="13"/>
  <c r="F72" i="13"/>
  <c r="E72" i="13"/>
  <c r="D72" i="13"/>
  <c r="F71" i="13"/>
  <c r="E71" i="13"/>
  <c r="D71" i="13"/>
  <c r="F70" i="13"/>
  <c r="E70" i="13"/>
  <c r="D70" i="13"/>
  <c r="F69" i="13"/>
  <c r="E69" i="13"/>
  <c r="D69" i="13"/>
  <c r="F68" i="13"/>
  <c r="E68" i="13"/>
  <c r="D68" i="13"/>
  <c r="F67" i="13"/>
  <c r="E67" i="13"/>
  <c r="D67" i="13"/>
  <c r="F66" i="13"/>
  <c r="E66" i="13"/>
  <c r="D66" i="13"/>
  <c r="F65" i="13"/>
  <c r="E65" i="13"/>
  <c r="D65" i="13"/>
  <c r="F64" i="13"/>
  <c r="E64" i="13"/>
  <c r="D64" i="13"/>
  <c r="F63" i="13"/>
  <c r="E63" i="13"/>
  <c r="D63" i="13"/>
  <c r="F62" i="13"/>
  <c r="E62" i="13"/>
  <c r="D62" i="13"/>
  <c r="F61" i="13"/>
  <c r="E61" i="13"/>
  <c r="D61" i="13"/>
  <c r="F60" i="13"/>
  <c r="E60" i="13"/>
  <c r="D60" i="13"/>
  <c r="F59" i="13"/>
  <c r="E59" i="13"/>
  <c r="D59" i="13"/>
  <c r="F58" i="13"/>
  <c r="E58" i="13"/>
  <c r="D58" i="13"/>
  <c r="F57" i="13"/>
  <c r="E57" i="13"/>
  <c r="D57" i="13"/>
  <c r="F56" i="13"/>
  <c r="E56" i="13"/>
  <c r="D56" i="13"/>
  <c r="F55" i="13"/>
  <c r="E55" i="13"/>
  <c r="D55" i="13"/>
  <c r="F54" i="13"/>
  <c r="E54" i="13"/>
  <c r="D54" i="13"/>
  <c r="F53" i="13"/>
  <c r="E53" i="13"/>
  <c r="D53" i="13"/>
  <c r="F52" i="13"/>
  <c r="E52" i="13"/>
  <c r="D52" i="13"/>
  <c r="F51" i="13"/>
  <c r="E51" i="13"/>
  <c r="D51" i="13"/>
  <c r="F50" i="13"/>
  <c r="E50" i="13"/>
  <c r="D50" i="13"/>
  <c r="F49" i="13"/>
  <c r="E49" i="13"/>
  <c r="D49" i="13"/>
  <c r="F48" i="13"/>
  <c r="E48" i="13"/>
  <c r="D48" i="13"/>
  <c r="F47" i="13"/>
  <c r="E47" i="13"/>
  <c r="D47" i="13"/>
  <c r="F46" i="13"/>
  <c r="E46" i="13"/>
  <c r="D46" i="13"/>
  <c r="F45" i="13"/>
  <c r="E45" i="13"/>
  <c r="D45" i="13"/>
  <c r="F44" i="13"/>
  <c r="E44" i="13"/>
  <c r="D44" i="13"/>
  <c r="F43" i="13"/>
  <c r="E43" i="13"/>
  <c r="D43" i="13"/>
  <c r="F42" i="13"/>
  <c r="E42" i="13"/>
  <c r="D42" i="13"/>
  <c r="F41" i="13"/>
  <c r="E41" i="13"/>
  <c r="D41" i="13"/>
  <c r="F40" i="13"/>
  <c r="E40" i="13"/>
  <c r="D40" i="13"/>
  <c r="F39" i="13"/>
  <c r="E39" i="13"/>
  <c r="D39" i="13"/>
  <c r="F38" i="13"/>
  <c r="E38" i="13"/>
  <c r="D38" i="13"/>
  <c r="F37" i="13"/>
  <c r="E37" i="13"/>
  <c r="D37" i="13"/>
  <c r="F36" i="13"/>
  <c r="E36" i="13"/>
  <c r="D36" i="13"/>
  <c r="F35" i="13"/>
  <c r="E35" i="13"/>
  <c r="D35" i="13"/>
  <c r="F34" i="13"/>
  <c r="E34" i="13"/>
  <c r="D34" i="13"/>
  <c r="F33" i="13"/>
  <c r="E33" i="13"/>
  <c r="D33" i="13"/>
  <c r="F32" i="13"/>
  <c r="E32" i="13"/>
  <c r="D32" i="13"/>
  <c r="F31" i="13"/>
  <c r="E31" i="13"/>
  <c r="D31" i="13"/>
  <c r="F30" i="13"/>
  <c r="E30" i="13"/>
  <c r="D30" i="13"/>
  <c r="F29" i="13"/>
  <c r="E29" i="13"/>
  <c r="D29" i="13"/>
  <c r="F28" i="13"/>
  <c r="E28" i="13"/>
  <c r="D28" i="13"/>
  <c r="F27" i="13"/>
  <c r="E27" i="13"/>
  <c r="D27" i="13"/>
  <c r="F26" i="13"/>
  <c r="E26" i="13"/>
  <c r="D26" i="13"/>
  <c r="F25" i="13"/>
  <c r="E25" i="13"/>
  <c r="D25" i="13"/>
  <c r="F24" i="13"/>
  <c r="E24" i="13"/>
  <c r="D24" i="13"/>
  <c r="F23" i="13"/>
  <c r="E23" i="13"/>
  <c r="D23" i="13"/>
  <c r="F22" i="13"/>
  <c r="E22" i="13"/>
  <c r="D22" i="13"/>
  <c r="F21" i="13"/>
  <c r="E21" i="13"/>
  <c r="D21" i="13"/>
  <c r="F20" i="13"/>
  <c r="E20" i="13"/>
  <c r="D20" i="13"/>
  <c r="F19" i="13"/>
  <c r="E19" i="13"/>
  <c r="D19" i="13"/>
  <c r="F18" i="13"/>
  <c r="E18" i="13"/>
  <c r="D18" i="13"/>
  <c r="F17" i="13"/>
  <c r="E17" i="13"/>
  <c r="D17" i="13"/>
  <c r="F16" i="13"/>
  <c r="E16" i="13"/>
  <c r="D16" i="13"/>
  <c r="F15" i="13"/>
  <c r="E15" i="13"/>
  <c r="D15" i="13"/>
  <c r="F14" i="13"/>
  <c r="E14" i="13"/>
  <c r="D14" i="13"/>
  <c r="F13" i="13"/>
  <c r="E13" i="13"/>
  <c r="D13" i="13"/>
  <c r="F12" i="13"/>
  <c r="E12" i="13"/>
  <c r="D12" i="13"/>
  <c r="F11" i="13"/>
  <c r="E11" i="13"/>
  <c r="D11" i="13"/>
  <c r="F10" i="13"/>
  <c r="E10" i="13"/>
  <c r="D10" i="13"/>
  <c r="F9" i="13"/>
  <c r="E9" i="13"/>
  <c r="D9" i="13"/>
  <c r="F8" i="13"/>
  <c r="E8" i="13"/>
  <c r="D8" i="13"/>
  <c r="M7" i="13"/>
  <c r="L7" i="13"/>
  <c r="F7" i="13"/>
  <c r="E7" i="13"/>
  <c r="D7" i="13"/>
  <c r="F6" i="13"/>
  <c r="E6" i="13"/>
  <c r="D6" i="13"/>
  <c r="F5" i="13"/>
  <c r="E5" i="13"/>
  <c r="D5" i="13"/>
  <c r="F4" i="13"/>
  <c r="E4" i="13"/>
  <c r="D4" i="13"/>
  <c r="F3" i="13"/>
  <c r="E3" i="13"/>
  <c r="D3" i="13"/>
  <c r="L11" i="13" s="1"/>
  <c r="D25" i="12"/>
  <c r="C25" i="12"/>
  <c r="E24" i="12"/>
  <c r="D24" i="12"/>
  <c r="C24" i="12"/>
  <c r="E23" i="12"/>
  <c r="D23" i="12"/>
  <c r="C23" i="12"/>
  <c r="E22" i="12"/>
  <c r="D22" i="12"/>
  <c r="C22" i="12"/>
  <c r="E21" i="12"/>
  <c r="D21" i="12"/>
  <c r="C21" i="12"/>
  <c r="E20" i="12"/>
  <c r="D20" i="12"/>
  <c r="C20" i="12"/>
  <c r="E19" i="12"/>
  <c r="D19" i="12"/>
  <c r="C19" i="12"/>
  <c r="E18" i="12"/>
  <c r="D18" i="12"/>
  <c r="C18" i="12"/>
  <c r="E17" i="12"/>
  <c r="D17" i="12"/>
  <c r="C17" i="12"/>
  <c r="E16" i="12"/>
  <c r="D16" i="12"/>
  <c r="C16" i="12"/>
  <c r="E15" i="12"/>
  <c r="D15" i="12"/>
  <c r="C15" i="12"/>
  <c r="E14" i="12"/>
  <c r="D14" i="12"/>
  <c r="C14" i="12"/>
  <c r="E13" i="12"/>
  <c r="D13" i="12"/>
  <c r="C13" i="12"/>
  <c r="E12" i="12"/>
  <c r="D12" i="12"/>
  <c r="C12" i="12"/>
  <c r="E11" i="12"/>
  <c r="D11" i="12"/>
  <c r="C11" i="12"/>
  <c r="E10" i="12"/>
  <c r="D10" i="12"/>
  <c r="C10" i="12"/>
  <c r="E9" i="12"/>
  <c r="D9" i="12"/>
  <c r="C9" i="12"/>
  <c r="E8" i="12"/>
  <c r="D8" i="12"/>
  <c r="C8" i="12"/>
  <c r="E7" i="12"/>
  <c r="D7" i="12"/>
  <c r="C7" i="12"/>
  <c r="E6" i="12"/>
  <c r="D6" i="12"/>
  <c r="C6" i="12"/>
  <c r="E5" i="12"/>
  <c r="D5" i="12"/>
  <c r="C5" i="12"/>
  <c r="H1255" i="11" a="1"/>
  <c r="H1254" i="11" a="1"/>
  <c r="H1253" i="11" a="1"/>
  <c r="H1252" i="11" a="1"/>
  <c r="H1251" i="11" a="1"/>
  <c r="H1250" i="11" a="1"/>
  <c r="H1249" i="11" a="1"/>
  <c r="H1248" i="11" a="1"/>
  <c r="H1247" i="11" a="1"/>
  <c r="H1246" i="11" a="1"/>
  <c r="H1245" i="11" a="1"/>
  <c r="H1244" i="11" a="1"/>
  <c r="H1243" i="11" a="1"/>
  <c r="H1242" i="11" a="1"/>
  <c r="H1241" i="11" a="1"/>
  <c r="H1240" i="11" a="1"/>
  <c r="H1239" i="11" a="1"/>
  <c r="H1238" i="11" a="1"/>
  <c r="H1237" i="11" a="1"/>
  <c r="H1236" i="11" a="1"/>
  <c r="J1236" i="11" s="1"/>
  <c r="H1235" i="11" a="1"/>
  <c r="H1234" i="11" a="1"/>
  <c r="H1233" i="11" a="1"/>
  <c r="H1232" i="11" a="1"/>
  <c r="H1231" i="11" a="1"/>
  <c r="H1230" i="11" a="1"/>
  <c r="H1229" i="11" a="1"/>
  <c r="I1229" i="11" s="1"/>
  <c r="H1228" i="11" a="1"/>
  <c r="H1227" i="11" a="1"/>
  <c r="H1226" i="11" a="1"/>
  <c r="H1225" i="11" a="1"/>
  <c r="H1224" i="11" a="1"/>
  <c r="J1224" i="11" s="1"/>
  <c r="H1223" i="11" a="1"/>
  <c r="H1222" i="11" a="1"/>
  <c r="H1221" i="11" a="1"/>
  <c r="H1220" i="11" a="1"/>
  <c r="H1219" i="11" a="1"/>
  <c r="H1218" i="11" a="1"/>
  <c r="H1217" i="11" a="1"/>
  <c r="H1216" i="11" a="1"/>
  <c r="H1215" i="11" a="1"/>
  <c r="H1214" i="11" a="1"/>
  <c r="H1213" i="11" a="1"/>
  <c r="H1212" i="11" a="1"/>
  <c r="H1211" i="11" a="1"/>
  <c r="H1210" i="11" a="1"/>
  <c r="H1209" i="11" a="1"/>
  <c r="H1208" i="11" a="1"/>
  <c r="H1207" i="11" a="1"/>
  <c r="H1206" i="11" a="1"/>
  <c r="H1205" i="11" a="1"/>
  <c r="H1204" i="11" a="1"/>
  <c r="H1203" i="11" a="1"/>
  <c r="H1202" i="11" a="1"/>
  <c r="H1201" i="11" a="1"/>
  <c r="H1200" i="11" a="1"/>
  <c r="H1199" i="11" a="1"/>
  <c r="H1198" i="11" a="1"/>
  <c r="H1197" i="11" a="1"/>
  <c r="H1196" i="11" a="1"/>
  <c r="H1195" i="11" a="1"/>
  <c r="H1194" i="11" a="1"/>
  <c r="H1193" i="11" a="1"/>
  <c r="H1192" i="11" a="1"/>
  <c r="H1191" i="11" a="1"/>
  <c r="H1190" i="11" a="1"/>
  <c r="H1189" i="11" a="1"/>
  <c r="H1188" i="11" a="1"/>
  <c r="H1187" i="11" a="1"/>
  <c r="H1186" i="11" a="1"/>
  <c r="H1185" i="11" a="1"/>
  <c r="H1184" i="11" a="1"/>
  <c r="H1183" i="11" a="1"/>
  <c r="H1182" i="11" a="1"/>
  <c r="H1181" i="11" a="1"/>
  <c r="H1180" i="11" a="1"/>
  <c r="H1179" i="11" a="1"/>
  <c r="H1178" i="11" a="1"/>
  <c r="H1177" i="11" a="1"/>
  <c r="H1176" i="11" a="1"/>
  <c r="H1175" i="11" a="1"/>
  <c r="H1174" i="11" a="1"/>
  <c r="H1173" i="11" a="1"/>
  <c r="H1172" i="11" a="1"/>
  <c r="H1171" i="11" a="1"/>
  <c r="H1170" i="11" a="1"/>
  <c r="H1169" i="11" a="1"/>
  <c r="H1168" i="11" a="1"/>
  <c r="H1167" i="11" a="1"/>
  <c r="H1166" i="11" a="1"/>
  <c r="H1165" i="11" a="1"/>
  <c r="H1164" i="11" a="1"/>
  <c r="H1163" i="11" a="1"/>
  <c r="H1162" i="11" a="1"/>
  <c r="H1161" i="11" a="1"/>
  <c r="H1160" i="11" a="1"/>
  <c r="H1159" i="11" a="1"/>
  <c r="H1158" i="11" a="1"/>
  <c r="H1157" i="11" a="1"/>
  <c r="H1156" i="11" a="1"/>
  <c r="H1155" i="11" a="1"/>
  <c r="H1154" i="11" a="1"/>
  <c r="H1153" i="11" a="1"/>
  <c r="H1152" i="11" a="1"/>
  <c r="H1151" i="11" a="1"/>
  <c r="H1150" i="11" a="1"/>
  <c r="H1149" i="11" a="1"/>
  <c r="H1148" i="11" a="1"/>
  <c r="H1147" i="11" a="1"/>
  <c r="H1146" i="11" a="1"/>
  <c r="H1145" i="11" a="1"/>
  <c r="H1144" i="11" a="1"/>
  <c r="H1143" i="11" a="1"/>
  <c r="H1142" i="11" a="1"/>
  <c r="H1141" i="11" a="1"/>
  <c r="H1140" i="11" a="1"/>
  <c r="H1139" i="11" a="1"/>
  <c r="H1138" i="11" a="1"/>
  <c r="H1137" i="11" a="1"/>
  <c r="H1136" i="11" a="1"/>
  <c r="H1135" i="11" a="1"/>
  <c r="H1134" i="11" a="1"/>
  <c r="H1133" i="11" a="1"/>
  <c r="H1132" i="11" a="1"/>
  <c r="H1131" i="11" a="1"/>
  <c r="H1130" i="11" a="1"/>
  <c r="H1129" i="11" a="1"/>
  <c r="H1128" i="11" a="1"/>
  <c r="H1127" i="11" a="1"/>
  <c r="H1126" i="11" a="1"/>
  <c r="H1125" i="11" a="1"/>
  <c r="H1124" i="11" a="1"/>
  <c r="H1123" i="11" a="1"/>
  <c r="H1122" i="11" a="1"/>
  <c r="H1121" i="11" a="1"/>
  <c r="H1120" i="11" a="1"/>
  <c r="H1119" i="11" a="1"/>
  <c r="H1118" i="11" a="1"/>
  <c r="H1117" i="11" a="1"/>
  <c r="H1116" i="11" a="1"/>
  <c r="H1115" i="11" a="1"/>
  <c r="H1114" i="11" a="1"/>
  <c r="H1113" i="11" a="1"/>
  <c r="H1112" i="11" a="1"/>
  <c r="H1111" i="11" a="1"/>
  <c r="H1110" i="11" a="1"/>
  <c r="H1109" i="11" a="1"/>
  <c r="H1108" i="11" a="1"/>
  <c r="H1107" i="11" a="1"/>
  <c r="H1106" i="11" a="1"/>
  <c r="H1105" i="11" a="1"/>
  <c r="H1104" i="11" a="1"/>
  <c r="H1103" i="11" a="1"/>
  <c r="H1102" i="11" a="1"/>
  <c r="H1101" i="11" a="1"/>
  <c r="H1100" i="11" a="1"/>
  <c r="H1099" i="11" a="1"/>
  <c r="H1098" i="11" a="1"/>
  <c r="H1097" i="11" a="1"/>
  <c r="H1096" i="11" a="1"/>
  <c r="H1095" i="11" a="1"/>
  <c r="H1094" i="11" a="1"/>
  <c r="H1093" i="11" a="1"/>
  <c r="H1092" i="11" a="1"/>
  <c r="H1091" i="11" a="1"/>
  <c r="H1090" i="11" a="1"/>
  <c r="H1089" i="11" a="1"/>
  <c r="H1088" i="11" a="1"/>
  <c r="H1087" i="11" a="1"/>
  <c r="H1086" i="11" a="1"/>
  <c r="H1085" i="11" a="1"/>
  <c r="H1084" i="11" a="1"/>
  <c r="H1083" i="11" a="1"/>
  <c r="H1082" i="11" a="1"/>
  <c r="H1081" i="11" a="1"/>
  <c r="H1080" i="11" a="1"/>
  <c r="H1079" i="11" a="1"/>
  <c r="H1078" i="11" a="1"/>
  <c r="H1077" i="11" a="1"/>
  <c r="H1076" i="11" a="1"/>
  <c r="H1075" i="11" a="1"/>
  <c r="H1074" i="11" a="1"/>
  <c r="H1073" i="11" a="1"/>
  <c r="H1072" i="11" a="1"/>
  <c r="H1071" i="11" a="1"/>
  <c r="H1070" i="11" a="1"/>
  <c r="H1069" i="11" a="1"/>
  <c r="H1068" i="11" a="1"/>
  <c r="H1067" i="11" a="1"/>
  <c r="H1066" i="11" a="1"/>
  <c r="H1065" i="11" a="1"/>
  <c r="H1064" i="11" a="1"/>
  <c r="H1063" i="11" a="1"/>
  <c r="H1062" i="11" a="1"/>
  <c r="H1061" i="11" a="1"/>
  <c r="H1060" i="11" a="1"/>
  <c r="H1059" i="11" a="1"/>
  <c r="H1058" i="11" a="1"/>
  <c r="H1057" i="11" a="1"/>
  <c r="H1056" i="11" a="1"/>
  <c r="H1055" i="11" a="1"/>
  <c r="H1054" i="11" a="1"/>
  <c r="H1053" i="11" a="1"/>
  <c r="H1052" i="11" a="1"/>
  <c r="H1051" i="11" a="1"/>
  <c r="H1050" i="11" a="1"/>
  <c r="H1049" i="11" a="1"/>
  <c r="H1048" i="11" a="1"/>
  <c r="H1047" i="11" a="1"/>
  <c r="H1046" i="11" a="1"/>
  <c r="H1045" i="11" a="1"/>
  <c r="H1044" i="11" a="1"/>
  <c r="H1043" i="11" a="1"/>
  <c r="H1042" i="11" a="1"/>
  <c r="H1041" i="11" a="1"/>
  <c r="H1040" i="11" a="1"/>
  <c r="H1039" i="11" a="1"/>
  <c r="H1038" i="11" a="1"/>
  <c r="H1037" i="11" a="1"/>
  <c r="H1036" i="11" a="1"/>
  <c r="H1035" i="11" a="1"/>
  <c r="H1034" i="11" a="1"/>
  <c r="H1033" i="11" a="1"/>
  <c r="H1032" i="11" a="1"/>
  <c r="H1031" i="11" a="1"/>
  <c r="H1030" i="11" a="1"/>
  <c r="H1029" i="11" a="1"/>
  <c r="H1028" i="11" a="1"/>
  <c r="H1027" i="11" a="1"/>
  <c r="H1026" i="11" a="1"/>
  <c r="H1025" i="11" a="1"/>
  <c r="H1024" i="11" a="1"/>
  <c r="H1023" i="11" a="1"/>
  <c r="H1022" i="11" a="1"/>
  <c r="H1021" i="11" a="1"/>
  <c r="H1020" i="11" a="1"/>
  <c r="H1019" i="11" a="1"/>
  <c r="H1018" i="11" a="1"/>
  <c r="H1017" i="11" a="1"/>
  <c r="H1016" i="11" a="1"/>
  <c r="H1015" i="11" a="1"/>
  <c r="H1014" i="11" a="1"/>
  <c r="H1013" i="11" a="1"/>
  <c r="H1012" i="11" a="1"/>
  <c r="H1011" i="11" a="1"/>
  <c r="H1010" i="11" a="1"/>
  <c r="H1009" i="11" a="1"/>
  <c r="H1008" i="11" a="1"/>
  <c r="H1007" i="11" a="1"/>
  <c r="H1006" i="11" a="1"/>
  <c r="H1005" i="11" a="1"/>
  <c r="H1004" i="11" a="1"/>
  <c r="H1003" i="11" a="1"/>
  <c r="H1002" i="11" a="1"/>
  <c r="H1001" i="11" a="1"/>
  <c r="H1000" i="11" a="1"/>
  <c r="H999" i="11" a="1"/>
  <c r="H998" i="11" a="1"/>
  <c r="H997" i="11" a="1"/>
  <c r="H996" i="11" a="1"/>
  <c r="H995" i="11" a="1"/>
  <c r="H994" i="11" a="1"/>
  <c r="H993" i="11" a="1"/>
  <c r="H992" i="11" a="1"/>
  <c r="H991" i="11" a="1"/>
  <c r="H990" i="11" a="1"/>
  <c r="H989" i="11" a="1"/>
  <c r="H988" i="11" a="1"/>
  <c r="H987" i="11" a="1"/>
  <c r="H986" i="11" a="1"/>
  <c r="H985" i="11" a="1"/>
  <c r="H984" i="11" a="1"/>
  <c r="H983" i="11" a="1"/>
  <c r="H982" i="11" a="1"/>
  <c r="H981" i="11" a="1"/>
  <c r="H980" i="11" a="1"/>
  <c r="H979" i="11" a="1"/>
  <c r="H978" i="11" a="1"/>
  <c r="H977" i="11" a="1"/>
  <c r="H976" i="11" a="1"/>
  <c r="H975" i="11" a="1"/>
  <c r="H974" i="11" a="1"/>
  <c r="H973" i="11" a="1"/>
  <c r="H972" i="11" a="1"/>
  <c r="H971" i="11" a="1"/>
  <c r="H970" i="11" a="1"/>
  <c r="H969" i="11" a="1"/>
  <c r="H968" i="11" a="1"/>
  <c r="H967" i="11" a="1"/>
  <c r="H966" i="11" a="1"/>
  <c r="H965" i="11" a="1"/>
  <c r="H964" i="11" a="1"/>
  <c r="H963" i="11" a="1"/>
  <c r="H962" i="11" a="1"/>
  <c r="H961" i="11" a="1"/>
  <c r="H960" i="11" a="1"/>
  <c r="H959" i="11" a="1"/>
  <c r="H958" i="11" a="1"/>
  <c r="H957" i="11" a="1"/>
  <c r="H956" i="11" a="1"/>
  <c r="H955" i="11" a="1"/>
  <c r="H954" i="11" a="1"/>
  <c r="H953" i="11" a="1"/>
  <c r="H952" i="11" a="1"/>
  <c r="H951" i="11" a="1"/>
  <c r="H950" i="11" a="1"/>
  <c r="H949" i="11" a="1"/>
  <c r="H948" i="11" a="1"/>
  <c r="H947" i="11" a="1"/>
  <c r="H946" i="11" a="1"/>
  <c r="H945" i="11" a="1"/>
  <c r="H944" i="11" a="1"/>
  <c r="H943" i="11" a="1"/>
  <c r="H942" i="11" a="1"/>
  <c r="H941" i="11" a="1"/>
  <c r="H940" i="11" a="1"/>
  <c r="H939" i="11" a="1"/>
  <c r="H938" i="11" a="1"/>
  <c r="H937" i="11" a="1"/>
  <c r="H936" i="11" a="1"/>
  <c r="H935" i="11" a="1"/>
  <c r="H934" i="11" a="1"/>
  <c r="H933" i="11" a="1"/>
  <c r="H932" i="11" a="1"/>
  <c r="H931" i="11" a="1"/>
  <c r="H930" i="11" a="1"/>
  <c r="H929" i="11" a="1"/>
  <c r="H928" i="11" a="1"/>
  <c r="H927" i="11" a="1"/>
  <c r="H926" i="11" a="1"/>
  <c r="H925" i="11" a="1"/>
  <c r="H924" i="11" a="1"/>
  <c r="H923" i="11" a="1"/>
  <c r="H922" i="11" a="1"/>
  <c r="H921" i="11" a="1"/>
  <c r="H920" i="11" a="1"/>
  <c r="H919" i="11" a="1"/>
  <c r="H918" i="11" a="1"/>
  <c r="H917" i="11" a="1"/>
  <c r="H916" i="11" a="1"/>
  <c r="H915" i="11" a="1"/>
  <c r="H914" i="11" a="1"/>
  <c r="H913" i="11" a="1"/>
  <c r="H912" i="11" a="1"/>
  <c r="H911" i="11" a="1"/>
  <c r="H910" i="11" a="1"/>
  <c r="H909" i="11" a="1"/>
  <c r="H908" i="11" a="1"/>
  <c r="H907" i="11" a="1"/>
  <c r="H906" i="11" a="1"/>
  <c r="H905" i="11" a="1"/>
  <c r="H904" i="11" a="1"/>
  <c r="H903" i="11" a="1"/>
  <c r="H902" i="11" a="1"/>
  <c r="H901" i="11" a="1"/>
  <c r="H900" i="11" a="1"/>
  <c r="H899" i="11" a="1"/>
  <c r="H898" i="11" a="1"/>
  <c r="H897" i="11" a="1"/>
  <c r="H896" i="11" a="1"/>
  <c r="H895" i="11" a="1"/>
  <c r="H894" i="11" a="1"/>
  <c r="H893" i="11" a="1"/>
  <c r="H892" i="11" a="1"/>
  <c r="H891" i="11" a="1"/>
  <c r="H890" i="11" a="1"/>
  <c r="H889" i="11" a="1"/>
  <c r="H888" i="11" a="1"/>
  <c r="H887" i="11" a="1"/>
  <c r="H886" i="11" a="1"/>
  <c r="H885" i="11" a="1"/>
  <c r="H884" i="11" a="1"/>
  <c r="H883" i="11" a="1"/>
  <c r="H882" i="11" a="1"/>
  <c r="H881" i="11" a="1"/>
  <c r="H880" i="11" a="1"/>
  <c r="H879" i="11" a="1"/>
  <c r="H878" i="11" a="1"/>
  <c r="H877" i="11" a="1"/>
  <c r="H876" i="11" a="1"/>
  <c r="H875" i="11" a="1"/>
  <c r="H874" i="11" a="1"/>
  <c r="H873" i="11" a="1"/>
  <c r="H872" i="11" a="1"/>
  <c r="H871" i="11" a="1"/>
  <c r="H870" i="11" a="1"/>
  <c r="H869" i="11" a="1"/>
  <c r="H868" i="11" a="1"/>
  <c r="H867" i="11" a="1"/>
  <c r="H866" i="11" a="1"/>
  <c r="H865" i="11" a="1"/>
  <c r="H864" i="11" a="1"/>
  <c r="H863" i="11" a="1"/>
  <c r="H862" i="11" a="1"/>
  <c r="H861" i="11" a="1"/>
  <c r="H860" i="11" a="1"/>
  <c r="H859" i="11" a="1"/>
  <c r="H858" i="11" a="1"/>
  <c r="H857" i="11" a="1"/>
  <c r="H856" i="11" a="1"/>
  <c r="H855" i="11" a="1"/>
  <c r="H854" i="11" a="1"/>
  <c r="H853" i="11" a="1"/>
  <c r="H852" i="11" a="1"/>
  <c r="H851" i="11" a="1"/>
  <c r="H850" i="11" a="1"/>
  <c r="H849" i="11" a="1"/>
  <c r="H848" i="11" a="1"/>
  <c r="H847" i="11" a="1"/>
  <c r="H846" i="11" a="1"/>
  <c r="H845" i="11" a="1"/>
  <c r="H844" i="11" a="1"/>
  <c r="H843" i="11" a="1"/>
  <c r="H842" i="11" a="1"/>
  <c r="H841" i="11" a="1"/>
  <c r="H840" i="11" a="1"/>
  <c r="H839" i="11" a="1"/>
  <c r="H838" i="11" a="1"/>
  <c r="H837" i="11" a="1"/>
  <c r="H836" i="11" a="1"/>
  <c r="H835" i="11" a="1"/>
  <c r="H834" i="11" a="1"/>
  <c r="H833" i="11" a="1"/>
  <c r="H832" i="11" a="1"/>
  <c r="H831" i="11" a="1"/>
  <c r="H830" i="11" a="1"/>
  <c r="H829" i="11" a="1"/>
  <c r="H828" i="11" a="1"/>
  <c r="H827" i="11" a="1"/>
  <c r="H826" i="11" a="1"/>
  <c r="H825" i="11" a="1"/>
  <c r="H824" i="11" a="1"/>
  <c r="H823" i="11" a="1"/>
  <c r="H822" i="11" a="1"/>
  <c r="H821" i="11" a="1"/>
  <c r="H820" i="11" a="1"/>
  <c r="H819" i="11" a="1"/>
  <c r="H818" i="11" a="1"/>
  <c r="H817" i="11" a="1"/>
  <c r="H816" i="11" a="1"/>
  <c r="H815" i="11" a="1"/>
  <c r="H814" i="11" a="1"/>
  <c r="H813" i="11" a="1"/>
  <c r="H812" i="11" a="1"/>
  <c r="H811" i="11" a="1"/>
  <c r="H810" i="11" a="1"/>
  <c r="H809" i="11" a="1"/>
  <c r="H808" i="11" a="1"/>
  <c r="H807" i="11" a="1"/>
  <c r="H806" i="11" a="1"/>
  <c r="H805" i="11" a="1"/>
  <c r="H804" i="11" a="1"/>
  <c r="H803" i="11" a="1"/>
  <c r="H802" i="11" a="1"/>
  <c r="H801" i="11" a="1"/>
  <c r="H800" i="11" a="1"/>
  <c r="H799" i="11" a="1"/>
  <c r="H798" i="11" a="1"/>
  <c r="H797" i="11" a="1"/>
  <c r="H796" i="11" a="1"/>
  <c r="H795" i="11" a="1"/>
  <c r="H794" i="11" a="1"/>
  <c r="H793" i="11" a="1"/>
  <c r="H792" i="11" a="1"/>
  <c r="H791" i="11" a="1"/>
  <c r="H790" i="11" a="1"/>
  <c r="H789" i="11" a="1"/>
  <c r="H788" i="11" a="1"/>
  <c r="H787" i="11" a="1"/>
  <c r="H786" i="11" a="1"/>
  <c r="H785" i="11" a="1"/>
  <c r="H784" i="11" a="1"/>
  <c r="H783" i="11" a="1"/>
  <c r="H782" i="11" a="1"/>
  <c r="H781" i="11" a="1"/>
  <c r="H780" i="11" a="1"/>
  <c r="H779" i="11" a="1"/>
  <c r="H778" i="11" a="1"/>
  <c r="H777" i="11" a="1"/>
  <c r="H776" i="11" a="1"/>
  <c r="H775" i="11" a="1"/>
  <c r="H774" i="11" a="1"/>
  <c r="H773" i="11" a="1"/>
  <c r="H772" i="11" a="1"/>
  <c r="H771" i="11" a="1"/>
  <c r="J771" i="11" s="1"/>
  <c r="H770" i="11" a="1"/>
  <c r="H769" i="11" a="1"/>
  <c r="H768" i="11" a="1"/>
  <c r="H767" i="11" a="1"/>
  <c r="H766" i="11" a="1"/>
  <c r="H765" i="11" a="1"/>
  <c r="H764" i="11" a="1"/>
  <c r="H763" i="11" a="1"/>
  <c r="H762" i="11" a="1"/>
  <c r="H761" i="11" a="1"/>
  <c r="H760" i="11" a="1"/>
  <c r="H759" i="11" a="1"/>
  <c r="H758" i="11" a="1"/>
  <c r="H757" i="11" a="1"/>
  <c r="H756" i="11" a="1"/>
  <c r="H755" i="11" a="1"/>
  <c r="H754" i="11" a="1"/>
  <c r="H753" i="11" a="1"/>
  <c r="H752" i="11" a="1"/>
  <c r="H751" i="11" a="1"/>
  <c r="H750" i="11" a="1"/>
  <c r="H749" i="11" a="1"/>
  <c r="H748" i="11" a="1"/>
  <c r="H747" i="11" a="1"/>
  <c r="J747" i="11" s="1"/>
  <c r="H746" i="11" a="1"/>
  <c r="H745" i="11" a="1"/>
  <c r="H744" i="11" a="1"/>
  <c r="H743" i="11" a="1"/>
  <c r="H742" i="11" a="1"/>
  <c r="H741" i="11" a="1"/>
  <c r="H740" i="11" a="1"/>
  <c r="H739" i="11" a="1"/>
  <c r="H738" i="11" a="1"/>
  <c r="I738" i="11" s="1"/>
  <c r="H737" i="11" a="1"/>
  <c r="H736" i="11" a="1"/>
  <c r="H735" i="11" a="1"/>
  <c r="H734" i="11" a="1"/>
  <c r="H733" i="11" a="1"/>
  <c r="H732" i="11" a="1"/>
  <c r="H731" i="11" a="1"/>
  <c r="H730" i="11" a="1"/>
  <c r="H729" i="11" a="1"/>
  <c r="H728" i="11" a="1"/>
  <c r="H727" i="11" a="1"/>
  <c r="H726" i="11" a="1"/>
  <c r="H725" i="11" a="1"/>
  <c r="H724" i="11" a="1"/>
  <c r="H723" i="11" a="1"/>
  <c r="H722" i="11" a="1"/>
  <c r="H721" i="11" a="1"/>
  <c r="H720" i="11" a="1"/>
  <c r="H719" i="11" a="1"/>
  <c r="H718" i="11" a="1"/>
  <c r="H717" i="11" a="1"/>
  <c r="H716" i="11" a="1"/>
  <c r="H715" i="11" a="1"/>
  <c r="H714" i="11" a="1"/>
  <c r="H713" i="11" a="1"/>
  <c r="H712" i="11" a="1"/>
  <c r="H711" i="11" a="1"/>
  <c r="H710" i="11" a="1"/>
  <c r="H709" i="11" a="1"/>
  <c r="H708" i="11" a="1"/>
  <c r="H707" i="11" a="1"/>
  <c r="H706" i="11" a="1"/>
  <c r="H705" i="11" a="1"/>
  <c r="H704" i="11" a="1"/>
  <c r="H703" i="11" a="1"/>
  <c r="H702" i="11" a="1"/>
  <c r="H701" i="11" a="1"/>
  <c r="H700" i="11" a="1"/>
  <c r="H699" i="11" a="1"/>
  <c r="H698" i="11" a="1"/>
  <c r="H697" i="11" a="1"/>
  <c r="H696" i="11" a="1"/>
  <c r="H695" i="11" a="1"/>
  <c r="H694" i="11" a="1"/>
  <c r="H693" i="11" a="1"/>
  <c r="H692" i="11" a="1"/>
  <c r="H691" i="11" a="1"/>
  <c r="H690" i="11" a="1"/>
  <c r="H689" i="11" a="1"/>
  <c r="H688" i="11" a="1"/>
  <c r="H687" i="11" a="1"/>
  <c r="H686" i="11" a="1"/>
  <c r="H685" i="11" a="1"/>
  <c r="H684" i="11" a="1"/>
  <c r="H683" i="11" a="1"/>
  <c r="H682" i="11" a="1"/>
  <c r="H681" i="11" a="1"/>
  <c r="H680" i="11" a="1"/>
  <c r="H679" i="11" a="1"/>
  <c r="H678" i="11" a="1"/>
  <c r="H677" i="11" a="1"/>
  <c r="H676" i="11" a="1"/>
  <c r="H675" i="11" a="1"/>
  <c r="H674" i="11" a="1"/>
  <c r="H673" i="11" a="1"/>
  <c r="H672" i="11" a="1"/>
  <c r="H671" i="11" a="1"/>
  <c r="H670" i="11" a="1"/>
  <c r="H669" i="11" a="1"/>
  <c r="H668" i="11" a="1"/>
  <c r="H667" i="11" a="1"/>
  <c r="H666" i="11" a="1"/>
  <c r="H665" i="11" a="1"/>
  <c r="H664" i="11" a="1"/>
  <c r="H663" i="11" a="1"/>
  <c r="H662" i="11" a="1"/>
  <c r="H661" i="11" a="1"/>
  <c r="H660" i="11" a="1"/>
  <c r="H659" i="11" a="1"/>
  <c r="H658" i="11" a="1"/>
  <c r="H657" i="11" a="1"/>
  <c r="H656" i="11" a="1"/>
  <c r="H655" i="11" a="1"/>
  <c r="H654" i="11" a="1"/>
  <c r="H653" i="11" a="1"/>
  <c r="H652" i="11" a="1"/>
  <c r="H651" i="11" a="1"/>
  <c r="H650" i="11" a="1"/>
  <c r="H649" i="11" a="1"/>
  <c r="H648" i="11" a="1"/>
  <c r="H647" i="11" a="1"/>
  <c r="H646" i="11" a="1"/>
  <c r="H645" i="11" a="1"/>
  <c r="H644" i="11" a="1"/>
  <c r="H643" i="11" a="1"/>
  <c r="H642" i="11" a="1"/>
  <c r="H641" i="11" a="1"/>
  <c r="H640" i="11" a="1"/>
  <c r="H639" i="11" a="1"/>
  <c r="H638" i="11" a="1"/>
  <c r="H637" i="11" a="1"/>
  <c r="H636" i="11" a="1"/>
  <c r="H635" i="11" a="1"/>
  <c r="H634" i="11" a="1"/>
  <c r="H633" i="11" a="1"/>
  <c r="H632" i="11" a="1"/>
  <c r="H631" i="11" a="1"/>
  <c r="H630" i="11" a="1"/>
  <c r="H629" i="11" a="1"/>
  <c r="H628" i="11" a="1"/>
  <c r="H627" i="11" a="1"/>
  <c r="H626" i="11" a="1"/>
  <c r="H625" i="11" a="1"/>
  <c r="H624" i="11" a="1"/>
  <c r="H623" i="11" a="1"/>
  <c r="H622" i="11" a="1"/>
  <c r="H621" i="11" a="1"/>
  <c r="H620" i="11" a="1"/>
  <c r="H619" i="11" a="1"/>
  <c r="H618" i="11" a="1"/>
  <c r="H617" i="11" a="1"/>
  <c r="H616" i="11" a="1"/>
  <c r="H615" i="11" a="1"/>
  <c r="H614" i="11" a="1"/>
  <c r="H613" i="11" a="1"/>
  <c r="H612" i="11" a="1"/>
  <c r="H611" i="11" a="1"/>
  <c r="H610" i="11" a="1"/>
  <c r="H609" i="11" a="1"/>
  <c r="H608" i="11" a="1"/>
  <c r="H607" i="11" a="1"/>
  <c r="H606" i="11" a="1"/>
  <c r="H605" i="11" a="1"/>
  <c r="H604" i="11" a="1"/>
  <c r="H603" i="11" a="1"/>
  <c r="H602" i="11" a="1"/>
  <c r="H601" i="11" a="1"/>
  <c r="H600" i="11" a="1"/>
  <c r="H599" i="11" a="1"/>
  <c r="H598" i="11" a="1"/>
  <c r="H597" i="11" a="1"/>
  <c r="H596" i="11" a="1"/>
  <c r="H595" i="11" a="1"/>
  <c r="H594" i="11" a="1"/>
  <c r="H593" i="11" a="1"/>
  <c r="H592" i="11" a="1"/>
  <c r="H591" i="11" a="1"/>
  <c r="H590" i="11" a="1"/>
  <c r="H589" i="11" a="1"/>
  <c r="H588" i="11" a="1"/>
  <c r="H587" i="11" a="1"/>
  <c r="H586" i="11" a="1"/>
  <c r="H585" i="11" a="1"/>
  <c r="H584" i="11" a="1"/>
  <c r="H583" i="11" a="1"/>
  <c r="H582" i="11" a="1"/>
  <c r="H581" i="11" a="1"/>
  <c r="H580" i="11" a="1"/>
  <c r="H579" i="11" a="1"/>
  <c r="H578" i="11" a="1"/>
  <c r="H577" i="11" a="1"/>
  <c r="H576" i="11" a="1"/>
  <c r="H575" i="11" a="1"/>
  <c r="H574" i="11" a="1"/>
  <c r="H573" i="11" a="1"/>
  <c r="H572" i="11" a="1"/>
  <c r="H571" i="11" a="1"/>
  <c r="H570" i="11" a="1"/>
  <c r="H569" i="11" a="1"/>
  <c r="H568" i="11" a="1"/>
  <c r="H567" i="11" a="1"/>
  <c r="H566" i="11" a="1"/>
  <c r="H565" i="11" a="1"/>
  <c r="H564" i="11" a="1"/>
  <c r="H563" i="11" a="1"/>
  <c r="H562" i="11" a="1"/>
  <c r="H561" i="11" a="1"/>
  <c r="H560" i="11" a="1"/>
  <c r="H559" i="11" a="1"/>
  <c r="H558" i="11" a="1"/>
  <c r="H557" i="11" a="1"/>
  <c r="H556" i="11" a="1"/>
  <c r="H555" i="11" a="1"/>
  <c r="H554" i="11" a="1"/>
  <c r="H553" i="11" a="1"/>
  <c r="H552" i="11" a="1"/>
  <c r="H551" i="11" a="1"/>
  <c r="H550" i="11" a="1"/>
  <c r="H549" i="11" a="1"/>
  <c r="H548" i="11" a="1"/>
  <c r="H547" i="11" a="1"/>
  <c r="H546" i="11" a="1"/>
  <c r="H545" i="11" a="1"/>
  <c r="H544" i="11" a="1"/>
  <c r="H543" i="11" a="1"/>
  <c r="H542" i="11" a="1"/>
  <c r="H541" i="11" a="1"/>
  <c r="H540" i="11" a="1"/>
  <c r="H539" i="11" a="1"/>
  <c r="H538" i="11" a="1"/>
  <c r="H537" i="11" a="1"/>
  <c r="H536" i="11" a="1"/>
  <c r="H535" i="11" a="1"/>
  <c r="H534" i="11" a="1"/>
  <c r="H533" i="11" a="1"/>
  <c r="H532" i="11" a="1"/>
  <c r="H531" i="11" a="1"/>
  <c r="H530" i="11" a="1"/>
  <c r="H529" i="11" a="1"/>
  <c r="H528" i="11" a="1"/>
  <c r="H527" i="11" a="1"/>
  <c r="H526" i="11" a="1"/>
  <c r="H525" i="11" a="1"/>
  <c r="H524" i="11" a="1"/>
  <c r="H523" i="11" a="1"/>
  <c r="H522" i="11" a="1"/>
  <c r="H521" i="11" a="1"/>
  <c r="H520" i="11" a="1"/>
  <c r="H519" i="11" a="1"/>
  <c r="H518" i="11" a="1"/>
  <c r="H517" i="11" a="1"/>
  <c r="H516" i="11" a="1"/>
  <c r="H515" i="11" a="1"/>
  <c r="H514" i="11" a="1"/>
  <c r="H513" i="11" a="1"/>
  <c r="H512" i="11" a="1"/>
  <c r="H511" i="11" a="1"/>
  <c r="H510" i="11" a="1"/>
  <c r="H509" i="11" a="1"/>
  <c r="H508" i="11" a="1"/>
  <c r="H507" i="11" a="1"/>
  <c r="H506" i="11" a="1"/>
  <c r="H505" i="11" a="1"/>
  <c r="H504" i="11" a="1"/>
  <c r="H503" i="11" a="1"/>
  <c r="H502" i="11" a="1"/>
  <c r="H501" i="11" a="1"/>
  <c r="H500" i="11" a="1"/>
  <c r="H499" i="11" a="1"/>
  <c r="H498" i="11" a="1"/>
  <c r="H497" i="11" a="1"/>
  <c r="H496" i="11" a="1"/>
  <c r="H495" i="11" a="1"/>
  <c r="H494" i="11" a="1"/>
  <c r="H493" i="11" a="1"/>
  <c r="H492" i="11" a="1"/>
  <c r="H491" i="11" a="1"/>
  <c r="H490" i="11" a="1"/>
  <c r="H489" i="11" a="1"/>
  <c r="H488" i="11" a="1"/>
  <c r="H487" i="11" a="1"/>
  <c r="H486" i="11" a="1"/>
  <c r="H485" i="11" a="1"/>
  <c r="H484" i="11" a="1"/>
  <c r="H483" i="11" a="1"/>
  <c r="H482" i="11" a="1"/>
  <c r="H481" i="11" a="1"/>
  <c r="H480" i="11" a="1"/>
  <c r="H479" i="11" a="1"/>
  <c r="H478" i="11" a="1"/>
  <c r="H477" i="11" a="1"/>
  <c r="H476" i="11" a="1"/>
  <c r="H475" i="11" a="1"/>
  <c r="H474" i="11" a="1"/>
  <c r="H473" i="11" a="1"/>
  <c r="H472" i="11" a="1"/>
  <c r="H471" i="11" a="1"/>
  <c r="H470" i="11" a="1"/>
  <c r="H469" i="11" a="1"/>
  <c r="H468" i="11" a="1"/>
  <c r="H467" i="11" a="1"/>
  <c r="H466" i="11" a="1"/>
  <c r="H465" i="11" a="1"/>
  <c r="H464" i="11" a="1"/>
  <c r="H463" i="11" a="1"/>
  <c r="H462" i="11" a="1"/>
  <c r="H461" i="11" a="1"/>
  <c r="H460" i="11" a="1"/>
  <c r="H459" i="11" a="1"/>
  <c r="H458" i="11" a="1"/>
  <c r="H457" i="11" a="1"/>
  <c r="H456" i="11" a="1"/>
  <c r="H455" i="11" a="1"/>
  <c r="H454" i="11" a="1"/>
  <c r="H453" i="11" a="1"/>
  <c r="H452" i="11" a="1"/>
  <c r="H451" i="11" a="1"/>
  <c r="H450" i="11" a="1"/>
  <c r="H449" i="11" a="1"/>
  <c r="H448" i="11" a="1"/>
  <c r="H447" i="11" a="1"/>
  <c r="H446" i="11" a="1"/>
  <c r="H445" i="11" a="1"/>
  <c r="H444" i="11" a="1"/>
  <c r="H443" i="11" a="1"/>
  <c r="H442" i="11" a="1"/>
  <c r="H441" i="11" a="1"/>
  <c r="H440" i="11" a="1"/>
  <c r="H439" i="11" a="1"/>
  <c r="H438" i="11" a="1"/>
  <c r="H437" i="11" a="1"/>
  <c r="H436" i="11" a="1"/>
  <c r="H435" i="11" a="1"/>
  <c r="H434" i="11" a="1"/>
  <c r="H433" i="11" a="1"/>
  <c r="H432" i="11" a="1"/>
  <c r="H431" i="11" a="1"/>
  <c r="H430" i="11" a="1"/>
  <c r="H429" i="11" a="1"/>
  <c r="H428" i="11" a="1"/>
  <c r="H427" i="11" a="1"/>
  <c r="H426" i="11" a="1"/>
  <c r="H425" i="11" a="1"/>
  <c r="H424" i="11" a="1"/>
  <c r="H423" i="11" a="1"/>
  <c r="H422" i="11" a="1"/>
  <c r="H421" i="11" a="1"/>
  <c r="H420" i="11" a="1"/>
  <c r="H419" i="11" a="1"/>
  <c r="H418" i="11" a="1"/>
  <c r="H417" i="11" a="1"/>
  <c r="H416" i="11" a="1"/>
  <c r="H415" i="11" a="1"/>
  <c r="H414" i="11" a="1"/>
  <c r="H413" i="11" a="1"/>
  <c r="H412" i="11" a="1"/>
  <c r="H411" i="11" a="1"/>
  <c r="H410" i="11" a="1"/>
  <c r="H409" i="11" a="1"/>
  <c r="H408" i="11" a="1"/>
  <c r="H407" i="11" a="1"/>
  <c r="H406" i="11" a="1"/>
  <c r="H405" i="11" a="1"/>
  <c r="H404" i="11" a="1"/>
  <c r="H403" i="11" a="1"/>
  <c r="H402" i="11" a="1"/>
  <c r="H401" i="11" a="1"/>
  <c r="H400" i="11" a="1"/>
  <c r="H399" i="11" a="1"/>
  <c r="H398" i="11" a="1"/>
  <c r="H397" i="11" a="1"/>
  <c r="H396" i="11" a="1"/>
  <c r="H395" i="11" a="1"/>
  <c r="H394" i="11" a="1"/>
  <c r="H393" i="11" a="1"/>
  <c r="H392" i="11" a="1"/>
  <c r="H391" i="11" a="1"/>
  <c r="H390" i="11" a="1"/>
  <c r="H389" i="11" a="1"/>
  <c r="H388" i="11" a="1"/>
  <c r="H387" i="11" a="1"/>
  <c r="H386" i="11" a="1"/>
  <c r="H385" i="11" a="1"/>
  <c r="H384" i="11" a="1"/>
  <c r="H383" i="11" a="1"/>
  <c r="H382" i="11" a="1"/>
  <c r="H381" i="11" a="1"/>
  <c r="H380" i="11" a="1"/>
  <c r="H379" i="11" a="1"/>
  <c r="H378" i="11" a="1"/>
  <c r="H377" i="11" a="1"/>
  <c r="H376" i="11" a="1"/>
  <c r="H375" i="11" a="1"/>
  <c r="H374" i="11" a="1"/>
  <c r="H373" i="11" a="1"/>
  <c r="H372" i="11" a="1"/>
  <c r="H371" i="11" a="1"/>
  <c r="H370" i="11" a="1"/>
  <c r="H369" i="11" a="1"/>
  <c r="H368" i="11" a="1"/>
  <c r="H367" i="11" a="1"/>
  <c r="H366" i="11" a="1"/>
  <c r="H365" i="11" a="1"/>
  <c r="H364" i="11" a="1"/>
  <c r="H363" i="11" a="1"/>
  <c r="H362" i="11" a="1"/>
  <c r="H361" i="11" a="1"/>
  <c r="H360" i="11" a="1"/>
  <c r="H359" i="11" a="1"/>
  <c r="H358" i="11" a="1"/>
  <c r="H357" i="11" a="1"/>
  <c r="H356" i="11" a="1"/>
  <c r="H355" i="11" a="1"/>
  <c r="H354" i="11" a="1"/>
  <c r="H353" i="11" a="1"/>
  <c r="H352" i="11" a="1"/>
  <c r="H351" i="11" a="1"/>
  <c r="H350" i="11" a="1"/>
  <c r="H349" i="11" a="1"/>
  <c r="H348" i="11" a="1"/>
  <c r="H347" i="11" a="1"/>
  <c r="H346" i="11" a="1"/>
  <c r="H345" i="11" a="1"/>
  <c r="H344" i="11" a="1"/>
  <c r="H343" i="11" a="1"/>
  <c r="H342" i="11" a="1"/>
  <c r="H341" i="11" a="1"/>
  <c r="H340" i="11" a="1"/>
  <c r="H339" i="11" a="1"/>
  <c r="H338" i="11" a="1"/>
  <c r="H337" i="11" a="1"/>
  <c r="H336" i="11" a="1"/>
  <c r="H335" i="11" a="1"/>
  <c r="H334" i="11" a="1"/>
  <c r="H333" i="11" a="1"/>
  <c r="H332" i="11" a="1"/>
  <c r="H331" i="11" a="1"/>
  <c r="H330" i="11" a="1"/>
  <c r="H329" i="11" a="1"/>
  <c r="H328" i="11" a="1"/>
  <c r="H327" i="11" a="1"/>
  <c r="H326" i="11" a="1"/>
  <c r="H325" i="11" a="1"/>
  <c r="H324" i="11" a="1"/>
  <c r="H323" i="11" a="1"/>
  <c r="H322" i="11" a="1"/>
  <c r="H321" i="11" a="1"/>
  <c r="H320" i="11" a="1"/>
  <c r="H319" i="11" a="1"/>
  <c r="H318" i="11" a="1"/>
  <c r="H317" i="11" a="1"/>
  <c r="H316" i="11" a="1"/>
  <c r="H315" i="11" a="1"/>
  <c r="H314" i="11" a="1"/>
  <c r="H313" i="11" a="1"/>
  <c r="H312" i="11" a="1"/>
  <c r="H311" i="11" a="1"/>
  <c r="H310" i="11" a="1"/>
  <c r="H309" i="11" a="1"/>
  <c r="H308" i="11" a="1"/>
  <c r="H307" i="11" a="1"/>
  <c r="H306" i="11" a="1"/>
  <c r="H305" i="11" a="1"/>
  <c r="H304" i="11" a="1"/>
  <c r="H303" i="11" a="1"/>
  <c r="H302" i="11" a="1"/>
  <c r="H301" i="11" a="1"/>
  <c r="H300" i="11" a="1"/>
  <c r="H299" i="11" a="1"/>
  <c r="H298" i="11" a="1"/>
  <c r="H297" i="11" a="1"/>
  <c r="H296" i="11" a="1"/>
  <c r="H295" i="11" a="1"/>
  <c r="H294" i="11" a="1"/>
  <c r="H293" i="11" a="1"/>
  <c r="H292" i="11" a="1"/>
  <c r="H291" i="11" a="1"/>
  <c r="H290" i="11" a="1"/>
  <c r="H289" i="11" a="1"/>
  <c r="H288" i="11" a="1"/>
  <c r="H287" i="11" a="1"/>
  <c r="H286" i="11" a="1"/>
  <c r="H285" i="11" a="1"/>
  <c r="H284" i="11" a="1"/>
  <c r="H283" i="11" a="1"/>
  <c r="H282" i="11" a="1"/>
  <c r="H281" i="11" a="1"/>
  <c r="H280" i="11" a="1"/>
  <c r="H279" i="11" a="1"/>
  <c r="H278" i="11" a="1"/>
  <c r="H277" i="11" a="1"/>
  <c r="H276" i="11" a="1"/>
  <c r="H275" i="11" a="1"/>
  <c r="H274" i="11" a="1"/>
  <c r="H273" i="11" a="1"/>
  <c r="H272" i="11" a="1"/>
  <c r="H271" i="11" a="1"/>
  <c r="H270" i="11" a="1"/>
  <c r="H269" i="11" a="1"/>
  <c r="H268" i="11" a="1"/>
  <c r="H267" i="11" a="1"/>
  <c r="H266" i="11" a="1"/>
  <c r="H265" i="11" a="1"/>
  <c r="H264" i="11" a="1"/>
  <c r="H263" i="11" a="1"/>
  <c r="H262" i="11" a="1"/>
  <c r="H261" i="11" a="1"/>
  <c r="H260" i="11" a="1"/>
  <c r="H259" i="11" a="1"/>
  <c r="H258" i="11" a="1"/>
  <c r="H257" i="11" a="1"/>
  <c r="H256" i="11" a="1"/>
  <c r="H255" i="11" a="1"/>
  <c r="H254" i="11" a="1"/>
  <c r="H253" i="11" a="1"/>
  <c r="H252" i="11" a="1"/>
  <c r="H251" i="11" a="1"/>
  <c r="H250" i="11" a="1"/>
  <c r="H249" i="11" a="1"/>
  <c r="H248" i="11" a="1"/>
  <c r="H247" i="11" a="1"/>
  <c r="H246" i="11" a="1"/>
  <c r="H245" i="11" a="1"/>
  <c r="H244" i="11" a="1"/>
  <c r="H243" i="11" a="1"/>
  <c r="H242" i="11" a="1"/>
  <c r="H241" i="11" a="1"/>
  <c r="H240" i="11" a="1"/>
  <c r="H239" i="11" a="1"/>
  <c r="H238" i="11" a="1"/>
  <c r="H237" i="11" a="1"/>
  <c r="H236" i="11" a="1"/>
  <c r="H235" i="11" a="1"/>
  <c r="H234" i="11" a="1"/>
  <c r="H233" i="11" a="1"/>
  <c r="H232" i="11" a="1"/>
  <c r="H231" i="11" a="1"/>
  <c r="H230" i="11" a="1"/>
  <c r="H229" i="11" a="1"/>
  <c r="H228" i="11" a="1"/>
  <c r="H227" i="11" a="1"/>
  <c r="H226" i="11" a="1"/>
  <c r="H225" i="11" a="1"/>
  <c r="H224" i="11" a="1"/>
  <c r="H223" i="11" a="1"/>
  <c r="H222" i="11" a="1"/>
  <c r="H221" i="11" a="1"/>
  <c r="H220" i="11" a="1"/>
  <c r="H219" i="11" a="1"/>
  <c r="H218" i="11" a="1"/>
  <c r="H217" i="11" a="1"/>
  <c r="H216" i="11" a="1"/>
  <c r="H215" i="11" a="1"/>
  <c r="H214" i="11" a="1"/>
  <c r="H213" i="11" a="1"/>
  <c r="H212" i="11" a="1"/>
  <c r="H211" i="11" a="1"/>
  <c r="H210" i="11" a="1"/>
  <c r="H209" i="11" a="1"/>
  <c r="H208" i="11" a="1"/>
  <c r="H207" i="11" a="1"/>
  <c r="H206" i="11" a="1"/>
  <c r="H205" i="11" a="1"/>
  <c r="H204" i="11" a="1"/>
  <c r="H203" i="11" a="1"/>
  <c r="H202" i="11" a="1"/>
  <c r="H201" i="11" a="1"/>
  <c r="H200" i="11" a="1"/>
  <c r="H199" i="11" a="1"/>
  <c r="H198" i="11" a="1"/>
  <c r="H197" i="11" a="1"/>
  <c r="H196" i="11" a="1"/>
  <c r="H195" i="11" a="1"/>
  <c r="H194" i="11" a="1"/>
  <c r="H193" i="11" a="1"/>
  <c r="H192" i="11" a="1"/>
  <c r="H191" i="11" a="1"/>
  <c r="H190" i="11" a="1"/>
  <c r="H189" i="11" a="1"/>
  <c r="H188" i="11" a="1"/>
  <c r="H187" i="11" a="1"/>
  <c r="H186" i="11" a="1"/>
  <c r="H185" i="11" a="1"/>
  <c r="H184" i="11" a="1"/>
  <c r="H183" i="11" a="1"/>
  <c r="H182" i="11" a="1"/>
  <c r="H181" i="11" a="1"/>
  <c r="H180" i="11" a="1"/>
  <c r="H179" i="11" a="1"/>
  <c r="H178" i="11" a="1"/>
  <c r="H177" i="11" a="1"/>
  <c r="H176" i="11" a="1"/>
  <c r="H175" i="11" a="1"/>
  <c r="H174" i="11" a="1"/>
  <c r="H173" i="11" a="1"/>
  <c r="H172" i="11" a="1"/>
  <c r="H171" i="11" a="1"/>
  <c r="H170" i="11" a="1"/>
  <c r="H169" i="11" a="1"/>
  <c r="H168" i="11" a="1"/>
  <c r="H167" i="11" a="1"/>
  <c r="H166" i="11" a="1"/>
  <c r="H165" i="11" a="1"/>
  <c r="H164" i="11" a="1"/>
  <c r="H163" i="11" a="1"/>
  <c r="H162" i="11" a="1"/>
  <c r="H161" i="11" a="1"/>
  <c r="H160" i="11" a="1"/>
  <c r="H159" i="11" a="1"/>
  <c r="H158" i="11" a="1"/>
  <c r="H157" i="11" a="1"/>
  <c r="H156" i="11" a="1"/>
  <c r="H155" i="11" a="1"/>
  <c r="H154" i="11" a="1"/>
  <c r="H153" i="11" a="1"/>
  <c r="H152" i="11" a="1"/>
  <c r="H151" i="11" a="1"/>
  <c r="H150" i="11" a="1"/>
  <c r="H149" i="11" a="1"/>
  <c r="H148" i="11" a="1"/>
  <c r="H147" i="11" a="1"/>
  <c r="H146" i="11" a="1"/>
  <c r="H145" i="11" a="1"/>
  <c r="H144" i="11" a="1"/>
  <c r="H143" i="11" a="1"/>
  <c r="H142" i="11" a="1"/>
  <c r="H141" i="11" a="1"/>
  <c r="H140" i="11" a="1"/>
  <c r="I140" i="11" s="1"/>
  <c r="H139" i="11" a="1"/>
  <c r="H138" i="11" a="1"/>
  <c r="H137" i="11" a="1"/>
  <c r="H136" i="11" a="1"/>
  <c r="H135" i="11" a="1"/>
  <c r="H134" i="11" a="1"/>
  <c r="H133" i="11" a="1"/>
  <c r="H132" i="11" a="1"/>
  <c r="H131" i="11" a="1"/>
  <c r="H130" i="11" a="1"/>
  <c r="H129" i="11" a="1"/>
  <c r="H128" i="11" a="1"/>
  <c r="H127" i="11" a="1"/>
  <c r="H126" i="11" a="1"/>
  <c r="H125" i="11" a="1"/>
  <c r="H124" i="11" a="1"/>
  <c r="H123" i="11" a="1"/>
  <c r="H122" i="11" a="1"/>
  <c r="H121" i="11" a="1"/>
  <c r="H120" i="11" a="1"/>
  <c r="H119" i="11" a="1"/>
  <c r="H118" i="11" a="1"/>
  <c r="H117" i="11" a="1"/>
  <c r="H116" i="11" a="1"/>
  <c r="H115" i="11" a="1"/>
  <c r="H114" i="11" a="1"/>
  <c r="H113" i="11" a="1"/>
  <c r="H112" i="11" a="1"/>
  <c r="H111" i="11" a="1"/>
  <c r="H110" i="11" a="1"/>
  <c r="H109" i="11" a="1"/>
  <c r="H108" i="11" a="1"/>
  <c r="H107" i="11" a="1"/>
  <c r="H106" i="11" a="1"/>
  <c r="H105" i="11" a="1"/>
  <c r="H104" i="11" a="1"/>
  <c r="H103" i="11" a="1"/>
  <c r="H102" i="11" a="1"/>
  <c r="H101" i="11" a="1"/>
  <c r="H100" i="11" a="1"/>
  <c r="H99" i="11" a="1"/>
  <c r="H98" i="11" a="1"/>
  <c r="H97" i="11" a="1"/>
  <c r="H96" i="11" a="1"/>
  <c r="H95" i="11" a="1"/>
  <c r="H94" i="11" a="1"/>
  <c r="H93" i="11" a="1"/>
  <c r="H92" i="11" a="1"/>
  <c r="H91" i="11" a="1"/>
  <c r="H90" i="11" a="1"/>
  <c r="H89" i="11" a="1"/>
  <c r="H88" i="11" a="1"/>
  <c r="H87" i="11" a="1"/>
  <c r="H86" i="11" a="1"/>
  <c r="H85" i="11" a="1"/>
  <c r="H84" i="11" a="1"/>
  <c r="H83" i="11" a="1"/>
  <c r="H82" i="11" a="1"/>
  <c r="H81" i="11" a="1"/>
  <c r="H80" i="11" a="1"/>
  <c r="H79" i="11" a="1"/>
  <c r="H78" i="11" a="1"/>
  <c r="H77" i="11" a="1"/>
  <c r="H76" i="11" a="1"/>
  <c r="H75" i="11" a="1"/>
  <c r="H74" i="11" a="1"/>
  <c r="H73" i="11" a="1"/>
  <c r="H72" i="11" a="1"/>
  <c r="H71" i="11" a="1"/>
  <c r="H70" i="11" a="1"/>
  <c r="H69" i="11" a="1"/>
  <c r="H68" i="11" a="1"/>
  <c r="H67" i="11" a="1"/>
  <c r="H66" i="11" a="1"/>
  <c r="H65" i="11" a="1"/>
  <c r="H64" i="11" a="1"/>
  <c r="H63" i="11" a="1"/>
  <c r="H62" i="11" a="1"/>
  <c r="H61" i="11" a="1"/>
  <c r="H60" i="11" a="1"/>
  <c r="H59" i="11" a="1"/>
  <c r="I59" i="11" s="1"/>
  <c r="H58" i="11" a="1"/>
  <c r="H57" i="11" a="1"/>
  <c r="H56" i="11" a="1"/>
  <c r="H55" i="11" a="1"/>
  <c r="H54" i="11" a="1"/>
  <c r="I54" i="11" s="1"/>
  <c r="H53" i="11" a="1"/>
  <c r="H52" i="11" a="1"/>
  <c r="H51" i="11" a="1"/>
  <c r="H50" i="11" a="1"/>
  <c r="H49" i="11" a="1"/>
  <c r="H48" i="11" a="1"/>
  <c r="H47" i="11" a="1"/>
  <c r="H46" i="11" a="1"/>
  <c r="H45" i="11" a="1"/>
  <c r="H44" i="11" a="1"/>
  <c r="H43" i="11" a="1"/>
  <c r="H42" i="11" a="1"/>
  <c r="H41" i="11" a="1"/>
  <c r="H40" i="11" a="1"/>
  <c r="H39" i="11" a="1"/>
  <c r="H38" i="11" a="1"/>
  <c r="H37" i="11" a="1"/>
  <c r="H36" i="11" a="1"/>
  <c r="H35" i="11" a="1"/>
  <c r="H34" i="11" a="1"/>
  <c r="H33" i="11" a="1"/>
  <c r="H32" i="11" a="1"/>
  <c r="H31" i="11" a="1"/>
  <c r="H30" i="11" a="1"/>
  <c r="H29" i="11" a="1"/>
  <c r="H28" i="11" a="1"/>
  <c r="H27" i="11" a="1"/>
  <c r="H26" i="11" a="1"/>
  <c r="H25" i="11" a="1"/>
  <c r="H24" i="11" a="1"/>
  <c r="H23" i="11" a="1"/>
  <c r="H22" i="11" a="1"/>
  <c r="H21" i="11" a="1"/>
  <c r="H20" i="11" a="1"/>
  <c r="H19" i="11" a="1"/>
  <c r="H18" i="11" a="1"/>
  <c r="H17" i="11" a="1"/>
  <c r="N16" i="11"/>
  <c r="M16" i="11"/>
  <c r="H16" i="11" a="1"/>
  <c r="H15" i="11" a="1"/>
  <c r="H14" i="11" a="1"/>
  <c r="H13" i="11" a="1"/>
  <c r="H12" i="11" a="1"/>
  <c r="H11" i="11" a="1"/>
  <c r="H10" i="11" a="1"/>
  <c r="H9" i="11" a="1"/>
  <c r="H8" i="11" a="1"/>
  <c r="H7" i="11" a="1"/>
  <c r="H6" i="11" a="1"/>
  <c r="H5" i="11" a="1"/>
  <c r="H4" i="11" a="1"/>
  <c r="I4" i="11" s="1"/>
  <c r="H3" i="11" a="1"/>
  <c r="H1009" i="10"/>
  <c r="H1008" i="10"/>
  <c r="H1007" i="10"/>
  <c r="H1006" i="10"/>
  <c r="H1005" i="10"/>
  <c r="H1004" i="10"/>
  <c r="H1003" i="10"/>
  <c r="H1002" i="10"/>
  <c r="H1001" i="10"/>
  <c r="H1000" i="10"/>
  <c r="H999" i="10"/>
  <c r="H998" i="10"/>
  <c r="H997" i="10"/>
  <c r="H996" i="10"/>
  <c r="H995" i="10"/>
  <c r="H994" i="10"/>
  <c r="H993" i="10"/>
  <c r="H992" i="10"/>
  <c r="H991" i="10"/>
  <c r="H990" i="10"/>
  <c r="H989" i="10"/>
  <c r="H988" i="10"/>
  <c r="H987" i="10"/>
  <c r="H986" i="10"/>
  <c r="H985" i="10"/>
  <c r="H984" i="10"/>
  <c r="H983" i="10"/>
  <c r="H982" i="10"/>
  <c r="H981" i="10"/>
  <c r="H980" i="10"/>
  <c r="H979" i="10"/>
  <c r="H978" i="10"/>
  <c r="H977" i="10"/>
  <c r="H976" i="10"/>
  <c r="H975" i="10"/>
  <c r="H974" i="10"/>
  <c r="H973" i="10"/>
  <c r="H972" i="10"/>
  <c r="H971" i="10"/>
  <c r="H970" i="10"/>
  <c r="H969" i="10"/>
  <c r="H968" i="10"/>
  <c r="H967" i="10"/>
  <c r="H966" i="10"/>
  <c r="H965" i="10"/>
  <c r="H964" i="10"/>
  <c r="H963" i="10"/>
  <c r="H962" i="10"/>
  <c r="H961" i="10"/>
  <c r="H960" i="10"/>
  <c r="H959" i="10"/>
  <c r="H958" i="10"/>
  <c r="H957" i="10"/>
  <c r="H956" i="10"/>
  <c r="H955" i="10"/>
  <c r="H954" i="10"/>
  <c r="H953" i="10"/>
  <c r="H952" i="10"/>
  <c r="H951" i="10"/>
  <c r="H950" i="10"/>
  <c r="H949" i="10"/>
  <c r="H948" i="10"/>
  <c r="H947" i="10"/>
  <c r="H946" i="10"/>
  <c r="H945" i="10"/>
  <c r="H944" i="10"/>
  <c r="H943" i="10"/>
  <c r="H942" i="10"/>
  <c r="H941" i="10"/>
  <c r="H940" i="10"/>
  <c r="H939" i="10"/>
  <c r="H938" i="10"/>
  <c r="H937" i="10"/>
  <c r="H936" i="10"/>
  <c r="H935" i="10"/>
  <c r="H934" i="10"/>
  <c r="H933" i="10"/>
  <c r="H932" i="10"/>
  <c r="H931" i="10"/>
  <c r="H930" i="10"/>
  <c r="H929" i="10"/>
  <c r="H928" i="10"/>
  <c r="H927" i="10"/>
  <c r="H926" i="10"/>
  <c r="H925" i="10"/>
  <c r="H924" i="10"/>
  <c r="H923" i="10"/>
  <c r="H922" i="10"/>
  <c r="H921" i="10"/>
  <c r="H920" i="10"/>
  <c r="H919" i="10"/>
  <c r="H918" i="10"/>
  <c r="H917" i="10"/>
  <c r="H916" i="10"/>
  <c r="H915" i="10"/>
  <c r="H914" i="10"/>
  <c r="H913" i="10"/>
  <c r="H912" i="10"/>
  <c r="H911" i="10"/>
  <c r="H910" i="10"/>
  <c r="H909" i="10"/>
  <c r="H908" i="10"/>
  <c r="H907" i="10"/>
  <c r="H906" i="10"/>
  <c r="H905" i="10"/>
  <c r="H904" i="10"/>
  <c r="H903" i="10"/>
  <c r="H902" i="10"/>
  <c r="H901" i="10"/>
  <c r="H900" i="10"/>
  <c r="H899" i="10"/>
  <c r="H898" i="10"/>
  <c r="H897" i="10"/>
  <c r="H896" i="10"/>
  <c r="H895" i="10"/>
  <c r="H894" i="10"/>
  <c r="H893" i="10"/>
  <c r="H892" i="10"/>
  <c r="H891" i="10"/>
  <c r="H890" i="10"/>
  <c r="H889" i="10"/>
  <c r="H888" i="10"/>
  <c r="H887" i="10"/>
  <c r="H886" i="10"/>
  <c r="H885" i="10"/>
  <c r="H884" i="10"/>
  <c r="H883" i="10"/>
  <c r="H882" i="10"/>
  <c r="H881" i="10"/>
  <c r="H880" i="10"/>
  <c r="H879" i="10"/>
  <c r="H878" i="10"/>
  <c r="H877" i="10"/>
  <c r="H876" i="10"/>
  <c r="H875" i="10"/>
  <c r="H874" i="10"/>
  <c r="H873" i="10"/>
  <c r="H872" i="10"/>
  <c r="H871" i="10"/>
  <c r="H870" i="10"/>
  <c r="H869" i="10"/>
  <c r="H868" i="10"/>
  <c r="H867" i="10"/>
  <c r="H866" i="10"/>
  <c r="H865" i="10"/>
  <c r="H864" i="10"/>
  <c r="H863" i="10"/>
  <c r="H862" i="10"/>
  <c r="H861" i="10"/>
  <c r="H860" i="10"/>
  <c r="H859" i="10"/>
  <c r="H858" i="10"/>
  <c r="H857" i="10"/>
  <c r="H856" i="10"/>
  <c r="H855" i="10"/>
  <c r="H854" i="10"/>
  <c r="H853" i="10"/>
  <c r="H852" i="10"/>
  <c r="H851" i="10"/>
  <c r="H850" i="10"/>
  <c r="H849" i="10"/>
  <c r="H848" i="10"/>
  <c r="H847" i="10"/>
  <c r="H846" i="10"/>
  <c r="H845" i="10"/>
  <c r="H844" i="10"/>
  <c r="H843" i="10"/>
  <c r="H842" i="10"/>
  <c r="H841" i="10"/>
  <c r="H840" i="10"/>
  <c r="H839" i="10"/>
  <c r="H838" i="10"/>
  <c r="H837" i="10"/>
  <c r="H836" i="10"/>
  <c r="H835" i="10"/>
  <c r="H834" i="10"/>
  <c r="H833" i="10"/>
  <c r="H832" i="10"/>
  <c r="H831" i="10"/>
  <c r="H830" i="10"/>
  <c r="H829" i="10"/>
  <c r="H828" i="10"/>
  <c r="H827" i="10"/>
  <c r="H826" i="10"/>
  <c r="H825" i="10"/>
  <c r="H824" i="10"/>
  <c r="H823" i="10"/>
  <c r="H822" i="10"/>
  <c r="H821" i="10"/>
  <c r="H820" i="10"/>
  <c r="H819" i="10"/>
  <c r="H818" i="10"/>
  <c r="H817" i="10"/>
  <c r="H816" i="10"/>
  <c r="H815" i="10"/>
  <c r="H814" i="10"/>
  <c r="H813" i="10"/>
  <c r="H812" i="10"/>
  <c r="H811" i="10"/>
  <c r="H810" i="10"/>
  <c r="H809" i="10"/>
  <c r="H808" i="10"/>
  <c r="H807" i="10"/>
  <c r="H806" i="10"/>
  <c r="H805" i="10"/>
  <c r="H804" i="10"/>
  <c r="H803" i="10"/>
  <c r="H802" i="10"/>
  <c r="H801" i="10"/>
  <c r="H800" i="10"/>
  <c r="H799" i="10"/>
  <c r="H798" i="10"/>
  <c r="H797" i="10"/>
  <c r="H796" i="10"/>
  <c r="H795" i="10"/>
  <c r="H794" i="10"/>
  <c r="H793" i="10"/>
  <c r="H792" i="10"/>
  <c r="H791" i="10"/>
  <c r="H790" i="10"/>
  <c r="H789" i="10"/>
  <c r="H788" i="10"/>
  <c r="H787" i="10"/>
  <c r="H786" i="10"/>
  <c r="H785" i="10"/>
  <c r="H784" i="10"/>
  <c r="H783" i="10"/>
  <c r="H782" i="10"/>
  <c r="H781" i="10"/>
  <c r="H780" i="10"/>
  <c r="H779" i="10"/>
  <c r="H778" i="10"/>
  <c r="H777" i="10"/>
  <c r="H776" i="10"/>
  <c r="H775" i="10"/>
  <c r="H774" i="10"/>
  <c r="H773" i="10"/>
  <c r="H772" i="10"/>
  <c r="H771" i="10"/>
  <c r="H770" i="10"/>
  <c r="H769" i="10"/>
  <c r="H768" i="10"/>
  <c r="H767" i="10"/>
  <c r="H766" i="10"/>
  <c r="H765" i="10"/>
  <c r="H764" i="10"/>
  <c r="H763" i="10"/>
  <c r="H762" i="10"/>
  <c r="H761" i="10"/>
  <c r="H760" i="10"/>
  <c r="H759" i="10"/>
  <c r="H758" i="10"/>
  <c r="H757" i="10"/>
  <c r="K4" i="10" s="1"/>
  <c r="H756" i="10"/>
  <c r="H755" i="10"/>
  <c r="H754" i="10"/>
  <c r="H753" i="10"/>
  <c r="H752" i="10"/>
  <c r="H751" i="10"/>
  <c r="H750" i="10"/>
  <c r="H749" i="10"/>
  <c r="H748" i="10"/>
  <c r="H747" i="10"/>
  <c r="H746" i="10"/>
  <c r="H745" i="10"/>
  <c r="H744" i="10"/>
  <c r="H743" i="10"/>
  <c r="H742" i="10"/>
  <c r="H741" i="10"/>
  <c r="H740" i="10"/>
  <c r="H739" i="10"/>
  <c r="H738" i="10"/>
  <c r="H737" i="10"/>
  <c r="H736" i="10"/>
  <c r="H735" i="10"/>
  <c r="H734" i="10"/>
  <c r="H733" i="10"/>
  <c r="H732" i="10"/>
  <c r="H731" i="10"/>
  <c r="H730" i="10"/>
  <c r="H729" i="10"/>
  <c r="H728" i="10"/>
  <c r="H727" i="10"/>
  <c r="H726" i="10"/>
  <c r="H725" i="10"/>
  <c r="H724" i="10"/>
  <c r="H723" i="10"/>
  <c r="H722" i="10"/>
  <c r="H721" i="10"/>
  <c r="H720" i="10"/>
  <c r="H719" i="10"/>
  <c r="H718" i="10"/>
  <c r="H717" i="10"/>
  <c r="H716" i="10"/>
  <c r="H715" i="10"/>
  <c r="H714" i="10"/>
  <c r="H713" i="10"/>
  <c r="H712" i="10"/>
  <c r="H711" i="10"/>
  <c r="H710" i="10"/>
  <c r="H709" i="10"/>
  <c r="H708" i="10"/>
  <c r="H707" i="10"/>
  <c r="H706" i="10"/>
  <c r="H705" i="10"/>
  <c r="H704" i="10"/>
  <c r="H703" i="10"/>
  <c r="H702" i="10"/>
  <c r="H701" i="10"/>
  <c r="H700" i="10"/>
  <c r="H699" i="10"/>
  <c r="H698" i="10"/>
  <c r="H697" i="10"/>
  <c r="H696" i="10"/>
  <c r="H695" i="10"/>
  <c r="H694" i="10"/>
  <c r="H693" i="10"/>
  <c r="H692" i="10"/>
  <c r="H691" i="10"/>
  <c r="H690" i="10"/>
  <c r="H689" i="10"/>
  <c r="H688" i="10"/>
  <c r="H687" i="10"/>
  <c r="H686" i="10"/>
  <c r="H685" i="10"/>
  <c r="H684" i="10"/>
  <c r="H683" i="10"/>
  <c r="H682" i="10"/>
  <c r="H681" i="10"/>
  <c r="H680" i="10"/>
  <c r="H679" i="10"/>
  <c r="H678" i="10"/>
  <c r="H677" i="10"/>
  <c r="H676" i="10"/>
  <c r="H675" i="10"/>
  <c r="H674" i="10"/>
  <c r="H673" i="10"/>
  <c r="H672" i="10"/>
  <c r="H671" i="10"/>
  <c r="H670" i="10"/>
  <c r="H669" i="10"/>
  <c r="H668" i="10"/>
  <c r="H667" i="10"/>
  <c r="H666" i="10"/>
  <c r="H665" i="10"/>
  <c r="H664" i="10"/>
  <c r="H663" i="10"/>
  <c r="H662" i="10"/>
  <c r="H661" i="10"/>
  <c r="H660" i="10"/>
  <c r="H659" i="10"/>
  <c r="H658" i="10"/>
  <c r="H657" i="10"/>
  <c r="H656" i="10"/>
  <c r="H655" i="10"/>
  <c r="H654" i="10"/>
  <c r="H653" i="10"/>
  <c r="H652" i="10"/>
  <c r="H651" i="10"/>
  <c r="H650" i="10"/>
  <c r="H649" i="10"/>
  <c r="H648" i="10"/>
  <c r="H647" i="10"/>
  <c r="H646" i="10"/>
  <c r="H645" i="10"/>
  <c r="H644" i="10"/>
  <c r="H643" i="10"/>
  <c r="H642" i="10"/>
  <c r="H641" i="10"/>
  <c r="H640" i="10"/>
  <c r="H639" i="10"/>
  <c r="H638" i="10"/>
  <c r="H637" i="10"/>
  <c r="H636" i="10"/>
  <c r="H635" i="10"/>
  <c r="H634" i="10"/>
  <c r="H633" i="10"/>
  <c r="H632" i="10"/>
  <c r="H631" i="10"/>
  <c r="H630" i="10"/>
  <c r="H629" i="10"/>
  <c r="H628" i="10"/>
  <c r="H627" i="10"/>
  <c r="H626" i="10"/>
  <c r="H625" i="10"/>
  <c r="H624" i="10"/>
  <c r="H623" i="10"/>
  <c r="H622" i="10"/>
  <c r="H621" i="10"/>
  <c r="H620" i="10"/>
  <c r="H619" i="10"/>
  <c r="H618" i="10"/>
  <c r="H617" i="10"/>
  <c r="H616" i="10"/>
  <c r="H615" i="10"/>
  <c r="H614" i="10"/>
  <c r="H613" i="10"/>
  <c r="H612" i="10"/>
  <c r="H611" i="10"/>
  <c r="H610" i="10"/>
  <c r="H609" i="10"/>
  <c r="H608" i="10"/>
  <c r="H607" i="10"/>
  <c r="H606" i="10"/>
  <c r="H605" i="10"/>
  <c r="H604" i="10"/>
  <c r="H603" i="10"/>
  <c r="H602" i="10"/>
  <c r="H601" i="10"/>
  <c r="H600" i="10"/>
  <c r="H599" i="10"/>
  <c r="H598" i="10"/>
  <c r="H597" i="10"/>
  <c r="H596" i="10"/>
  <c r="H595" i="10"/>
  <c r="H594" i="10"/>
  <c r="H593" i="10"/>
  <c r="H592" i="10"/>
  <c r="H591" i="10"/>
  <c r="H590" i="10"/>
  <c r="H589" i="10"/>
  <c r="H588" i="10"/>
  <c r="H587" i="10"/>
  <c r="H586" i="10"/>
  <c r="H585" i="10"/>
  <c r="H584" i="10"/>
  <c r="H583" i="10"/>
  <c r="H582" i="10"/>
  <c r="H581" i="10"/>
  <c r="H580" i="10"/>
  <c r="H579" i="10"/>
  <c r="H578" i="10"/>
  <c r="H577" i="10"/>
  <c r="H576" i="10"/>
  <c r="H575" i="10"/>
  <c r="H574" i="10"/>
  <c r="H573" i="10"/>
  <c r="H572" i="10"/>
  <c r="H571" i="10"/>
  <c r="H570" i="10"/>
  <c r="H569" i="10"/>
  <c r="H568" i="10"/>
  <c r="H567" i="10"/>
  <c r="H566" i="10"/>
  <c r="H565" i="10"/>
  <c r="H564" i="10"/>
  <c r="H563" i="10"/>
  <c r="H562" i="10"/>
  <c r="H561" i="10"/>
  <c r="H560" i="10"/>
  <c r="H559" i="10"/>
  <c r="H558" i="10"/>
  <c r="H557" i="10"/>
  <c r="H556" i="10"/>
  <c r="H555" i="10"/>
  <c r="H554" i="10"/>
  <c r="H553" i="10"/>
  <c r="H552" i="10"/>
  <c r="H551" i="10"/>
  <c r="H550" i="10"/>
  <c r="H549" i="10"/>
  <c r="H548" i="10"/>
  <c r="H547" i="10"/>
  <c r="H546" i="10"/>
  <c r="H545" i="10"/>
  <c r="H544" i="10"/>
  <c r="H543" i="10"/>
  <c r="H542" i="10"/>
  <c r="H541" i="10"/>
  <c r="H540" i="10"/>
  <c r="H539" i="10"/>
  <c r="H538" i="10"/>
  <c r="H537" i="10"/>
  <c r="H536" i="10"/>
  <c r="H535" i="10"/>
  <c r="H534" i="10"/>
  <c r="H533" i="10"/>
  <c r="H532" i="10"/>
  <c r="H531" i="10"/>
  <c r="H530" i="10"/>
  <c r="H529" i="10"/>
  <c r="H528" i="10"/>
  <c r="H527" i="10"/>
  <c r="H526" i="10"/>
  <c r="H525" i="10"/>
  <c r="H524" i="10"/>
  <c r="H523" i="10"/>
  <c r="H522" i="10"/>
  <c r="H521" i="10"/>
  <c r="H520" i="10"/>
  <c r="H519" i="10"/>
  <c r="H518" i="10"/>
  <c r="H517" i="10"/>
  <c r="H516" i="10"/>
  <c r="H515" i="10"/>
  <c r="H514" i="10"/>
  <c r="H513" i="10"/>
  <c r="H512" i="10"/>
  <c r="H511" i="10"/>
  <c r="H510" i="10"/>
  <c r="H509" i="10"/>
  <c r="H508" i="10"/>
  <c r="H507" i="10"/>
  <c r="H506" i="10"/>
  <c r="H505" i="10"/>
  <c r="H504" i="10"/>
  <c r="H503" i="10"/>
  <c r="H502" i="10"/>
  <c r="H501" i="10"/>
  <c r="H500" i="10"/>
  <c r="H499" i="10"/>
  <c r="H498" i="10"/>
  <c r="H497" i="10"/>
  <c r="H496" i="10"/>
  <c r="K3" i="10" s="1"/>
  <c r="K8" i="10" s="1"/>
  <c r="K14" i="10" s="1"/>
  <c r="H495" i="10"/>
  <c r="H494" i="10"/>
  <c r="H493" i="10"/>
  <c r="H492" i="10"/>
  <c r="H491" i="10"/>
  <c r="H490" i="10"/>
  <c r="H489" i="10"/>
  <c r="H488" i="10"/>
  <c r="H487" i="10"/>
  <c r="H486" i="10"/>
  <c r="H485" i="10"/>
  <c r="H484" i="10"/>
  <c r="H483" i="10"/>
  <c r="H482" i="10"/>
  <c r="H481" i="10"/>
  <c r="H480" i="10"/>
  <c r="H479" i="10"/>
  <c r="H478" i="10"/>
  <c r="H477" i="10"/>
  <c r="H476" i="10"/>
  <c r="H475" i="10"/>
  <c r="H474" i="10"/>
  <c r="H473" i="10"/>
  <c r="H472" i="10"/>
  <c r="H471" i="10"/>
  <c r="H470" i="10"/>
  <c r="H469" i="10"/>
  <c r="H468" i="10"/>
  <c r="H467" i="10"/>
  <c r="H466" i="10"/>
  <c r="H465" i="10"/>
  <c r="H464" i="10"/>
  <c r="H463" i="10"/>
  <c r="H462" i="10"/>
  <c r="H461" i="10"/>
  <c r="H460" i="10"/>
  <c r="H459" i="10"/>
  <c r="H458" i="10"/>
  <c r="H457" i="10"/>
  <c r="H456" i="10"/>
  <c r="H455" i="10"/>
  <c r="H454" i="10"/>
  <c r="H453" i="10"/>
  <c r="H452" i="10"/>
  <c r="H451" i="10"/>
  <c r="H450" i="10"/>
  <c r="H449" i="10"/>
  <c r="H448" i="10"/>
  <c r="H447" i="10"/>
  <c r="H446" i="10"/>
  <c r="H445" i="10"/>
  <c r="H444" i="10"/>
  <c r="H443" i="10"/>
  <c r="H442" i="10"/>
  <c r="H441" i="10"/>
  <c r="H440" i="10"/>
  <c r="H439" i="10"/>
  <c r="H438" i="10"/>
  <c r="H437" i="10"/>
  <c r="H436" i="10"/>
  <c r="H435" i="10"/>
  <c r="H434" i="10"/>
  <c r="H433" i="10"/>
  <c r="H432" i="10"/>
  <c r="H431" i="10"/>
  <c r="H430" i="10"/>
  <c r="H429" i="10"/>
  <c r="H428" i="10"/>
  <c r="H427" i="10"/>
  <c r="H426" i="10"/>
  <c r="H425" i="10"/>
  <c r="H424" i="10"/>
  <c r="H423" i="10"/>
  <c r="H422" i="10"/>
  <c r="H421" i="10"/>
  <c r="H420" i="10"/>
  <c r="H419" i="10"/>
  <c r="H418" i="10"/>
  <c r="H417" i="10"/>
  <c r="H416" i="10"/>
  <c r="H415" i="10"/>
  <c r="H414" i="10"/>
  <c r="H413" i="10"/>
  <c r="H412" i="10"/>
  <c r="H411" i="10"/>
  <c r="H410" i="10"/>
  <c r="H409" i="10"/>
  <c r="H408" i="10"/>
  <c r="H407" i="10"/>
  <c r="H406" i="10"/>
  <c r="H405" i="10"/>
  <c r="H404" i="10"/>
  <c r="H403" i="10"/>
  <c r="H402" i="10"/>
  <c r="H401" i="10"/>
  <c r="H400" i="10"/>
  <c r="H399" i="10"/>
  <c r="H398" i="10"/>
  <c r="H397" i="10"/>
  <c r="H396" i="10"/>
  <c r="H395" i="10"/>
  <c r="H394" i="10"/>
  <c r="H393" i="10"/>
  <c r="H392" i="10"/>
  <c r="H391" i="10"/>
  <c r="H390" i="10"/>
  <c r="H389" i="10"/>
  <c r="H388" i="10"/>
  <c r="H387" i="10"/>
  <c r="H386" i="10"/>
  <c r="H385" i="10"/>
  <c r="H384" i="10"/>
  <c r="H383" i="10"/>
  <c r="H382" i="10"/>
  <c r="H381" i="10"/>
  <c r="H380" i="10"/>
  <c r="H379" i="10"/>
  <c r="H378" i="10"/>
  <c r="H377" i="10"/>
  <c r="H376" i="10"/>
  <c r="H375" i="10"/>
  <c r="H374" i="10"/>
  <c r="H373" i="10"/>
  <c r="H372" i="10"/>
  <c r="H371" i="10"/>
  <c r="H370" i="10"/>
  <c r="H369" i="10"/>
  <c r="H368" i="10"/>
  <c r="H367" i="10"/>
  <c r="H366" i="10"/>
  <c r="H365" i="10"/>
  <c r="H364" i="10"/>
  <c r="H363" i="10"/>
  <c r="H362" i="10"/>
  <c r="H361" i="10"/>
  <c r="H360" i="10"/>
  <c r="H359" i="10"/>
  <c r="H358" i="10"/>
  <c r="H357" i="10"/>
  <c r="H356" i="10"/>
  <c r="H355" i="10"/>
  <c r="H354" i="10"/>
  <c r="H353" i="10"/>
  <c r="H352" i="10"/>
  <c r="H351" i="10"/>
  <c r="H350" i="10"/>
  <c r="H349" i="10"/>
  <c r="H348" i="10"/>
  <c r="H347" i="10"/>
  <c r="H346" i="10"/>
  <c r="H345" i="10"/>
  <c r="H344" i="10"/>
  <c r="H343" i="10"/>
  <c r="H342" i="10"/>
  <c r="H341" i="10"/>
  <c r="H340" i="10"/>
  <c r="H339" i="10"/>
  <c r="H338" i="10"/>
  <c r="H337" i="10"/>
  <c r="H336" i="10"/>
  <c r="H335" i="10"/>
  <c r="H334" i="10"/>
  <c r="H333" i="10"/>
  <c r="H332" i="10"/>
  <c r="H331" i="10"/>
  <c r="H330" i="10"/>
  <c r="H329" i="10"/>
  <c r="H328" i="10"/>
  <c r="H327" i="10"/>
  <c r="H326" i="10"/>
  <c r="H325" i="10"/>
  <c r="H324" i="10"/>
  <c r="H323" i="10"/>
  <c r="H322" i="10"/>
  <c r="H321" i="10"/>
  <c r="H320" i="10"/>
  <c r="H319" i="10"/>
  <c r="H318" i="10"/>
  <c r="H317" i="10"/>
  <c r="H316" i="10"/>
  <c r="H315" i="10"/>
  <c r="H314" i="10"/>
  <c r="H313" i="10"/>
  <c r="H312" i="10"/>
  <c r="H311" i="10"/>
  <c r="H310" i="10"/>
  <c r="H309" i="10"/>
  <c r="H308" i="10"/>
  <c r="H307" i="10"/>
  <c r="H306" i="10"/>
  <c r="H305" i="10"/>
  <c r="H304" i="10"/>
  <c r="H303" i="10"/>
  <c r="H302" i="10"/>
  <c r="H301" i="10"/>
  <c r="H300" i="10"/>
  <c r="H299" i="10"/>
  <c r="H298" i="10"/>
  <c r="H297" i="10"/>
  <c r="H296" i="10"/>
  <c r="H295" i="10"/>
  <c r="H294" i="10"/>
  <c r="H293" i="10"/>
  <c r="H292" i="10"/>
  <c r="H291" i="10"/>
  <c r="H290" i="10"/>
  <c r="H289" i="10"/>
  <c r="H288" i="10"/>
  <c r="H287" i="10"/>
  <c r="H286" i="10"/>
  <c r="H285" i="10"/>
  <c r="H284" i="10"/>
  <c r="H283" i="10"/>
  <c r="H282" i="10"/>
  <c r="H281" i="10"/>
  <c r="H280" i="10"/>
  <c r="H279" i="10"/>
  <c r="H278" i="10"/>
  <c r="H277" i="10"/>
  <c r="H276" i="10"/>
  <c r="H275" i="10"/>
  <c r="H274" i="10"/>
  <c r="H273" i="10"/>
  <c r="H272" i="10"/>
  <c r="H271" i="10"/>
  <c r="H270" i="10"/>
  <c r="H269" i="10"/>
  <c r="H268" i="10"/>
  <c r="H267" i="10"/>
  <c r="H266" i="10"/>
  <c r="H265" i="10"/>
  <c r="H264" i="10"/>
  <c r="H263" i="10"/>
  <c r="H262" i="10"/>
  <c r="H261" i="10"/>
  <c r="H260" i="10"/>
  <c r="H259" i="10"/>
  <c r="H258" i="10"/>
  <c r="H257" i="10"/>
  <c r="H256" i="10"/>
  <c r="H255" i="10"/>
  <c r="H254" i="10"/>
  <c r="H253" i="10"/>
  <c r="H252" i="10"/>
  <c r="H251" i="10"/>
  <c r="H250" i="10"/>
  <c r="H249" i="10"/>
  <c r="H248" i="10"/>
  <c r="H247" i="10"/>
  <c r="H246" i="10"/>
  <c r="H245" i="10"/>
  <c r="H244" i="10"/>
  <c r="H243" i="10"/>
  <c r="H242" i="10"/>
  <c r="H241" i="10"/>
  <c r="H240" i="10"/>
  <c r="H239" i="10"/>
  <c r="H238" i="10"/>
  <c r="H237" i="10"/>
  <c r="H236" i="10"/>
  <c r="H235" i="10"/>
  <c r="H234" i="10"/>
  <c r="H233" i="10"/>
  <c r="H232" i="10"/>
  <c r="H231" i="10"/>
  <c r="H230" i="10"/>
  <c r="H229" i="10"/>
  <c r="H228" i="10"/>
  <c r="H227" i="10"/>
  <c r="H226" i="10"/>
  <c r="H225" i="10"/>
  <c r="H224" i="10"/>
  <c r="H223" i="10"/>
  <c r="H222" i="10"/>
  <c r="H221" i="10"/>
  <c r="H220" i="10"/>
  <c r="H219" i="10"/>
  <c r="H218" i="10"/>
  <c r="H217" i="10"/>
  <c r="H216" i="10"/>
  <c r="H215" i="10"/>
  <c r="H214" i="10"/>
  <c r="H213" i="10"/>
  <c r="H212" i="10"/>
  <c r="H211" i="10"/>
  <c r="H210" i="10"/>
  <c r="H209" i="10"/>
  <c r="H208" i="10"/>
  <c r="H207" i="10"/>
  <c r="H206" i="10"/>
  <c r="H205" i="10"/>
  <c r="H204" i="10"/>
  <c r="H203" i="10"/>
  <c r="H202" i="10"/>
  <c r="H201" i="10"/>
  <c r="H200" i="10"/>
  <c r="H199" i="10"/>
  <c r="H198" i="10"/>
  <c r="H197" i="10"/>
  <c r="H196" i="10"/>
  <c r="H195" i="10"/>
  <c r="H194" i="10"/>
  <c r="H193" i="10"/>
  <c r="H192" i="10"/>
  <c r="H191" i="10"/>
  <c r="H190" i="10"/>
  <c r="H189" i="10"/>
  <c r="H188" i="10"/>
  <c r="H187" i="10"/>
  <c r="H186" i="10"/>
  <c r="H185" i="10"/>
  <c r="H184" i="10"/>
  <c r="H183" i="10"/>
  <c r="H182" i="10"/>
  <c r="H181" i="10"/>
  <c r="H180" i="10"/>
  <c r="H179" i="10"/>
  <c r="H178" i="10"/>
  <c r="H177" i="10"/>
  <c r="H176" i="10"/>
  <c r="H175" i="10"/>
  <c r="H174" i="10"/>
  <c r="H173" i="10"/>
  <c r="H172" i="10"/>
  <c r="H171" i="10"/>
  <c r="H170" i="10"/>
  <c r="H169" i="10"/>
  <c r="H168" i="10"/>
  <c r="H167" i="10"/>
  <c r="H166" i="10"/>
  <c r="H165" i="10"/>
  <c r="H164" i="10"/>
  <c r="H163" i="10"/>
  <c r="H162" i="10"/>
  <c r="H161" i="10"/>
  <c r="H160" i="10"/>
  <c r="H159" i="10"/>
  <c r="H158" i="10"/>
  <c r="H157" i="10"/>
  <c r="H156" i="10"/>
  <c r="H155" i="10"/>
  <c r="H154" i="10"/>
  <c r="H153" i="10"/>
  <c r="H152" i="10"/>
  <c r="H151" i="10"/>
  <c r="H150" i="10"/>
  <c r="H149" i="10"/>
  <c r="H148" i="10"/>
  <c r="H147" i="10"/>
  <c r="H146" i="10"/>
  <c r="H145" i="10"/>
  <c r="H144" i="10"/>
  <c r="H143" i="10"/>
  <c r="H142" i="10"/>
  <c r="H141" i="10"/>
  <c r="H140" i="10"/>
  <c r="H139" i="10"/>
  <c r="H138" i="10"/>
  <c r="H137" i="10"/>
  <c r="H136" i="10"/>
  <c r="H135" i="10"/>
  <c r="H134" i="10"/>
  <c r="H133" i="10"/>
  <c r="H132" i="10"/>
  <c r="H131" i="10"/>
  <c r="H130" i="10"/>
  <c r="H129" i="10"/>
  <c r="H128" i="10"/>
  <c r="H127" i="10"/>
  <c r="H126" i="10"/>
  <c r="H125" i="10"/>
  <c r="H124" i="10"/>
  <c r="H123" i="10"/>
  <c r="H122" i="10"/>
  <c r="H121" i="10"/>
  <c r="H120" i="10"/>
  <c r="H119" i="10"/>
  <c r="H118" i="10"/>
  <c r="H117" i="10"/>
  <c r="H116" i="10"/>
  <c r="H115" i="10"/>
  <c r="H114" i="10"/>
  <c r="H113" i="10"/>
  <c r="H112" i="10"/>
  <c r="H111" i="10"/>
  <c r="H110" i="10"/>
  <c r="H109" i="10"/>
  <c r="H108" i="10"/>
  <c r="H107" i="10"/>
  <c r="H106" i="10"/>
  <c r="H105" i="10"/>
  <c r="H104" i="10"/>
  <c r="H103" i="10"/>
  <c r="H102" i="10"/>
  <c r="H101" i="10"/>
  <c r="H100" i="10"/>
  <c r="H99" i="10"/>
  <c r="H98" i="10"/>
  <c r="H97" i="10"/>
  <c r="H96" i="10"/>
  <c r="H95" i="10"/>
  <c r="H94" i="10"/>
  <c r="H93" i="10"/>
  <c r="H92" i="10"/>
  <c r="H91" i="10"/>
  <c r="H90" i="10"/>
  <c r="H89" i="10"/>
  <c r="H88" i="10"/>
  <c r="H87" i="10"/>
  <c r="H86" i="10"/>
  <c r="H85" i="10"/>
  <c r="H84" i="10"/>
  <c r="H83" i="1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K13" i="10"/>
  <c r="H13" i="10"/>
  <c r="H12" i="10"/>
  <c r="H11" i="10"/>
  <c r="H10" i="10"/>
  <c r="H9" i="10"/>
  <c r="H8" i="10"/>
  <c r="K7" i="10"/>
  <c r="H7" i="10"/>
  <c r="H6" i="10"/>
  <c r="H5" i="10"/>
  <c r="H4" i="10"/>
  <c r="K17" i="10" s="1"/>
  <c r="K18" i="10" s="1"/>
  <c r="G18" i="8"/>
  <c r="N17" i="8"/>
  <c r="M17" i="8"/>
  <c r="L17" i="8" a="1"/>
  <c r="K17" i="8" s="1"/>
  <c r="N16" i="8"/>
  <c r="N18" i="8" s="1"/>
  <c r="M16" i="8"/>
  <c r="M18" i="8" s="1"/>
  <c r="L16" i="8" a="1"/>
  <c r="L18" i="8" s="1"/>
  <c r="K16" i="8"/>
  <c r="K18" i="8" s="1"/>
  <c r="F14" i="8" a="1"/>
  <c r="G14" i="8" s="1"/>
  <c r="G8" i="8"/>
  <c r="N7" i="8"/>
  <c r="M7" i="8"/>
  <c r="L7" i="8" s="1" a="1"/>
  <c r="K7" i="8"/>
  <c r="K6" i="8"/>
  <c r="K8" i="8" s="1"/>
  <c r="D4" i="8"/>
  <c r="N6" i="8" s="1"/>
  <c r="N8" i="8" s="1"/>
  <c r="C4" i="8"/>
  <c r="F18" i="6"/>
  <c r="E18" i="6"/>
  <c r="H13" i="6"/>
  <c r="G13" i="6"/>
  <c r="C13" i="6"/>
  <c r="F12" i="6"/>
  <c r="F11" i="6"/>
  <c r="F13" i="6" s="1"/>
  <c r="M7" i="6"/>
  <c r="L7" i="6"/>
  <c r="K6" i="6"/>
  <c r="H6" i="6"/>
  <c r="H7" i="6" s="1"/>
  <c r="G6" i="6"/>
  <c r="K5" i="6"/>
  <c r="F5" i="6"/>
  <c r="G67" i="4"/>
  <c r="H67" i="4" s="1"/>
  <c r="I67" i="4" s="1"/>
  <c r="G66" i="4"/>
  <c r="G65" i="4"/>
  <c r="G64" i="4"/>
  <c r="G63" i="4"/>
  <c r="F62" i="4"/>
  <c r="G62" i="4" s="1"/>
  <c r="F61" i="4"/>
  <c r="G61" i="4" s="1"/>
  <c r="F60" i="4"/>
  <c r="G60" i="4" s="1"/>
  <c r="G59" i="4"/>
  <c r="F58" i="4"/>
  <c r="G58" i="4" s="1"/>
  <c r="F57" i="4"/>
  <c r="G57" i="4" s="1"/>
  <c r="H57" i="4" s="1"/>
  <c r="I57" i="4" s="1"/>
  <c r="F56" i="4"/>
  <c r="G56" i="4" s="1"/>
  <c r="F55" i="4"/>
  <c r="G55" i="4" s="1"/>
  <c r="F54" i="4"/>
  <c r="G54" i="4" s="1"/>
  <c r="F53" i="4"/>
  <c r="G53" i="4" s="1"/>
  <c r="F52" i="4"/>
  <c r="G52" i="4" s="1"/>
  <c r="F51" i="4"/>
  <c r="G51" i="4" s="1"/>
  <c r="H19" i="4"/>
  <c r="I19" i="4" s="1"/>
  <c r="G19" i="4"/>
  <c r="F19" i="4"/>
  <c r="G18" i="4"/>
  <c r="F18" i="4"/>
  <c r="H18" i="4" s="1"/>
  <c r="I18" i="4" s="1"/>
  <c r="G17" i="4"/>
  <c r="F17" i="4"/>
  <c r="H17" i="4" s="1"/>
  <c r="I17" i="4" s="1"/>
  <c r="G16" i="4"/>
  <c r="F16" i="4"/>
  <c r="H16" i="4" s="1"/>
  <c r="I16" i="4" s="1"/>
  <c r="G15" i="4"/>
  <c r="F15" i="4"/>
  <c r="H15" i="4" s="1"/>
  <c r="I15" i="4" s="1"/>
  <c r="G14" i="4"/>
  <c r="F14" i="4"/>
  <c r="H14" i="4" s="1"/>
  <c r="I14" i="4" s="1"/>
  <c r="G13" i="4"/>
  <c r="F13" i="4"/>
  <c r="H13" i="4" s="1"/>
  <c r="I13" i="4" s="1"/>
  <c r="G12" i="4"/>
  <c r="F12" i="4"/>
  <c r="H12" i="4" s="1"/>
  <c r="I12" i="4" s="1"/>
  <c r="G11" i="4"/>
  <c r="F11" i="4"/>
  <c r="H11" i="4" s="1"/>
  <c r="I11" i="4" s="1"/>
  <c r="E10" i="4"/>
  <c r="G9" i="4"/>
  <c r="F9" i="4"/>
  <c r="H9" i="4" s="1"/>
  <c r="I9" i="4" s="1"/>
  <c r="G8" i="4"/>
  <c r="F8" i="4"/>
  <c r="H8" i="4" s="1"/>
  <c r="I8" i="4" s="1"/>
  <c r="G7" i="4"/>
  <c r="F7" i="4"/>
  <c r="H7" i="4" s="1"/>
  <c r="I7" i="4" s="1"/>
  <c r="G6" i="4"/>
  <c r="F6" i="4"/>
  <c r="H6" i="4" s="1"/>
  <c r="I6" i="4" s="1"/>
  <c r="G5" i="4"/>
  <c r="F5" i="4"/>
  <c r="H5" i="4" s="1"/>
  <c r="I5" i="4" s="1"/>
  <c r="G4" i="4"/>
  <c r="F4" i="4"/>
  <c r="H4" i="4" s="1"/>
  <c r="I4" i="4" s="1"/>
  <c r="G3" i="4"/>
  <c r="F3" i="4"/>
  <c r="H3" i="4" s="1"/>
  <c r="I3" i="4" s="1"/>
  <c r="E5" i="3"/>
  <c r="E6" i="3"/>
  <c r="A16" i="3"/>
  <c r="A51" i="3"/>
  <c r="C50" i="15" l="1"/>
  <c r="C55" i="15" s="1"/>
  <c r="C49" i="15"/>
  <c r="B50" i="15"/>
  <c r="B55" i="15" s="1"/>
  <c r="B49" i="15"/>
  <c r="I1236" i="11"/>
  <c r="I771" i="11"/>
  <c r="I747" i="11"/>
  <c r="J54" i="11"/>
  <c r="M20" i="13"/>
  <c r="J738" i="11"/>
  <c r="J59" i="11"/>
  <c r="H66" i="4"/>
  <c r="I66" i="4" s="1"/>
  <c r="H63" i="4"/>
  <c r="I63" i="4" s="1"/>
  <c r="H62" i="4"/>
  <c r="I62" i="4" s="1"/>
  <c r="H60" i="4"/>
  <c r="I60" i="4" s="1"/>
  <c r="H56" i="4"/>
  <c r="I56" i="4" s="1"/>
  <c r="H53" i="4"/>
  <c r="I53" i="4" s="1"/>
  <c r="H51" i="4"/>
  <c r="I51" i="4" s="1"/>
  <c r="J1229" i="11"/>
  <c r="I1224" i="11"/>
  <c r="J140" i="11"/>
  <c r="H65" i="4"/>
  <c r="I65" i="4" s="1"/>
  <c r="H54" i="4"/>
  <c r="I54" i="4" s="1"/>
  <c r="H64" i="4"/>
  <c r="I64" i="4" s="1"/>
  <c r="H61" i="4"/>
  <c r="I61" i="4" s="1"/>
  <c r="H59" i="4"/>
  <c r="I59" i="4" s="1"/>
  <c r="H55" i="4"/>
  <c r="I55" i="4" s="1"/>
  <c r="H52" i="4"/>
  <c r="I52" i="4" s="1"/>
  <c r="K5" i="14"/>
  <c r="K4" i="14"/>
  <c r="L12" i="14" s="1"/>
  <c r="K13" i="14" s="1"/>
  <c r="F4" i="8" a="1"/>
  <c r="G4" i="8" s="1"/>
  <c r="M6" i="8"/>
  <c r="L22" i="14"/>
  <c r="L13" i="14"/>
  <c r="L21" i="14"/>
  <c r="K22" i="14" s="1"/>
  <c r="K21" i="14"/>
  <c r="K12" i="14"/>
  <c r="M5" i="14"/>
  <c r="M12" i="14" s="1"/>
  <c r="K14" i="14" s="1"/>
  <c r="L5" i="14"/>
  <c r="M13" i="14" s="1"/>
  <c r="L14" i="14" s="1"/>
  <c r="M9" i="14"/>
  <c r="L9" i="14"/>
  <c r="M8" i="13"/>
  <c r="L8" i="13"/>
  <c r="M11" i="13"/>
  <c r="M23" i="13"/>
  <c r="M24" i="13" s="1"/>
  <c r="M17" i="13" a="1"/>
  <c r="M18" i="13" s="1"/>
  <c r="M12" i="13"/>
  <c r="L17" i="13" a="1"/>
  <c r="L18" i="13" s="1"/>
  <c r="L23" i="13"/>
  <c r="L24" i="13" s="1"/>
  <c r="L12" i="13"/>
  <c r="L13" i="13" s="1"/>
  <c r="I1255" i="11"/>
  <c r="J1255" i="11"/>
  <c r="J1254" i="11"/>
  <c r="I1254" i="11"/>
  <c r="J1253" i="11"/>
  <c r="I1253" i="11"/>
  <c r="J1252" i="11"/>
  <c r="I1252" i="11"/>
  <c r="J1251" i="11"/>
  <c r="I1251" i="11"/>
  <c r="J1250" i="11"/>
  <c r="I1250" i="11"/>
  <c r="J1249" i="11"/>
  <c r="I1249" i="11"/>
  <c r="J1248" i="11"/>
  <c r="I1248" i="11"/>
  <c r="J1247" i="11"/>
  <c r="I1247" i="11"/>
  <c r="J1246" i="11"/>
  <c r="I1246" i="11"/>
  <c r="J1245" i="11"/>
  <c r="I1245" i="11"/>
  <c r="J1244" i="11"/>
  <c r="I1244" i="11"/>
  <c r="J1243" i="11"/>
  <c r="I1243" i="11"/>
  <c r="J1242" i="11"/>
  <c r="I1242" i="11"/>
  <c r="J1241" i="11"/>
  <c r="I1241" i="11"/>
  <c r="J1240" i="11"/>
  <c r="I1240" i="11"/>
  <c r="I1239" i="11"/>
  <c r="J1239" i="11"/>
  <c r="I1238" i="11"/>
  <c r="J1238" i="11"/>
  <c r="I1237" i="11"/>
  <c r="J1237" i="11"/>
  <c r="I1235" i="11"/>
  <c r="J1235" i="11"/>
  <c r="J1234" i="11"/>
  <c r="I1234" i="11"/>
  <c r="J1233" i="11"/>
  <c r="I1233" i="11"/>
  <c r="J1232" i="11"/>
  <c r="I1232" i="11"/>
  <c r="I1231" i="11"/>
  <c r="J1231" i="11"/>
  <c r="J1230" i="11"/>
  <c r="I1230" i="11"/>
  <c r="J1228" i="11"/>
  <c r="I1228" i="11"/>
  <c r="J1227" i="11"/>
  <c r="I1227" i="11"/>
  <c r="J1226" i="11"/>
  <c r="I1226" i="11"/>
  <c r="J1225" i="11"/>
  <c r="I1225" i="11"/>
  <c r="I1223" i="11"/>
  <c r="J1223" i="11"/>
  <c r="J1222" i="11"/>
  <c r="I1222" i="11"/>
  <c r="I1221" i="11"/>
  <c r="J1221" i="11"/>
  <c r="J1220" i="11"/>
  <c r="I1220" i="11"/>
  <c r="J1219" i="11"/>
  <c r="I1219" i="11"/>
  <c r="J1218" i="11"/>
  <c r="I1218" i="11"/>
  <c r="J1217" i="11"/>
  <c r="I1217" i="11"/>
  <c r="I1216" i="11"/>
  <c r="J1216" i="11"/>
  <c r="J1215" i="11"/>
  <c r="I1215" i="11"/>
  <c r="J1214" i="11"/>
  <c r="I1214" i="11"/>
  <c r="I1213" i="11"/>
  <c r="J1213" i="11"/>
  <c r="J1212" i="11"/>
  <c r="I1212" i="11"/>
  <c r="I1211" i="11"/>
  <c r="J1211" i="11"/>
  <c r="J1210" i="11"/>
  <c r="I1210" i="11"/>
  <c r="J1209" i="11"/>
  <c r="I1209" i="11"/>
  <c r="I1208" i="11"/>
  <c r="J1208" i="11"/>
  <c r="I1207" i="11"/>
  <c r="J1207" i="11"/>
  <c r="J1206" i="11"/>
  <c r="I1206" i="11"/>
  <c r="J1205" i="11"/>
  <c r="I1205" i="11"/>
  <c r="I1204" i="11"/>
  <c r="J1204" i="11"/>
  <c r="I1203" i="11"/>
  <c r="J1203" i="11"/>
  <c r="I1202" i="11"/>
  <c r="J1202" i="11"/>
  <c r="I1201" i="11"/>
  <c r="J1201" i="11"/>
  <c r="I1200" i="11"/>
  <c r="J1200" i="11"/>
  <c r="J1199" i="11"/>
  <c r="I1199" i="11"/>
  <c r="J1198" i="11"/>
  <c r="I1198" i="11"/>
  <c r="J1197" i="11"/>
  <c r="I1197" i="11"/>
  <c r="I1196" i="11"/>
  <c r="J1196" i="11"/>
  <c r="J1195" i="11"/>
  <c r="I1195" i="11"/>
  <c r="J1194" i="11"/>
  <c r="I1194" i="11"/>
  <c r="I1193" i="11"/>
  <c r="J1193" i="11"/>
  <c r="J1192" i="11"/>
  <c r="I1192" i="11"/>
  <c r="J1191" i="11"/>
  <c r="I1191" i="11"/>
  <c r="I1190" i="11"/>
  <c r="J1190" i="11"/>
  <c r="J1189" i="11"/>
  <c r="I1189" i="11"/>
  <c r="I1188" i="11"/>
  <c r="J1188" i="11"/>
  <c r="I1187" i="11"/>
  <c r="J1187" i="11"/>
  <c r="J1186" i="11"/>
  <c r="I1186" i="11"/>
  <c r="I1185" i="11"/>
  <c r="J1185" i="11"/>
  <c r="I1184" i="11"/>
  <c r="J1184" i="11"/>
  <c r="J1183" i="11"/>
  <c r="I1183" i="11"/>
  <c r="I1182" i="11"/>
  <c r="J1182" i="11"/>
  <c r="J1181" i="11"/>
  <c r="I1181" i="11"/>
  <c r="J1180" i="11"/>
  <c r="I1180" i="11"/>
  <c r="I1179" i="11"/>
  <c r="J1179" i="11"/>
  <c r="J1178" i="11"/>
  <c r="I1178" i="11"/>
  <c r="J1177" i="11"/>
  <c r="I1177" i="11"/>
  <c r="J1176" i="11"/>
  <c r="I1176" i="11"/>
  <c r="J1175" i="11"/>
  <c r="I1175" i="11"/>
  <c r="I1174" i="11"/>
  <c r="J1174" i="11"/>
  <c r="J1173" i="11"/>
  <c r="I1173" i="11"/>
  <c r="I1172" i="11"/>
  <c r="J1172" i="11"/>
  <c r="I1171" i="11"/>
  <c r="J1171" i="11"/>
  <c r="I1170" i="11"/>
  <c r="J1170" i="11"/>
  <c r="J1169" i="11"/>
  <c r="I1169" i="11"/>
  <c r="I1168" i="11"/>
  <c r="J1168" i="11"/>
  <c r="J1167" i="11"/>
  <c r="I1167" i="11"/>
  <c r="I1166" i="11"/>
  <c r="J1166" i="11"/>
  <c r="I1165" i="11"/>
  <c r="J1165" i="11"/>
  <c r="J1164" i="11"/>
  <c r="I1164" i="11"/>
  <c r="J1163" i="11"/>
  <c r="I1163" i="11"/>
  <c r="J1162" i="11"/>
  <c r="I1162" i="11"/>
  <c r="J1161" i="11"/>
  <c r="I1161" i="11"/>
  <c r="I1160" i="11"/>
  <c r="J1160" i="11"/>
  <c r="I1159" i="11"/>
  <c r="J1159" i="11"/>
  <c r="I1158" i="11"/>
  <c r="J1158" i="11"/>
  <c r="J1157" i="11"/>
  <c r="I1157" i="11"/>
  <c r="I1156" i="11"/>
  <c r="J1156" i="11"/>
  <c r="I1155" i="11"/>
  <c r="J1155" i="11"/>
  <c r="J1154" i="11"/>
  <c r="I1154" i="11"/>
  <c r="J1153" i="11"/>
  <c r="I1153" i="11"/>
  <c r="I1152" i="11"/>
  <c r="J1152" i="11"/>
  <c r="J1151" i="11"/>
  <c r="I1151" i="11"/>
  <c r="I1150" i="11"/>
  <c r="J1150" i="11"/>
  <c r="I1149" i="11"/>
  <c r="J1149" i="11"/>
  <c r="I1148" i="11"/>
  <c r="J1148" i="11"/>
  <c r="J1147" i="11"/>
  <c r="I1147" i="11"/>
  <c r="I1146" i="11"/>
  <c r="J1146" i="11"/>
  <c r="I1145" i="11"/>
  <c r="J1145" i="11"/>
  <c r="J1144" i="11"/>
  <c r="I1144" i="11"/>
  <c r="I1143" i="11"/>
  <c r="J1143" i="11"/>
  <c r="J1142" i="11"/>
  <c r="I1142" i="11"/>
  <c r="J1141" i="11"/>
  <c r="I1141" i="11"/>
  <c r="J1140" i="11"/>
  <c r="I1140" i="11"/>
  <c r="J1139" i="11"/>
  <c r="I1139" i="11"/>
  <c r="J1138" i="11"/>
  <c r="I1138" i="11"/>
  <c r="I1137" i="11"/>
  <c r="J1137" i="11"/>
  <c r="I1136" i="11"/>
  <c r="J1136" i="11"/>
  <c r="I1135" i="11"/>
  <c r="J1135" i="11"/>
  <c r="I1134" i="11"/>
  <c r="J1134" i="11"/>
  <c r="J1133" i="11"/>
  <c r="I1133" i="11"/>
  <c r="I1132" i="11"/>
  <c r="J1132" i="11"/>
  <c r="I1131" i="11"/>
  <c r="J1131" i="11"/>
  <c r="I1130" i="11"/>
  <c r="J1130" i="11"/>
  <c r="J1129" i="11"/>
  <c r="I1129" i="11"/>
  <c r="J1128" i="11"/>
  <c r="I1128" i="11"/>
  <c r="I1127" i="11"/>
  <c r="J1127" i="11"/>
  <c r="J1126" i="11"/>
  <c r="I1126" i="11"/>
  <c r="J1125" i="11"/>
  <c r="I1125" i="11"/>
  <c r="I1124" i="11"/>
  <c r="J1124" i="11"/>
  <c r="I1123" i="11"/>
  <c r="J1123" i="11"/>
  <c r="I1122" i="11"/>
  <c r="J1122" i="11"/>
  <c r="I1121" i="11"/>
  <c r="J1121" i="11"/>
  <c r="J1120" i="11"/>
  <c r="I1120" i="11"/>
  <c r="I1119" i="11"/>
  <c r="J1119" i="11"/>
  <c r="J1118" i="11"/>
  <c r="I1118" i="11"/>
  <c r="I1117" i="11"/>
  <c r="J1117" i="11"/>
  <c r="I1116" i="11"/>
  <c r="J1116" i="11"/>
  <c r="I1115" i="11"/>
  <c r="J1115" i="11"/>
  <c r="J1114" i="11"/>
  <c r="I1114" i="11"/>
  <c r="I1113" i="11"/>
  <c r="J1113" i="11"/>
  <c r="J1112" i="11"/>
  <c r="I1112" i="11"/>
  <c r="I1111" i="11"/>
  <c r="J1111" i="11"/>
  <c r="J1110" i="11"/>
  <c r="I1110" i="11"/>
  <c r="J1109" i="11"/>
  <c r="I1109" i="11"/>
  <c r="J1108" i="11"/>
  <c r="I1108" i="11"/>
  <c r="J1107" i="11"/>
  <c r="I1107" i="11"/>
  <c r="I1106" i="11"/>
  <c r="J1106" i="11"/>
  <c r="I1105" i="11"/>
  <c r="J1105" i="11"/>
  <c r="I1104" i="11"/>
  <c r="J1104" i="11"/>
  <c r="I1103" i="11"/>
  <c r="J1103" i="11"/>
  <c r="I1102" i="11"/>
  <c r="J1102" i="11"/>
  <c r="I1101" i="11"/>
  <c r="J1101" i="11"/>
  <c r="J1100" i="11"/>
  <c r="I1100" i="11"/>
  <c r="J1099" i="11"/>
  <c r="I1099" i="11"/>
  <c r="J1098" i="11"/>
  <c r="I1098" i="11"/>
  <c r="I1097" i="11"/>
  <c r="J1097" i="11"/>
  <c r="I1096" i="11"/>
  <c r="J1096" i="11"/>
  <c r="J1095" i="11"/>
  <c r="I1095" i="11"/>
  <c r="J1094" i="11"/>
  <c r="I1094" i="11"/>
  <c r="I1093" i="11"/>
  <c r="J1093" i="11"/>
  <c r="J1092" i="11"/>
  <c r="I1092" i="11"/>
  <c r="J1091" i="11"/>
  <c r="I1091" i="11"/>
  <c r="J1090" i="11"/>
  <c r="I1090" i="11"/>
  <c r="J1089" i="11"/>
  <c r="I1089" i="11"/>
  <c r="J1088" i="11"/>
  <c r="I1088" i="11"/>
  <c r="J1087" i="11"/>
  <c r="I1087" i="11"/>
  <c r="J1086" i="11"/>
  <c r="I1086" i="11"/>
  <c r="I1085" i="11"/>
  <c r="J1085" i="11"/>
  <c r="J1084" i="11"/>
  <c r="I1084" i="11"/>
  <c r="I1083" i="11"/>
  <c r="J1083" i="11"/>
  <c r="J1082" i="11"/>
  <c r="I1082" i="11"/>
  <c r="I1081" i="11"/>
  <c r="J1081" i="11"/>
  <c r="I1080" i="11"/>
  <c r="J1080" i="11"/>
  <c r="I1079" i="11"/>
  <c r="J1079" i="11"/>
  <c r="J1078" i="11"/>
  <c r="I1078" i="11"/>
  <c r="J1077" i="11"/>
  <c r="I1077" i="11"/>
  <c r="J1076" i="11"/>
  <c r="I1076" i="11"/>
  <c r="J1075" i="11"/>
  <c r="I1075" i="11"/>
  <c r="J1074" i="11"/>
  <c r="I1074" i="11"/>
  <c r="I1073" i="11"/>
  <c r="J1073" i="11"/>
  <c r="J1072" i="11"/>
  <c r="I1072" i="11"/>
  <c r="I1071" i="11"/>
  <c r="J1071" i="11"/>
  <c r="I1070" i="11"/>
  <c r="J1070" i="11"/>
  <c r="J1069" i="11"/>
  <c r="I1069" i="11"/>
  <c r="J1068" i="11"/>
  <c r="I1068" i="11"/>
  <c r="J1067" i="11"/>
  <c r="I1067" i="11"/>
  <c r="J1066" i="11"/>
  <c r="I1066" i="11"/>
  <c r="I1065" i="11"/>
  <c r="J1065" i="11"/>
  <c r="J1064" i="11"/>
  <c r="I1064" i="11"/>
  <c r="I1063" i="11"/>
  <c r="J1063" i="11"/>
  <c r="J1062" i="11"/>
  <c r="I1062" i="11"/>
  <c r="I1061" i="11"/>
  <c r="J1061" i="11"/>
  <c r="I1060" i="11"/>
  <c r="J1060" i="11"/>
  <c r="J1059" i="11"/>
  <c r="I1059" i="11"/>
  <c r="I1058" i="11"/>
  <c r="J1058" i="11"/>
  <c r="I1057" i="11"/>
  <c r="J1057" i="11"/>
  <c r="J1056" i="11"/>
  <c r="I1056" i="11"/>
  <c r="J1055" i="11"/>
  <c r="I1055" i="11"/>
  <c r="J1054" i="11"/>
  <c r="I1054" i="11"/>
  <c r="J1053" i="11"/>
  <c r="I1053" i="11"/>
  <c r="J1052" i="11"/>
  <c r="I1052" i="11"/>
  <c r="J1051" i="11"/>
  <c r="I1051" i="11"/>
  <c r="I1050" i="11"/>
  <c r="J1050" i="11"/>
  <c r="J1049" i="11"/>
  <c r="I1049" i="11"/>
  <c r="J1048" i="11"/>
  <c r="I1048" i="11"/>
  <c r="I1047" i="11"/>
  <c r="J1047" i="11"/>
  <c r="I1046" i="11"/>
  <c r="J1046" i="11"/>
  <c r="J1045" i="11"/>
  <c r="I1045" i="11"/>
  <c r="J1044" i="11"/>
  <c r="I1044" i="11"/>
  <c r="J1043" i="11"/>
  <c r="I1043" i="11"/>
  <c r="I1042" i="11"/>
  <c r="J1042" i="11"/>
  <c r="J1041" i="11"/>
  <c r="I1041" i="11"/>
  <c r="J1040" i="11"/>
  <c r="I1040" i="11"/>
  <c r="I1039" i="11"/>
  <c r="J1039" i="11"/>
  <c r="J1038" i="11"/>
  <c r="I1038" i="11"/>
  <c r="J1037" i="11"/>
  <c r="I1037" i="11"/>
  <c r="I1036" i="11"/>
  <c r="J1036" i="11"/>
  <c r="J1035" i="11"/>
  <c r="I1035" i="11"/>
  <c r="J1034" i="11"/>
  <c r="I1034" i="11"/>
  <c r="I1033" i="11"/>
  <c r="J1033" i="11"/>
  <c r="J1032" i="11"/>
  <c r="I1032" i="11"/>
  <c r="I1031" i="11"/>
  <c r="J1031" i="11"/>
  <c r="J1030" i="11"/>
  <c r="I1030" i="11"/>
  <c r="J1029" i="11"/>
  <c r="I1029" i="11"/>
  <c r="I1028" i="11"/>
  <c r="J1028" i="11"/>
  <c r="J1027" i="11"/>
  <c r="I1027" i="11"/>
  <c r="I1026" i="11"/>
  <c r="J1026" i="11"/>
  <c r="J1025" i="11"/>
  <c r="I1025" i="11"/>
  <c r="J1024" i="11"/>
  <c r="I1024" i="11"/>
  <c r="I1023" i="11"/>
  <c r="J1023" i="11"/>
  <c r="I1022" i="11"/>
  <c r="J1022" i="11"/>
  <c r="J1021" i="11"/>
  <c r="I1021" i="11"/>
  <c r="I1020" i="11"/>
  <c r="J1020" i="11"/>
  <c r="I1019" i="11"/>
  <c r="J1019" i="11"/>
  <c r="I1018" i="11"/>
  <c r="J1018" i="11"/>
  <c r="J1017" i="11"/>
  <c r="I1017" i="11"/>
  <c r="I1016" i="11"/>
  <c r="J1016" i="11"/>
  <c r="I1015" i="11"/>
  <c r="J1015" i="11"/>
  <c r="J1014" i="11"/>
  <c r="I1014" i="11"/>
  <c r="I1013" i="11"/>
  <c r="J1013" i="11"/>
  <c r="I1012" i="11"/>
  <c r="J1012" i="11"/>
  <c r="J1011" i="11"/>
  <c r="I1011" i="11"/>
  <c r="I1010" i="11"/>
  <c r="J1010" i="11"/>
  <c r="I1009" i="11"/>
  <c r="J1009" i="11"/>
  <c r="J1008" i="11"/>
  <c r="I1008" i="11"/>
  <c r="J1007" i="11"/>
  <c r="I1007" i="11"/>
  <c r="J1006" i="11"/>
  <c r="I1006" i="11"/>
  <c r="J1005" i="11"/>
  <c r="I1005" i="11"/>
  <c r="I1004" i="11"/>
  <c r="J1004" i="11"/>
  <c r="J1003" i="11"/>
  <c r="I1003" i="11"/>
  <c r="J1002" i="11"/>
  <c r="I1002" i="11"/>
  <c r="I1001" i="11"/>
  <c r="J1001" i="11"/>
  <c r="J1000" i="11"/>
  <c r="I1000" i="11"/>
  <c r="I999" i="11"/>
  <c r="J999" i="11"/>
  <c r="J998" i="11"/>
  <c r="I998" i="11"/>
  <c r="I997" i="11"/>
  <c r="J997" i="11"/>
  <c r="J996" i="11"/>
  <c r="I996" i="11"/>
  <c r="J995" i="11"/>
  <c r="I995" i="11"/>
  <c r="I994" i="11"/>
  <c r="J994" i="11"/>
  <c r="I993" i="11"/>
  <c r="J993" i="11"/>
  <c r="I992" i="11"/>
  <c r="J992" i="11"/>
  <c r="I991" i="11"/>
  <c r="J991" i="11"/>
  <c r="J990" i="11"/>
  <c r="I990" i="11"/>
  <c r="J989" i="11"/>
  <c r="I989" i="11"/>
  <c r="J988" i="11"/>
  <c r="I988" i="11"/>
  <c r="I987" i="11"/>
  <c r="J987" i="11"/>
  <c r="J986" i="11"/>
  <c r="I986" i="11"/>
  <c r="I985" i="11"/>
  <c r="J985" i="11"/>
  <c r="I984" i="11"/>
  <c r="J984" i="11"/>
  <c r="I983" i="11"/>
  <c r="J983" i="11"/>
  <c r="J982" i="11"/>
  <c r="I982" i="11"/>
  <c r="J981" i="11"/>
  <c r="I981" i="11"/>
  <c r="J980" i="11"/>
  <c r="I980" i="11"/>
  <c r="I979" i="11"/>
  <c r="J979" i="11"/>
  <c r="J978" i="11"/>
  <c r="I978" i="11"/>
  <c r="I977" i="11"/>
  <c r="J977" i="11"/>
  <c r="J976" i="11"/>
  <c r="I976" i="11"/>
  <c r="I975" i="11"/>
  <c r="J975" i="11"/>
  <c r="J974" i="11"/>
  <c r="I974" i="11"/>
  <c r="J973" i="11"/>
  <c r="I973" i="11"/>
  <c r="J972" i="11"/>
  <c r="I972" i="11"/>
  <c r="J971" i="11"/>
  <c r="I971" i="11"/>
  <c r="J970" i="11"/>
  <c r="I970" i="11"/>
  <c r="J969" i="11"/>
  <c r="I969" i="11"/>
  <c r="J968" i="11"/>
  <c r="I968" i="11"/>
  <c r="J967" i="11"/>
  <c r="I967" i="11"/>
  <c r="J966" i="11"/>
  <c r="I966" i="11"/>
  <c r="J965" i="11"/>
  <c r="I965" i="11"/>
  <c r="J964" i="11"/>
  <c r="I964" i="11"/>
  <c r="I963" i="11"/>
  <c r="J963" i="11"/>
  <c r="J962" i="11"/>
  <c r="I962" i="11"/>
  <c r="J961" i="11"/>
  <c r="I961" i="11"/>
  <c r="J960" i="11"/>
  <c r="I960" i="11"/>
  <c r="I959" i="11"/>
  <c r="J959" i="11"/>
  <c r="I958" i="11"/>
  <c r="J958" i="11"/>
  <c r="I957" i="11"/>
  <c r="J957" i="11"/>
  <c r="J956" i="11"/>
  <c r="I956" i="11"/>
  <c r="I955" i="11"/>
  <c r="J955" i="11"/>
  <c r="J954" i="11"/>
  <c r="I954" i="11"/>
  <c r="I953" i="11"/>
  <c r="J953" i="11"/>
  <c r="J952" i="11"/>
  <c r="I952" i="11"/>
  <c r="I951" i="11"/>
  <c r="J951" i="11"/>
  <c r="I950" i="11"/>
  <c r="J950" i="11"/>
  <c r="J949" i="11"/>
  <c r="I949" i="11"/>
  <c r="I948" i="11"/>
  <c r="J948" i="11"/>
  <c r="J947" i="11"/>
  <c r="I947" i="11"/>
  <c r="I946" i="11"/>
  <c r="J946" i="11"/>
  <c r="I945" i="11"/>
  <c r="J945" i="11"/>
  <c r="J944" i="11"/>
  <c r="I944" i="11"/>
  <c r="J943" i="11"/>
  <c r="I943" i="11"/>
  <c r="J942" i="11"/>
  <c r="I942" i="11"/>
  <c r="J941" i="11"/>
  <c r="I941" i="11"/>
  <c r="I940" i="11"/>
  <c r="J940" i="11"/>
  <c r="J939" i="11"/>
  <c r="I939" i="11"/>
  <c r="J938" i="11"/>
  <c r="I938" i="11"/>
  <c r="J937" i="11"/>
  <c r="I937" i="11"/>
  <c r="J936" i="11"/>
  <c r="I936" i="11"/>
  <c r="I935" i="11"/>
  <c r="J935" i="11"/>
  <c r="I934" i="11"/>
  <c r="J934" i="11"/>
  <c r="I933" i="11"/>
  <c r="J933" i="11"/>
  <c r="J932" i="11"/>
  <c r="I932" i="11"/>
  <c r="J931" i="11"/>
  <c r="I931" i="11"/>
  <c r="I930" i="11"/>
  <c r="J930" i="11"/>
  <c r="J929" i="11"/>
  <c r="I929" i="11"/>
  <c r="J928" i="11"/>
  <c r="I928" i="11"/>
  <c r="J927" i="11"/>
  <c r="I927" i="11"/>
  <c r="J926" i="11"/>
  <c r="I926" i="11"/>
  <c r="I925" i="11"/>
  <c r="J925" i="11"/>
  <c r="I924" i="11"/>
  <c r="J924" i="11"/>
  <c r="J923" i="11"/>
  <c r="I923" i="11"/>
  <c r="J922" i="11"/>
  <c r="I922" i="11"/>
  <c r="I921" i="11"/>
  <c r="J921" i="11"/>
  <c r="I920" i="11"/>
  <c r="J920" i="11"/>
  <c r="I919" i="11"/>
  <c r="J919" i="11"/>
  <c r="I918" i="11"/>
  <c r="J918" i="11"/>
  <c r="I917" i="11"/>
  <c r="J917" i="11"/>
  <c r="I916" i="11"/>
  <c r="J916" i="11"/>
  <c r="J915" i="11"/>
  <c r="I915" i="11"/>
  <c r="J914" i="11"/>
  <c r="I914" i="11"/>
  <c r="J913" i="11"/>
  <c r="I913" i="11"/>
  <c r="I912" i="11"/>
  <c r="J912" i="11"/>
  <c r="I911" i="11"/>
  <c r="J911" i="11"/>
  <c r="I910" i="11"/>
  <c r="J910" i="11"/>
  <c r="I909" i="11"/>
  <c r="J909" i="11"/>
  <c r="J908" i="11"/>
  <c r="I908" i="11"/>
  <c r="I907" i="11"/>
  <c r="J907" i="11"/>
  <c r="J906" i="11"/>
  <c r="I906" i="11"/>
  <c r="J905" i="11"/>
  <c r="I905" i="11"/>
  <c r="J904" i="11"/>
  <c r="I904" i="11"/>
  <c r="I903" i="11"/>
  <c r="J903" i="11"/>
  <c r="I902" i="11"/>
  <c r="J902" i="11"/>
  <c r="I901" i="11"/>
  <c r="J901" i="11"/>
  <c r="J900" i="11"/>
  <c r="I900" i="11"/>
  <c r="I899" i="11"/>
  <c r="J899" i="11"/>
  <c r="I898" i="11"/>
  <c r="J898" i="11"/>
  <c r="J897" i="11"/>
  <c r="I897" i="11"/>
  <c r="I896" i="11"/>
  <c r="J896" i="11"/>
  <c r="I895" i="11"/>
  <c r="J895" i="11"/>
  <c r="I894" i="11"/>
  <c r="J894" i="11"/>
  <c r="I893" i="11"/>
  <c r="J893" i="11"/>
  <c r="I892" i="11"/>
  <c r="J892" i="11"/>
  <c r="I891" i="11"/>
  <c r="J891" i="11"/>
  <c r="I890" i="11"/>
  <c r="J890" i="11"/>
  <c r="I889" i="11"/>
  <c r="J889" i="11"/>
  <c r="J888" i="11"/>
  <c r="I888" i="11"/>
  <c r="J887" i="11"/>
  <c r="I887" i="11"/>
  <c r="I886" i="11"/>
  <c r="J886" i="11"/>
  <c r="J885" i="11"/>
  <c r="I885" i="11"/>
  <c r="J884" i="11"/>
  <c r="I884" i="11"/>
  <c r="J883" i="11"/>
  <c r="I883" i="11"/>
  <c r="J882" i="11"/>
  <c r="I882" i="11"/>
  <c r="I881" i="11"/>
  <c r="J881" i="11"/>
  <c r="I880" i="11"/>
  <c r="J880" i="11"/>
  <c r="I879" i="11"/>
  <c r="J879" i="11"/>
  <c r="J878" i="11"/>
  <c r="I878" i="11"/>
  <c r="I877" i="11"/>
  <c r="J877" i="11"/>
  <c r="I876" i="11"/>
  <c r="J876" i="11"/>
  <c r="I875" i="11"/>
  <c r="J875" i="11"/>
  <c r="I874" i="11"/>
  <c r="J874" i="11"/>
  <c r="J873" i="11"/>
  <c r="I873" i="11"/>
  <c r="J872" i="11"/>
  <c r="I872" i="11"/>
  <c r="J871" i="11"/>
  <c r="I871" i="11"/>
  <c r="J870" i="11"/>
  <c r="I870" i="11"/>
  <c r="J869" i="11"/>
  <c r="I869" i="11"/>
  <c r="J868" i="11"/>
  <c r="I868" i="11"/>
  <c r="I867" i="11"/>
  <c r="J867" i="11"/>
  <c r="J866" i="11"/>
  <c r="I866" i="11"/>
  <c r="J865" i="11"/>
  <c r="I865" i="11"/>
  <c r="I864" i="11"/>
  <c r="J864" i="11"/>
  <c r="I863" i="11"/>
  <c r="J863" i="11"/>
  <c r="J862" i="11"/>
  <c r="I862" i="11"/>
  <c r="I861" i="11"/>
  <c r="J861" i="11"/>
  <c r="I860" i="11"/>
  <c r="J860" i="11"/>
  <c r="J859" i="11"/>
  <c r="I859" i="11"/>
  <c r="J858" i="11"/>
  <c r="I858" i="11"/>
  <c r="J857" i="11"/>
  <c r="I857" i="11"/>
  <c r="I856" i="11"/>
  <c r="J856" i="11"/>
  <c r="J855" i="11"/>
  <c r="I855" i="11"/>
  <c r="I854" i="11"/>
  <c r="J854" i="11"/>
  <c r="J853" i="11"/>
  <c r="I853" i="11"/>
  <c r="J852" i="11"/>
  <c r="I852" i="11"/>
  <c r="I851" i="11"/>
  <c r="J851" i="11"/>
  <c r="I850" i="11"/>
  <c r="J850" i="11"/>
  <c r="I849" i="11"/>
  <c r="J849" i="11"/>
  <c r="J848" i="11"/>
  <c r="I848" i="11"/>
  <c r="J847" i="11"/>
  <c r="I847" i="11"/>
  <c r="J846" i="11"/>
  <c r="I846" i="11"/>
  <c r="I845" i="11"/>
  <c r="J845" i="11"/>
  <c r="J844" i="11"/>
  <c r="I844" i="11"/>
  <c r="J843" i="11"/>
  <c r="I843" i="11"/>
  <c r="I842" i="11"/>
  <c r="J842" i="11"/>
  <c r="I841" i="11"/>
  <c r="J841" i="11"/>
  <c r="J840" i="11"/>
  <c r="I840" i="11"/>
  <c r="I839" i="11"/>
  <c r="J839" i="11"/>
  <c r="J838" i="11"/>
  <c r="I838" i="11"/>
  <c r="J837" i="11"/>
  <c r="I837" i="11"/>
  <c r="J836" i="11"/>
  <c r="I836" i="11"/>
  <c r="J835" i="11"/>
  <c r="I835" i="11"/>
  <c r="I834" i="11"/>
  <c r="J834" i="11"/>
  <c r="J833" i="11"/>
  <c r="I833" i="11"/>
  <c r="I832" i="11"/>
  <c r="J832" i="11"/>
  <c r="J831" i="11"/>
  <c r="I831" i="11"/>
  <c r="I830" i="11"/>
  <c r="J830" i="11"/>
  <c r="I829" i="11"/>
  <c r="J829" i="11"/>
  <c r="J828" i="11"/>
  <c r="I828" i="11"/>
  <c r="I827" i="11"/>
  <c r="J827" i="11"/>
  <c r="I826" i="11"/>
  <c r="J826" i="11"/>
  <c r="J825" i="11"/>
  <c r="I825" i="11"/>
  <c r="I824" i="11"/>
  <c r="J824" i="11"/>
  <c r="J823" i="11"/>
  <c r="I823" i="11"/>
  <c r="I822" i="11"/>
  <c r="J822" i="11"/>
  <c r="I821" i="11"/>
  <c r="J821" i="11"/>
  <c r="I820" i="11"/>
  <c r="J820" i="11"/>
  <c r="I819" i="11"/>
  <c r="J819" i="11"/>
  <c r="J818" i="11"/>
  <c r="I818" i="11"/>
  <c r="J817" i="11"/>
  <c r="I817" i="11"/>
  <c r="J816" i="11"/>
  <c r="I816" i="11"/>
  <c r="I815" i="11"/>
  <c r="J815" i="11"/>
  <c r="J814" i="11"/>
  <c r="I814" i="11"/>
  <c r="J813" i="11"/>
  <c r="I813" i="11"/>
  <c r="J812" i="11"/>
  <c r="I812" i="11"/>
  <c r="J811" i="11"/>
  <c r="I811" i="11"/>
  <c r="J810" i="11"/>
  <c r="I810" i="11"/>
  <c r="I809" i="11"/>
  <c r="J809" i="11"/>
  <c r="J808" i="11"/>
  <c r="I808" i="11"/>
  <c r="J807" i="11"/>
  <c r="I807" i="11"/>
  <c r="J806" i="11"/>
  <c r="I806" i="11"/>
  <c r="J805" i="11"/>
  <c r="I805" i="11"/>
  <c r="J804" i="11"/>
  <c r="I804" i="11"/>
  <c r="J803" i="11"/>
  <c r="I803" i="11"/>
  <c r="I802" i="11"/>
  <c r="J802" i="11"/>
  <c r="I801" i="11"/>
  <c r="J801" i="11"/>
  <c r="J800" i="11"/>
  <c r="I800" i="11"/>
  <c r="J799" i="11"/>
  <c r="I799" i="11"/>
  <c r="I798" i="11"/>
  <c r="J798" i="11"/>
  <c r="I797" i="11"/>
  <c r="J797" i="11"/>
  <c r="I796" i="11"/>
  <c r="J796" i="11"/>
  <c r="I795" i="11"/>
  <c r="J795" i="11"/>
  <c r="I794" i="11"/>
  <c r="J794" i="11"/>
  <c r="I793" i="11"/>
  <c r="J793" i="11"/>
  <c r="I792" i="11"/>
  <c r="J792" i="11"/>
  <c r="J791" i="11"/>
  <c r="I791" i="11"/>
  <c r="J790" i="11"/>
  <c r="I790" i="11"/>
  <c r="I789" i="11"/>
  <c r="J789" i="11"/>
  <c r="J788" i="11"/>
  <c r="I788" i="11"/>
  <c r="J787" i="11"/>
  <c r="I787" i="11"/>
  <c r="I786" i="11"/>
  <c r="J786" i="11"/>
  <c r="J785" i="11"/>
  <c r="I785" i="11"/>
  <c r="J784" i="11"/>
  <c r="I784" i="11"/>
  <c r="I783" i="11"/>
  <c r="J783" i="11"/>
  <c r="J782" i="11"/>
  <c r="I782" i="11"/>
  <c r="J781" i="11"/>
  <c r="I781" i="11"/>
  <c r="I780" i="11"/>
  <c r="J780" i="11"/>
  <c r="I779" i="11"/>
  <c r="J779" i="11"/>
  <c r="J778" i="11"/>
  <c r="I778" i="11"/>
  <c r="I777" i="11"/>
  <c r="J777" i="11"/>
  <c r="J776" i="11"/>
  <c r="I776" i="11"/>
  <c r="J775" i="11"/>
  <c r="I775" i="11"/>
  <c r="I774" i="11"/>
  <c r="J774" i="11"/>
  <c r="I773" i="11"/>
  <c r="J773" i="11"/>
  <c r="I772" i="11"/>
  <c r="J772" i="11"/>
  <c r="I770" i="11"/>
  <c r="J770" i="11"/>
  <c r="J769" i="11"/>
  <c r="I769" i="11"/>
  <c r="J768" i="11"/>
  <c r="I768" i="11"/>
  <c r="J767" i="11"/>
  <c r="I767" i="11"/>
  <c r="I766" i="11"/>
  <c r="J766" i="11"/>
  <c r="I765" i="11"/>
  <c r="J765" i="11"/>
  <c r="J764" i="11"/>
  <c r="I764" i="11"/>
  <c r="J763" i="11"/>
  <c r="I763" i="11"/>
  <c r="I762" i="11"/>
  <c r="J762" i="11"/>
  <c r="I761" i="11"/>
  <c r="J761" i="11"/>
  <c r="I760" i="11"/>
  <c r="J760" i="11"/>
  <c r="J759" i="11"/>
  <c r="I759" i="11"/>
  <c r="I758" i="11"/>
  <c r="J758" i="11"/>
  <c r="I757" i="11"/>
  <c r="J757" i="11"/>
  <c r="I756" i="11"/>
  <c r="J756" i="11"/>
  <c r="I755" i="11"/>
  <c r="J755" i="11"/>
  <c r="J754" i="11"/>
  <c r="I754" i="11"/>
  <c r="J753" i="11"/>
  <c r="I753" i="11"/>
  <c r="I752" i="11"/>
  <c r="J752" i="11"/>
  <c r="J751" i="11"/>
  <c r="I751" i="11"/>
  <c r="I750" i="11"/>
  <c r="J750" i="11"/>
  <c r="I749" i="11"/>
  <c r="J749" i="11"/>
  <c r="I748" i="11"/>
  <c r="J748" i="11"/>
  <c r="J746" i="11"/>
  <c r="I746" i="11"/>
  <c r="I745" i="11"/>
  <c r="J745" i="11"/>
  <c r="J744" i="11"/>
  <c r="I744" i="11"/>
  <c r="J743" i="11"/>
  <c r="I743" i="11"/>
  <c r="I742" i="11"/>
  <c r="J742" i="11"/>
  <c r="J741" i="11"/>
  <c r="I741" i="11"/>
  <c r="J740" i="11"/>
  <c r="I740" i="11"/>
  <c r="I739" i="11"/>
  <c r="J739" i="11"/>
  <c r="I737" i="11"/>
  <c r="J737" i="11"/>
  <c r="J736" i="11"/>
  <c r="I736" i="11"/>
  <c r="I735" i="11"/>
  <c r="J735" i="11"/>
  <c r="J734" i="11"/>
  <c r="I734" i="11"/>
  <c r="I733" i="11"/>
  <c r="J733" i="11"/>
  <c r="J732" i="11"/>
  <c r="I732" i="11"/>
  <c r="J731" i="11"/>
  <c r="I731" i="11"/>
  <c r="I730" i="11"/>
  <c r="J730" i="11"/>
  <c r="J729" i="11"/>
  <c r="I729" i="11"/>
  <c r="I728" i="11"/>
  <c r="J728" i="11"/>
  <c r="I727" i="11"/>
  <c r="J727" i="11"/>
  <c r="I726" i="11"/>
  <c r="J726" i="11"/>
  <c r="J725" i="11"/>
  <c r="I725" i="11"/>
  <c r="J724" i="11"/>
  <c r="I724" i="11"/>
  <c r="J723" i="11"/>
  <c r="I723" i="11"/>
  <c r="J722" i="11"/>
  <c r="I722" i="11"/>
  <c r="J721" i="11"/>
  <c r="I721" i="11"/>
  <c r="J720" i="11"/>
  <c r="I720" i="11"/>
  <c r="I719" i="11"/>
  <c r="J719" i="11"/>
  <c r="I718" i="11"/>
  <c r="J718" i="11"/>
  <c r="J717" i="11"/>
  <c r="I717" i="11"/>
  <c r="J716" i="11"/>
  <c r="I716" i="11"/>
  <c r="I715" i="11"/>
  <c r="J715" i="11"/>
  <c r="J714" i="11"/>
  <c r="I714" i="11"/>
  <c r="J713" i="11"/>
  <c r="I713" i="11"/>
  <c r="J712" i="11"/>
  <c r="I712" i="11"/>
  <c r="J711" i="11"/>
  <c r="I711" i="11"/>
  <c r="J710" i="11"/>
  <c r="I710" i="11"/>
  <c r="J709" i="11"/>
  <c r="I709" i="11"/>
  <c r="I708" i="11"/>
  <c r="J708" i="11"/>
  <c r="J707" i="11"/>
  <c r="I707" i="11"/>
  <c r="I706" i="11"/>
  <c r="J706" i="11"/>
  <c r="I705" i="11"/>
  <c r="J705" i="11"/>
  <c r="J704" i="11"/>
  <c r="I704" i="11"/>
  <c r="J703" i="11"/>
  <c r="I703" i="11"/>
  <c r="J702" i="11"/>
  <c r="I702" i="11"/>
  <c r="J701" i="11"/>
  <c r="I701" i="11"/>
  <c r="I700" i="11"/>
  <c r="J700" i="11"/>
  <c r="I699" i="11"/>
  <c r="J699" i="11"/>
  <c r="J698" i="11"/>
  <c r="I698" i="11"/>
  <c r="J697" i="11"/>
  <c r="I697" i="11"/>
  <c r="J696" i="11"/>
  <c r="I696" i="11"/>
  <c r="I695" i="11"/>
  <c r="J695" i="11"/>
  <c r="J694" i="11"/>
  <c r="I694" i="11"/>
  <c r="J693" i="11"/>
  <c r="I693" i="11"/>
  <c r="J692" i="11"/>
  <c r="I692" i="11"/>
  <c r="I691" i="11"/>
  <c r="J691" i="11"/>
  <c r="J690" i="11"/>
  <c r="I690" i="11"/>
  <c r="J689" i="11"/>
  <c r="I689" i="11"/>
  <c r="J688" i="11"/>
  <c r="I688" i="11"/>
  <c r="J687" i="11"/>
  <c r="I687" i="11"/>
  <c r="J686" i="11"/>
  <c r="I686" i="11"/>
  <c r="I685" i="11"/>
  <c r="J685" i="11"/>
  <c r="J684" i="11"/>
  <c r="I684" i="11"/>
  <c r="J683" i="11"/>
  <c r="I683" i="11"/>
  <c r="J682" i="11"/>
  <c r="I682" i="11"/>
  <c r="I681" i="11"/>
  <c r="J681" i="11"/>
  <c r="J680" i="11"/>
  <c r="I680" i="11"/>
  <c r="J679" i="11"/>
  <c r="I679" i="11"/>
  <c r="I678" i="11"/>
  <c r="J678" i="11"/>
  <c r="J677" i="11"/>
  <c r="I677" i="11"/>
  <c r="J676" i="11"/>
  <c r="I676" i="11"/>
  <c r="J675" i="11"/>
  <c r="I675" i="11"/>
  <c r="J674" i="11"/>
  <c r="I674" i="11"/>
  <c r="J673" i="11"/>
  <c r="I673" i="11"/>
  <c r="I672" i="11"/>
  <c r="J672" i="11"/>
  <c r="J671" i="11"/>
  <c r="I671" i="11"/>
  <c r="I670" i="11"/>
  <c r="J670" i="11"/>
  <c r="I669" i="11"/>
  <c r="J669" i="11"/>
  <c r="I668" i="11"/>
  <c r="J668" i="11"/>
  <c r="I667" i="11"/>
  <c r="J667" i="11"/>
  <c r="I666" i="11"/>
  <c r="J666" i="11"/>
  <c r="J665" i="11"/>
  <c r="I665" i="11"/>
  <c r="I664" i="11"/>
  <c r="J664" i="11"/>
  <c r="I663" i="11"/>
  <c r="J663" i="11"/>
  <c r="I662" i="11"/>
  <c r="J662" i="11"/>
  <c r="J661" i="11"/>
  <c r="I661" i="11"/>
  <c r="I660" i="11"/>
  <c r="J660" i="11"/>
  <c r="J659" i="11"/>
  <c r="I659" i="11"/>
  <c r="J658" i="11"/>
  <c r="I658" i="11"/>
  <c r="J657" i="11"/>
  <c r="I657" i="11"/>
  <c r="I656" i="11"/>
  <c r="J656" i="11"/>
  <c r="I655" i="11"/>
  <c r="J655" i="11"/>
  <c r="I654" i="11"/>
  <c r="J654" i="11"/>
  <c r="J653" i="11"/>
  <c r="I653" i="11"/>
  <c r="J652" i="11"/>
  <c r="I652" i="11"/>
  <c r="I651" i="11"/>
  <c r="J651" i="11"/>
  <c r="J650" i="11"/>
  <c r="I650" i="11"/>
  <c r="I649" i="11"/>
  <c r="J649" i="11"/>
  <c r="I648" i="11"/>
  <c r="J648" i="11"/>
  <c r="I647" i="11"/>
  <c r="J647" i="11"/>
  <c r="J646" i="11"/>
  <c r="I646" i="11"/>
  <c r="J645" i="11"/>
  <c r="I645" i="11"/>
  <c r="I644" i="11"/>
  <c r="J644" i="11"/>
  <c r="I643" i="11"/>
  <c r="J643" i="11"/>
  <c r="I642" i="11"/>
  <c r="J642" i="11"/>
  <c r="I641" i="11"/>
  <c r="J641" i="11"/>
  <c r="J640" i="11"/>
  <c r="I640" i="11"/>
  <c r="I639" i="11"/>
  <c r="J639" i="11"/>
  <c r="J638" i="11"/>
  <c r="I638" i="11"/>
  <c r="I637" i="11"/>
  <c r="J637" i="11"/>
  <c r="I636" i="11"/>
  <c r="J636" i="11"/>
  <c r="J635" i="11"/>
  <c r="I635" i="11"/>
  <c r="J634" i="11"/>
  <c r="I634" i="11"/>
  <c r="I633" i="11"/>
  <c r="J633" i="11"/>
  <c r="J632" i="11"/>
  <c r="I632" i="11"/>
  <c r="I631" i="11"/>
  <c r="J631" i="11"/>
  <c r="J630" i="11"/>
  <c r="I630" i="11"/>
  <c r="J629" i="11"/>
  <c r="I629" i="11"/>
  <c r="J628" i="11"/>
  <c r="I628" i="11"/>
  <c r="I627" i="11"/>
  <c r="J627" i="11"/>
  <c r="I626" i="11"/>
  <c r="J626" i="11"/>
  <c r="I625" i="11"/>
  <c r="J625" i="11"/>
  <c r="J624" i="11"/>
  <c r="I624" i="11"/>
  <c r="J623" i="11"/>
  <c r="I623" i="11"/>
  <c r="I622" i="11"/>
  <c r="J622" i="11"/>
  <c r="J621" i="11"/>
  <c r="I621" i="11"/>
  <c r="I620" i="11"/>
  <c r="J620" i="11"/>
  <c r="I619" i="11"/>
  <c r="J619" i="11"/>
  <c r="J618" i="11"/>
  <c r="I618" i="11"/>
  <c r="J617" i="11"/>
  <c r="I617" i="11"/>
  <c r="I616" i="11"/>
  <c r="J616" i="11"/>
  <c r="I615" i="11"/>
  <c r="J615" i="11"/>
  <c r="J614" i="11"/>
  <c r="I614" i="11"/>
  <c r="I613" i="11"/>
  <c r="J613" i="11"/>
  <c r="J612" i="11"/>
  <c r="I612" i="11"/>
  <c r="J611" i="11"/>
  <c r="I611" i="11"/>
  <c r="J610" i="11"/>
  <c r="I610" i="11"/>
  <c r="J609" i="11"/>
  <c r="I609" i="11"/>
  <c r="J608" i="11"/>
  <c r="I608" i="11"/>
  <c r="J607" i="11"/>
  <c r="I607" i="11"/>
  <c r="I606" i="11"/>
  <c r="J606" i="11"/>
  <c r="J605" i="11"/>
  <c r="I605" i="11"/>
  <c r="I604" i="11"/>
  <c r="J604" i="11"/>
  <c r="J603" i="11"/>
  <c r="I603" i="11"/>
  <c r="I602" i="11"/>
  <c r="J602" i="11"/>
  <c r="I601" i="11"/>
  <c r="J601" i="11"/>
  <c r="J600" i="11"/>
  <c r="I600" i="11"/>
  <c r="J599" i="11"/>
  <c r="I599" i="11"/>
  <c r="I598" i="11"/>
  <c r="J598" i="11"/>
  <c r="J597" i="11"/>
  <c r="I597" i="11"/>
  <c r="I596" i="11"/>
  <c r="J596" i="11"/>
  <c r="J595" i="11"/>
  <c r="I595" i="11"/>
  <c r="I594" i="11"/>
  <c r="J594" i="11"/>
  <c r="I593" i="11"/>
  <c r="J593" i="11"/>
  <c r="J592" i="11"/>
  <c r="I592" i="11"/>
  <c r="J591" i="11"/>
  <c r="I591" i="11"/>
  <c r="J590" i="11"/>
  <c r="I590" i="11"/>
  <c r="J589" i="11"/>
  <c r="I589" i="11"/>
  <c r="J588" i="11"/>
  <c r="I588" i="11"/>
  <c r="I587" i="11"/>
  <c r="J587" i="11"/>
  <c r="I586" i="11"/>
  <c r="J586" i="11"/>
  <c r="J585" i="11"/>
  <c r="I585" i="11"/>
  <c r="I584" i="11"/>
  <c r="J584" i="11"/>
  <c r="J583" i="11"/>
  <c r="I583" i="11"/>
  <c r="J582" i="11"/>
  <c r="I582" i="11"/>
  <c r="J581" i="11"/>
  <c r="I581" i="11"/>
  <c r="I580" i="11"/>
  <c r="J580" i="11"/>
  <c r="J579" i="11"/>
  <c r="I579" i="11"/>
  <c r="J578" i="11"/>
  <c r="I578" i="11"/>
  <c r="J577" i="11"/>
  <c r="I577" i="11"/>
  <c r="J576" i="11"/>
  <c r="I576" i="11"/>
  <c r="J575" i="11"/>
  <c r="I575" i="11"/>
  <c r="I574" i="11"/>
  <c r="J574" i="11"/>
  <c r="I573" i="11"/>
  <c r="J573" i="11"/>
  <c r="I572" i="11"/>
  <c r="J572" i="11"/>
  <c r="I571" i="11"/>
  <c r="J571" i="11"/>
  <c r="I570" i="11"/>
  <c r="J570" i="11"/>
  <c r="I569" i="11"/>
  <c r="J569" i="11"/>
  <c r="I568" i="11"/>
  <c r="J568" i="11"/>
  <c r="J567" i="11"/>
  <c r="I567" i="11"/>
  <c r="I566" i="11"/>
  <c r="J566" i="11"/>
  <c r="I565" i="11"/>
  <c r="J565" i="11"/>
  <c r="I564" i="11"/>
  <c r="J564" i="11"/>
  <c r="I563" i="11"/>
  <c r="J563" i="11"/>
  <c r="I562" i="11"/>
  <c r="J562" i="11"/>
  <c r="I561" i="11"/>
  <c r="J561" i="11"/>
  <c r="I560" i="11"/>
  <c r="J560" i="11"/>
  <c r="I559" i="11"/>
  <c r="J559" i="11"/>
  <c r="I558" i="11"/>
  <c r="J558" i="11"/>
  <c r="J557" i="11"/>
  <c r="I557" i="11"/>
  <c r="J556" i="11"/>
  <c r="I556" i="11"/>
  <c r="J555" i="11"/>
  <c r="I555" i="11"/>
  <c r="J554" i="11"/>
  <c r="I554" i="11"/>
  <c r="J553" i="11"/>
  <c r="I553" i="11"/>
  <c r="J552" i="11"/>
  <c r="I552" i="11"/>
  <c r="J551" i="11"/>
  <c r="I551" i="11"/>
  <c r="J550" i="11"/>
  <c r="I550" i="11"/>
  <c r="I549" i="11"/>
  <c r="J549" i="11"/>
  <c r="I548" i="11"/>
  <c r="J548" i="11"/>
  <c r="I547" i="11"/>
  <c r="J547" i="11"/>
  <c r="I546" i="11"/>
  <c r="J546" i="11"/>
  <c r="J545" i="11"/>
  <c r="I545" i="11"/>
  <c r="J544" i="11"/>
  <c r="I544" i="11"/>
  <c r="J543" i="11"/>
  <c r="I543" i="11"/>
  <c r="J542" i="11"/>
  <c r="I542" i="11"/>
  <c r="J541" i="11"/>
  <c r="I541" i="11"/>
  <c r="J540" i="11"/>
  <c r="I540" i="11"/>
  <c r="J539" i="11"/>
  <c r="I539" i="11"/>
  <c r="I538" i="11"/>
  <c r="J538" i="11"/>
  <c r="J537" i="11"/>
  <c r="I537" i="11"/>
  <c r="J536" i="11"/>
  <c r="I536" i="11"/>
  <c r="J535" i="11"/>
  <c r="I535" i="11"/>
  <c r="J534" i="11"/>
  <c r="I534" i="11"/>
  <c r="J533" i="11"/>
  <c r="I533" i="11"/>
  <c r="J532" i="11"/>
  <c r="I532" i="11"/>
  <c r="J531" i="11"/>
  <c r="I531" i="11"/>
  <c r="J530" i="11"/>
  <c r="I530" i="11"/>
  <c r="I529" i="11"/>
  <c r="J529" i="11"/>
  <c r="I528" i="11"/>
  <c r="J528" i="11"/>
  <c r="I527" i="11"/>
  <c r="J527" i="11"/>
  <c r="I526" i="11"/>
  <c r="J526" i="11"/>
  <c r="I525" i="11"/>
  <c r="J525" i="11"/>
  <c r="I524" i="11"/>
  <c r="J524" i="11"/>
  <c r="I523" i="11"/>
  <c r="J523" i="11"/>
  <c r="J522" i="11"/>
  <c r="I522" i="11"/>
  <c r="J521" i="11"/>
  <c r="I521" i="11"/>
  <c r="J520" i="11"/>
  <c r="I520" i="11"/>
  <c r="I519" i="11"/>
  <c r="J519" i="11"/>
  <c r="J518" i="11"/>
  <c r="I518" i="11"/>
  <c r="J517" i="11"/>
  <c r="I517" i="11"/>
  <c r="J516" i="11"/>
  <c r="I516" i="11"/>
  <c r="J515" i="11"/>
  <c r="I515" i="11"/>
  <c r="J514" i="11"/>
  <c r="I514" i="11"/>
  <c r="J513" i="11"/>
  <c r="I513" i="11"/>
  <c r="I512" i="11"/>
  <c r="J512" i="11"/>
  <c r="J511" i="11"/>
  <c r="I511" i="11"/>
  <c r="J510" i="11"/>
  <c r="I510" i="11"/>
  <c r="I509" i="11"/>
  <c r="J509" i="11"/>
  <c r="I508" i="11"/>
  <c r="J508" i="11"/>
  <c r="I507" i="11"/>
  <c r="J507" i="11"/>
  <c r="I506" i="11"/>
  <c r="J506" i="11"/>
  <c r="I505" i="11"/>
  <c r="J505" i="11"/>
  <c r="I504" i="11"/>
  <c r="J504" i="11"/>
  <c r="I503" i="11"/>
  <c r="J503" i="11"/>
  <c r="I502" i="11"/>
  <c r="J502" i="11"/>
  <c r="J501" i="11"/>
  <c r="I501" i="11"/>
  <c r="I500" i="11"/>
  <c r="J500" i="11"/>
  <c r="I499" i="11"/>
  <c r="J499" i="11"/>
  <c r="I498" i="11"/>
  <c r="J498" i="11"/>
  <c r="I497" i="11"/>
  <c r="J497" i="11"/>
  <c r="I496" i="11"/>
  <c r="J496" i="11"/>
  <c r="I495" i="11"/>
  <c r="J495" i="11"/>
  <c r="J494" i="11"/>
  <c r="I494" i="11"/>
  <c r="J493" i="11"/>
  <c r="I493" i="11"/>
  <c r="J492" i="11"/>
  <c r="I492" i="11"/>
  <c r="J491" i="11"/>
  <c r="I491" i="11"/>
  <c r="J490" i="11"/>
  <c r="I490" i="11"/>
  <c r="J489" i="11"/>
  <c r="I489" i="11"/>
  <c r="J488" i="11"/>
  <c r="I488" i="11"/>
  <c r="J487" i="11"/>
  <c r="I487" i="11"/>
  <c r="I486" i="11"/>
  <c r="J486" i="11"/>
  <c r="I485" i="11"/>
  <c r="J485" i="11"/>
  <c r="I484" i="11"/>
  <c r="J484" i="11"/>
  <c r="I483" i="11"/>
  <c r="J483" i="11"/>
  <c r="J482" i="11"/>
  <c r="I482" i="11"/>
  <c r="I481" i="11"/>
  <c r="J481" i="11"/>
  <c r="I480" i="11"/>
  <c r="J480" i="11"/>
  <c r="I479" i="11"/>
  <c r="J479" i="11"/>
  <c r="I478" i="11"/>
  <c r="J478" i="11"/>
  <c r="I477" i="11"/>
  <c r="J477" i="11"/>
  <c r="I476" i="11"/>
  <c r="J476" i="11"/>
  <c r="I475" i="11"/>
  <c r="J475" i="11"/>
  <c r="I474" i="11"/>
  <c r="J474" i="11"/>
  <c r="I473" i="11"/>
  <c r="J473" i="11"/>
  <c r="J472" i="11"/>
  <c r="I472" i="11"/>
  <c r="J471" i="11"/>
  <c r="I471" i="11"/>
  <c r="I470" i="11"/>
  <c r="J470" i="11"/>
  <c r="J469" i="11"/>
  <c r="I469" i="11"/>
  <c r="I468" i="11"/>
  <c r="J468" i="11"/>
  <c r="I467" i="11"/>
  <c r="J467" i="11"/>
  <c r="I466" i="11"/>
  <c r="J466" i="11"/>
  <c r="J465" i="11"/>
  <c r="I465" i="11"/>
  <c r="I464" i="11"/>
  <c r="J464" i="11"/>
  <c r="I463" i="11"/>
  <c r="J463" i="11"/>
  <c r="J462" i="11"/>
  <c r="I462" i="11"/>
  <c r="I461" i="11"/>
  <c r="J461" i="11"/>
  <c r="J460" i="11"/>
  <c r="I460" i="11"/>
  <c r="I459" i="11"/>
  <c r="J459" i="11"/>
  <c r="I458" i="11"/>
  <c r="J458" i="11"/>
  <c r="I457" i="11"/>
  <c r="J457" i="11"/>
  <c r="I456" i="11"/>
  <c r="J456" i="11"/>
  <c r="J455" i="11"/>
  <c r="I455" i="11"/>
  <c r="J454" i="11"/>
  <c r="I454" i="11"/>
  <c r="J453" i="11"/>
  <c r="I453" i="11"/>
  <c r="J452" i="11"/>
  <c r="I452" i="11"/>
  <c r="J451" i="11"/>
  <c r="I451" i="11"/>
  <c r="J450" i="11"/>
  <c r="I450" i="11"/>
  <c r="I449" i="11"/>
  <c r="J449" i="11"/>
  <c r="J448" i="11"/>
  <c r="I448" i="11"/>
  <c r="J447" i="11"/>
  <c r="I447" i="11"/>
  <c r="J446" i="11"/>
  <c r="I446" i="11"/>
  <c r="J445" i="11"/>
  <c r="I445" i="11"/>
  <c r="I444" i="11"/>
  <c r="J444" i="11"/>
  <c r="I443" i="11"/>
  <c r="J443" i="11"/>
  <c r="J442" i="11"/>
  <c r="I442" i="11"/>
  <c r="J441" i="11"/>
  <c r="I441" i="11"/>
  <c r="J440" i="11"/>
  <c r="I440" i="11"/>
  <c r="I439" i="11"/>
  <c r="J439" i="11"/>
  <c r="I438" i="11"/>
  <c r="J438" i="11"/>
  <c r="J437" i="11"/>
  <c r="I437" i="11"/>
  <c r="J436" i="11"/>
  <c r="I436" i="11"/>
  <c r="J435" i="11"/>
  <c r="I435" i="11"/>
  <c r="J434" i="11"/>
  <c r="I434" i="11"/>
  <c r="J433" i="11"/>
  <c r="I433" i="11"/>
  <c r="J432" i="11"/>
  <c r="I432" i="11"/>
  <c r="J431" i="11"/>
  <c r="I431" i="11"/>
  <c r="J430" i="11"/>
  <c r="I430" i="11"/>
  <c r="J429" i="11"/>
  <c r="I429" i="11"/>
  <c r="J428" i="11"/>
  <c r="I428" i="11"/>
  <c r="J427" i="11"/>
  <c r="I427" i="11"/>
  <c r="J426" i="11"/>
  <c r="I426" i="11"/>
  <c r="J425" i="11"/>
  <c r="I425" i="11"/>
  <c r="I424" i="11"/>
  <c r="J424" i="11"/>
  <c r="I423" i="11"/>
  <c r="J423" i="11"/>
  <c r="J422" i="11"/>
  <c r="I422" i="11"/>
  <c r="J421" i="11"/>
  <c r="I421" i="11"/>
  <c r="J420" i="11"/>
  <c r="I420" i="11"/>
  <c r="J419" i="11"/>
  <c r="I419" i="11"/>
  <c r="J418" i="11"/>
  <c r="I418" i="11"/>
  <c r="J417" i="11"/>
  <c r="I417" i="11"/>
  <c r="J416" i="11"/>
  <c r="I416" i="11"/>
  <c r="I415" i="11"/>
  <c r="J415" i="11"/>
  <c r="I414" i="11"/>
  <c r="J414" i="11"/>
  <c r="I413" i="11"/>
  <c r="J413" i="11"/>
  <c r="J412" i="11"/>
  <c r="I412" i="11"/>
  <c r="J411" i="11"/>
  <c r="I411" i="11"/>
  <c r="J410" i="11"/>
  <c r="I410" i="11"/>
  <c r="J409" i="11"/>
  <c r="I409" i="11"/>
  <c r="J408" i="11"/>
  <c r="I408" i="11"/>
  <c r="J407" i="11"/>
  <c r="I407" i="11"/>
  <c r="J406" i="11"/>
  <c r="I406" i="11"/>
  <c r="I405" i="11"/>
  <c r="J405" i="11"/>
  <c r="J404" i="11"/>
  <c r="I404" i="11"/>
  <c r="J403" i="11"/>
  <c r="I403" i="11"/>
  <c r="J402" i="11"/>
  <c r="I402" i="11"/>
  <c r="J401" i="11"/>
  <c r="I401" i="11"/>
  <c r="J400" i="11"/>
  <c r="I400" i="11"/>
  <c r="J399" i="11"/>
  <c r="I399" i="11"/>
  <c r="J398" i="11"/>
  <c r="I398" i="11"/>
  <c r="J397" i="11"/>
  <c r="I397" i="11"/>
  <c r="J396" i="11"/>
  <c r="I396" i="11"/>
  <c r="I395" i="11"/>
  <c r="J395" i="11"/>
  <c r="J394" i="11"/>
  <c r="I394" i="11"/>
  <c r="J393" i="11"/>
  <c r="I393" i="11"/>
  <c r="J392" i="11"/>
  <c r="I392" i="11"/>
  <c r="J391" i="11"/>
  <c r="I391" i="11"/>
  <c r="J390" i="11"/>
  <c r="I390" i="11"/>
  <c r="J389" i="11"/>
  <c r="I389" i="11"/>
  <c r="I388" i="11"/>
  <c r="J388" i="11"/>
  <c r="I387" i="11"/>
  <c r="J387" i="11"/>
  <c r="J386" i="11"/>
  <c r="I386" i="11"/>
  <c r="J385" i="11"/>
  <c r="I385" i="11"/>
  <c r="J384" i="11"/>
  <c r="I384" i="11"/>
  <c r="J383" i="11"/>
  <c r="I383" i="11"/>
  <c r="J382" i="11"/>
  <c r="I382" i="11"/>
  <c r="J381" i="11"/>
  <c r="I381" i="11"/>
  <c r="J380" i="11"/>
  <c r="I380" i="11"/>
  <c r="I379" i="11"/>
  <c r="J379" i="11"/>
  <c r="I378" i="11"/>
  <c r="J378" i="11"/>
  <c r="I377" i="11"/>
  <c r="J377" i="11"/>
  <c r="J376" i="11"/>
  <c r="I376" i="11"/>
  <c r="J375" i="11"/>
  <c r="I375" i="11"/>
  <c r="J374" i="11"/>
  <c r="I374" i="11"/>
  <c r="J373" i="11"/>
  <c r="I373" i="11"/>
  <c r="J372" i="11"/>
  <c r="I372" i="11"/>
  <c r="J371" i="11"/>
  <c r="I371" i="11"/>
  <c r="J370" i="11"/>
  <c r="I370" i="11"/>
  <c r="I369" i="11"/>
  <c r="J369" i="11"/>
  <c r="J368" i="11"/>
  <c r="I368" i="11"/>
  <c r="J367" i="11"/>
  <c r="I367" i="11"/>
  <c r="J366" i="11"/>
  <c r="I366" i="11"/>
  <c r="J365" i="11"/>
  <c r="I365" i="11"/>
  <c r="J364" i="11"/>
  <c r="I364" i="11"/>
  <c r="J363" i="11"/>
  <c r="I363" i="11"/>
  <c r="J362" i="11"/>
  <c r="I362" i="11"/>
  <c r="J361" i="11"/>
  <c r="I361" i="11"/>
  <c r="J360" i="11"/>
  <c r="I360" i="11"/>
  <c r="I359" i="11"/>
  <c r="J359" i="11"/>
  <c r="I358" i="11"/>
  <c r="J358" i="11"/>
  <c r="J357" i="11"/>
  <c r="I357" i="11"/>
  <c r="J356" i="11"/>
  <c r="I356" i="11"/>
  <c r="J355" i="11"/>
  <c r="I355" i="11"/>
  <c r="J354" i="11"/>
  <c r="I354" i="11"/>
  <c r="J353" i="11"/>
  <c r="I353" i="11"/>
  <c r="I352" i="11"/>
  <c r="J352" i="11"/>
  <c r="I351" i="11"/>
  <c r="J351" i="11"/>
  <c r="J350" i="11"/>
  <c r="I350" i="11"/>
  <c r="J349" i="11"/>
  <c r="I349" i="11"/>
  <c r="J348" i="11"/>
  <c r="I348" i="11"/>
  <c r="J347" i="11"/>
  <c r="I347" i="11"/>
  <c r="J346" i="11"/>
  <c r="I346" i="11"/>
  <c r="J345" i="11"/>
  <c r="I345" i="11"/>
  <c r="J344" i="11"/>
  <c r="I344" i="11"/>
  <c r="I343" i="11"/>
  <c r="J343" i="11"/>
  <c r="I342" i="11"/>
  <c r="J342" i="11"/>
  <c r="J341" i="11"/>
  <c r="I341" i="11"/>
  <c r="J340" i="11"/>
  <c r="I340" i="11"/>
  <c r="J339" i="11"/>
  <c r="I339" i="11"/>
  <c r="J338" i="11"/>
  <c r="I338" i="11"/>
  <c r="J337" i="11"/>
  <c r="I337" i="11"/>
  <c r="J336" i="11"/>
  <c r="I336" i="11"/>
  <c r="J335" i="11"/>
  <c r="I335" i="11"/>
  <c r="I334" i="11"/>
  <c r="J334" i="11"/>
  <c r="J333" i="11"/>
  <c r="I333" i="11"/>
  <c r="J332" i="11"/>
  <c r="I332" i="11"/>
  <c r="J331" i="11"/>
  <c r="I331" i="11"/>
  <c r="J330" i="11"/>
  <c r="I330" i="11"/>
  <c r="J329" i="11"/>
  <c r="I329" i="11"/>
  <c r="J328" i="11"/>
  <c r="I328" i="11"/>
  <c r="J327" i="11"/>
  <c r="I327" i="11"/>
  <c r="J326" i="11"/>
  <c r="I326" i="11"/>
  <c r="I325" i="11"/>
  <c r="J325" i="11"/>
  <c r="I324" i="11"/>
  <c r="J324" i="11"/>
  <c r="I323" i="11"/>
  <c r="J323" i="11"/>
  <c r="I322" i="11"/>
  <c r="J322" i="11"/>
  <c r="J321" i="11"/>
  <c r="I321" i="11"/>
  <c r="J320" i="11"/>
  <c r="I320" i="11"/>
  <c r="J319" i="11"/>
  <c r="I319" i="11"/>
  <c r="J318" i="11"/>
  <c r="I318" i="11"/>
  <c r="J317" i="11"/>
  <c r="I317" i="11"/>
  <c r="J316" i="11"/>
  <c r="I316" i="11"/>
  <c r="I315" i="11"/>
  <c r="J315" i="11"/>
  <c r="J314" i="11"/>
  <c r="I314" i="11"/>
  <c r="J313" i="11"/>
  <c r="I313" i="11"/>
  <c r="J312" i="11"/>
  <c r="I312" i="11"/>
  <c r="J311" i="11"/>
  <c r="I311" i="11"/>
  <c r="J310" i="11"/>
  <c r="I310" i="11"/>
  <c r="J309" i="11"/>
  <c r="I309" i="11"/>
  <c r="J308" i="11"/>
  <c r="I308" i="11"/>
  <c r="J307" i="11"/>
  <c r="I307" i="11"/>
  <c r="I306" i="11"/>
  <c r="J306" i="11"/>
  <c r="I305" i="11"/>
  <c r="J305" i="11"/>
  <c r="I304" i="11"/>
  <c r="J304" i="11"/>
  <c r="J303" i="11"/>
  <c r="I303" i="11"/>
  <c r="J302" i="11"/>
  <c r="I302" i="11"/>
  <c r="J301" i="11"/>
  <c r="I301" i="11"/>
  <c r="J300" i="11"/>
  <c r="I300" i="11"/>
  <c r="J299" i="11"/>
  <c r="I299" i="11"/>
  <c r="J298" i="11"/>
  <c r="I298" i="11"/>
  <c r="J297" i="11"/>
  <c r="I297" i="11"/>
  <c r="I296" i="11"/>
  <c r="J296" i="11"/>
  <c r="I295" i="11"/>
  <c r="J295" i="11"/>
  <c r="J294" i="11"/>
  <c r="I294" i="11"/>
  <c r="J293" i="11"/>
  <c r="I293" i="11"/>
  <c r="J292" i="11"/>
  <c r="I292" i="11"/>
  <c r="J291" i="11"/>
  <c r="I291" i="11"/>
  <c r="J290" i="11"/>
  <c r="I290" i="11"/>
  <c r="J289" i="11"/>
  <c r="I289" i="11"/>
  <c r="J288" i="11"/>
  <c r="I288" i="11"/>
  <c r="J287" i="11"/>
  <c r="I287" i="11"/>
  <c r="J286" i="11"/>
  <c r="I286" i="11"/>
  <c r="J285" i="11"/>
  <c r="I285" i="11"/>
  <c r="J284" i="11"/>
  <c r="I284" i="11"/>
  <c r="J283" i="11"/>
  <c r="I283" i="11"/>
  <c r="J282" i="11"/>
  <c r="I282" i="11"/>
  <c r="J281" i="11"/>
  <c r="I281" i="11"/>
  <c r="J280" i="11"/>
  <c r="I280" i="11"/>
  <c r="J279" i="11"/>
  <c r="I279" i="11"/>
  <c r="J278" i="11"/>
  <c r="I278" i="11"/>
  <c r="J277" i="11"/>
  <c r="I277" i="11"/>
  <c r="I276" i="11"/>
  <c r="J276" i="11"/>
  <c r="I275" i="11"/>
  <c r="J275" i="11"/>
  <c r="I274" i="11"/>
  <c r="J274" i="11"/>
  <c r="I273" i="11"/>
  <c r="J273" i="11"/>
  <c r="J272" i="11"/>
  <c r="I272" i="11"/>
  <c r="J271" i="11"/>
  <c r="I271" i="11"/>
  <c r="I270" i="11"/>
  <c r="J270" i="11"/>
  <c r="I269" i="11"/>
  <c r="J269" i="11"/>
  <c r="J268" i="11"/>
  <c r="I268" i="11"/>
  <c r="I267" i="11"/>
  <c r="J267" i="11"/>
  <c r="J266" i="11"/>
  <c r="I266" i="11"/>
  <c r="J265" i="11"/>
  <c r="I265" i="11"/>
  <c r="J264" i="11"/>
  <c r="I264" i="11"/>
  <c r="J263" i="11"/>
  <c r="I263" i="11"/>
  <c r="I262" i="11"/>
  <c r="J262" i="11"/>
  <c r="I261" i="11"/>
  <c r="J261" i="11"/>
  <c r="I260" i="11"/>
  <c r="J260" i="11"/>
  <c r="J259" i="11"/>
  <c r="I259" i="11"/>
  <c r="J258" i="11"/>
  <c r="I258" i="11"/>
  <c r="J257" i="11"/>
  <c r="I257" i="11"/>
  <c r="I256" i="11"/>
  <c r="J256" i="11"/>
  <c r="I255" i="11"/>
  <c r="J255" i="11"/>
  <c r="J254" i="11"/>
  <c r="I254" i="11"/>
  <c r="I253" i="11"/>
  <c r="J253" i="11"/>
  <c r="J252" i="11"/>
  <c r="I252" i="11"/>
  <c r="I251" i="11"/>
  <c r="J251" i="11"/>
  <c r="I250" i="11"/>
  <c r="J250" i="11"/>
  <c r="I249" i="11"/>
  <c r="J249" i="11"/>
  <c r="J248" i="11"/>
  <c r="I248" i="11"/>
  <c r="I247" i="11"/>
  <c r="J247" i="11"/>
  <c r="I246" i="11"/>
  <c r="J246" i="11"/>
  <c r="J245" i="11"/>
  <c r="I245" i="11"/>
  <c r="I244" i="11"/>
  <c r="J244" i="11"/>
  <c r="J243" i="11"/>
  <c r="I243" i="11"/>
  <c r="J242" i="11"/>
  <c r="I242" i="11"/>
  <c r="J241" i="11"/>
  <c r="I241" i="11"/>
  <c r="J240" i="11"/>
  <c r="I240" i="11"/>
  <c r="I239" i="11"/>
  <c r="J239" i="11"/>
  <c r="I238" i="11"/>
  <c r="J238" i="11"/>
  <c r="I237" i="11"/>
  <c r="J237" i="11"/>
  <c r="J236" i="11"/>
  <c r="I236" i="11"/>
  <c r="J235" i="11"/>
  <c r="I235" i="11"/>
  <c r="J234" i="11"/>
  <c r="I234" i="11"/>
  <c r="I233" i="11"/>
  <c r="J233" i="11"/>
  <c r="J232" i="11"/>
  <c r="I232" i="11"/>
  <c r="J231" i="11"/>
  <c r="I231" i="11"/>
  <c r="J230" i="11"/>
  <c r="I230" i="11"/>
  <c r="J229" i="11"/>
  <c r="I229" i="11"/>
  <c r="J228" i="11"/>
  <c r="I228" i="11"/>
  <c r="J227" i="11"/>
  <c r="I227" i="11"/>
  <c r="J226" i="11"/>
  <c r="I226" i="11"/>
  <c r="I225" i="11"/>
  <c r="J225" i="11"/>
  <c r="I224" i="11"/>
  <c r="J224" i="11"/>
  <c r="J223" i="11"/>
  <c r="I223" i="11"/>
  <c r="J222" i="11"/>
  <c r="I222" i="11"/>
  <c r="J221" i="11"/>
  <c r="I221" i="11"/>
  <c r="J220" i="11"/>
  <c r="I220" i="11"/>
  <c r="J219" i="11"/>
  <c r="I219" i="11"/>
  <c r="I218" i="11"/>
  <c r="J218" i="11"/>
  <c r="I217" i="11"/>
  <c r="J217" i="11"/>
  <c r="J216" i="11"/>
  <c r="I216" i="11"/>
  <c r="J215" i="11"/>
  <c r="I215" i="11"/>
  <c r="I214" i="11"/>
  <c r="J214" i="11"/>
  <c r="I213" i="11"/>
  <c r="J213" i="11"/>
  <c r="I212" i="11"/>
  <c r="J212" i="11"/>
  <c r="I211" i="11"/>
  <c r="J211" i="11"/>
  <c r="J210" i="11"/>
  <c r="I210" i="11"/>
  <c r="J209" i="11"/>
  <c r="I209" i="11"/>
  <c r="J208" i="11"/>
  <c r="I208" i="11"/>
  <c r="J207" i="11"/>
  <c r="I207" i="11"/>
  <c r="J206" i="11"/>
  <c r="I206" i="11"/>
  <c r="I205" i="11"/>
  <c r="J205" i="11"/>
  <c r="J204" i="11"/>
  <c r="I204" i="11"/>
  <c r="J203" i="11"/>
  <c r="I203" i="11"/>
  <c r="J202" i="11"/>
  <c r="I202" i="11"/>
  <c r="J201" i="11"/>
  <c r="I201" i="11"/>
  <c r="J200" i="11"/>
  <c r="I200" i="11"/>
  <c r="I199" i="11"/>
  <c r="J199" i="11"/>
  <c r="I198" i="11"/>
  <c r="J198" i="11"/>
  <c r="I197" i="11"/>
  <c r="J197" i="11"/>
  <c r="I196" i="11"/>
  <c r="J196" i="11"/>
  <c r="J195" i="11"/>
  <c r="I195" i="11"/>
  <c r="J194" i="11"/>
  <c r="I194" i="11"/>
  <c r="J193" i="11"/>
  <c r="I193" i="11"/>
  <c r="J192" i="11"/>
  <c r="I192" i="11"/>
  <c r="J191" i="11"/>
  <c r="I191" i="11"/>
  <c r="J190" i="11"/>
  <c r="I190" i="11"/>
  <c r="I189" i="11"/>
  <c r="J189" i="11"/>
  <c r="I188" i="11"/>
  <c r="J188" i="11"/>
  <c r="J187" i="11"/>
  <c r="I187" i="11"/>
  <c r="I186" i="11"/>
  <c r="J186" i="11"/>
  <c r="J185" i="11"/>
  <c r="I185" i="11"/>
  <c r="I184" i="11"/>
  <c r="J184" i="11"/>
  <c r="I183" i="11"/>
  <c r="J183" i="11"/>
  <c r="J182" i="11"/>
  <c r="I182" i="11"/>
  <c r="I181" i="11"/>
  <c r="J181" i="11"/>
  <c r="J180" i="11"/>
  <c r="I180" i="11"/>
  <c r="I179" i="11"/>
  <c r="J179" i="11"/>
  <c r="I178" i="11"/>
  <c r="J178" i="11"/>
  <c r="J177" i="11"/>
  <c r="I177" i="11"/>
  <c r="I176" i="11"/>
  <c r="J176" i="11"/>
  <c r="J175" i="11"/>
  <c r="I175" i="11"/>
  <c r="I174" i="11"/>
  <c r="J174" i="11"/>
  <c r="J173" i="11"/>
  <c r="I173" i="11"/>
  <c r="I172" i="11"/>
  <c r="J172" i="11"/>
  <c r="I171" i="11"/>
  <c r="J171" i="11"/>
  <c r="J170" i="11"/>
  <c r="I170" i="11"/>
  <c r="I169" i="11"/>
  <c r="J169" i="11"/>
  <c r="J168" i="11"/>
  <c r="I168" i="11"/>
  <c r="I167" i="11"/>
  <c r="J167" i="11"/>
  <c r="J166" i="11"/>
  <c r="I166" i="11"/>
  <c r="J165" i="11"/>
  <c r="I165" i="11"/>
  <c r="I164" i="11"/>
  <c r="J164" i="11"/>
  <c r="I163" i="11"/>
  <c r="J163" i="11"/>
  <c r="J162" i="11"/>
  <c r="I162" i="11"/>
  <c r="J161" i="11"/>
  <c r="I161" i="11"/>
  <c r="J160" i="11"/>
  <c r="I160" i="11"/>
  <c r="I159" i="11"/>
  <c r="J159" i="11"/>
  <c r="J158" i="11"/>
  <c r="I158" i="11"/>
  <c r="J157" i="11"/>
  <c r="I157" i="11"/>
  <c r="I156" i="11"/>
  <c r="J156" i="11"/>
  <c r="I155" i="11"/>
  <c r="J155" i="11"/>
  <c r="J154" i="11"/>
  <c r="I154" i="11"/>
  <c r="J153" i="11"/>
  <c r="I153" i="11"/>
  <c r="I152" i="11"/>
  <c r="J152" i="11"/>
  <c r="J151" i="11"/>
  <c r="I151" i="11"/>
  <c r="I150" i="11"/>
  <c r="J150" i="11"/>
  <c r="I149" i="11"/>
  <c r="J149" i="11"/>
  <c r="I148" i="11"/>
  <c r="J148" i="11"/>
  <c r="J147" i="11"/>
  <c r="I147" i="11"/>
  <c r="J146" i="11"/>
  <c r="I146" i="11"/>
  <c r="J145" i="11"/>
  <c r="I145" i="11"/>
  <c r="I144" i="11"/>
  <c r="J144" i="11"/>
  <c r="I143" i="11"/>
  <c r="J143" i="11"/>
  <c r="I142" i="11"/>
  <c r="J142" i="11"/>
  <c r="J141" i="11"/>
  <c r="I141" i="11"/>
  <c r="I139" i="11"/>
  <c r="J139" i="11"/>
  <c r="I138" i="11"/>
  <c r="J138" i="11"/>
  <c r="J137" i="11"/>
  <c r="I137" i="11"/>
  <c r="I136" i="11"/>
  <c r="J136" i="11"/>
  <c r="I135" i="11"/>
  <c r="J135" i="11"/>
  <c r="I134" i="11"/>
  <c r="J134" i="11"/>
  <c r="J133" i="11"/>
  <c r="I133" i="11"/>
  <c r="I132" i="11"/>
  <c r="J132" i="11"/>
  <c r="I131" i="11"/>
  <c r="J131" i="11"/>
  <c r="J130" i="11"/>
  <c r="I130" i="11"/>
  <c r="J129" i="11"/>
  <c r="I129" i="11"/>
  <c r="J128" i="11"/>
  <c r="I128" i="11"/>
  <c r="J127" i="11"/>
  <c r="I127" i="11"/>
  <c r="J126" i="11"/>
  <c r="I126" i="11"/>
  <c r="I125" i="11"/>
  <c r="J125" i="11"/>
  <c r="J124" i="11"/>
  <c r="I124" i="11"/>
  <c r="I123" i="11"/>
  <c r="J123" i="11"/>
  <c r="I122" i="11"/>
  <c r="J122" i="11"/>
  <c r="J121" i="11"/>
  <c r="I121" i="11"/>
  <c r="I120" i="11"/>
  <c r="J120" i="11"/>
  <c r="I119" i="11"/>
  <c r="J119" i="11"/>
  <c r="J118" i="11"/>
  <c r="I118" i="11"/>
  <c r="I117" i="11"/>
  <c r="J117" i="11"/>
  <c r="J116" i="11"/>
  <c r="I116" i="11"/>
  <c r="I115" i="11"/>
  <c r="J115" i="11"/>
  <c r="J114" i="11"/>
  <c r="I114" i="11"/>
  <c r="I113" i="11"/>
  <c r="J113" i="11"/>
  <c r="I112" i="11"/>
  <c r="J112" i="11"/>
  <c r="J111" i="11"/>
  <c r="I111" i="11"/>
  <c r="J110" i="11"/>
  <c r="I110" i="11"/>
  <c r="J109" i="11"/>
  <c r="I109" i="11"/>
  <c r="I108" i="11"/>
  <c r="J108" i="11"/>
  <c r="I107" i="11"/>
  <c r="J107" i="11"/>
  <c r="J106" i="11"/>
  <c r="I106" i="11"/>
  <c r="I105" i="11"/>
  <c r="J105" i="11"/>
  <c r="I104" i="11"/>
  <c r="J104" i="11"/>
  <c r="J103" i="11"/>
  <c r="I103" i="11"/>
  <c r="J102" i="11"/>
  <c r="I102" i="11"/>
  <c r="J101" i="11"/>
  <c r="I101" i="11"/>
  <c r="I100" i="11"/>
  <c r="J100" i="11"/>
  <c r="I99" i="11"/>
  <c r="J99" i="11"/>
  <c r="J98" i="11"/>
  <c r="I98" i="11"/>
  <c r="J97" i="11"/>
  <c r="I97" i="11"/>
  <c r="J96" i="11"/>
  <c r="I96" i="11"/>
  <c r="I95" i="11"/>
  <c r="J95" i="11"/>
  <c r="I94" i="11"/>
  <c r="J94" i="11"/>
  <c r="J93" i="11"/>
  <c r="I93" i="11"/>
  <c r="I92" i="11"/>
  <c r="J92" i="11"/>
  <c r="I91" i="11"/>
  <c r="J91" i="11"/>
  <c r="I90" i="11"/>
  <c r="J90" i="11"/>
  <c r="I89" i="11"/>
  <c r="J89" i="11"/>
  <c r="J88" i="11"/>
  <c r="I88" i="11"/>
  <c r="I87" i="11"/>
  <c r="J87" i="11"/>
  <c r="J86" i="11"/>
  <c r="I86" i="11"/>
  <c r="J85" i="11"/>
  <c r="I85" i="11"/>
  <c r="I84" i="11"/>
  <c r="J84" i="11"/>
  <c r="J83" i="11"/>
  <c r="I83" i="11"/>
  <c r="J82" i="11"/>
  <c r="I82" i="11"/>
  <c r="I81" i="11"/>
  <c r="J81" i="11"/>
  <c r="I80" i="11"/>
  <c r="J80" i="11"/>
  <c r="J79" i="11"/>
  <c r="I79" i="11"/>
  <c r="I78" i="11"/>
  <c r="J78" i="11"/>
  <c r="I77" i="11"/>
  <c r="J77" i="11"/>
  <c r="I76" i="11"/>
  <c r="J76" i="11"/>
  <c r="I75" i="11"/>
  <c r="J75" i="11"/>
  <c r="I74" i="11"/>
  <c r="J74" i="11"/>
  <c r="J73" i="11"/>
  <c r="I73" i="11"/>
  <c r="J72" i="11"/>
  <c r="I72" i="11"/>
  <c r="J71" i="11"/>
  <c r="I71" i="11"/>
  <c r="I70" i="11"/>
  <c r="J70" i="11"/>
  <c r="J69" i="11"/>
  <c r="I69" i="11"/>
  <c r="I68" i="11"/>
  <c r="J68" i="11"/>
  <c r="J67" i="11"/>
  <c r="I67" i="11"/>
  <c r="I66" i="11"/>
  <c r="J66" i="11"/>
  <c r="I65" i="11"/>
  <c r="J65" i="11"/>
  <c r="J64" i="11"/>
  <c r="I64" i="11"/>
  <c r="J63" i="11"/>
  <c r="I63" i="11"/>
  <c r="J62" i="11"/>
  <c r="I62" i="11"/>
  <c r="I61" i="11"/>
  <c r="J61" i="11"/>
  <c r="I60" i="11"/>
  <c r="J60" i="11"/>
  <c r="J58" i="11"/>
  <c r="I58" i="11"/>
  <c r="I57" i="11"/>
  <c r="J57" i="11"/>
  <c r="J56" i="11"/>
  <c r="I56" i="11"/>
  <c r="I55" i="11"/>
  <c r="J55" i="11"/>
  <c r="I53" i="11"/>
  <c r="J53" i="11"/>
  <c r="I52" i="11"/>
  <c r="J52" i="11"/>
  <c r="J51" i="11"/>
  <c r="I51" i="11"/>
  <c r="J50" i="11"/>
  <c r="I50" i="11"/>
  <c r="I49" i="11"/>
  <c r="J49" i="11"/>
  <c r="J48" i="11"/>
  <c r="I48" i="11"/>
  <c r="I47" i="11"/>
  <c r="J47" i="11"/>
  <c r="I46" i="11"/>
  <c r="J46" i="11"/>
  <c r="J45" i="11"/>
  <c r="I45" i="11"/>
  <c r="J44" i="11"/>
  <c r="I44" i="11"/>
  <c r="J43" i="11"/>
  <c r="I43" i="11"/>
  <c r="J42" i="11"/>
  <c r="I42" i="11"/>
  <c r="J41" i="11"/>
  <c r="I41" i="11"/>
  <c r="J40" i="11"/>
  <c r="I40" i="11"/>
  <c r="I39" i="11"/>
  <c r="J39" i="11"/>
  <c r="I38" i="11"/>
  <c r="J38" i="11"/>
  <c r="I37" i="11"/>
  <c r="J37" i="11"/>
  <c r="I36" i="11"/>
  <c r="J36" i="11"/>
  <c r="J35" i="11"/>
  <c r="I35" i="11"/>
  <c r="J34" i="11"/>
  <c r="I34" i="11"/>
  <c r="I33" i="11"/>
  <c r="J33" i="11"/>
  <c r="I32" i="11"/>
  <c r="J32" i="11"/>
  <c r="J31" i="11"/>
  <c r="I31" i="11"/>
  <c r="I30" i="11"/>
  <c r="J30" i="11"/>
  <c r="I29" i="11"/>
  <c r="J29" i="11"/>
  <c r="I28" i="11"/>
  <c r="J28" i="11"/>
  <c r="J27" i="11"/>
  <c r="I27" i="11"/>
  <c r="J26" i="11"/>
  <c r="I26" i="11"/>
  <c r="I25" i="11"/>
  <c r="J25" i="11"/>
  <c r="I24" i="11"/>
  <c r="J24" i="11"/>
  <c r="I23" i="11"/>
  <c r="J23" i="11"/>
  <c r="I22" i="11"/>
  <c r="J22" i="11"/>
  <c r="J21" i="11"/>
  <c r="I21" i="11"/>
  <c r="J20" i="11"/>
  <c r="I20" i="11"/>
  <c r="J19" i="11"/>
  <c r="I19" i="11"/>
  <c r="J18" i="11"/>
  <c r="I18" i="11"/>
  <c r="I17" i="11"/>
  <c r="J17" i="11"/>
  <c r="J16" i="11"/>
  <c r="I16" i="11"/>
  <c r="I15" i="11"/>
  <c r="J15" i="11"/>
  <c r="I14" i="11"/>
  <c r="J14" i="11"/>
  <c r="I13" i="11"/>
  <c r="J13" i="11"/>
  <c r="I12" i="11"/>
  <c r="J12" i="11"/>
  <c r="I11" i="11"/>
  <c r="J11" i="11"/>
  <c r="I10" i="11"/>
  <c r="J10" i="11"/>
  <c r="I9" i="11"/>
  <c r="J9" i="11"/>
  <c r="J8" i="11"/>
  <c r="I8" i="11"/>
  <c r="I7" i="11"/>
  <c r="J7" i="11"/>
  <c r="I6" i="11"/>
  <c r="J6" i="11"/>
  <c r="J5" i="11"/>
  <c r="I5" i="11"/>
  <c r="H14" i="8"/>
  <c r="G19" i="8" s="1"/>
  <c r="G20" i="8" s="1"/>
  <c r="H18" i="8"/>
  <c r="H4" i="8"/>
  <c r="G9" i="8" s="1"/>
  <c r="G10" i="8" s="1"/>
  <c r="H8" i="8"/>
  <c r="H14" i="6"/>
  <c r="H15" i="6" s="1"/>
  <c r="G14" i="6"/>
  <c r="K7" i="6"/>
  <c r="G7" i="6"/>
  <c r="F7" i="6" s="1"/>
  <c r="K9" i="6" s="1"/>
  <c r="F6" i="6"/>
  <c r="A26" i="6" s="1"/>
  <c r="G10" i="4"/>
  <c r="H58" i="4" s="1"/>
  <c r="I58" i="4" s="1"/>
  <c r="F10" i="4"/>
  <c r="H10" i="4" s="1"/>
  <c r="I10" i="4" s="1"/>
  <c r="E37" i="3"/>
  <c r="C27" i="3"/>
  <c r="C31" i="3"/>
  <c r="C47" i="3"/>
  <c r="C49" i="3" s="1"/>
  <c r="C52" i="3"/>
  <c r="C54" i="3" s="1"/>
  <c r="C14" i="3"/>
  <c r="C18" i="3"/>
  <c r="J26" i="14" l="1" a="1"/>
  <c r="L26" i="14" s="1"/>
  <c r="M8" i="8"/>
  <c r="L6" i="8" a="1"/>
  <c r="L8" i="8" s="1"/>
  <c r="J17" i="14" a="1"/>
  <c r="M17" i="14" s="1"/>
  <c r="M26" i="14" s="1"/>
  <c r="H26" i="13"/>
  <c r="H28" i="13"/>
  <c r="H35" i="13"/>
  <c r="H46" i="13"/>
  <c r="H51" i="13"/>
  <c r="H59" i="13"/>
  <c r="H62" i="13"/>
  <c r="H63" i="13"/>
  <c r="H69" i="13"/>
  <c r="H75" i="13"/>
  <c r="H98" i="13"/>
  <c r="H108" i="13"/>
  <c r="H110" i="13"/>
  <c r="H111" i="13"/>
  <c r="H112" i="13"/>
  <c r="H202" i="13"/>
  <c r="H206" i="13"/>
  <c r="H210" i="13"/>
  <c r="H211" i="13"/>
  <c r="H212" i="13"/>
  <c r="H215" i="13"/>
  <c r="H216" i="13"/>
  <c r="H218" i="13"/>
  <c r="H219" i="13"/>
  <c r="H223" i="13"/>
  <c r="H224" i="13"/>
  <c r="H225" i="13"/>
  <c r="H226" i="13"/>
  <c r="H227" i="13"/>
  <c r="H228" i="13"/>
  <c r="H230" i="13"/>
  <c r="H232" i="13"/>
  <c r="H233" i="13"/>
  <c r="H239"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502" i="13"/>
  <c r="H503" i="13"/>
  <c r="H504" i="13"/>
  <c r="H505" i="13"/>
  <c r="H506" i="13"/>
  <c r="H507" i="13"/>
  <c r="H508" i="13"/>
  <c r="H509" i="13"/>
  <c r="H510" i="13"/>
  <c r="H511" i="13"/>
  <c r="H512" i="13"/>
  <c r="H513" i="13"/>
  <c r="H514" i="13"/>
  <c r="H515" i="13"/>
  <c r="H516" i="13"/>
  <c r="H517" i="13"/>
  <c r="H518" i="13"/>
  <c r="H519" i="13"/>
  <c r="H520" i="13"/>
  <c r="H521" i="13"/>
  <c r="H522" i="13"/>
  <c r="H523" i="13"/>
  <c r="H524" i="13"/>
  <c r="H525" i="13"/>
  <c r="H526" i="13"/>
  <c r="H527" i="13"/>
  <c r="H528" i="13"/>
  <c r="H529" i="13"/>
  <c r="H530" i="13"/>
  <c r="H531" i="13"/>
  <c r="H532" i="13"/>
  <c r="H533" i="13"/>
  <c r="H534" i="13"/>
  <c r="H535" i="13"/>
  <c r="H536" i="13"/>
  <c r="H537" i="13"/>
  <c r="H538" i="13"/>
  <c r="H539" i="13"/>
  <c r="H540" i="13"/>
  <c r="H541" i="13"/>
  <c r="H542" i="13"/>
  <c r="H543" i="13"/>
  <c r="H544" i="13"/>
  <c r="H545" i="13"/>
  <c r="H546" i="13"/>
  <c r="H547" i="13"/>
  <c r="H548" i="13"/>
  <c r="H549" i="13"/>
  <c r="H550" i="13"/>
  <c r="H551" i="13"/>
  <c r="H552" i="13"/>
  <c r="H553" i="13"/>
  <c r="H554" i="13"/>
  <c r="H555" i="13"/>
  <c r="H556" i="13"/>
  <c r="H557" i="13"/>
  <c r="H558" i="13"/>
  <c r="H559" i="13"/>
  <c r="H560" i="13"/>
  <c r="H561" i="13"/>
  <c r="H562" i="13"/>
  <c r="H563" i="13"/>
  <c r="H564" i="13"/>
  <c r="H565" i="13"/>
  <c r="H566" i="13"/>
  <c r="H567" i="13"/>
  <c r="H568" i="13"/>
  <c r="H569" i="13"/>
  <c r="H570" i="13"/>
  <c r="H571" i="13"/>
  <c r="H572" i="13"/>
  <c r="H573" i="13"/>
  <c r="H574" i="13"/>
  <c r="H575" i="13"/>
  <c r="H576" i="13"/>
  <c r="H577" i="13"/>
  <c r="H578" i="13"/>
  <c r="H579" i="13"/>
  <c r="H580" i="13"/>
  <c r="H581" i="13"/>
  <c r="H582" i="13"/>
  <c r="H583" i="13"/>
  <c r="H584" i="13"/>
  <c r="H585" i="13"/>
  <c r="H586" i="13"/>
  <c r="H587" i="13"/>
  <c r="H588" i="13"/>
  <c r="H589" i="13"/>
  <c r="H590" i="13"/>
  <c r="H591" i="13"/>
  <c r="H592" i="13"/>
  <c r="H593" i="13"/>
  <c r="H594" i="13"/>
  <c r="H595" i="13"/>
  <c r="H596" i="13"/>
  <c r="H597" i="13"/>
  <c r="H598" i="13"/>
  <c r="H599" i="13"/>
  <c r="H600" i="13"/>
  <c r="H601" i="13"/>
  <c r="H602" i="13"/>
  <c r="H603" i="13"/>
  <c r="H604" i="13"/>
  <c r="H605" i="13"/>
  <c r="H606" i="13"/>
  <c r="H607" i="13"/>
  <c r="H608" i="13"/>
  <c r="H609" i="13"/>
  <c r="H610" i="13"/>
  <c r="H611" i="13"/>
  <c r="H612" i="13"/>
  <c r="H613" i="13"/>
  <c r="H614" i="13"/>
  <c r="H615" i="13"/>
  <c r="H616" i="13"/>
  <c r="H617" i="13"/>
  <c r="H618" i="13"/>
  <c r="H619" i="13"/>
  <c r="H620" i="13"/>
  <c r="H621" i="13"/>
  <c r="H622" i="13"/>
  <c r="H623" i="13"/>
  <c r="H624" i="13"/>
  <c r="H625" i="13"/>
  <c r="H626" i="13"/>
  <c r="H627" i="13"/>
  <c r="H628" i="13"/>
  <c r="H629" i="13"/>
  <c r="H630" i="13"/>
  <c r="H631" i="13"/>
  <c r="H632" i="13"/>
  <c r="H633" i="13"/>
  <c r="H634" i="13"/>
  <c r="H635" i="13"/>
  <c r="H636" i="13"/>
  <c r="H637" i="13"/>
  <c r="H638" i="13"/>
  <c r="H639" i="13"/>
  <c r="H640" i="13"/>
  <c r="H641" i="13"/>
  <c r="H642" i="13"/>
  <c r="H643" i="13"/>
  <c r="H644" i="13"/>
  <c r="H645" i="13"/>
  <c r="H646" i="13"/>
  <c r="H647" i="13"/>
  <c r="H648" i="13"/>
  <c r="H649" i="13"/>
  <c r="H650" i="13"/>
  <c r="H651" i="13"/>
  <c r="H652" i="13"/>
  <c r="H653" i="13"/>
  <c r="H654" i="13"/>
  <c r="H655" i="13"/>
  <c r="H656" i="13"/>
  <c r="H657" i="13"/>
  <c r="H658" i="13"/>
  <c r="H659" i="13"/>
  <c r="H660" i="13"/>
  <c r="H661" i="13"/>
  <c r="H662" i="13"/>
  <c r="H663" i="13"/>
  <c r="H664" i="13"/>
  <c r="H665" i="13"/>
  <c r="H666" i="13"/>
  <c r="H667" i="13"/>
  <c r="H668" i="13"/>
  <c r="H669" i="13"/>
  <c r="H670" i="13"/>
  <c r="H671" i="13"/>
  <c r="H672" i="13"/>
  <c r="H673" i="13"/>
  <c r="H674" i="13"/>
  <c r="H675" i="13"/>
  <c r="H676" i="13"/>
  <c r="H677" i="13"/>
  <c r="H678" i="13"/>
  <c r="H679" i="13"/>
  <c r="H680" i="13"/>
  <c r="H681" i="13"/>
  <c r="H682" i="13"/>
  <c r="H683" i="13"/>
  <c r="H684" i="13"/>
  <c r="H685" i="13"/>
  <c r="H686" i="13"/>
  <c r="H687" i="13"/>
  <c r="H688" i="13"/>
  <c r="H689" i="13"/>
  <c r="H690" i="13"/>
  <c r="H691" i="13"/>
  <c r="H692" i="13"/>
  <c r="H693" i="13"/>
  <c r="H694" i="13"/>
  <c r="H695" i="13"/>
  <c r="H696" i="13"/>
  <c r="H697" i="13"/>
  <c r="H698" i="13"/>
  <c r="H699" i="13"/>
  <c r="H700" i="13"/>
  <c r="H701" i="13"/>
  <c r="H702" i="13"/>
  <c r="H703" i="13"/>
  <c r="H704" i="13"/>
  <c r="H705" i="13"/>
  <c r="H706" i="13"/>
  <c r="H707" i="13"/>
  <c r="H708" i="13"/>
  <c r="H709" i="13"/>
  <c r="H710" i="13"/>
  <c r="H711" i="13"/>
  <c r="H712" i="13"/>
  <c r="H713" i="13"/>
  <c r="H714" i="13"/>
  <c r="H715" i="13"/>
  <c r="H716" i="13"/>
  <c r="H717" i="13"/>
  <c r="H718" i="13"/>
  <c r="H719" i="13"/>
  <c r="H720" i="13"/>
  <c r="H721" i="13"/>
  <c r="H722" i="13"/>
  <c r="H723" i="13"/>
  <c r="H724" i="13"/>
  <c r="H725" i="13"/>
  <c r="H726" i="13"/>
  <c r="H727" i="13"/>
  <c r="H728" i="13"/>
  <c r="H729" i="13"/>
  <c r="H730" i="13"/>
  <c r="H731" i="13"/>
  <c r="H732" i="13"/>
  <c r="H733" i="13"/>
  <c r="H734" i="13"/>
  <c r="H3" i="13"/>
  <c r="H4" i="13"/>
  <c r="H5" i="13"/>
  <c r="H6" i="13"/>
  <c r="H7" i="13"/>
  <c r="H12" i="13"/>
  <c r="H39" i="13"/>
  <c r="H48" i="13"/>
  <c r="H61" i="13"/>
  <c r="H64" i="13"/>
  <c r="H77" i="13"/>
  <c r="H79" i="13"/>
  <c r="H101" i="13"/>
  <c r="H106" i="13"/>
  <c r="H109" i="13"/>
  <c r="H114" i="13"/>
  <c r="H119" i="13"/>
  <c r="H131" i="13"/>
  <c r="H204" i="13"/>
  <c r="H209" i="13"/>
  <c r="H736" i="13"/>
  <c r="H737" i="13"/>
  <c r="H740" i="13"/>
  <c r="H745" i="13"/>
  <c r="H749" i="13"/>
  <c r="H757" i="13"/>
  <c r="H758" i="13"/>
  <c r="H761" i="13"/>
  <c r="H762" i="13"/>
  <c r="H767" i="13"/>
  <c r="H780" i="13"/>
  <c r="H787" i="13"/>
  <c r="H788" i="13"/>
  <c r="H791" i="13"/>
  <c r="H803" i="13"/>
  <c r="H808" i="13"/>
  <c r="H809" i="13"/>
  <c r="H811" i="13"/>
  <c r="H816" i="13"/>
  <c r="H818" i="13"/>
  <c r="H819" i="13"/>
  <c r="H824" i="13"/>
  <c r="H826" i="13"/>
  <c r="H827" i="13"/>
  <c r="H833" i="13"/>
  <c r="H834" i="13"/>
  <c r="H848" i="13"/>
  <c r="H852" i="13"/>
  <c r="H859" i="13"/>
  <c r="H869" i="13"/>
  <c r="H870" i="13"/>
  <c r="H871" i="13"/>
  <c r="H874" i="13"/>
  <c r="H876" i="13"/>
  <c r="H880" i="13"/>
  <c r="H881" i="13"/>
  <c r="H883" i="13"/>
  <c r="H884" i="13"/>
  <c r="H885" i="13"/>
  <c r="H888" i="13"/>
  <c r="H891" i="13"/>
  <c r="H893" i="13"/>
  <c r="H894" i="13"/>
  <c r="H896" i="13"/>
  <c r="H900" i="13"/>
  <c r="H901" i="13"/>
  <c r="H904" i="13"/>
  <c r="H906" i="13"/>
  <c r="H908" i="13"/>
  <c r="H909" i="13"/>
  <c r="H916" i="13"/>
  <c r="H917" i="13"/>
  <c r="H920" i="13"/>
  <c r="H922" i="13"/>
  <c r="H927" i="13"/>
  <c r="H930" i="13"/>
  <c r="H934" i="13"/>
  <c r="H936" i="13"/>
  <c r="H937" i="13"/>
  <c r="H938" i="13"/>
  <c r="H942" i="13"/>
  <c r="H946" i="13"/>
  <c r="H957" i="13"/>
  <c r="H958" i="13"/>
  <c r="H959" i="13"/>
  <c r="H962" i="13"/>
  <c r="H965" i="13"/>
  <c r="H966" i="13"/>
  <c r="H967" i="13"/>
  <c r="H968" i="13"/>
  <c r="H969" i="13"/>
  <c r="H970" i="13"/>
  <c r="H971" i="13"/>
  <c r="H972" i="13"/>
  <c r="H973" i="13"/>
  <c r="H974" i="13"/>
  <c r="H975" i="13"/>
  <c r="H976" i="13"/>
  <c r="H977" i="13"/>
  <c r="H978" i="13"/>
  <c r="H979" i="13"/>
  <c r="H980" i="13"/>
  <c r="H981" i="13"/>
  <c r="H982" i="13"/>
  <c r="H983" i="13"/>
  <c r="H984" i="13"/>
  <c r="H985" i="13"/>
  <c r="H986" i="13"/>
  <c r="H987" i="13"/>
  <c r="H988" i="13"/>
  <c r="H989" i="13"/>
  <c r="H990" i="13"/>
  <c r="H991" i="13"/>
  <c r="H992" i="13"/>
  <c r="H993" i="13"/>
  <c r="H994" i="13"/>
  <c r="H995" i="13"/>
  <c r="H996" i="13"/>
  <c r="H997" i="13"/>
  <c r="H998" i="13"/>
  <c r="H999" i="13"/>
  <c r="H1000" i="13"/>
  <c r="H1001" i="13"/>
  <c r="H1002" i="13"/>
  <c r="H21" i="13"/>
  <c r="H22" i="13"/>
  <c r="H23" i="13"/>
  <c r="H25" i="13"/>
  <c r="H36" i="13"/>
  <c r="H41" i="13"/>
  <c r="H67" i="13"/>
  <c r="H70" i="13"/>
  <c r="H71" i="13"/>
  <c r="H78" i="13"/>
  <c r="H84" i="13"/>
  <c r="H90" i="13"/>
  <c r="H102" i="13"/>
  <c r="H104" i="13"/>
  <c r="H107" i="13"/>
  <c r="H132" i="13"/>
  <c r="H138" i="13"/>
  <c r="H739" i="13"/>
  <c r="H746" i="13"/>
  <c r="H755" i="13"/>
  <c r="H760" i="13"/>
  <c r="H771" i="13"/>
  <c r="H772" i="13"/>
  <c r="H778" i="13"/>
  <c r="H779" i="13"/>
  <c r="H786" i="13"/>
  <c r="H790" i="13"/>
  <c r="H792" i="13"/>
  <c r="H794" i="13"/>
  <c r="H795" i="13"/>
  <c r="H800" i="13"/>
  <c r="H801" i="13"/>
  <c r="H802" i="13"/>
  <c r="H807" i="13"/>
  <c r="H812" i="13"/>
  <c r="H813" i="13"/>
  <c r="H820" i="13"/>
  <c r="H837" i="13"/>
  <c r="H838" i="13"/>
  <c r="H843" i="13"/>
  <c r="H844" i="13"/>
  <c r="H847" i="13"/>
  <c r="H851" i="13"/>
  <c r="H855" i="13"/>
  <c r="H858" i="13"/>
  <c r="H860" i="13"/>
  <c r="H862" i="13"/>
  <c r="H873" i="13"/>
  <c r="H877" i="13"/>
  <c r="H882" i="13"/>
  <c r="H886" i="13"/>
  <c r="H887" i="13"/>
  <c r="H892" i="13"/>
  <c r="H895" i="13"/>
  <c r="H897" i="13"/>
  <c r="H898" i="13"/>
  <c r="H899" i="13"/>
  <c r="H902" i="13"/>
  <c r="H903" i="13"/>
  <c r="H905" i="13"/>
  <c r="H907" i="13"/>
  <c r="H910" i="13"/>
  <c r="H911" i="13"/>
  <c r="H912" i="13"/>
  <c r="H913" i="13"/>
  <c r="H914" i="13"/>
  <c r="H915" i="13"/>
  <c r="H918" i="13"/>
  <c r="H919" i="13"/>
  <c r="H921" i="13"/>
  <c r="H923" i="13"/>
  <c r="H924" i="13"/>
  <c r="H925" i="13"/>
  <c r="H926" i="13"/>
  <c r="H928" i="13"/>
  <c r="H929" i="13"/>
  <c r="H931" i="13"/>
  <c r="H932" i="13"/>
  <c r="H933" i="13"/>
  <c r="H935" i="13"/>
  <c r="H939" i="13"/>
  <c r="H940" i="13"/>
  <c r="H941" i="13"/>
  <c r="H943" i="13"/>
  <c r="H944" i="13"/>
  <c r="H945" i="13"/>
  <c r="H947" i="13"/>
  <c r="H948" i="13"/>
  <c r="H949" i="13"/>
  <c r="H950" i="13"/>
  <c r="H951" i="13"/>
  <c r="H952" i="13"/>
  <c r="H953" i="13"/>
  <c r="H954" i="13"/>
  <c r="H955" i="13"/>
  <c r="H956" i="13"/>
  <c r="H960" i="13"/>
  <c r="H961" i="13"/>
  <c r="H963" i="13"/>
  <c r="H964" i="13"/>
  <c r="H14" i="13"/>
  <c r="H15" i="13"/>
  <c r="H16" i="13"/>
  <c r="H17" i="13"/>
  <c r="H52" i="13"/>
  <c r="H57" i="13"/>
  <c r="H58" i="13"/>
  <c r="H60" i="13"/>
  <c r="H74" i="13"/>
  <c r="H76" i="13"/>
  <c r="H81" i="13"/>
  <c r="H83" i="13"/>
  <c r="H88" i="13"/>
  <c r="H92" i="13"/>
  <c r="H96" i="13"/>
  <c r="H103" i="13"/>
  <c r="H115" i="13"/>
  <c r="H130" i="13"/>
  <c r="H200" i="13"/>
  <c r="H735" i="13"/>
  <c r="H738" i="13"/>
  <c r="H743" i="13"/>
  <c r="H748" i="13"/>
  <c r="H751" i="13"/>
  <c r="H753" i="13"/>
  <c r="H759" i="13"/>
  <c r="H763" i="13"/>
  <c r="H764" i="13"/>
  <c r="H766" i="13"/>
  <c r="H768" i="13"/>
  <c r="H770" i="13"/>
  <c r="H774" i="13"/>
  <c r="H775" i="13"/>
  <c r="H784" i="13"/>
  <c r="H785" i="13"/>
  <c r="H797" i="13"/>
  <c r="H798" i="13"/>
  <c r="H799" i="13"/>
  <c r="H805" i="13"/>
  <c r="H814" i="13"/>
  <c r="H832" i="13"/>
  <c r="H836" i="13"/>
  <c r="H840" i="13"/>
  <c r="H841" i="13"/>
  <c r="H850" i="13"/>
  <c r="H853" i="13"/>
  <c r="H856" i="13"/>
  <c r="H857" i="13"/>
  <c r="H867" i="13"/>
  <c r="H889" i="13"/>
  <c r="H8" i="13"/>
  <c r="H9" i="13"/>
  <c r="H10" i="13"/>
  <c r="H11" i="13"/>
  <c r="H13" i="13"/>
  <c r="H18" i="13"/>
  <c r="H19" i="13"/>
  <c r="H20" i="13"/>
  <c r="H31" i="13"/>
  <c r="H37" i="13"/>
  <c r="H40" i="13"/>
  <c r="H44" i="13"/>
  <c r="H66" i="13"/>
  <c r="H68" i="13"/>
  <c r="H89" i="13"/>
  <c r="H94" i="13"/>
  <c r="H99" i="13"/>
  <c r="H100" i="13"/>
  <c r="H105" i="13"/>
  <c r="H117" i="13"/>
  <c r="H201" i="13"/>
  <c r="H203" i="13"/>
  <c r="H205" i="13"/>
  <c r="H741" i="13"/>
  <c r="H744" i="13"/>
  <c r="H756" i="13"/>
  <c r="H769" i="13"/>
  <c r="H781" i="13"/>
  <c r="H782" i="13"/>
  <c r="H793" i="13"/>
  <c r="H796" i="13"/>
  <c r="H804" i="13"/>
  <c r="H806" i="13"/>
  <c r="H815" i="13"/>
  <c r="H821" i="13"/>
  <c r="H822" i="13"/>
  <c r="H825" i="13"/>
  <c r="H835" i="13"/>
  <c r="H839" i="13"/>
  <c r="H842" i="13"/>
  <c r="H846" i="13"/>
  <c r="H854" i="13"/>
  <c r="H863" i="13"/>
  <c r="H864" i="13"/>
  <c r="H865" i="13"/>
  <c r="H866" i="13"/>
  <c r="H868" i="13"/>
  <c r="H872" i="13"/>
  <c r="H875" i="13"/>
  <c r="H878" i="13"/>
  <c r="H879" i="13"/>
  <c r="H890" i="13"/>
  <c r="H27" i="13"/>
  <c r="H29" i="13"/>
  <c r="H30" i="13"/>
  <c r="H32" i="13"/>
  <c r="H38" i="13"/>
  <c r="H43" i="13"/>
  <c r="H54" i="13"/>
  <c r="H72" i="13"/>
  <c r="H85" i="13"/>
  <c r="H87" i="13"/>
  <c r="H97" i="13"/>
  <c r="H122" i="13"/>
  <c r="H125" i="13"/>
  <c r="H126" i="13"/>
  <c r="H129" i="13"/>
  <c r="H133" i="13"/>
  <c r="H207" i="13"/>
  <c r="H742" i="13"/>
  <c r="H747" i="13"/>
  <c r="H750" i="13"/>
  <c r="H752" i="13"/>
  <c r="H754" i="13"/>
  <c r="H765" i="13"/>
  <c r="H773" i="13"/>
  <c r="H776" i="13"/>
  <c r="H777" i="13"/>
  <c r="H783" i="13"/>
  <c r="H789" i="13"/>
  <c r="H810" i="13"/>
  <c r="H817" i="13"/>
  <c r="H823" i="13"/>
  <c r="H828" i="13"/>
  <c r="H829" i="13"/>
  <c r="H830" i="13"/>
  <c r="H831" i="13"/>
  <c r="H845" i="13"/>
  <c r="H849" i="13"/>
  <c r="H861" i="13"/>
  <c r="H24" i="13"/>
  <c r="H42" i="13"/>
  <c r="H45" i="13"/>
  <c r="H47" i="13"/>
  <c r="H49" i="13"/>
  <c r="H50" i="13"/>
  <c r="H55" i="13"/>
  <c r="H65" i="13"/>
  <c r="H80" i="13"/>
  <c r="H86" i="13"/>
  <c r="H91" i="13"/>
  <c r="H95" i="13"/>
  <c r="H113" i="13"/>
  <c r="H118" i="13"/>
  <c r="H120" i="13"/>
  <c r="H123" i="13"/>
  <c r="H134" i="13"/>
  <c r="H136" i="13"/>
  <c r="H137"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33" i="13"/>
  <c r="H34" i="13"/>
  <c r="H53" i="13"/>
  <c r="H56" i="13"/>
  <c r="H73" i="13"/>
  <c r="H82" i="13"/>
  <c r="H93" i="13"/>
  <c r="H116" i="13"/>
  <c r="H121" i="13"/>
  <c r="H124" i="13"/>
  <c r="H127" i="13"/>
  <c r="H128" i="13"/>
  <c r="H135" i="13"/>
  <c r="H208" i="13"/>
  <c r="H213" i="13"/>
  <c r="H214" i="13"/>
  <c r="H217" i="13"/>
  <c r="H220" i="13"/>
  <c r="H221" i="13"/>
  <c r="H222" i="13"/>
  <c r="H229" i="13"/>
  <c r="H231" i="13"/>
  <c r="H234" i="13"/>
  <c r="H235" i="13"/>
  <c r="H236" i="13"/>
  <c r="H237" i="13"/>
  <c r="H238"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G25" i="13"/>
  <c r="G27" i="13"/>
  <c r="G38" i="13"/>
  <c r="G49" i="13"/>
  <c r="G67" i="13"/>
  <c r="G78" i="13"/>
  <c r="G82" i="13"/>
  <c r="G86" i="13"/>
  <c r="G95" i="13"/>
  <c r="G102" i="13"/>
  <c r="G115" i="13"/>
  <c r="G129" i="13"/>
  <c r="G133" i="13"/>
  <c r="G135" i="13"/>
  <c r="G202" i="13"/>
  <c r="G208" i="13"/>
  <c r="G209" i="13"/>
  <c r="G211" i="13"/>
  <c r="G212" i="13"/>
  <c r="G213" i="13"/>
  <c r="G216" i="13"/>
  <c r="G217" i="13"/>
  <c r="G219" i="13"/>
  <c r="G220" i="13"/>
  <c r="G221" i="13"/>
  <c r="G222" i="13"/>
  <c r="G224" i="13"/>
  <c r="G225" i="13"/>
  <c r="G226" i="13"/>
  <c r="G227" i="13"/>
  <c r="G229" i="13"/>
  <c r="G231" i="13"/>
  <c r="G232" i="13"/>
  <c r="G233" i="13"/>
  <c r="G234" i="13"/>
  <c r="G236" i="13"/>
  <c r="G237" i="13"/>
  <c r="G238"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3" i="13"/>
  <c r="G4" i="13"/>
  <c r="G5" i="13"/>
  <c r="G6" i="13"/>
  <c r="G7" i="13"/>
  <c r="G12" i="13"/>
  <c r="G39" i="13"/>
  <c r="G44" i="13"/>
  <c r="G46" i="13"/>
  <c r="G56" i="13"/>
  <c r="G79" i="13"/>
  <c r="G121" i="13"/>
  <c r="G131" i="13"/>
  <c r="G132" i="13"/>
  <c r="G201" i="13"/>
  <c r="G203" i="13"/>
  <c r="G205" i="13"/>
  <c r="G735" i="13"/>
  <c r="G737" i="13"/>
  <c r="G738" i="13"/>
  <c r="G743" i="13"/>
  <c r="G746" i="13"/>
  <c r="G748" i="13"/>
  <c r="G752" i="13"/>
  <c r="G753" i="13"/>
  <c r="G759" i="13"/>
  <c r="G763" i="13"/>
  <c r="G764" i="13"/>
  <c r="G765" i="13"/>
  <c r="G776" i="13"/>
  <c r="G785" i="13"/>
  <c r="G790" i="13"/>
  <c r="G791" i="13"/>
  <c r="G793" i="13"/>
  <c r="G797" i="13"/>
  <c r="G798" i="13"/>
  <c r="G799" i="13"/>
  <c r="G801" i="13"/>
  <c r="G805" i="13"/>
  <c r="G810" i="13"/>
  <c r="G812" i="13"/>
  <c r="G817" i="13"/>
  <c r="G828" i="13"/>
  <c r="G829" i="13"/>
  <c r="G832" i="13"/>
  <c r="G841" i="13"/>
  <c r="G843" i="13"/>
  <c r="G849" i="13"/>
  <c r="G851" i="13"/>
  <c r="G858" i="13"/>
  <c r="G860" i="13"/>
  <c r="G863" i="13"/>
  <c r="G864" i="13"/>
  <c r="G865" i="13"/>
  <c r="G866" i="13"/>
  <c r="G867" i="13"/>
  <c r="G871" i="13"/>
  <c r="G872" i="13"/>
  <c r="G879" i="13"/>
  <c r="G881" i="13"/>
  <c r="G882" i="13"/>
  <c r="G883" i="13"/>
  <c r="G888" i="13"/>
  <c r="G889" i="13"/>
  <c r="G890" i="13"/>
  <c r="G892" i="13"/>
  <c r="G893" i="13"/>
  <c r="G894" i="13"/>
  <c r="G896" i="13"/>
  <c r="G901" i="13"/>
  <c r="G902" i="13"/>
  <c r="G904" i="13"/>
  <c r="G905" i="13"/>
  <c r="G906" i="13"/>
  <c r="G907" i="13"/>
  <c r="G909" i="13"/>
  <c r="G910" i="13"/>
  <c r="G911" i="13"/>
  <c r="G917" i="13"/>
  <c r="G918" i="13"/>
  <c r="G921" i="13"/>
  <c r="G925" i="13"/>
  <c r="G927" i="13"/>
  <c r="G928" i="13"/>
  <c r="G929" i="13"/>
  <c r="G930" i="13"/>
  <c r="G934" i="13"/>
  <c r="G936" i="13"/>
  <c r="G937" i="13"/>
  <c r="G938" i="13"/>
  <c r="G942" i="13"/>
  <c r="G946" i="13"/>
  <c r="G947" i="13"/>
  <c r="G957" i="13"/>
  <c r="G958" i="13"/>
  <c r="G959" i="13"/>
  <c r="G960"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 r="G1002" i="13"/>
  <c r="G21" i="13"/>
  <c r="G22" i="13"/>
  <c r="G33" i="13"/>
  <c r="G57" i="13"/>
  <c r="G61" i="13"/>
  <c r="G74" i="13"/>
  <c r="G75" i="13"/>
  <c r="G81" i="13"/>
  <c r="G84" i="13"/>
  <c r="G90" i="13"/>
  <c r="G97" i="13"/>
  <c r="G105" i="13"/>
  <c r="G109" i="13"/>
  <c r="G116" i="13"/>
  <c r="G740" i="13"/>
  <c r="G741" i="13"/>
  <c r="G745" i="13"/>
  <c r="G747" i="13"/>
  <c r="G749" i="13"/>
  <c r="G750" i="13"/>
  <c r="G751" i="13"/>
  <c r="G756" i="13"/>
  <c r="G758" i="13"/>
  <c r="G761" i="13"/>
  <c r="G770" i="13"/>
  <c r="G775" i="13"/>
  <c r="G777" i="13"/>
  <c r="G779" i="13"/>
  <c r="G780" i="13"/>
  <c r="G781" i="13"/>
  <c r="G787" i="13"/>
  <c r="G788" i="13"/>
  <c r="G789" i="13"/>
  <c r="G796" i="13"/>
  <c r="G802" i="13"/>
  <c r="G803" i="13"/>
  <c r="G804" i="13"/>
  <c r="G809" i="13"/>
  <c r="G811" i="13"/>
  <c r="G814" i="13"/>
  <c r="G815" i="13"/>
  <c r="G819" i="13"/>
  <c r="G821" i="13"/>
  <c r="G822" i="13"/>
  <c r="G823" i="13"/>
  <c r="G830" i="13"/>
  <c r="G835" i="13"/>
  <c r="G836" i="13"/>
  <c r="G848" i="13"/>
  <c r="G852" i="13"/>
  <c r="G853" i="13"/>
  <c r="G855" i="13"/>
  <c r="G856" i="13"/>
  <c r="G859" i="13"/>
  <c r="G868" i="13"/>
  <c r="G870" i="13"/>
  <c r="G874" i="13"/>
  <c r="G875" i="13"/>
  <c r="G877" i="13"/>
  <c r="G878" i="13"/>
  <c r="G880" i="13"/>
  <c r="G884" i="13"/>
  <c r="G885" i="13"/>
  <c r="G886" i="13"/>
  <c r="G895" i="13"/>
  <c r="G897" i="13"/>
  <c r="G898" i="13"/>
  <c r="G899" i="13"/>
  <c r="G900" i="13"/>
  <c r="G903" i="13"/>
  <c r="G908" i="13"/>
  <c r="G912" i="13"/>
  <c r="G913" i="13"/>
  <c r="G914" i="13"/>
  <c r="G915" i="13"/>
  <c r="G916" i="13"/>
  <c r="G919" i="13"/>
  <c r="G922" i="13"/>
  <c r="G923" i="13"/>
  <c r="G924" i="13"/>
  <c r="G926" i="13"/>
  <c r="G931" i="13"/>
  <c r="G932" i="13"/>
  <c r="G933" i="13"/>
  <c r="G935" i="13"/>
  <c r="G939" i="13"/>
  <c r="G940" i="13"/>
  <c r="G941" i="13"/>
  <c r="G943" i="13"/>
  <c r="G944" i="13"/>
  <c r="G945" i="13"/>
  <c r="G948" i="13"/>
  <c r="G949" i="13"/>
  <c r="G950" i="13"/>
  <c r="G951" i="13"/>
  <c r="G952" i="13"/>
  <c r="G953" i="13"/>
  <c r="G954" i="13"/>
  <c r="G955" i="13"/>
  <c r="G956" i="13"/>
  <c r="G961" i="13"/>
  <c r="G962" i="13"/>
  <c r="G14" i="13"/>
  <c r="G15" i="13"/>
  <c r="G16" i="13"/>
  <c r="G17" i="13"/>
  <c r="G32" i="13"/>
  <c r="G41" i="13"/>
  <c r="G42" i="13"/>
  <c r="G87" i="13"/>
  <c r="G91" i="13"/>
  <c r="G93" i="13"/>
  <c r="G99" i="13"/>
  <c r="G104" i="13"/>
  <c r="G106" i="13"/>
  <c r="G113" i="13"/>
  <c r="G122" i="13"/>
  <c r="G123" i="13"/>
  <c r="G134" i="13"/>
  <c r="G204" i="13"/>
  <c r="G739" i="13"/>
  <c r="G757" i="13"/>
  <c r="G762" i="13"/>
  <c r="G767" i="13"/>
  <c r="G769" i="13"/>
  <c r="G778" i="13"/>
  <c r="G792" i="13"/>
  <c r="G794" i="13"/>
  <c r="G795" i="13"/>
  <c r="G808" i="13"/>
  <c r="G837" i="13"/>
  <c r="G838" i="13"/>
  <c r="G842" i="13"/>
  <c r="G844" i="13"/>
  <c r="G854" i="13"/>
  <c r="G8" i="13"/>
  <c r="G9" i="13"/>
  <c r="G10" i="13"/>
  <c r="G11" i="13"/>
  <c r="G13" i="13"/>
  <c r="G18" i="13"/>
  <c r="G19" i="13"/>
  <c r="G20" i="13"/>
  <c r="G23" i="13"/>
  <c r="G34" i="13"/>
  <c r="G36" i="13"/>
  <c r="G47" i="13"/>
  <c r="G52" i="13"/>
  <c r="G60" i="13"/>
  <c r="G63" i="13"/>
  <c r="G69" i="13"/>
  <c r="G80" i="13"/>
  <c r="G83" i="13"/>
  <c r="G85" i="13"/>
  <c r="G92" i="13"/>
  <c r="G96" i="13"/>
  <c r="G101" i="13"/>
  <c r="G108" i="13"/>
  <c r="G111" i="13"/>
  <c r="G124" i="13"/>
  <c r="G125" i="13"/>
  <c r="G138" i="13"/>
  <c r="G200" i="13"/>
  <c r="G736" i="13"/>
  <c r="G742" i="13"/>
  <c r="G754" i="13"/>
  <c r="G755" i="13"/>
  <c r="G760" i="13"/>
  <c r="G766" i="13"/>
  <c r="G773" i="13"/>
  <c r="G774" i="13"/>
  <c r="G782" i="13"/>
  <c r="G783" i="13"/>
  <c r="G786" i="13"/>
  <c r="G816" i="13"/>
  <c r="G818" i="13"/>
  <c r="G820" i="13"/>
  <c r="G827" i="13"/>
  <c r="G831" i="13"/>
  <c r="G834" i="13"/>
  <c r="G845" i="13"/>
  <c r="G847" i="13"/>
  <c r="G850" i="13"/>
  <c r="G857" i="13"/>
  <c r="G861" i="13"/>
  <c r="G869" i="13"/>
  <c r="G873" i="13"/>
  <c r="G876" i="13"/>
  <c r="G891" i="13"/>
  <c r="G920" i="13"/>
  <c r="G31" i="13"/>
  <c r="G35" i="13"/>
  <c r="G37" i="13"/>
  <c r="G45" i="13"/>
  <c r="G50" i="13"/>
  <c r="G55" i="13"/>
  <c r="G62" i="13"/>
  <c r="G65" i="13"/>
  <c r="G73" i="13"/>
  <c r="G76" i="13"/>
  <c r="G88" i="13"/>
  <c r="G98" i="13"/>
  <c r="G103" i="13"/>
  <c r="G110" i="13"/>
  <c r="G117" i="13"/>
  <c r="G118" i="13"/>
  <c r="G119" i="13"/>
  <c r="G130" i="13"/>
  <c r="G136" i="13"/>
  <c r="G206" i="13"/>
  <c r="G744" i="13"/>
  <c r="G768" i="13"/>
  <c r="G771" i="13"/>
  <c r="G772" i="13"/>
  <c r="G784" i="13"/>
  <c r="G800" i="13"/>
  <c r="G806" i="13"/>
  <c r="G807" i="13"/>
  <c r="G813" i="13"/>
  <c r="G824" i="13"/>
  <c r="G825" i="13"/>
  <c r="G826" i="13"/>
  <c r="G833" i="13"/>
  <c r="G839" i="13"/>
  <c r="G840" i="13"/>
  <c r="G846" i="13"/>
  <c r="G862" i="13"/>
  <c r="G887" i="13"/>
  <c r="G26" i="13"/>
  <c r="G29" i="13"/>
  <c r="G30" i="13"/>
  <c r="G40" i="13"/>
  <c r="G48" i="13"/>
  <c r="G53" i="13"/>
  <c r="G54" i="13"/>
  <c r="G59" i="13"/>
  <c r="G66" i="13"/>
  <c r="G68" i="13"/>
  <c r="G70" i="13"/>
  <c r="G71" i="13"/>
  <c r="G72" i="13"/>
  <c r="G77" i="13"/>
  <c r="G89" i="13"/>
  <c r="G94" i="13"/>
  <c r="G100" i="13"/>
  <c r="G126"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8" i="13"/>
  <c r="G43" i="13"/>
  <c r="G51" i="13"/>
  <c r="G58" i="13"/>
  <c r="G64" i="13"/>
  <c r="G107" i="13"/>
  <c r="G112" i="13"/>
  <c r="G114" i="13"/>
  <c r="G120" i="13"/>
  <c r="G127" i="13"/>
  <c r="G128" i="13"/>
  <c r="G137" i="13"/>
  <c r="G207" i="13"/>
  <c r="G210" i="13"/>
  <c r="G214" i="13"/>
  <c r="G215" i="13"/>
  <c r="G218" i="13"/>
  <c r="G223" i="13"/>
  <c r="G228" i="13"/>
  <c r="G230" i="13"/>
  <c r="G235"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24" i="13"/>
  <c r="M13" i="13"/>
  <c r="M24" i="11"/>
  <c r="N25" i="11" a="1"/>
  <c r="N24" i="11"/>
  <c r="M25" i="11" a="1"/>
  <c r="N13" i="11" a="1"/>
  <c r="N17" i="11" s="1"/>
  <c r="M12" i="11"/>
  <c r="M13" i="11" a="1"/>
  <c r="M17" i="11" s="1"/>
  <c r="N12" i="11"/>
  <c r="H19" i="8"/>
  <c r="H20" i="8"/>
  <c r="H9" i="8"/>
  <c r="H10" i="8"/>
  <c r="K8" i="6"/>
  <c r="F14" i="6"/>
  <c r="G18" i="6" s="1"/>
  <c r="G15" i="6"/>
  <c r="F15" i="6" s="1"/>
  <c r="H18" i="6" s="1"/>
  <c r="E44" i="3"/>
  <c r="E46" i="3" s="1"/>
  <c r="C50" i="3" s="1"/>
  <c r="A52" i="3" s="1"/>
  <c r="E12" i="3"/>
  <c r="E25" i="3"/>
  <c r="E27" i="3" s="1"/>
  <c r="E54" i="3"/>
  <c r="E56" i="3" s="1"/>
  <c r="E33" i="3"/>
  <c r="E35" i="3" s="1"/>
  <c r="E29" i="3"/>
  <c r="E31" i="3" s="1"/>
  <c r="E20" i="3"/>
  <c r="E16" i="3"/>
  <c r="E49" i="3"/>
  <c r="E51" i="3" s="1"/>
  <c r="C29" i="3" l="1"/>
  <c r="M27" i="13" a="1"/>
  <c r="M26" i="13"/>
  <c r="L27" i="13" a="1"/>
  <c r="L26" i="13"/>
  <c r="M8" i="6"/>
  <c r="M9" i="6" s="1"/>
  <c r="L8" i="6"/>
  <c r="L9" i="6" s="1"/>
  <c r="C33" i="3"/>
  <c r="C55" i="3"/>
  <c r="A31" i="3" l="1"/>
  <c r="L28" i="13"/>
  <c r="M28"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J8" authorId="0" shapeId="0" xr:uid="{ADE814A6-F8FF-4941-9659-525D9F823B9A}">
      <text>
        <r>
          <rPr>
            <b/>
            <sz val="10"/>
            <color rgb="FF000000"/>
            <rFont val="Tahoma"/>
            <family val="2"/>
          </rPr>
          <t xml:space="preserve">Defining the least Face value:
</t>
        </r>
        <r>
          <rPr>
            <sz val="10"/>
            <color rgb="FF000000"/>
            <rFont val="Tahoma"/>
            <family val="2"/>
          </rPr>
          <t xml:space="preserve">1. Define the minimum equity PV.
</t>
        </r>
        <r>
          <rPr>
            <sz val="10"/>
            <color rgb="FF000000"/>
            <rFont val="Tahoma"/>
            <family val="2"/>
          </rPr>
          <t xml:space="preserve">2. D=A-E
</t>
        </r>
        <r>
          <rPr>
            <sz val="10"/>
            <color rgb="FF000000"/>
            <rFont val="Tahoma"/>
            <family val="2"/>
          </rPr>
          <t>3. Compute the FV of 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E25" authorId="0" shapeId="0" xr:uid="{393C7C64-153A-D24E-983E-5EF64144B2AA}">
      <text>
        <r>
          <rPr>
            <b/>
            <sz val="10"/>
            <color rgb="FF000000"/>
            <rFont val="Tahoma"/>
            <family val="2"/>
          </rPr>
          <t>If the scenario of losing everything was certain, an investor would require an infinite interest rate on her invetment!</t>
        </r>
        <r>
          <rPr>
            <sz val="10"/>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K28" authorId="0" shapeId="0" xr:uid="{68BBE905-D71E-2B48-82F1-508B69131736}">
      <text>
        <r>
          <rPr>
            <b/>
            <sz val="10"/>
            <color rgb="FF000000"/>
            <rFont val="Tahoma"/>
            <family val="2"/>
          </rPr>
          <t>Systematic RORAC adjusts RORAC to systematic risk. Hence, it's equal for any asset on the market, as the factors affecting the market are equal for all assets.</t>
        </r>
        <r>
          <rPr>
            <sz val="10"/>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H2" authorId="0" shapeId="0" xr:uid="{9A03B001-447F-594B-830D-F783915D562F}">
      <text>
        <r>
          <rPr>
            <b/>
            <sz val="10"/>
            <color rgb="FF000000"/>
            <rFont val="Tahoma"/>
            <family val="2"/>
          </rPr>
          <t>We are interested only in the first value as we need to estimate our exposure to exchange rate between euro and zloty. Since we have direct quote, we simply multiply value of polish operations by exchange rate</t>
        </r>
        <r>
          <rPr>
            <sz val="10"/>
            <color rgb="FF000000"/>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8B9575-A922-BE4F-B759-9DD08FDD2167}"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 id="2" xr16:uid="{D4F931CE-0E87-AC4C-A4D2-8960FA21DB0B}" keepAlive="1" name="Query - S&amp;P 500 Historical Data (2)" description="Connection to the 'S&amp;P 500 Historical Data (2)' query in the workbook." type="5" refreshedVersion="8" background="1" saveData="1">
    <dbPr connection="Provider=Microsoft.Mashup.OleDb.1;Data Source=$Workbook$;Location=&quot;S&amp;P 500 Historical Data (2)&quot;;Extended Properties=&quot;&quot;" command="SELECT * FROM [S&amp;P 500 Historical Data (2)]"/>
  </connection>
  <connection id="3" xr16:uid="{B1E90DA5-6CC6-B243-857F-CC9121DCD03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<sst xmlns="http://schemas.openxmlformats.org/spreadsheetml/2006/main" count="402" uniqueCount="222">
  <si>
    <t>Here we can observe that the fair price on the american option is greater than for the same European put. The reason for this is that in case of american put there are different values considered. One of those stands for the value of holding the option and another for exercising the option as american option provides such an opportunity. Thus, the computations are partly based on the values greater than those of European option</t>
  </si>
  <si>
    <t>Value of holding the option</t>
  </si>
  <si>
    <t>Profit from execution</t>
  </si>
  <si>
    <t>Current price of the underlying</t>
  </si>
  <si>
    <t>LEGEND</t>
  </si>
  <si>
    <t>DD</t>
  </si>
  <si>
    <t>d</t>
  </si>
  <si>
    <t>D</t>
  </si>
  <si>
    <t>u</t>
  </si>
  <si>
    <t>UD</t>
  </si>
  <si>
    <r>
      <t>T</t>
    </r>
    <r>
      <rPr>
        <sz val="8"/>
        <color theme="1"/>
        <rFont val="Aptos Narrow (Body)"/>
      </rPr>
      <t>0</t>
    </r>
  </si>
  <si>
    <t>U</t>
  </si>
  <si>
    <t>UU</t>
  </si>
  <si>
    <t>TASK C</t>
  </si>
  <si>
    <t>In order to compute the PV of the European put by 1 formula, we apply</t>
  </si>
  <si>
    <t>TASK B</t>
  </si>
  <si>
    <t>?</t>
  </si>
  <si>
    <t>TASK A</t>
  </si>
  <si>
    <t>Strike of the put</t>
  </si>
  <si>
    <t>1-π</t>
  </si>
  <si>
    <t>π</t>
  </si>
  <si>
    <t>Assumptions</t>
  </si>
  <si>
    <t>Mini-case 3.2</t>
  </si>
  <si>
    <t>Mini-case 4.4</t>
  </si>
  <si>
    <r>
      <t>S</t>
    </r>
    <r>
      <rPr>
        <sz val="8"/>
        <color theme="1"/>
        <rFont val="Aptos Narrow (Body)"/>
      </rPr>
      <t>t</t>
    </r>
  </si>
  <si>
    <r>
      <t>P</t>
    </r>
    <r>
      <rPr>
        <sz val="8"/>
        <color theme="1"/>
        <rFont val="Aptos Narrow (Body)"/>
      </rPr>
      <t>0</t>
    </r>
    <r>
      <rPr>
        <sz val="12"/>
        <color theme="1"/>
        <rFont val="Aptos Narrow"/>
        <family val="2"/>
        <scheme val="minor"/>
      </rPr>
      <t xml:space="preserve"> of the long put</t>
    </r>
  </si>
  <si>
    <r>
      <t>P</t>
    </r>
    <r>
      <rPr>
        <sz val="8"/>
        <color theme="1"/>
        <rFont val="Aptos Narrow (Body)"/>
      </rPr>
      <t>0</t>
    </r>
    <r>
      <rPr>
        <sz val="12"/>
        <color theme="1"/>
        <rFont val="Aptos Narrow"/>
        <family val="2"/>
        <scheme val="minor"/>
      </rPr>
      <t xml:space="preserve"> of the short put</t>
    </r>
  </si>
  <si>
    <t>∑ of the strategy</t>
  </si>
  <si>
    <t>∑ of the strategy payoff including the implementation costs</t>
  </si>
  <si>
    <t>Option type</t>
  </si>
  <si>
    <t>European put</t>
  </si>
  <si>
    <t>Position</t>
  </si>
  <si>
    <t>Long</t>
  </si>
  <si>
    <t>Short</t>
  </si>
  <si>
    <t>Strike price</t>
  </si>
  <si>
    <t>Implementation costs in pips</t>
  </si>
  <si>
    <t>The price is obviously between 0,6 and 0,8 according to the last graph. In this range, the short put is OTM or at least ATM so the payoff from this position is 0. Thus, we should consider only the computations regarding the long put and employ this position in order to calculate the break even point. The break even point is St = 0,6745</t>
  </si>
  <si>
    <t>The payoff diagrams</t>
  </si>
  <si>
    <t>New assumptions</t>
  </si>
  <si>
    <t>The strike of the long put</t>
  </si>
  <si>
    <t>Arbitrage opportunity</t>
  </si>
  <si>
    <t>TASK D</t>
  </si>
  <si>
    <t>State</t>
  </si>
  <si>
    <t>Probability</t>
  </si>
  <si>
    <t>Without project</t>
  </si>
  <si>
    <t>T = 0</t>
  </si>
  <si>
    <t>T = 1</t>
  </si>
  <si>
    <t>With project (E-financed)</t>
  </si>
  <si>
    <t>Good</t>
  </si>
  <si>
    <t>Good state</t>
  </si>
  <si>
    <t>Bad state</t>
  </si>
  <si>
    <t>Bad</t>
  </si>
  <si>
    <t>Firm's assets</t>
  </si>
  <si>
    <t>Project</t>
  </si>
  <si>
    <t>Face value of debt at T = 1</t>
  </si>
  <si>
    <t>E</t>
  </si>
  <si>
    <t>∑</t>
  </si>
  <si>
    <t>Cost of investment (T = 0)</t>
  </si>
  <si>
    <t>Cashflow at T = 1</t>
  </si>
  <si>
    <t>TASK E</t>
  </si>
  <si>
    <t xml:space="preserve">In case of reduction, both parties are going to profit from the project. If debt holders won't agree on reduction, they'll get nothing, since equity holders, who control the firm, won't realize the project due to potential losses. Thus, for debt holders it is choice between 0 income and income of roughly 42,85 </t>
  </si>
  <si>
    <t>NPV of the project</t>
  </si>
  <si>
    <t>The task b) results show the issue of the debt overhang in the capital structure. Due to considerable share of debt, equity holders won't gain neither invested sum in full, nor additional profit. Thus, though the investment increases the Firm value, it's actually not optimal for equity holders</t>
  </si>
  <si>
    <t>Invested by E</t>
  </si>
  <si>
    <t>MV(D) increase</t>
  </si>
  <si>
    <t>MV(E) increase</t>
  </si>
  <si>
    <t>No. Equity holders are not willing to invest in the project because investing 100 they gain only 57,14 back, what implies losses from the investment due to the debt holders' claim seniority</t>
  </si>
  <si>
    <t>TASK F</t>
  </si>
  <si>
    <t>Yes. It's easy to observe, as the debt PV with project in this case would increase in comparison to scenario without the project.</t>
  </si>
  <si>
    <t>TASK G</t>
  </si>
  <si>
    <t>This is the least Face value debtholders would accept. If the Face value falls below this level, it'd be better for debt holders to abbandon the project, as they'd profit more without it</t>
  </si>
  <si>
    <t>Mini-case 5.3</t>
  </si>
  <si>
    <t>Firm value 1</t>
  </si>
  <si>
    <t>Manager</t>
  </si>
  <si>
    <t>Investors</t>
  </si>
  <si>
    <t>Probabilities</t>
  </si>
  <si>
    <r>
      <t>V</t>
    </r>
    <r>
      <rPr>
        <b/>
        <sz val="8"/>
        <color rgb="FF3F3F3F"/>
        <rFont val="Aptos Narrow (Body)"/>
      </rPr>
      <t>0,investors,w/o proj.</t>
    </r>
    <r>
      <rPr>
        <b/>
        <sz val="12"/>
        <color rgb="FF3F3F3F"/>
        <rFont val="Aptos Narrow"/>
        <family val="2"/>
        <scheme val="minor"/>
      </rPr>
      <t>(Firm)</t>
    </r>
  </si>
  <si>
    <r>
      <t>V</t>
    </r>
    <r>
      <rPr>
        <b/>
        <sz val="8"/>
        <color rgb="FF3F3F3F"/>
        <rFont val="Aptos Narrow (Body)"/>
      </rPr>
      <t>0,investors</t>
    </r>
    <r>
      <rPr>
        <b/>
        <sz val="12"/>
        <color rgb="FF3F3F3F"/>
        <rFont val="Aptos Narrow"/>
        <family val="2"/>
        <scheme val="minor"/>
      </rPr>
      <t>(Firm)</t>
    </r>
  </si>
  <si>
    <r>
      <t>Share of V</t>
    </r>
    <r>
      <rPr>
        <b/>
        <sz val="8"/>
        <color rgb="FF3F3F3F"/>
        <rFont val="Aptos Narrow (Body)"/>
      </rPr>
      <t>0,investors</t>
    </r>
    <r>
      <rPr>
        <b/>
        <sz val="12"/>
        <color rgb="FF3F3F3F"/>
        <rFont val="Aptos Narrow"/>
        <family val="2"/>
        <scheme val="minor"/>
      </rPr>
      <t>(Firm)</t>
    </r>
  </si>
  <si>
    <t>Perspective</t>
  </si>
  <si>
    <r>
      <t>V</t>
    </r>
    <r>
      <rPr>
        <b/>
        <sz val="8"/>
        <color rgb="FF3F3F3F"/>
        <rFont val="Aptos Narrow (Body)"/>
      </rPr>
      <t>0</t>
    </r>
    <r>
      <rPr>
        <b/>
        <sz val="12"/>
        <color rgb="FF3F3F3F"/>
        <rFont val="Aptos Narrow"/>
        <family val="2"/>
        <scheme val="minor"/>
      </rPr>
      <t>(Firm)</t>
    </r>
  </si>
  <si>
    <t>Date</t>
  </si>
  <si>
    <t>Up-state</t>
  </si>
  <si>
    <t>Down-state</t>
  </si>
  <si>
    <t>Firm value 2</t>
  </si>
  <si>
    <t>V(Firm)</t>
  </si>
  <si>
    <r>
      <t>V</t>
    </r>
    <r>
      <rPr>
        <b/>
        <sz val="8"/>
        <color rgb="FF3F3F3F"/>
        <rFont val="Aptos Narrow (Body)"/>
      </rPr>
      <t>0,manager</t>
    </r>
    <r>
      <rPr>
        <b/>
        <sz val="12"/>
        <color rgb="FF3F3F3F"/>
        <rFont val="Aptos Narrow"/>
        <family val="2"/>
        <scheme val="minor"/>
      </rPr>
      <t>(Firm)</t>
    </r>
  </si>
  <si>
    <r>
      <t>E</t>
    </r>
    <r>
      <rPr>
        <b/>
        <sz val="8"/>
        <color rgb="FF3F3F3F"/>
        <rFont val="Aptos Narrow (Body)"/>
      </rPr>
      <t>new</t>
    </r>
  </si>
  <si>
    <r>
      <t>E</t>
    </r>
    <r>
      <rPr>
        <b/>
        <sz val="8"/>
        <color rgb="FF3F3F3F"/>
        <rFont val="Aptos Narrow (Body)"/>
      </rPr>
      <t>old</t>
    </r>
  </si>
  <si>
    <r>
      <t>The manager will finance the project with debt. Basically, it is value of equity for old share holders what she maximizes and we need to compare the real equity of value in both scenarios to the case without the project. Although in case of equity-financing E</t>
    </r>
    <r>
      <rPr>
        <sz val="8"/>
        <color theme="1"/>
        <rFont val="Aptos Narrow (Body)"/>
      </rPr>
      <t>old</t>
    </r>
    <r>
      <rPr>
        <sz val="11.5"/>
        <color theme="1"/>
        <rFont val="Aptos Narrow"/>
        <family val="2"/>
        <scheme val="minor"/>
      </rPr>
      <t xml:space="preserve"> increases too (slightly), the debt financing doesn't expose the company to the investors' payoff which in reality is greater than investors think. Thus, considering information in manager's possession, debt is cheaper and E is going to be maximized</t>
    </r>
  </si>
  <si>
    <t>TASK F, G</t>
  </si>
  <si>
    <t>She will raise equity as the old shareholders value in company will be greater in this case. Basically, the signal of equity-financing in this case indicates low firm value. It's quite easy to observe in example from the manager's perspective: the lower is the value of the firm,  the lower payoff new equity holder will gain in reality. The firm is simply not ready for the fixed debt payment as it will reduce equity value more significantly</t>
  </si>
  <si>
    <t>Share of V0,manager,post-investment</t>
  </si>
  <si>
    <r>
      <rPr>
        <b/>
        <sz val="16"/>
        <color rgb="FF3F3F3F"/>
        <rFont val="Aptos Narrow (Body)"/>
      </rPr>
      <t>r</t>
    </r>
    <r>
      <rPr>
        <b/>
        <sz val="8"/>
        <color rgb="FF3F3F3F"/>
        <rFont val="Aptos Narrow (Body)"/>
      </rPr>
      <t>f</t>
    </r>
  </si>
  <si>
    <t>Mini-case 1.3</t>
  </si>
  <si>
    <t>Price</t>
  </si>
  <si>
    <t>Open</t>
  </si>
  <si>
    <t>High</t>
  </si>
  <si>
    <t>Low</t>
  </si>
  <si>
    <t>Change %</t>
  </si>
  <si>
    <t>TASK 1</t>
  </si>
  <si>
    <t>TASK 2</t>
  </si>
  <si>
    <t>TASK 5</t>
  </si>
  <si>
    <t>Daily return</t>
  </si>
  <si>
    <t>σ[01.01.2017-01.01.2020]</t>
  </si>
  <si>
    <t>σ[01.01.2020-31.12.2020]</t>
  </si>
  <si>
    <t>TASK 3</t>
  </si>
  <si>
    <t>N⁻¹(5%)</t>
  </si>
  <si>
    <r>
      <t>VaR</t>
    </r>
    <r>
      <rPr>
        <b/>
        <sz val="8"/>
        <color rgb="FF3F3F3F"/>
        <rFont val="Aptos Narrow (Body)"/>
      </rPr>
      <t>past</t>
    </r>
    <r>
      <rPr>
        <b/>
        <sz val="12"/>
        <color rgb="FF3F3F3F"/>
        <rFont val="Aptos Narrow"/>
        <family val="2"/>
        <scheme val="minor"/>
      </rPr>
      <t>(5%)</t>
    </r>
  </si>
  <si>
    <t>TASK 4</t>
  </si>
  <si>
    <t>Trading days per year ~</t>
  </si>
  <si>
    <t>α-level</t>
  </si>
  <si>
    <t>Frequency of the worse returns (expected)</t>
  </si>
  <si>
    <t>Frequency of the worse returns (in reality)</t>
  </si>
  <si>
    <t>TASK 6</t>
  </si>
  <si>
    <t>σ[01.01.2017-31.12.2020]</t>
  </si>
  <si>
    <t>In the period before 01.01.2020 we can observe quite stable volatility. This is also to read from the plot, as there are barely any significant spikes among the data. Due to this stability, a holder of an arbitrary portfolio that perfectly tracks S&amp;P500 could have face losses of 1,236% in one day with probability of 5%. On the other hand, appreciating the whole period before 31.12.2020, we deal with the data affected by instability caused by COVID-19 pandemic. Thus, the turbulence of the daily returns from 2020 impacts the volatility for the total period we discuss. As the result, standard deviation is at level of 1,29% and VaR is already 2,123%</t>
  </si>
  <si>
    <t>Mini-case 1.6</t>
  </si>
  <si>
    <t>EBS</t>
  </si>
  <si>
    <t>VER</t>
  </si>
  <si>
    <t>VOE</t>
  </si>
  <si>
    <t>ANDR</t>
  </si>
  <si>
    <t>OMV</t>
  </si>
  <si>
    <t>Portfolio</t>
  </si>
  <si>
    <t>Portfolio 1-day return</t>
  </si>
  <si>
    <t>Portfolio 2-days return</t>
  </si>
  <si>
    <t>Share</t>
  </si>
  <si>
    <t>Quantity</t>
  </si>
  <si>
    <t>1-day approach</t>
  </si>
  <si>
    <t>α</t>
  </si>
  <si>
    <t>n</t>
  </si>
  <si>
    <t>VaR(α)</t>
  </si>
  <si>
    <t>√H</t>
  </si>
  <si>
    <t>2-days approach</t>
  </si>
  <si>
    <t>Mini-case 2.2</t>
  </si>
  <si>
    <t>PDs</t>
  </si>
  <si>
    <t>Table of interest rate lower bounds</t>
  </si>
  <si>
    <t>LGD table</t>
  </si>
  <si>
    <t>Bond 1</t>
  </si>
  <si>
    <t>Bond 2</t>
  </si>
  <si>
    <t>Bond 3</t>
  </si>
  <si>
    <t>∞</t>
  </si>
  <si>
    <t>Mini-case 2.6</t>
  </si>
  <si>
    <t>Project_1</t>
  </si>
  <si>
    <t>Project_2</t>
  </si>
  <si>
    <t>Market</t>
  </si>
  <si>
    <t>Return Proj.1</t>
  </si>
  <si>
    <t>Return Proj.2</t>
  </si>
  <si>
    <t>Return Market</t>
  </si>
  <si>
    <t>Respective quantile (proj.1)</t>
  </si>
  <si>
    <t>Respective quantile (proj.2)</t>
  </si>
  <si>
    <t>Initial investment</t>
  </si>
  <si>
    <t>Project 1</t>
  </si>
  <si>
    <t>Project 2</t>
  </si>
  <si>
    <t>V(M)</t>
  </si>
  <si>
    <t>ROI method</t>
  </si>
  <si>
    <t>E[V]</t>
  </si>
  <si>
    <t>ROI</t>
  </si>
  <si>
    <t>SR-method</t>
  </si>
  <si>
    <t>E[R]</t>
  </si>
  <si>
    <t>σ</t>
  </si>
  <si>
    <t>Sharpe ratio</t>
  </si>
  <si>
    <t>by RORAC</t>
  </si>
  <si>
    <t>RORAC</t>
  </si>
  <si>
    <r>
      <t>σ²</t>
    </r>
    <r>
      <rPr>
        <b/>
        <sz val="8"/>
        <color rgb="FF3F3F3F"/>
        <rFont val="Aptos Narrow (Body)"/>
      </rPr>
      <t>M</t>
    </r>
  </si>
  <si>
    <r>
      <t>by RORAC</t>
    </r>
    <r>
      <rPr>
        <sz val="8"/>
        <color theme="1"/>
        <rFont val="Aptos Narrow (Body)"/>
      </rPr>
      <t>SYS</t>
    </r>
  </si>
  <si>
    <t>Cov(Proj.,M)</t>
  </si>
  <si>
    <t>ß</t>
  </si>
  <si>
    <r>
      <t>E[R</t>
    </r>
    <r>
      <rPr>
        <b/>
        <sz val="8"/>
        <color rgb="FF3F3F3F"/>
        <rFont val="Aptos Narrow (Body)"/>
      </rPr>
      <t>M</t>
    </r>
    <r>
      <rPr>
        <b/>
        <sz val="12"/>
        <color rgb="FF3F3F3F"/>
        <rFont val="Aptos Narrow"/>
        <family val="2"/>
        <scheme val="minor"/>
      </rPr>
      <t>]</t>
    </r>
  </si>
  <si>
    <r>
      <t>RORAC</t>
    </r>
    <r>
      <rPr>
        <b/>
        <sz val="8"/>
        <color rgb="FF3F3F3F"/>
        <rFont val="Aptos Narrow (Body)"/>
      </rPr>
      <t>SYS</t>
    </r>
  </si>
  <si>
    <t>Mini-case 5.1 🇪🇺🇪🇺🇪🇺🇵🇱🇵🇱🇵🇱</t>
  </si>
  <si>
    <t>Time period</t>
  </si>
  <si>
    <t>A</t>
  </si>
  <si>
    <t>P</t>
  </si>
  <si>
    <t>X (€ =&gt; PLN)</t>
  </si>
  <si>
    <t>A(return)</t>
  </si>
  <si>
    <t>P(return)</t>
  </si>
  <si>
    <t>FX(daily change rate)</t>
  </si>
  <si>
    <t>P and FX exposure</t>
  </si>
  <si>
    <t>σ&amp;⍴</t>
  </si>
  <si>
    <t>X</t>
  </si>
  <si>
    <t>⍴[(A,P);(P,X);(X,A)]</t>
  </si>
  <si>
    <t>δ-weights</t>
  </si>
  <si>
    <t>δ</t>
  </si>
  <si>
    <r>
      <t>σ</t>
    </r>
    <r>
      <rPr>
        <b/>
        <sz val="8"/>
        <color rgb="FF3F3F3F"/>
        <rFont val="Aptos Narrow (Body)"/>
      </rPr>
      <t>P</t>
    </r>
  </si>
  <si>
    <t>⍺</t>
  </si>
  <si>
    <t>N⁻¹(⍺)</t>
  </si>
  <si>
    <r>
      <t>VaR</t>
    </r>
    <r>
      <rPr>
        <b/>
        <sz val="8"/>
        <color rgb="FF3F3F3F"/>
        <rFont val="Aptos Narrow (Body)"/>
      </rPr>
      <t>FIRM</t>
    </r>
  </si>
  <si>
    <r>
      <t>VaR</t>
    </r>
    <r>
      <rPr>
        <b/>
        <sz val="8"/>
        <color rgb="FF3F3F3F"/>
        <rFont val="Aptos Narrow (Body)"/>
      </rPr>
      <t>FX</t>
    </r>
  </si>
  <si>
    <t>ASSUMPTIONS</t>
  </si>
  <si>
    <r>
      <rPr>
        <b/>
        <sz val="16"/>
        <color rgb="FF3F3F3F"/>
        <rFont val="Aptos Narrow (Body)"/>
      </rPr>
      <t>r</t>
    </r>
    <r>
      <rPr>
        <b/>
        <sz val="8"/>
        <color rgb="FF3F3F3F"/>
        <rFont val="Aptos Narrow (Body)"/>
      </rPr>
      <t>f</t>
    </r>
    <r>
      <rPr>
        <b/>
        <sz val="12"/>
        <color rgb="FF3F3F3F"/>
        <rFont val="Aptos Narrow"/>
        <family val="2"/>
        <scheme val="minor"/>
      </rPr>
      <t xml:space="preserve"> (per period)</t>
    </r>
  </si>
  <si>
    <r>
      <t>S</t>
    </r>
    <r>
      <rPr>
        <b/>
        <sz val="8"/>
        <color rgb="FF3F3F3F"/>
        <rFont val="Aptos Narrow (Body)"/>
      </rPr>
      <t>0</t>
    </r>
    <r>
      <rPr>
        <b/>
        <sz val="12"/>
        <color rgb="FF3F3F3F"/>
        <rFont val="Aptos Narrow"/>
        <family val="2"/>
        <scheme val="minor"/>
      </rPr>
      <t xml:space="preserve"> ($)</t>
    </r>
  </si>
  <si>
    <r>
      <t>The strategy in the Task C possesses positive payoffs and profits. Profits are non negative if the value of underlying is less than 0,745.  On the other hand, the payoff of the strategy is 0 if the underlying is worth more than 0,9. The reason is that if S</t>
    </r>
    <r>
      <rPr>
        <sz val="8"/>
        <color theme="1"/>
        <rFont val="Aptos Narrow (Body)"/>
      </rPr>
      <t>t</t>
    </r>
    <r>
      <rPr>
        <sz val="12"/>
        <color theme="1"/>
        <rFont val="Aptos Narrow"/>
        <family val="2"/>
        <scheme val="minor"/>
      </rPr>
      <t xml:space="preserve"> ≥ 0,9 , the long put is worthless. So, it's not going to be exercised. Consequently, there is no payoff that can cover the spendings for implementation of the strategy. It would lead to the losses of 0,1255. Thus, as the profit from the strategy isn't non-negative in every state, there is no arbitrage opportunity</t>
    </r>
  </si>
  <si>
    <t>~FCF1</t>
  </si>
  <si>
    <r>
      <t>F</t>
    </r>
    <r>
      <rPr>
        <b/>
        <sz val="8"/>
        <color rgb="FF3F3F3F"/>
        <rFont val="Aptos Narrow (Body)"/>
      </rPr>
      <t>min</t>
    </r>
  </si>
  <si>
    <r>
      <t>PV</t>
    </r>
    <r>
      <rPr>
        <b/>
        <sz val="8"/>
        <color rgb="FF3F3F3F"/>
        <rFont val="Aptos Narrow (Body)"/>
      </rPr>
      <t xml:space="preserve">proj </t>
    </r>
  </si>
  <si>
    <t>Mini-case 2.5</t>
  </si>
  <si>
    <t>Given data</t>
  </si>
  <si>
    <t>data\instrument</t>
  </si>
  <si>
    <t>NASDAQ - 100</t>
  </si>
  <si>
    <t>NVIDIA Corp.</t>
  </si>
  <si>
    <t>Strike price (K, $)</t>
  </si>
  <si>
    <t>Payoff ratio</t>
  </si>
  <si>
    <t>The level of the underlying and the corresponding payoff</t>
  </si>
  <si>
    <t>TASK 1a</t>
  </si>
  <si>
    <t>Payoff</t>
  </si>
  <si>
    <t>The payoff profile of NASDAQ-100</t>
  </si>
  <si>
    <t>The payoff profile of NVIDIA stock</t>
  </si>
  <si>
    <t>Hedging</t>
  </si>
  <si>
    <t>Data\Instrument</t>
  </si>
  <si>
    <t>NASDAQ-100</t>
  </si>
  <si>
    <t>NVIDIA stock</t>
  </si>
  <si>
    <t>Level after the 30%-decrease</t>
  </si>
  <si>
    <t>Amount to hedge ($)</t>
  </si>
  <si>
    <t>Hedged per option ($)</t>
  </si>
  <si>
    <t>Number of each option needed</t>
  </si>
  <si>
    <t>Comparing the price of 2 hedging strategies</t>
  </si>
  <si>
    <t>Price for the hedging strategy (€)</t>
  </si>
  <si>
    <t xml:space="preserve">Basically, the price difference has a couple of reasons. First of all, the nominal difference between strike prices and after-decrease-level of both underlyings on the market is vast. For the considered ETF it's 3300 ($ hedged) and for the given stock it's 7 ($ hedged). Even considering the payoff ratio of 0,01 we get 0,01 * 3300 = 33, which is anyway bigger than 7. Secondly, The price for the NVIDIA stock option is circa twice as large as the price for the NASDAQ option. </t>
  </si>
  <si>
    <r>
      <t>Current underlying price (S</t>
    </r>
    <r>
      <rPr>
        <b/>
        <sz val="8"/>
        <color rgb="FF3F3F3F"/>
        <rFont val="Aptos Narrow (Body)"/>
      </rPr>
      <t>0</t>
    </r>
    <r>
      <rPr>
        <b/>
        <sz val="12"/>
        <color rgb="FF3F3F3F"/>
        <rFont val="Aptos Narrow"/>
        <family val="2"/>
        <scheme val="minor"/>
      </rPr>
      <t>, $)</t>
    </r>
  </si>
  <si>
    <r>
      <t>Current option price (V</t>
    </r>
    <r>
      <rPr>
        <b/>
        <sz val="8"/>
        <color rgb="FF3F3F3F"/>
        <rFont val="Aptos Narrow (Body)"/>
      </rPr>
      <t>0</t>
    </r>
    <r>
      <rPr>
        <b/>
        <sz val="12"/>
        <color rgb="FF3F3F3F"/>
        <rFont val="Aptos Narrow"/>
        <family val="2"/>
        <scheme val="minor"/>
      </rPr>
      <t xml:space="preserve"> €)</t>
    </r>
  </si>
  <si>
    <t>TASK 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</si>
</sst>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 #,##0.00;[Red]&quot;€&quot;\ \-#,##0.00"/>
    <numFmt numFmtId="164" formatCode="0.000"/>
    <numFmt numFmtId="165" formatCode="0.00000"/>
    <numFmt numFmtId="166" formatCode="0.0000"/>
    <numFmt numFmtId="167" formatCode="0.00000%"/>
    <numFmt numFmtId="168" formatCode="0.0%"/>
    <numFmt numFmtId="169" formatCode="0.000%"/>
    <numFmt numFmtId="170" formatCode="mm/dd/yyyy"/>
    <numFmt numFmtId="171" formatCode="0.0000%"/>
    <numFmt numFmtId="172" formatCode="_ [$PLN]\ * #,##0.00_ ;_ [$PLN]\ * \-#,##0.00_ ;_ [$PLN]\ * &quot;-&quot;??_ ;_ @_ "/>
    <numFmt numFmtId="173" formatCode="&quot;€&quot;\ #,##0.0000;[Red]&quot;€&quot;\ \-#,##0.0000"/>
    <numFmt numFmtId="174" formatCode="0.0"/>
  </numFmts>
  <fonts count="19">
    <font>
      <sz val="12"/>
      <color theme="1"/>
      <name val="Aptos Narrow"/>
      <family val="2"/>
      <scheme val="minor"/>
    </font>
    <font>
      <sz val="12"/>
      <color theme="1"/>
      <name val="Aptos Narrow"/>
      <family val="2"/>
      <scheme val="minor"/>
    </font>
    <font>
      <sz val="12"/>
      <color rgb="FF9C5700"/>
      <name val="Aptos Narrow"/>
      <family val="2"/>
      <scheme val="minor"/>
    </font>
    <font>
      <b/>
      <sz val="12"/>
      <color rgb="FF3F3F3F"/>
      <name val="Aptos Narrow"/>
      <family val="2"/>
      <scheme val="minor"/>
    </font>
    <font>
      <b/>
      <sz val="12"/>
      <color theme="0"/>
      <name val="Aptos Narrow"/>
      <family val="2"/>
      <scheme val="minor"/>
    </font>
    <font>
      <sz val="12"/>
      <color theme="0"/>
      <name val="Aptos Narrow"/>
      <family val="2"/>
      <scheme val="minor"/>
    </font>
    <font>
      <sz val="8"/>
      <color theme="1"/>
      <name val="Aptos Narrow (Body)"/>
    </font>
    <font>
      <sz val="12"/>
      <color theme="1"/>
      <name val="Aptos Narrow (Body)"/>
    </font>
    <font>
      <sz val="11"/>
      <color theme="1"/>
      <name val="Aptos Narrow"/>
      <family val="2"/>
      <scheme val="minor"/>
    </font>
    <font>
      <b/>
      <sz val="10"/>
      <color rgb="FF000000"/>
      <name val="Tahoma"/>
      <family val="2"/>
    </font>
    <font>
      <sz val="10"/>
      <color rgb="FF000000"/>
      <name val="Tahoma"/>
      <family val="2"/>
    </font>
    <font>
      <b/>
      <sz val="8"/>
      <color rgb="FF3F3F3F"/>
      <name val="Aptos Narrow (Body)"/>
    </font>
    <font>
      <sz val="11.5"/>
      <color theme="1"/>
      <name val="Aptos Narrow"/>
      <family val="2"/>
      <scheme val="minor"/>
    </font>
    <font>
      <b/>
      <sz val="12"/>
      <color rgb="FF3F3F3F"/>
      <name val="Aptos Narrow (Body)"/>
    </font>
    <font>
      <b/>
      <sz val="16"/>
      <color rgb="FF3F3F3F"/>
      <name val="Aptos Narrow (Body)"/>
    </font>
    <font>
      <sz val="11"/>
      <color rgb="FF000000"/>
      <name val="Calibri"/>
      <family val="2"/>
    </font>
    <font>
      <sz val="14"/>
      <color theme="0"/>
      <name val="-webkit-standard"/>
    </font>
    <font>
      <sz val="6"/>
      <color theme="0"/>
      <name val="Aptos Narrow"/>
      <family val="2"/>
      <scheme val="minor"/>
    </font>
    <font>
      <sz val="12"/>
      <color theme="1"/>
      <name val="Aptos Narrow"/>
      <scheme val="minor"/>
    </font>
  </fonts>
  <fills count="26">
    <fill>
      <patternFill patternType="none"/>
    </fill>
    <fill>
      <patternFill patternType="gray125"/>
    </fill>
    <fill>
      <patternFill patternType="solid">
        <fgColor rgb="FFFFEB9C"/>
      </patternFill>
    </fill>
    <fill>
      <patternFill patternType="solid">
        <fgColor rgb="FFF2F2F2"/>
      </patternFill>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6"/>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59999389629810485"/>
        <bgColor indexed="65"/>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2" tint="-0.499984740745262"/>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theme="2" tint="-0.749992370372631"/>
        <bgColor indexed="64"/>
      </patternFill>
    </fill>
    <fill>
      <patternFill patternType="solid">
        <fgColor theme="3" tint="0.749992370372631"/>
        <bgColor indexed="64"/>
      </patternFill>
    </fill>
    <fill>
      <patternFill patternType="solid">
        <fgColor theme="5"/>
        <bgColor theme="5"/>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1"/>
        <bgColor indexed="64"/>
      </patternFill>
    </fill>
  </fills>
  <borders count="22">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n">
        <color rgb="FF3F3F3F"/>
      </left>
      <right style="thin">
        <color rgb="FF3F3F3F"/>
      </right>
      <top/>
      <bottom style="thin">
        <color rgb="FF3F3F3F"/>
      </bottom>
      <diagonal/>
    </border>
    <border>
      <left/>
      <right/>
      <top/>
      <bottom style="thick">
        <color theme="0"/>
      </bottom>
      <diagonal/>
    </border>
    <border>
      <left/>
      <right/>
      <top style="thick">
        <color theme="0"/>
      </top>
      <bottom/>
      <diagonal/>
    </border>
    <border>
      <left/>
      <right/>
      <top style="thin">
        <color theme="0"/>
      </top>
      <bottom/>
      <diagonal/>
    </border>
  </borders>
  <cellStyleXfs count="12">
    <xf numFmtId="0" fontId="0" fillId="0" borderId="0"/>
    <xf numFmtId="0" fontId="2" fillId="2" borderId="0" applyNumberFormat="0" applyBorder="0" applyAlignment="0" applyProtection="0"/>
    <xf numFmtId="0" fontId="3" fillId="3" borderId="1" applyNumberFormat="0" applyAlignment="0" applyProtection="0"/>
    <xf numFmtId="0" fontId="5" fillId="4" borderId="0" applyNumberFormat="0" applyBorder="0" applyAlignment="0" applyProtection="0"/>
    <xf numFmtId="0" fontId="5" fillId="5" borderId="0" applyNumberFormat="0" applyBorder="0" applyAlignment="0" applyProtection="0"/>
    <xf numFmtId="0" fontId="1"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5" fillId="11" borderId="0" applyNumberFormat="0" applyBorder="0" applyAlignment="0" applyProtection="0"/>
    <xf numFmtId="0" fontId="1" fillId="12" borderId="0" applyNumberFormat="0" applyBorder="0" applyAlignment="0" applyProtection="0"/>
  </cellStyleXfs>
  <cellXfs count="173">
    <xf numFmtId="0" fontId="0" fillId="0" borderId="0" xfId="0"/>
    <xf numFmtId="0" fontId="0" fillId="0" borderId="0" xfId="0" applyAlignment="1">
      <alignment wrapText="1"/>
    </xf>
    <xf numFmtId="0" fontId="0" fillId="13" borderId="2" xfId="0" applyFill="1" applyBorder="1"/>
    <xf numFmtId="0" fontId="0" fillId="14" borderId="2" xfId="0" applyFill="1" applyBorder="1"/>
    <xf numFmtId="0" fontId="0" fillId="15" borderId="2" xfId="0" applyFill="1" applyBorder="1"/>
    <xf numFmtId="0" fontId="0" fillId="14" borderId="6" xfId="0" applyFill="1" applyBorder="1" applyAlignment="1">
      <alignment horizontal="center" vertical="center"/>
    </xf>
    <xf numFmtId="0" fontId="0" fillId="16" borderId="0" xfId="0" applyFill="1" applyAlignment="1">
      <alignment horizontal="center" vertical="center"/>
    </xf>
    <xf numFmtId="0" fontId="0" fillId="16" borderId="7" xfId="0" applyFill="1" applyBorder="1" applyAlignment="1">
      <alignment horizontal="center" vertical="center"/>
    </xf>
    <xf numFmtId="0" fontId="0" fillId="16" borderId="6" xfId="0" applyFill="1" applyBorder="1" applyAlignment="1">
      <alignment horizontal="center" vertical="center"/>
    </xf>
    <xf numFmtId="164" fontId="0" fillId="13" borderId="0" xfId="0" applyNumberFormat="1" applyFill="1" applyAlignment="1">
      <alignment horizontal="center" vertical="center"/>
    </xf>
    <xf numFmtId="0" fontId="0" fillId="15" borderId="6" xfId="0" applyFill="1" applyBorder="1" applyAlignment="1">
      <alignment horizontal="center" vertical="center"/>
    </xf>
    <xf numFmtId="0" fontId="0" fillId="16" borderId="0" xfId="0" applyFill="1" applyAlignment="1">
      <alignment horizontal="right" vertical="center"/>
    </xf>
    <xf numFmtId="0" fontId="0" fillId="14" borderId="0" xfId="0" applyFill="1" applyAlignment="1">
      <alignment horizontal="center" vertical="center"/>
    </xf>
    <xf numFmtId="0" fontId="0" fillId="15" borderId="0" xfId="0" applyFill="1" applyAlignment="1">
      <alignment horizontal="center" vertical="center"/>
    </xf>
    <xf numFmtId="164" fontId="0" fillId="13" borderId="7" xfId="0" applyNumberFormat="1" applyFill="1" applyBorder="1" applyAlignment="1">
      <alignment horizontal="center" vertical="center"/>
    </xf>
    <xf numFmtId="0" fontId="0" fillId="14" borderId="7" xfId="0" applyFill="1" applyBorder="1" applyAlignment="1">
      <alignment horizontal="center" vertical="center"/>
    </xf>
    <xf numFmtId="0" fontId="0" fillId="16" borderId="0" xfId="0" applyFill="1" applyAlignment="1">
      <alignment horizontal="left" vertical="center"/>
    </xf>
    <xf numFmtId="0" fontId="0" fillId="15" borderId="7" xfId="0" applyFill="1" applyBorder="1" applyAlignment="1">
      <alignment horizontal="center" vertical="center"/>
    </xf>
    <xf numFmtId="0" fontId="0" fillId="15" borderId="8" xfId="0" applyFill="1" applyBorder="1" applyAlignment="1">
      <alignment horizontal="center" vertical="center"/>
    </xf>
    <xf numFmtId="0" fontId="0" fillId="16" borderId="9" xfId="0" applyFill="1" applyBorder="1" applyAlignment="1">
      <alignment horizontal="center" vertical="center"/>
    </xf>
    <xf numFmtId="0" fontId="0" fillId="16" borderId="10" xfId="0" applyFill="1" applyBorder="1" applyAlignment="1">
      <alignment horizontal="center" vertical="center"/>
    </xf>
    <xf numFmtId="0" fontId="0" fillId="0" borderId="13" xfId="0" applyBorder="1"/>
    <xf numFmtId="0" fontId="0" fillId="0" borderId="11" xfId="0" applyBorder="1"/>
    <xf numFmtId="0" fontId="0" fillId="0" borderId="14" xfId="0" applyBorder="1"/>
    <xf numFmtId="0" fontId="0" fillId="0" borderId="6" xfId="0" applyBorder="1"/>
    <xf numFmtId="0" fontId="0" fillId="0" borderId="7" xfId="0" applyBorder="1"/>
    <xf numFmtId="0" fontId="0" fillId="16" borderId="13" xfId="0" applyFill="1" applyBorder="1" applyAlignment="1">
      <alignment horizontal="center" vertical="center"/>
    </xf>
    <xf numFmtId="0" fontId="0" fillId="16" borderId="11" xfId="0" applyFill="1" applyBorder="1" applyAlignment="1">
      <alignment horizontal="center" vertical="center"/>
    </xf>
    <xf numFmtId="0" fontId="0" fillId="16" borderId="14" xfId="0" applyFill="1" applyBorder="1" applyAlignment="1">
      <alignment horizontal="center" vertical="center"/>
    </xf>
    <xf numFmtId="166" fontId="0" fillId="16" borderId="0" xfId="0" applyNumberFormat="1" applyFill="1" applyAlignment="1">
      <alignment horizontal="center" vertical="center"/>
    </xf>
    <xf numFmtId="165" fontId="0" fillId="18" borderId="7" xfId="0" applyNumberFormat="1" applyFill="1" applyBorder="1" applyAlignment="1">
      <alignment horizontal="center" vertical="center"/>
    </xf>
    <xf numFmtId="0" fontId="0" fillId="16" borderId="8" xfId="0" applyFill="1" applyBorder="1" applyAlignment="1">
      <alignment horizontal="center" vertical="center"/>
    </xf>
    <xf numFmtId="0" fontId="0" fillId="0" borderId="2" xfId="0" applyBorder="1" applyAlignment="1">
      <alignment horizontal="center" vertical="center"/>
    </xf>
    <xf numFmtId="166" fontId="0" fillId="0" borderId="2" xfId="0" applyNumberFormat="1" applyBorder="1" applyAlignment="1">
      <alignment horizontal="center" vertical="center"/>
    </xf>
    <xf numFmtId="2" fontId="0" fillId="0" borderId="2" xfId="0" applyNumberForma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0" fillId="0" borderId="3" xfId="0" applyBorder="1" applyAlignment="1">
      <alignment horizontal="center" vertical="center"/>
    </xf>
    <xf numFmtId="166" fontId="0" fillId="0" borderId="5" xfId="0" applyNumberFormat="1" applyBorder="1" applyAlignment="1">
      <alignment horizontal="center" vertical="center"/>
    </xf>
    <xf numFmtId="0" fontId="5" fillId="17" borderId="2" xfId="0" applyFont="1" applyFill="1" applyBorder="1" applyAlignment="1">
      <alignment horizontal="center" vertical="center"/>
    </xf>
    <xf numFmtId="0" fontId="0" fillId="21" borderId="3" xfId="0" applyFill="1" applyBorder="1" applyAlignment="1">
      <alignment horizontal="center" vertical="center"/>
    </xf>
    <xf numFmtId="166" fontId="0" fillId="21" borderId="2" xfId="0" applyNumberFormat="1" applyFill="1" applyBorder="1" applyAlignment="1">
      <alignment horizontal="center" vertical="center"/>
    </xf>
    <xf numFmtId="1" fontId="0" fillId="21" borderId="2" xfId="0" applyNumberFormat="1" applyFill="1" applyBorder="1" applyAlignment="1">
      <alignment horizontal="center" vertical="center"/>
    </xf>
    <xf numFmtId="1" fontId="0" fillId="21" borderId="5" xfId="0" applyNumberFormat="1" applyFill="1" applyBorder="1" applyAlignment="1">
      <alignment horizontal="center" vertical="center"/>
    </xf>
    <xf numFmtId="1" fontId="0" fillId="0" borderId="2" xfId="0" applyNumberFormat="1" applyBorder="1" applyAlignment="1">
      <alignment horizontal="center" vertical="center"/>
    </xf>
    <xf numFmtId="0" fontId="0" fillId="0" borderId="8" xfId="0" applyBorder="1" applyAlignment="1">
      <alignment horizontal="center" vertical="center"/>
    </xf>
    <xf numFmtId="1" fontId="0" fillId="0" borderId="16" xfId="0" applyNumberFormat="1" applyBorder="1" applyAlignment="1">
      <alignment horizontal="center" vertical="center"/>
    </xf>
    <xf numFmtId="166" fontId="0" fillId="0" borderId="10" xfId="0" applyNumberFormat="1" applyBorder="1" applyAlignment="1">
      <alignment horizontal="center" vertical="center"/>
    </xf>
    <xf numFmtId="0" fontId="0" fillId="0" borderId="13" xfId="0" applyBorder="1" applyAlignment="1">
      <alignment horizontal="center" vertical="center"/>
    </xf>
    <xf numFmtId="166" fontId="0" fillId="0" borderId="16" xfId="0" applyNumberFormat="1" applyBorder="1" applyAlignment="1">
      <alignment horizontal="center" vertical="center"/>
    </xf>
    <xf numFmtId="0" fontId="0" fillId="0" borderId="10" xfId="0" applyBorder="1"/>
    <xf numFmtId="0" fontId="0" fillId="0" borderId="9" xfId="0" applyBorder="1"/>
    <xf numFmtId="0" fontId="0" fillId="0" borderId="8" xfId="0" applyBorder="1"/>
    <xf numFmtId="2" fontId="0" fillId="18" borderId="2" xfId="0" applyNumberFormat="1" applyFill="1" applyBorder="1" applyAlignment="1">
      <alignment horizontal="center" vertical="center"/>
    </xf>
    <xf numFmtId="0" fontId="0" fillId="18" borderId="2" xfId="0" applyFill="1" applyBorder="1" applyAlignment="1">
      <alignment horizontal="center" vertical="center"/>
    </xf>
    <xf numFmtId="2" fontId="0" fillId="0" borderId="0" xfId="0" applyNumberFormat="1" applyAlignment="1">
      <alignment horizontal="center" vertical="center"/>
    </xf>
    <xf numFmtId="0" fontId="5" fillId="8" borderId="2" xfId="7" applyBorder="1" applyAlignment="1">
      <alignment horizontal="center" vertical="center"/>
    </xf>
    <xf numFmtId="0" fontId="1" fillId="6" borderId="17" xfId="5" applyBorder="1" applyAlignment="1">
      <alignment horizontal="center" vertical="center"/>
    </xf>
    <xf numFmtId="0" fontId="1" fillId="12" borderId="3" xfId="11" applyBorder="1" applyAlignment="1">
      <alignment horizontal="center" vertical="center"/>
    </xf>
    <xf numFmtId="0" fontId="1" fillId="12" borderId="2" xfId="11" applyBorder="1" applyAlignment="1">
      <alignment horizontal="center" vertical="center"/>
    </xf>
    <xf numFmtId="0" fontId="3" fillId="3" borderId="1" xfId="2" applyAlignment="1">
      <alignment horizontal="center" vertical="center"/>
    </xf>
    <xf numFmtId="9" fontId="0" fillId="0" borderId="17" xfId="0" applyNumberFormat="1" applyBorder="1" applyAlignment="1">
      <alignment horizontal="center" vertical="center"/>
    </xf>
    <xf numFmtId="9" fontId="0" fillId="0" borderId="3" xfId="0" applyNumberFormat="1" applyBorder="1" applyAlignment="1">
      <alignment horizontal="center" vertical="center"/>
    </xf>
    <xf numFmtId="9" fontId="0" fillId="0" borderId="2" xfId="0" applyNumberFormat="1" applyBorder="1" applyAlignment="1">
      <alignment horizontal="center" vertical="center"/>
    </xf>
    <xf numFmtId="0" fontId="0" fillId="0" borderId="17" xfId="0" applyBorder="1" applyAlignment="1">
      <alignment horizontal="center" vertical="center"/>
    </xf>
    <xf numFmtId="10" fontId="0" fillId="18" borderId="2" xfId="0" applyNumberFormat="1" applyFill="1" applyBorder="1" applyAlignment="1">
      <alignment horizontal="center" vertical="center"/>
    </xf>
    <xf numFmtId="0" fontId="5" fillId="16" borderId="5" xfId="0" applyFont="1" applyFill="1" applyBorder="1" applyAlignment="1">
      <alignment horizontal="center" vertical="center"/>
    </xf>
    <xf numFmtId="0" fontId="5" fillId="16" borderId="4" xfId="0" applyFont="1" applyFill="1" applyBorder="1" applyAlignment="1">
      <alignment horizontal="center" vertical="center"/>
    </xf>
    <xf numFmtId="0" fontId="5" fillId="16" borderId="3" xfId="0" applyFont="1" applyFill="1" applyBorder="1" applyAlignment="1">
      <alignment horizontal="center" vertical="center"/>
    </xf>
    <xf numFmtId="0" fontId="0" fillId="18" borderId="17" xfId="0" applyFill="1" applyBorder="1" applyAlignment="1">
      <alignment horizontal="center" vertical="center"/>
    </xf>
    <xf numFmtId="0" fontId="0" fillId="18" borderId="3" xfId="0" applyFill="1" applyBorder="1" applyAlignment="1">
      <alignment horizontal="center" vertical="center"/>
    </xf>
    <xf numFmtId="2" fontId="0" fillId="0" borderId="17" xfId="0" applyNumberFormat="1" applyBorder="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3" fillId="3" borderId="2" xfId="2" applyFont="1" applyBorder="1" applyAlignment="1">
      <alignment horizontal="center" vertical="center"/>
    </xf>
    <xf numFmtId="0" fontId="3" fillId="3" borderId="2" xfId="2" applyBorder="1" applyAlignment="1">
      <alignment horizontal="center" vertical="center"/>
    </xf>
    <xf numFmtId="164" fontId="0" fillId="0" borderId="2" xfId="0" applyNumberFormat="1" applyBorder="1" applyAlignment="1">
      <alignment horizontal="center" vertical="center"/>
    </xf>
    <xf numFmtId="14" fontId="0" fillId="0" borderId="0" xfId="0" applyNumberFormat="1" applyAlignment="1">
      <alignment horizontal="center" vertical="center"/>
    </xf>
    <xf numFmtId="0" fontId="3" fillId="3" borderId="18" xfId="2" applyBorder="1" applyAlignment="1">
      <alignment horizontal="center" vertical="center"/>
    </xf>
    <xf numFmtId="167" fontId="0" fillId="0" borderId="2" xfId="0" applyNumberFormat="1" applyBorder="1" applyAlignment="1">
      <alignment horizontal="center" vertical="center"/>
    </xf>
    <xf numFmtId="167" fontId="0" fillId="0" borderId="0" xfId="0" applyNumberFormat="1" applyAlignment="1">
      <alignment horizontal="center" vertical="center"/>
    </xf>
    <xf numFmtId="168" fontId="0" fillId="0" borderId="2" xfId="0" applyNumberFormat="1" applyBorder="1" applyAlignment="1">
      <alignment horizontal="center" vertical="center"/>
    </xf>
    <xf numFmtId="169" fontId="0" fillId="0" borderId="2" xfId="0" applyNumberFormat="1" applyBorder="1" applyAlignment="1">
      <alignment horizontal="center" vertical="center"/>
    </xf>
    <xf numFmtId="170" fontId="15" fillId="0" borderId="0" xfId="0" applyNumberFormat="1" applyFont="1" applyAlignment="1">
      <alignment horizontal="center" vertical="center"/>
    </xf>
    <xf numFmtId="8" fontId="0" fillId="0" borderId="0" xfId="0" applyNumberFormat="1" applyAlignment="1">
      <alignment horizontal="center" vertical="center"/>
    </xf>
    <xf numFmtId="171" fontId="0" fillId="0" borderId="0" xfId="0" applyNumberFormat="1" applyAlignment="1">
      <alignment horizontal="center" vertical="center"/>
    </xf>
    <xf numFmtId="0" fontId="5" fillId="7" borderId="1" xfId="6" applyBorder="1" applyAlignment="1">
      <alignment horizontal="center" vertical="center"/>
    </xf>
    <xf numFmtId="165" fontId="0" fillId="0" borderId="2" xfId="0" applyNumberFormat="1" applyBorder="1" applyAlignment="1">
      <alignment horizontal="center" vertical="center"/>
    </xf>
    <xf numFmtId="0" fontId="5" fillId="5" borderId="2" xfId="4" applyBorder="1" applyAlignment="1">
      <alignment horizontal="center" vertical="center"/>
    </xf>
    <xf numFmtId="9" fontId="0" fillId="23" borderId="20" xfId="0" applyNumberFormat="1" applyFill="1" applyBorder="1" applyAlignment="1">
      <alignment horizontal="center" vertical="center"/>
    </xf>
    <xf numFmtId="10" fontId="0" fillId="0" borderId="2" xfId="0" applyNumberFormat="1" applyBorder="1" applyAlignment="1">
      <alignment horizontal="center" vertical="center"/>
    </xf>
    <xf numFmtId="9" fontId="0" fillId="24" borderId="21" xfId="0" applyNumberFormat="1" applyFill="1" applyBorder="1" applyAlignment="1">
      <alignment horizontal="center" vertical="center"/>
    </xf>
    <xf numFmtId="9" fontId="0" fillId="23" borderId="21" xfId="0" applyNumberFormat="1" applyFill="1" applyBorder="1" applyAlignment="1">
      <alignment horizontal="center" vertical="center"/>
    </xf>
    <xf numFmtId="9" fontId="16" fillId="25" borderId="2" xfId="0" applyNumberFormat="1" applyFont="1" applyFill="1" applyBorder="1" applyAlignment="1">
      <alignment horizontal="center" vertical="center"/>
    </xf>
    <xf numFmtId="169" fontId="0" fillId="0" borderId="0" xfId="0" applyNumberFormat="1" applyAlignment="1">
      <alignment horizontal="center" vertical="center"/>
    </xf>
    <xf numFmtId="0" fontId="0" fillId="12" borderId="2" xfId="11" applyFont="1" applyBorder="1" applyAlignment="1">
      <alignment horizontal="center" vertical="center"/>
    </xf>
    <xf numFmtId="167" fontId="1" fillId="10" borderId="2" xfId="9" applyNumberFormat="1" applyBorder="1" applyAlignment="1">
      <alignment horizontal="center" vertic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172" fontId="0" fillId="0" borderId="0" xfId="0" applyNumberFormat="1" applyAlignment="1">
      <alignment horizontal="center" vertical="center"/>
    </xf>
    <xf numFmtId="173" fontId="0" fillId="0" borderId="0" xfId="0" applyNumberFormat="1" applyAlignment="1">
      <alignment horizontal="center" vertical="center"/>
    </xf>
    <xf numFmtId="10" fontId="0" fillId="0" borderId="0" xfId="0" applyNumberFormat="1" applyAlignment="1">
      <alignment horizontal="center" vertical="center"/>
    </xf>
    <xf numFmtId="0" fontId="5" fillId="4" borderId="0" xfId="3" applyAlignment="1">
      <alignment horizontal="center" vertical="center"/>
    </xf>
    <xf numFmtId="8" fontId="0" fillId="0" borderId="2" xfId="0" applyNumberFormat="1" applyBorder="1" applyAlignment="1">
      <alignment horizontal="center" vertical="center"/>
    </xf>
    <xf numFmtId="0" fontId="5" fillId="11" borderId="2" xfId="10" applyBorder="1" applyAlignment="1">
      <alignment horizontal="center" vertical="center"/>
    </xf>
    <xf numFmtId="8" fontId="1" fillId="9" borderId="2" xfId="8" applyNumberFormat="1" applyBorder="1" applyAlignment="1">
      <alignment horizontal="center" vertical="center"/>
    </xf>
    <xf numFmtId="0" fontId="5" fillId="7" borderId="2" xfId="6" applyBorder="1" applyAlignment="1">
      <alignment horizontal="center" vertical="center"/>
    </xf>
    <xf numFmtId="0" fontId="2" fillId="2" borderId="2" xfId="1" applyBorder="1" applyAlignment="1">
      <alignment horizontal="center" vertical="center"/>
    </xf>
    <xf numFmtId="8" fontId="0" fillId="0" borderId="0" xfId="0" applyNumberFormat="1"/>
    <xf numFmtId="174" fontId="0" fillId="0" borderId="2" xfId="0" applyNumberFormat="1" applyBorder="1" applyAlignment="1">
      <alignment horizontal="center" vertical="center"/>
    </xf>
    <xf numFmtId="166" fontId="0" fillId="18" borderId="2" xfId="0" applyNumberFormat="1" applyFill="1" applyBorder="1" applyAlignment="1">
      <alignment horizontal="center" vertical="center"/>
    </xf>
    <xf numFmtId="0" fontId="18" fillId="0" borderId="2" xfId="0" applyFont="1" applyBorder="1" applyAlignment="1">
      <alignment horizontal="center" vertical="center"/>
    </xf>
    <xf numFmtId="4" fontId="0" fillId="0" borderId="0" xfId="0" applyNumberFormat="1" applyAlignment="1">
      <alignment horizontal="center" vertical="center"/>
    </xf>
    <xf numFmtId="4" fontId="0" fillId="0" borderId="2" xfId="0" applyNumberFormat="1" applyBorder="1" applyAlignment="1">
      <alignment horizontal="center" vertical="center"/>
    </xf>
    <xf numFmtId="3" fontId="0" fillId="0" borderId="2" xfId="0" applyNumberFormat="1" applyBorder="1" applyAlignment="1">
      <alignment horizontal="center" vertical="center"/>
    </xf>
    <xf numFmtId="4" fontId="0" fillId="18" borderId="2" xfId="0" applyNumberFormat="1" applyFill="1" applyBorder="1" applyAlignment="1">
      <alignment horizontal="center" vertical="center"/>
    </xf>
    <xf numFmtId="0" fontId="5" fillId="17" borderId="2" xfId="0" applyFont="1" applyFill="1" applyBorder="1" applyAlignment="1">
      <alignment horizontal="center" vertical="center"/>
    </xf>
    <xf numFmtId="0" fontId="5" fillId="17" borderId="5" xfId="0" applyFont="1" applyFill="1" applyBorder="1" applyAlignment="1">
      <alignment horizontal="center" vertical="center" wrapText="1"/>
    </xf>
    <xf numFmtId="0" fontId="5" fillId="17" borderId="4" xfId="0" applyFont="1" applyFill="1" applyBorder="1" applyAlignment="1">
      <alignment horizontal="center" vertical="center" wrapText="1"/>
    </xf>
    <xf numFmtId="0" fontId="5" fillId="17" borderId="3" xfId="0" applyFont="1" applyFill="1" applyBorder="1" applyAlignment="1">
      <alignment horizontal="center" vertical="center" wrapText="1"/>
    </xf>
    <xf numFmtId="0" fontId="0" fillId="0" borderId="0" xfId="0" applyAlignment="1">
      <alignment horizontal="center" vertical="center" wrapText="1"/>
    </xf>
    <xf numFmtId="0" fontId="5" fillId="20" borderId="2" xfId="0" applyFont="1" applyFill="1" applyBorder="1" applyAlignment="1">
      <alignment horizontal="center" vertical="center"/>
    </xf>
    <xf numFmtId="0" fontId="5" fillId="19" borderId="2" xfId="0" applyFont="1" applyFill="1" applyBorder="1" applyAlignment="1">
      <alignment horizontal="center" vertical="center"/>
    </xf>
    <xf numFmtId="0" fontId="5" fillId="17" borderId="0" xfId="0" applyFont="1" applyFill="1" applyAlignment="1">
      <alignment horizontal="center" vertical="center" wrapText="1"/>
    </xf>
    <xf numFmtId="0" fontId="0" fillId="0" borderId="5" xfId="0" applyBorder="1"/>
    <xf numFmtId="0" fontId="0" fillId="0" borderId="4" xfId="0" applyBorder="1"/>
    <xf numFmtId="0" fontId="0" fillId="0" borderId="3" xfId="0" applyBorder="1"/>
    <xf numFmtId="0" fontId="17" fillId="8" borderId="16" xfId="7" applyFont="1" applyBorder="1" applyAlignment="1">
      <alignment horizontal="center" vertical="center" textRotation="255" wrapText="1"/>
    </xf>
    <xf numFmtId="0" fontId="17" fillId="8" borderId="15" xfId="7" applyFont="1" applyBorder="1" applyAlignment="1">
      <alignment horizontal="center" vertical="center" textRotation="255" wrapText="1"/>
    </xf>
    <xf numFmtId="0" fontId="17" fillId="8" borderId="12" xfId="7" applyFont="1" applyBorder="1" applyAlignment="1">
      <alignment horizontal="center" vertical="center" textRotation="255" wrapText="1"/>
    </xf>
    <xf numFmtId="0" fontId="3" fillId="3" borderId="1" xfId="2" applyAlignment="1">
      <alignment horizontal="center" vertical="center"/>
    </xf>
    <xf numFmtId="0" fontId="0" fillId="0" borderId="2" xfId="0" applyBorder="1" applyAlignment="1">
      <alignment horizontal="center" wrapText="1"/>
    </xf>
    <xf numFmtId="0" fontId="5" fillId="17" borderId="11" xfId="0" applyFont="1" applyFill="1" applyBorder="1" applyAlignment="1">
      <alignment horizontal="center"/>
    </xf>
    <xf numFmtId="0" fontId="3" fillId="3" borderId="1" xfId="2" applyAlignment="1">
      <alignment horizontal="center" vertical="center" wrapText="1"/>
    </xf>
    <xf numFmtId="165" fontId="0" fillId="18" borderId="16" xfId="0" applyNumberFormat="1" applyFill="1" applyBorder="1" applyAlignment="1">
      <alignment horizontal="center" vertical="center" wrapText="1"/>
    </xf>
    <xf numFmtId="165" fontId="0" fillId="18" borderId="15" xfId="0" applyNumberFormat="1" applyFill="1" applyBorder="1" applyAlignment="1">
      <alignment horizontal="center" vertical="center" wrapText="1"/>
    </xf>
    <xf numFmtId="165" fontId="0" fillId="18" borderId="12" xfId="0" applyNumberFormat="1" applyFill="1" applyBorder="1" applyAlignment="1">
      <alignment horizontal="center" vertical="center" wrapText="1"/>
    </xf>
    <xf numFmtId="0" fontId="0" fillId="0" borderId="10" xfId="0" applyBorder="1" applyAlignment="1">
      <alignment horizontal="center" wrapText="1"/>
    </xf>
    <xf numFmtId="0" fontId="0" fillId="0" borderId="9" xfId="0" applyBorder="1" applyAlignment="1">
      <alignment horizontal="center" wrapText="1"/>
    </xf>
    <xf numFmtId="0" fontId="0" fillId="0" borderId="7" xfId="0" applyBorder="1" applyAlignment="1">
      <alignment horizontal="center" wrapText="1"/>
    </xf>
    <xf numFmtId="0" fontId="0" fillId="0" borderId="0" xfId="0" applyAlignment="1">
      <alignment horizontal="center" wrapText="1"/>
    </xf>
    <xf numFmtId="0" fontId="5" fillId="20" borderId="2" xfId="0" applyFont="1" applyFill="1" applyBorder="1" applyAlignment="1">
      <alignment horizontal="center" vertical="center" wrapText="1"/>
    </xf>
    <xf numFmtId="0" fontId="5" fillId="8" borderId="2" xfId="7"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13" fillId="3" borderId="1" xfId="2" applyFont="1" applyAlignment="1">
      <alignment horizontal="center" vertical="center" wrapText="1"/>
    </xf>
    <xf numFmtId="0" fontId="5" fillId="5" borderId="2" xfId="4" applyBorder="1" applyAlignment="1">
      <alignment horizontal="center" vertical="center" wrapText="1"/>
    </xf>
    <xf numFmtId="0" fontId="5" fillId="7" borderId="2" xfId="6"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1" fillId="12" borderId="3" xfId="11" applyBorder="1" applyAlignment="1">
      <alignment horizontal="center" vertical="center"/>
    </xf>
    <xf numFmtId="0" fontId="1" fillId="12" borderId="2" xfId="11" applyBorder="1" applyAlignment="1">
      <alignment horizontal="center" vertical="center"/>
    </xf>
    <xf numFmtId="0" fontId="12" fillId="0" borderId="2" xfId="0" applyFont="1" applyBorder="1" applyAlignment="1">
      <alignment horizontal="center" vertical="center" wrapText="1"/>
    </xf>
    <xf numFmtId="0" fontId="5" fillId="17" borderId="16" xfId="0" applyFont="1" applyFill="1" applyBorder="1" applyAlignment="1">
      <alignment horizontal="center" vertical="center"/>
    </xf>
    <xf numFmtId="0" fontId="5" fillId="20" borderId="0" xfId="0" applyFont="1" applyFill="1" applyAlignment="1">
      <alignment horizontal="center" vertical="center"/>
    </xf>
    <xf numFmtId="0" fontId="5" fillId="17" borderId="2" xfId="0" applyFont="1" applyFill="1" applyBorder="1" applyAlignment="1">
      <alignment horizontal="center"/>
    </xf>
    <xf numFmtId="0" fontId="5" fillId="20" borderId="2" xfId="0" applyFont="1" applyFill="1" applyBorder="1" applyAlignment="1">
      <alignment horizontal="center"/>
    </xf>
    <xf numFmtId="0" fontId="4" fillId="22" borderId="9" xfId="0" applyFont="1" applyFill="1" applyBorder="1" applyAlignment="1">
      <alignment horizontal="center" vertical="center"/>
    </xf>
    <xf numFmtId="0" fontId="4" fillId="22" borderId="0" xfId="0" applyFont="1" applyFill="1" applyAlignment="1">
      <alignment horizontal="center" vertical="center"/>
    </xf>
    <xf numFmtId="0" fontId="4" fillId="22" borderId="19" xfId="0" applyFont="1" applyFill="1" applyBorder="1" applyAlignment="1">
      <alignment horizontal="center" vertical="center"/>
    </xf>
    <xf numFmtId="0" fontId="13" fillId="3" borderId="2" xfId="2" applyFont="1" applyBorder="1" applyAlignment="1">
      <alignment horizontal="center" vertical="center"/>
    </xf>
    <xf numFmtId="0" fontId="3" fillId="3" borderId="2" xfId="2" applyBorder="1" applyAlignment="1">
      <alignment horizontal="center" vertical="center"/>
    </xf>
    <xf numFmtId="0" fontId="1" fillId="10" borderId="2" xfId="9" applyBorder="1" applyAlignment="1">
      <alignment horizontal="center" vertical="center"/>
    </xf>
    <xf numFmtId="0" fontId="5" fillId="20" borderId="5" xfId="0" applyFont="1" applyFill="1" applyBorder="1" applyAlignment="1">
      <alignment horizontal="center"/>
    </xf>
    <xf numFmtId="0" fontId="5" fillId="20" borderId="4" xfId="0" applyFont="1" applyFill="1" applyBorder="1" applyAlignment="1">
      <alignment horizontal="center"/>
    </xf>
    <xf numFmtId="0" fontId="5" fillId="20" borderId="3" xfId="0" applyFont="1" applyFill="1" applyBorder="1" applyAlignment="1">
      <alignment horizontal="center"/>
    </xf>
    <xf numFmtId="0" fontId="5" fillId="8" borderId="12" xfId="7" applyBorder="1" applyAlignment="1">
      <alignment horizontal="center" vertical="center"/>
    </xf>
    <xf numFmtId="0" fontId="5" fillId="8" borderId="2" xfId="7" applyBorder="1" applyAlignment="1">
      <alignment horizontal="center" vertical="center" wrapText="1"/>
    </xf>
    <xf numFmtId="0" fontId="5" fillId="8" borderId="0" xfId="7" applyAlignment="1">
      <alignment horizontal="center" vertical="center"/>
    </xf>
    <xf numFmtId="0" fontId="5" fillId="8" borderId="5" xfId="7" applyBorder="1" applyAlignment="1">
      <alignment horizontal="center" vertical="center" wrapText="1"/>
    </xf>
    <xf numFmtId="0" fontId="5" fillId="8" borderId="4" xfId="7" applyBorder="1" applyAlignment="1">
      <alignment horizontal="center" vertical="center" wrapText="1"/>
    </xf>
    <xf numFmtId="0" fontId="5" fillId="8" borderId="3" xfId="7" applyBorder="1" applyAlignment="1">
      <alignment horizontal="center" vertical="center" wrapText="1"/>
    </xf>
  </cellXfs>
  <cellStyles count="12">
    <cellStyle name="20% - Accent4" xfId="8" builtinId="42"/>
    <cellStyle name="40% - Accent2" xfId="5" builtinId="35"/>
    <cellStyle name="40% - Accent4" xfId="9" builtinId="43"/>
    <cellStyle name="40% - Accent5" xfId="11" builtinId="47"/>
    <cellStyle name="Accent1" xfId="3" builtinId="29"/>
    <cellStyle name="Accent2" xfId="4" builtinId="33"/>
    <cellStyle name="Accent3" xfId="6" builtinId="37"/>
    <cellStyle name="Accent4" xfId="7" builtinId="41"/>
    <cellStyle name="Accent5" xfId="10" builtinId="45"/>
    <cellStyle name="Neutral" xfId="1" builtinId="28"/>
    <cellStyle name="Normal" xfId="0" builtinId="0"/>
    <cellStyle name="Output" xfId="2" builtinId="21"/>
  </cellStyles>
  <dxfs count="65">
    <dxf>
      <numFmt numFmtId="12" formatCode="&quot;€&quot;\ #,##0.00;[Red]&quot;€&quot;\ \-#,##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73" formatCode="&quot;€&quot;\ #,##0.0000;[Red]&quot;€&quot;\ \-#,##0.0000"/>
      <alignment horizontal="center" vertical="center" textRotation="0" wrapText="0" indent="0" justifyLastLine="0" shrinkToFit="0" readingOrder="0"/>
    </dxf>
    <dxf>
      <numFmt numFmtId="172" formatCode="_ [$PLN]\ * #,##0.00_ ;_ [$PLN]\ * \-#,##0.00_ ;_ [$PLN]\ * &quot;-&quot;??_ ;_ @_ "/>
      <alignment horizontal="center" vertical="center" textRotation="0" wrapText="0" indent="0" justifyLastLine="0" shrinkToFit="0" readingOrder="0"/>
    </dxf>
    <dxf>
      <numFmt numFmtId="12" formatCode="&quot;€&quot;\ #,##0.00;[Red]&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0.000%"/>
      <alignment horizontal="center" vertical="center" textRotation="0" wrapText="0" indent="0" justifyLastLine="0" shrinkToFit="0" readingOrder="0"/>
    </dxf>
    <dxf>
      <numFmt numFmtId="169" formatCode="0.000%"/>
      <alignment horizontal="center" vertical="center" textRotation="0" wrapText="0" indent="0" justifyLastLine="0" shrinkToFit="0" readingOrder="0"/>
    </dxf>
    <dxf>
      <numFmt numFmtId="169"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2" formatCode="&quot;€&quot;\ #,##0.00;[Red]&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70" formatCode="mm/d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00%"/>
      <alignment horizontal="center" vertical="center" textRotation="0" indent="0" justifyLastLine="0" shrinkToFit="0" readingOrder="0"/>
    </dxf>
    <dxf>
      <border outline="0">
        <top style="thin">
          <color rgb="FF3F3F3F"/>
        </top>
      </border>
    </dxf>
    <dxf>
      <alignment horizontal="center" vertical="center" textRotation="0" indent="0" justifyLastLine="0" shrinkToFit="0" readingOrder="0"/>
    </dxf>
    <dxf>
      <border outline="0">
        <bottom style="thin">
          <color rgb="FF3F3F3F"/>
        </bottom>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9" formatCode="dd/mm/yy"/>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66" formatCode="0.0000"/>
      <alignment horizontal="center" vertical="center" textRotation="0" wrapText="0" indent="0" justifyLastLine="0" shrinkToFit="0" readingOrder="0"/>
    </dxf>
    <dxf>
      <numFmt numFmtId="166" formatCode="0.0000"/>
      <alignment horizontal="center" vertical="center" textRotation="0" wrapText="0" indent="0" justifyLastLine="0" shrinkToFit="0" readingOrder="0"/>
    </dxf>
    <dxf>
      <numFmt numFmtId="166" formatCode="0.0000"/>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1" indent="0" justifyLastLine="0" shrinkToFit="0" readingOrder="0"/>
    </dxf>
    <dxf>
      <numFmt numFmtId="166" formatCode="0.0000"/>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6" formatCode="0.0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167316"/>
      <color rgb="FF73151B"/>
      <color rgb="FF1E1676"/>
      <color rgb="FF828316"/>
      <color rgb="FF1661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Long put on NASDAQ-100</c:v>
          </c:tx>
          <c:spPr>
            <a:ln w="22225" cap="rnd">
              <a:solidFill>
                <a:schemeClr val="accent1"/>
              </a:solidFill>
              <a:round/>
            </a:ln>
            <a:effectLst/>
          </c:spPr>
          <c:marker>
            <c:symbol val="none"/>
          </c:marker>
          <c:xVal>
            <c:numRef>
              <c:f>'M.C.2.2.5'!$A$11:$A$24</c:f>
              <c:numCache>
                <c:formatCode>General</c:formatCode>
                <c:ptCount val="14"/>
                <c:pt idx="0">
                  <c:v>15000</c:v>
                </c:pt>
                <c:pt idx="1">
                  <c:v>16000</c:v>
                </c:pt>
                <c:pt idx="2">
                  <c:v>17000</c:v>
                </c:pt>
                <c:pt idx="3">
                  <c:v>18000</c:v>
                </c:pt>
                <c:pt idx="4">
                  <c:v>19000</c:v>
                </c:pt>
                <c:pt idx="5">
                  <c:v>20000</c:v>
                </c:pt>
                <c:pt idx="6">
                  <c:v>21000</c:v>
                </c:pt>
                <c:pt idx="7">
                  <c:v>22000</c:v>
                </c:pt>
                <c:pt idx="8">
                  <c:v>23000</c:v>
                </c:pt>
                <c:pt idx="9">
                  <c:v>24000</c:v>
                </c:pt>
                <c:pt idx="10">
                  <c:v>25000</c:v>
                </c:pt>
                <c:pt idx="11">
                  <c:v>26000</c:v>
                </c:pt>
                <c:pt idx="12">
                  <c:v>27000</c:v>
                </c:pt>
                <c:pt idx="13">
                  <c:v>28000</c:v>
                </c:pt>
              </c:numCache>
            </c:numRef>
          </c:xVal>
          <c:yVal>
            <c:numRef>
              <c:f>'M.C.2.2.5'!$B$11:$B$24</c:f>
              <c:numCache>
                <c:formatCode>General</c:formatCode>
                <c:ptCount val="14"/>
                <c:pt idx="0">
                  <c:v>5800</c:v>
                </c:pt>
                <c:pt idx="1">
                  <c:v>4800</c:v>
                </c:pt>
                <c:pt idx="2">
                  <c:v>3800</c:v>
                </c:pt>
                <c:pt idx="3">
                  <c:v>2800</c:v>
                </c:pt>
                <c:pt idx="4">
                  <c:v>1800</c:v>
                </c:pt>
                <c:pt idx="5">
                  <c:v>800</c:v>
                </c:pt>
                <c:pt idx="6">
                  <c:v>0</c:v>
                </c:pt>
                <c:pt idx="7">
                  <c:v>0</c:v>
                </c:pt>
                <c:pt idx="8">
                  <c:v>0</c:v>
                </c:pt>
                <c:pt idx="9">
                  <c:v>0</c:v>
                </c:pt>
                <c:pt idx="10">
                  <c:v>0</c:v>
                </c:pt>
                <c:pt idx="11">
                  <c:v>0</c:v>
                </c:pt>
                <c:pt idx="12">
                  <c:v>0</c:v>
                </c:pt>
                <c:pt idx="13">
                  <c:v>0</c:v>
                </c:pt>
              </c:numCache>
            </c:numRef>
          </c:yVal>
          <c:smooth val="0"/>
          <c:extLst>
            <c:ext xmlns:c16="http://schemas.microsoft.com/office/drawing/2014/chart" uri="{C3380CC4-5D6E-409C-BE32-E72D297353CC}">
              <c16:uniqueId val="{00000000-689F-9545-A421-EE91588BFDCE}"/>
            </c:ext>
          </c:extLst>
        </c:ser>
        <c:ser>
          <c:idx val="1"/>
          <c:order val="1"/>
          <c:tx>
            <c:v>Strike price</c:v>
          </c:tx>
          <c:spPr>
            <a:ln w="25400" cap="rnd">
              <a:noFill/>
              <a:round/>
            </a:ln>
            <a:effectLst/>
          </c:spPr>
          <c:marker>
            <c:symbol val="square"/>
            <c:size val="6"/>
            <c:spPr>
              <a:solidFill>
                <a:schemeClr val="accent2"/>
              </a:solidFill>
              <a:ln w="9525">
                <a:solidFill>
                  <a:schemeClr val="accent2"/>
                </a:solidFill>
                <a:round/>
              </a:ln>
              <a:effectLst/>
            </c:spPr>
          </c:marker>
          <c:xVal>
            <c:numRef>
              <c:f>'M.C.2.2.5'!$B$6</c:f>
              <c:numCache>
                <c:formatCode>General</c:formatCode>
                <c:ptCount val="1"/>
                <c:pt idx="0">
                  <c:v>20800</c:v>
                </c:pt>
              </c:numCache>
            </c:numRef>
          </c:xVal>
          <c:yVal>
            <c:numLit>
              <c:formatCode>General</c:formatCode>
              <c:ptCount val="1"/>
              <c:pt idx="0">
                <c:v>0</c:v>
              </c:pt>
            </c:numLit>
          </c:yVal>
          <c:smooth val="0"/>
          <c:extLst>
            <c:ext xmlns:c16="http://schemas.microsoft.com/office/drawing/2014/chart" uri="{C3380CC4-5D6E-409C-BE32-E72D297353CC}">
              <c16:uniqueId val="{00000001-689F-9545-A421-EE91588BFDCE}"/>
            </c:ext>
          </c:extLst>
        </c:ser>
        <c:dLbls>
          <c:showLegendKey val="0"/>
          <c:showVal val="0"/>
          <c:showCatName val="0"/>
          <c:showSerName val="0"/>
          <c:showPercent val="0"/>
          <c:showBubbleSize val="0"/>
        </c:dLbls>
        <c:axId val="1920200047"/>
        <c:axId val="1920161967"/>
      </c:scatterChart>
      <c:valAx>
        <c:axId val="1920200047"/>
        <c:scaling>
          <c:orientation val="minMax"/>
          <c:max val="28000"/>
          <c:min val="15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AT"/>
          </a:p>
        </c:txPr>
        <c:crossAx val="1920161967"/>
        <c:crosses val="autoZero"/>
        <c:crossBetween val="midCat"/>
      </c:valAx>
      <c:valAx>
        <c:axId val="192016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9202000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Long put on NVIDIA stock</c:v>
          </c:tx>
          <c:spPr>
            <a:ln w="22225" cap="rnd">
              <a:solidFill>
                <a:schemeClr val="accent1"/>
              </a:solidFill>
              <a:round/>
            </a:ln>
            <a:effectLst/>
          </c:spPr>
          <c:marker>
            <c:symbol val="none"/>
          </c:marker>
          <c:xVal>
            <c:numRef>
              <c:f>'M.C.2.2.5'!$A$29:$A$42</c:f>
              <c:numCache>
                <c:formatCode>General</c:formatCode>
                <c:ptCount val="14"/>
                <c:pt idx="0">
                  <c:v>90</c:v>
                </c:pt>
                <c:pt idx="1">
                  <c:v>100</c:v>
                </c:pt>
                <c:pt idx="2">
                  <c:v>110</c:v>
                </c:pt>
                <c:pt idx="3">
                  <c:v>120</c:v>
                </c:pt>
                <c:pt idx="4">
                  <c:v>130</c:v>
                </c:pt>
                <c:pt idx="5">
                  <c:v>140</c:v>
                </c:pt>
                <c:pt idx="6">
                  <c:v>150</c:v>
                </c:pt>
                <c:pt idx="7">
                  <c:v>160</c:v>
                </c:pt>
                <c:pt idx="8">
                  <c:v>170</c:v>
                </c:pt>
                <c:pt idx="9">
                  <c:v>180</c:v>
                </c:pt>
                <c:pt idx="10">
                  <c:v>190</c:v>
                </c:pt>
                <c:pt idx="11">
                  <c:v>200</c:v>
                </c:pt>
                <c:pt idx="12">
                  <c:v>210</c:v>
                </c:pt>
                <c:pt idx="13">
                  <c:v>220</c:v>
                </c:pt>
              </c:numCache>
            </c:numRef>
          </c:xVal>
          <c:yVal>
            <c:numRef>
              <c:f>'M.C.2.2.5'!$B$29:$B$42</c:f>
              <c:numCache>
                <c:formatCode>General</c:formatCode>
                <c:ptCount val="14"/>
                <c:pt idx="0">
                  <c:v>50</c:v>
                </c:pt>
                <c:pt idx="1">
                  <c:v>40</c:v>
                </c:pt>
                <c:pt idx="2">
                  <c:v>30</c:v>
                </c:pt>
                <c:pt idx="3">
                  <c:v>20</c:v>
                </c:pt>
                <c:pt idx="4">
                  <c:v>10</c:v>
                </c:pt>
                <c:pt idx="5">
                  <c:v>0</c:v>
                </c:pt>
                <c:pt idx="6">
                  <c:v>0</c:v>
                </c:pt>
                <c:pt idx="7">
                  <c:v>0</c:v>
                </c:pt>
                <c:pt idx="8">
                  <c:v>0</c:v>
                </c:pt>
                <c:pt idx="9">
                  <c:v>0</c:v>
                </c:pt>
                <c:pt idx="10">
                  <c:v>0</c:v>
                </c:pt>
                <c:pt idx="11">
                  <c:v>0</c:v>
                </c:pt>
                <c:pt idx="12">
                  <c:v>0</c:v>
                </c:pt>
                <c:pt idx="13">
                  <c:v>0</c:v>
                </c:pt>
              </c:numCache>
            </c:numRef>
          </c:yVal>
          <c:smooth val="0"/>
          <c:extLst>
            <c:ext xmlns:c16="http://schemas.microsoft.com/office/drawing/2014/chart" uri="{C3380CC4-5D6E-409C-BE32-E72D297353CC}">
              <c16:uniqueId val="{00000000-2CE3-584C-83B0-A25EDADB8724}"/>
            </c:ext>
          </c:extLst>
        </c:ser>
        <c:ser>
          <c:idx val="1"/>
          <c:order val="1"/>
          <c:tx>
            <c:v>Strike price</c:v>
          </c:tx>
          <c:spPr>
            <a:ln w="25400" cap="rnd">
              <a:noFill/>
              <a:round/>
            </a:ln>
            <a:effectLst/>
          </c:spPr>
          <c:marker>
            <c:symbol val="square"/>
            <c:size val="6"/>
            <c:spPr>
              <a:solidFill>
                <a:schemeClr val="accent2"/>
              </a:solidFill>
              <a:ln w="9525">
                <a:solidFill>
                  <a:schemeClr val="accent2"/>
                </a:solidFill>
                <a:round/>
              </a:ln>
              <a:effectLst/>
            </c:spPr>
          </c:marker>
          <c:xVal>
            <c:numRef>
              <c:f>'M.C.2.2.5'!$C$6</c:f>
              <c:numCache>
                <c:formatCode>General</c:formatCode>
                <c:ptCount val="1"/>
                <c:pt idx="0">
                  <c:v>140</c:v>
                </c:pt>
              </c:numCache>
            </c:numRef>
          </c:xVal>
          <c:yVal>
            <c:numLit>
              <c:formatCode>General</c:formatCode>
              <c:ptCount val="1"/>
              <c:pt idx="0">
                <c:v>0</c:v>
              </c:pt>
            </c:numLit>
          </c:yVal>
          <c:smooth val="0"/>
          <c:extLst>
            <c:ext xmlns:c16="http://schemas.microsoft.com/office/drawing/2014/chart" uri="{C3380CC4-5D6E-409C-BE32-E72D297353CC}">
              <c16:uniqueId val="{00000001-2CE3-584C-83B0-A25EDADB8724}"/>
            </c:ext>
          </c:extLst>
        </c:ser>
        <c:dLbls>
          <c:showLegendKey val="0"/>
          <c:showVal val="0"/>
          <c:showCatName val="0"/>
          <c:showSerName val="0"/>
          <c:showPercent val="0"/>
          <c:showBubbleSize val="0"/>
        </c:dLbls>
        <c:axId val="125734064"/>
        <c:axId val="125735776"/>
      </c:scatterChart>
      <c:valAx>
        <c:axId val="125734064"/>
        <c:scaling>
          <c:orientation val="minMax"/>
          <c:max val="220"/>
          <c:min val="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AT"/>
          </a:p>
        </c:txPr>
        <c:crossAx val="125735776"/>
        <c:crosses val="autoZero"/>
        <c:crossBetween val="midCat"/>
      </c:valAx>
      <c:valAx>
        <c:axId val="12573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257340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GB" sz="1200"/>
              <a:t>The payoff diagram for the long put</a:t>
            </a:r>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Payoff of the long put</c:v>
          </c:tx>
          <c:spPr>
            <a:ln w="38100" cap="flat" cmpd="dbl" algn="ctr">
              <a:solidFill>
                <a:schemeClr val="accent1">
                  <a:lumMod val="75000"/>
                </a:schemeClr>
              </a:solidFill>
              <a:round/>
            </a:ln>
            <a:effectLst/>
          </c:spPr>
          <c:marker>
            <c:symbol val="none"/>
          </c:marker>
          <c:xVal>
            <c:numRef>
              <c:f>'M.C.2.4.4'!$E$3:$E$19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'M.C.2.4.4'!$F$3:$F$19</c:f>
              <c:numCache>
                <c:formatCode>0.0000</c:formatCode>
                <c:ptCount val="17"/>
                <c:pt idx="0">
                  <c:v>0.8</c:v>
                </c:pt>
                <c:pt idx="1">
                  <c:v>0.70000000000000007</c:v>
                </c:pt>
                <c:pt idx="2">
                  <c:v>0.60000000000000009</c:v>
                </c:pt>
                <c:pt idx="3">
                  <c:v>0.5</c:v>
                </c:pt>
                <c:pt idx="4">
                  <c:v>0.4</c:v>
                </c:pt>
                <c:pt idx="5">
                  <c:v>0.30000000000000004</c:v>
                </c:pt>
                <c:pt idx="6">
                  <c:v>0.20000000000000007</c:v>
                </c:pt>
                <c:pt idx="7">
                  <c:v>0.12550000000000006</c:v>
                </c:pt>
                <c:pt idx="8">
                  <c:v>0.10000000000000009</c:v>
                </c:pt>
                <c:pt idx="9" formatCode="0">
                  <c:v>0</c:v>
                </c:pt>
                <c:pt idx="10" formatCode="0">
                  <c:v>0</c:v>
                </c:pt>
                <c:pt idx="11" formatCode="0">
                  <c:v>0</c:v>
                </c:pt>
                <c:pt idx="12" formatCode="0">
                  <c:v>0</c:v>
                </c:pt>
                <c:pt idx="13" formatCode="0">
                  <c:v>0</c:v>
                </c:pt>
                <c:pt idx="14" formatCode="0">
                  <c:v>0</c:v>
                </c:pt>
                <c:pt idx="15" formatCode="0">
                  <c:v>0</c:v>
                </c:pt>
                <c:pt idx="16" formatCode="0">
                  <c:v>0</c:v>
                </c:pt>
              </c:numCache>
            </c:numRef>
          </c:yVal>
          <c:smooth val="0"/>
          <c:extLst>
            <c:ext xmlns:c16="http://schemas.microsoft.com/office/drawing/2014/chart" uri="{C3380CC4-5D6E-409C-BE32-E72D297353CC}">
              <c16:uniqueId val="{00000000-66D6-7440-9853-16575E419D3B}"/>
            </c:ext>
          </c:extLst>
        </c:ser>
        <c:ser>
          <c:idx val="1"/>
          <c:order val="1"/>
          <c:tx>
            <c:v>Strike price</c:v>
          </c:tx>
          <c:spPr>
            <a:ln w="25400" cap="flat" cmpd="dbl" algn="ctr">
              <a:solidFill>
                <a:schemeClr val="accent2">
                  <a:alpha val="50000"/>
                </a:schemeClr>
              </a:solidFill>
              <a:round/>
            </a:ln>
            <a:effectLst/>
          </c:spPr>
          <c:marker>
            <c:symbol val="circle"/>
            <c:size val="7"/>
            <c:spPr>
              <a:noFill/>
              <a:ln w="34925" cap="flat" cmpd="dbl" algn="ctr">
                <a:solidFill>
                  <a:schemeClr val="accent2">
                    <a:lumMod val="75000"/>
                    <a:alpha val="70000"/>
                  </a:schemeClr>
                </a:solidFill>
                <a:round/>
              </a:ln>
              <a:effectLst/>
            </c:spPr>
          </c:marker>
          <c:xVal>
            <c:numRef>
              <c:f>'M.C.2.4.4'!$B$5</c:f>
              <c:numCache>
                <c:formatCode>0.0</c:formatCode>
                <c:ptCount val="1"/>
                <c:pt idx="0">
                  <c:v>0.8</c:v>
                </c:pt>
              </c:numCache>
            </c:numRef>
          </c:xVal>
          <c:yVal>
            <c:numLit>
              <c:formatCode>General</c:formatCode>
              <c:ptCount val="1"/>
              <c:pt idx="0">
                <c:v>0</c:v>
              </c:pt>
            </c:numLit>
          </c:yVal>
          <c:smooth val="0"/>
          <c:extLst>
            <c:ext xmlns:c16="http://schemas.microsoft.com/office/drawing/2014/chart" uri="{C3380CC4-5D6E-409C-BE32-E72D297353CC}">
              <c16:uniqueId val="{00000001-66D6-7440-9853-16575E419D3B}"/>
            </c:ext>
          </c:extLst>
        </c:ser>
        <c:dLbls>
          <c:showLegendKey val="0"/>
          <c:showVal val="0"/>
          <c:showCatName val="0"/>
          <c:showSerName val="0"/>
          <c:showPercent val="0"/>
          <c:showBubbleSize val="0"/>
        </c:dLbls>
        <c:axId val="1749539135"/>
        <c:axId val="1749989439"/>
      </c:scatterChart>
      <c:valAx>
        <c:axId val="1749539135"/>
        <c:scaling>
          <c:orientation val="minMax"/>
          <c:max val="1.6"/>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749989439"/>
        <c:crosses val="autoZero"/>
        <c:crossBetween val="midCat"/>
        <c:majorUnit val="0.2"/>
      </c:valAx>
      <c:valAx>
        <c:axId val="1749989439"/>
        <c:scaling>
          <c:orientation val="minMax"/>
          <c:max val="0.8"/>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74953913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GB" sz="1200"/>
              <a:t>The payoff diagram for the short put</a:t>
            </a:r>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Payoff of the short put</c:v>
          </c:tx>
          <c:spPr>
            <a:ln w="38100" cap="flat" cmpd="dbl" algn="ctr">
              <a:solidFill>
                <a:schemeClr val="accent1">
                  <a:lumMod val="75000"/>
                </a:schemeClr>
              </a:solidFill>
              <a:round/>
            </a:ln>
            <a:effectLst/>
          </c:spPr>
          <c:marker>
            <c:symbol val="none"/>
          </c:marker>
          <c:dPt>
            <c:idx val="6"/>
            <c:marker>
              <c:symbol val="circle"/>
              <c:size val="7"/>
              <c:spPr>
                <a:noFill/>
                <a:ln w="34925" cap="flat" cmpd="dbl" algn="ctr">
                  <a:solidFill>
                    <a:schemeClr val="accent2">
                      <a:alpha val="70000"/>
                    </a:schemeClr>
                  </a:solidFill>
                  <a:round/>
                </a:ln>
                <a:effectLst/>
              </c:spPr>
            </c:marker>
            <c:bubble3D val="0"/>
            <c:extLst>
              <c:ext xmlns:c16="http://schemas.microsoft.com/office/drawing/2014/chart" uri="{C3380CC4-5D6E-409C-BE32-E72D297353CC}">
                <c16:uniqueId val="{00000000-62F1-A342-BB60-6C2046F7634C}"/>
              </c:ext>
            </c:extLst>
          </c:dPt>
          <c:xVal>
            <c:numRef>
              <c:f>'M.C.2.4.4'!$E$3:$E$19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'M.C.2.4.4'!$G$3:$G$19</c:f>
              <c:numCache>
                <c:formatCode>0.0000</c:formatCode>
                <c:ptCount val="17"/>
                <c:pt idx="0">
                  <c:v>-0.6</c:v>
                </c:pt>
                <c:pt idx="1">
                  <c:v>-0.5</c:v>
                </c:pt>
                <c:pt idx="2">
                  <c:v>-0.39999999999999997</c:v>
                </c:pt>
                <c:pt idx="3">
                  <c:v>-0.3</c:v>
                </c:pt>
                <c:pt idx="4">
                  <c:v>-0.19999999999999996</c:v>
                </c:pt>
                <c:pt idx="5">
                  <c:v>-9.9999999999999978E-2</c:v>
                </c:pt>
                <c:pt idx="6">
                  <c:v>0</c:v>
                </c:pt>
                <c:pt idx="7" formatCode="0">
                  <c:v>0</c:v>
                </c:pt>
                <c:pt idx="8">
                  <c:v>0</c:v>
                </c:pt>
                <c:pt idx="9" formatCode="0">
                  <c:v>0</c:v>
                </c:pt>
                <c:pt idx="10" formatCode="0">
                  <c:v>0</c:v>
                </c:pt>
                <c:pt idx="11" formatCode="0">
                  <c:v>0</c:v>
                </c:pt>
                <c:pt idx="12" formatCode="0">
                  <c:v>0</c:v>
                </c:pt>
                <c:pt idx="13" formatCode="0">
                  <c:v>0</c:v>
                </c:pt>
                <c:pt idx="14" formatCode="0">
                  <c:v>0</c:v>
                </c:pt>
                <c:pt idx="15" formatCode="0">
                  <c:v>0</c:v>
                </c:pt>
                <c:pt idx="16" formatCode="0">
                  <c:v>0</c:v>
                </c:pt>
              </c:numCache>
            </c:numRef>
          </c:yVal>
          <c:smooth val="0"/>
          <c:extLst>
            <c:ext xmlns:c16="http://schemas.microsoft.com/office/drawing/2014/chart" uri="{C3380CC4-5D6E-409C-BE32-E72D297353CC}">
              <c16:uniqueId val="{00000001-62F1-A342-BB60-6C2046F7634C}"/>
            </c:ext>
          </c:extLst>
        </c:ser>
        <c:ser>
          <c:idx val="1"/>
          <c:order val="1"/>
          <c:tx>
            <c:v>Strike price</c:v>
          </c:tx>
          <c:spPr>
            <a:ln w="25400" cap="flat" cmpd="dbl" algn="ctr">
              <a:solidFill>
                <a:schemeClr val="accent2">
                  <a:alpha val="50000"/>
                </a:schemeClr>
              </a:solidFill>
              <a:round/>
            </a:ln>
            <a:effectLst/>
          </c:spPr>
          <c:marker>
            <c:symbol val="none"/>
          </c:marker>
          <c:xVal>
            <c:numRef>
              <c:f>'M.C.2.4.4'!$C$5</c:f>
              <c:numCache>
                <c:formatCode>0.0</c:formatCode>
                <c:ptCount val="1"/>
                <c:pt idx="0">
                  <c:v>0.6</c:v>
                </c:pt>
              </c:numCache>
            </c:numRef>
          </c:xVal>
          <c:yVal>
            <c:numLit>
              <c:formatCode>General</c:formatCode>
              <c:ptCount val="1"/>
              <c:pt idx="0">
                <c:v>0</c:v>
              </c:pt>
            </c:numLit>
          </c:yVal>
          <c:smooth val="0"/>
          <c:extLst>
            <c:ext xmlns:c16="http://schemas.microsoft.com/office/drawing/2014/chart" uri="{C3380CC4-5D6E-409C-BE32-E72D297353CC}">
              <c16:uniqueId val="{00000002-62F1-A342-BB60-6C2046F7634C}"/>
            </c:ext>
          </c:extLst>
        </c:ser>
        <c:dLbls>
          <c:showLegendKey val="0"/>
          <c:showVal val="0"/>
          <c:showCatName val="0"/>
          <c:showSerName val="0"/>
          <c:showPercent val="0"/>
          <c:showBubbleSize val="0"/>
        </c:dLbls>
        <c:axId val="775696287"/>
        <c:axId val="775560815"/>
      </c:scatterChart>
      <c:valAx>
        <c:axId val="775696287"/>
        <c:scaling>
          <c:orientation val="minMax"/>
          <c:max val="1.6"/>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775560815"/>
        <c:crosses val="autoZero"/>
        <c:crossBetween val="midCat"/>
        <c:majorUnit val="0.2"/>
        <c:minorUnit val="0.1"/>
      </c:valAx>
      <c:valAx>
        <c:axId val="775560815"/>
        <c:scaling>
          <c:orientation val="minMax"/>
          <c:max val="0"/>
          <c:min val="-0.6"/>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77569628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US" sz="1200"/>
              <a:t>The</a:t>
            </a:r>
            <a:r>
              <a:rPr lang="en-US" sz="1200" baseline="0"/>
              <a:t> s</a:t>
            </a:r>
            <a:r>
              <a:rPr lang="en-US" sz="1200"/>
              <a:t>trategy payoff</a:t>
            </a:r>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Strategy payoff</c:v>
          </c:tx>
          <c:spPr>
            <a:ln w="38100" cap="flat" cmpd="dbl" algn="ctr">
              <a:solidFill>
                <a:schemeClr val="accent1"/>
              </a:solidFill>
              <a:round/>
            </a:ln>
            <a:effectLst/>
          </c:spPr>
          <c:marker>
            <c:symbol val="none"/>
          </c:marker>
          <c:xVal>
            <c:numRef>
              <c:f>'M.C.2.4.4'!$E$3:$E$19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'M.C.2.4.4'!$H$3:$H$19</c:f>
              <c:numCache>
                <c:formatCode>0.0000</c:formatCode>
                <c:ptCount val="17"/>
                <c:pt idx="0">
                  <c:v>0.20000000000000007</c:v>
                </c:pt>
                <c:pt idx="1">
                  <c:v>0.20000000000000007</c:v>
                </c:pt>
                <c:pt idx="2">
                  <c:v>0.20000000000000012</c:v>
                </c:pt>
                <c:pt idx="3">
                  <c:v>0.2</c:v>
                </c:pt>
                <c:pt idx="4">
                  <c:v>0.20000000000000007</c:v>
                </c:pt>
                <c:pt idx="5">
                  <c:v>0.20000000000000007</c:v>
                </c:pt>
                <c:pt idx="6">
                  <c:v>0.20000000000000007</c:v>
                </c:pt>
                <c:pt idx="7">
                  <c:v>0.12550000000000006</c:v>
                </c:pt>
                <c:pt idx="8">
                  <c:v>0.10000000000000009</c:v>
                </c:pt>
                <c:pt idx="9" formatCode="0">
                  <c:v>0</c:v>
                </c:pt>
                <c:pt idx="10" formatCode="0">
                  <c:v>0</c:v>
                </c:pt>
                <c:pt idx="11" formatCode="0">
                  <c:v>0</c:v>
                </c:pt>
                <c:pt idx="12" formatCode="0">
                  <c:v>0</c:v>
                </c:pt>
                <c:pt idx="13" formatCode="0">
                  <c:v>0</c:v>
                </c:pt>
                <c:pt idx="14" formatCode="0">
                  <c:v>0</c:v>
                </c:pt>
                <c:pt idx="15" formatCode="0">
                  <c:v>0</c:v>
                </c:pt>
                <c:pt idx="16" formatCode="0">
                  <c:v>0</c:v>
                </c:pt>
              </c:numCache>
            </c:numRef>
          </c:yVal>
          <c:smooth val="0"/>
          <c:extLst>
            <c:ext xmlns:c16="http://schemas.microsoft.com/office/drawing/2014/chart" uri="{C3380CC4-5D6E-409C-BE32-E72D297353CC}">
              <c16:uniqueId val="{00000000-B5FA-684D-A71A-9A5A79E459E6}"/>
            </c:ext>
          </c:extLst>
        </c:ser>
        <c:dLbls>
          <c:showLegendKey val="0"/>
          <c:showVal val="0"/>
          <c:showCatName val="0"/>
          <c:showSerName val="0"/>
          <c:showPercent val="0"/>
          <c:showBubbleSize val="0"/>
        </c:dLbls>
        <c:axId val="1953831391"/>
        <c:axId val="1953746895"/>
      </c:scatterChart>
      <c:valAx>
        <c:axId val="195383139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953746895"/>
        <c:crossesAt val="0"/>
        <c:crossBetween val="midCat"/>
      </c:valAx>
      <c:valAx>
        <c:axId val="1953746895"/>
        <c:scaling>
          <c:orientation val="minMax"/>
          <c:max val="0.25"/>
          <c:min val="-0.0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953831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US"/>
              <a:t>The strategy payoff including the implementation</a:t>
            </a:r>
            <a:r>
              <a:rPr lang="en-US" baseline="0"/>
              <a:t> costs (Task B)</a:t>
            </a:r>
            <a:endParaRPr lang="en-US"/>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v>The strategy payoff</c:v>
          </c:tx>
          <c:spPr>
            <a:ln w="38100" cap="flat" cmpd="dbl" algn="ctr">
              <a:solidFill>
                <a:schemeClr val="accent1">
                  <a:lumMod val="75000"/>
                </a:schemeClr>
              </a:solidFill>
              <a:round/>
            </a:ln>
            <a:effectLst/>
          </c:spPr>
          <c:marker>
            <c:symbol val="none"/>
          </c:marker>
          <c:xVal>
            <c:numRef>
              <c:f>'M.C.2.4.4'!$E$3:$E$19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'M.C.2.4.4'!$I$3:$I$19</c:f>
              <c:numCache>
                <c:formatCode>0.0000</c:formatCode>
                <c:ptCount val="17"/>
                <c:pt idx="0">
                  <c:v>7.4500000000000066E-2</c:v>
                </c:pt>
                <c:pt idx="1">
                  <c:v>7.4500000000000066E-2</c:v>
                </c:pt>
                <c:pt idx="2">
                  <c:v>7.4500000000000122E-2</c:v>
                </c:pt>
                <c:pt idx="3">
                  <c:v>7.4500000000000011E-2</c:v>
                </c:pt>
                <c:pt idx="4">
                  <c:v>7.4500000000000066E-2</c:v>
                </c:pt>
                <c:pt idx="5">
                  <c:v>7.4500000000000066E-2</c:v>
                </c:pt>
                <c:pt idx="6">
                  <c:v>7.4500000000000066E-2</c:v>
                </c:pt>
                <c:pt idx="7" formatCode="0">
                  <c:v>0</c:v>
                </c:pt>
                <c:pt idx="8">
                  <c:v>-2.5499999999999912E-2</c:v>
                </c:pt>
                <c:pt idx="9">
                  <c:v>-0.1255</c:v>
                </c:pt>
                <c:pt idx="10">
                  <c:v>-0.1255</c:v>
                </c:pt>
                <c:pt idx="11">
                  <c:v>-0.1255</c:v>
                </c:pt>
                <c:pt idx="12">
                  <c:v>-0.1255</c:v>
                </c:pt>
                <c:pt idx="13">
                  <c:v>-0.1255</c:v>
                </c:pt>
                <c:pt idx="14">
                  <c:v>-0.1255</c:v>
                </c:pt>
                <c:pt idx="15">
                  <c:v>-0.1255</c:v>
                </c:pt>
                <c:pt idx="16">
                  <c:v>-0.1255</c:v>
                </c:pt>
              </c:numCache>
            </c:numRef>
          </c:yVal>
          <c:smooth val="0"/>
          <c:extLst>
            <c:ext xmlns:c16="http://schemas.microsoft.com/office/drawing/2014/chart" uri="{C3380CC4-5D6E-409C-BE32-E72D297353CC}">
              <c16:uniqueId val="{00000000-8EFA-D049-8432-53919A4BF29B}"/>
            </c:ext>
          </c:extLst>
        </c:ser>
        <c:ser>
          <c:idx val="1"/>
          <c:order val="1"/>
          <c:tx>
            <c:v>The break even point</c:v>
          </c:tx>
          <c:spPr>
            <a:ln w="25400" cap="flat" cmpd="dbl" algn="ctr">
              <a:solidFill>
                <a:schemeClr val="accent2">
                  <a:alpha val="50000"/>
                </a:schemeClr>
              </a:solidFill>
              <a:round/>
            </a:ln>
            <a:effectLst/>
          </c:spPr>
          <c:marker>
            <c:symbol val="circle"/>
            <c:size val="7"/>
            <c:spPr>
              <a:noFill/>
              <a:ln w="34925" cap="flat" cmpd="dbl" algn="ctr">
                <a:solidFill>
                  <a:schemeClr val="accent2">
                    <a:lumMod val="75000"/>
                    <a:alpha val="70000"/>
                  </a:schemeClr>
                </a:solidFill>
                <a:round/>
              </a:ln>
              <a:effectLst/>
            </c:spPr>
          </c:marker>
          <c:xVal>
            <c:numRef>
              <c:f>'M.C.2.4.4'!$E$10</c:f>
              <c:numCache>
                <c:formatCode>General</c:formatCode>
                <c:ptCount val="1"/>
                <c:pt idx="0">
                  <c:v>0.67449999999999999</c:v>
                </c:pt>
              </c:numCache>
            </c:numRef>
          </c:xVal>
          <c:yVal>
            <c:numRef>
              <c:f>'M.C.2.4.4'!$I$10</c:f>
              <c:numCache>
                <c:formatCode>0</c:formatCode>
                <c:ptCount val="1"/>
                <c:pt idx="0">
                  <c:v>0</c:v>
                </c:pt>
              </c:numCache>
            </c:numRef>
          </c:yVal>
          <c:smooth val="0"/>
          <c:extLst>
            <c:ext xmlns:c16="http://schemas.microsoft.com/office/drawing/2014/chart" uri="{C3380CC4-5D6E-409C-BE32-E72D297353CC}">
              <c16:uniqueId val="{00000001-8EFA-D049-8432-53919A4BF29B}"/>
            </c:ext>
          </c:extLst>
        </c:ser>
        <c:dLbls>
          <c:showLegendKey val="0"/>
          <c:showVal val="0"/>
          <c:showCatName val="0"/>
          <c:showSerName val="0"/>
          <c:showPercent val="0"/>
          <c:showBubbleSize val="0"/>
        </c:dLbls>
        <c:axId val="1772790975"/>
        <c:axId val="1877073839"/>
      </c:scatterChart>
      <c:valAx>
        <c:axId val="177279097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877073839"/>
        <c:crosses val="autoZero"/>
        <c:crossBetween val="midCat"/>
      </c:valAx>
      <c:valAx>
        <c:axId val="1877073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77279097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sz="1200" b="0" i="0" u="none" strike="noStrike" kern="1200" spc="0" normalizeH="0" baseline="0">
                <a:solidFill>
                  <a:sysClr val="windowText" lastClr="000000">
                    <a:lumMod val="65000"/>
                    <a:lumOff val="35000"/>
                  </a:sysClr>
                </a:solidFill>
              </a:rPr>
              <a:t>The strategy payoff including the implementation costs</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The strategy payoff </c:v>
          </c:tx>
          <c:spPr>
            <a:ln w="38100" cap="flat" cmpd="dbl" algn="ctr">
              <a:solidFill>
                <a:schemeClr val="accent1">
                  <a:lumMod val="75000"/>
                </a:schemeClr>
              </a:solidFill>
              <a:round/>
            </a:ln>
            <a:effectLst/>
          </c:spPr>
          <c:marker>
            <c:symbol val="none"/>
          </c:marker>
          <c:xVal>
            <c:numRef>
              <c:f>'M.C.2.4.4'!$F$51:$F$67</c:f>
              <c:numCache>
                <c:formatCode>General</c:formatCode>
                <c:ptCount val="17"/>
                <c:pt idx="0">
                  <c:v>0</c:v>
                </c:pt>
                <c:pt idx="1">
                  <c:v>0.1</c:v>
                </c:pt>
                <c:pt idx="2">
                  <c:v>0.2</c:v>
                </c:pt>
                <c:pt idx="3">
                  <c:v>0.3</c:v>
                </c:pt>
                <c:pt idx="4">
                  <c:v>0.4</c:v>
                </c:pt>
                <c:pt idx="5">
                  <c:v>0.5</c:v>
                </c:pt>
                <c:pt idx="6">
                  <c:v>0.6</c:v>
                </c:pt>
                <c:pt idx="7">
                  <c:v>0.7</c:v>
                </c:pt>
                <c:pt idx="8">
                  <c:v>0.77449999999999997</c:v>
                </c:pt>
                <c:pt idx="9">
                  <c:v>0.8</c:v>
                </c:pt>
                <c:pt idx="10">
                  <c:v>0.9</c:v>
                </c:pt>
                <c:pt idx="11">
                  <c:v>1</c:v>
                </c:pt>
                <c:pt idx="12">
                  <c:v>1.1000000000000001</c:v>
                </c:pt>
                <c:pt idx="13">
                  <c:v>1.2</c:v>
                </c:pt>
                <c:pt idx="14">
                  <c:v>1.3</c:v>
                </c:pt>
                <c:pt idx="15">
                  <c:v>1.4</c:v>
                </c:pt>
                <c:pt idx="16">
                  <c:v>1.5</c:v>
                </c:pt>
              </c:numCache>
            </c:numRef>
          </c:xVal>
          <c:yVal>
            <c:numRef>
              <c:f>'M.C.2.4.4'!$I$51:$I$67</c:f>
              <c:numCache>
                <c:formatCode>0.0000</c:formatCode>
                <c:ptCount val="17"/>
                <c:pt idx="0">
                  <c:v>0.17450000000000004</c:v>
                </c:pt>
                <c:pt idx="1">
                  <c:v>0.17450000000000004</c:v>
                </c:pt>
                <c:pt idx="2">
                  <c:v>0.17449999999999999</c:v>
                </c:pt>
                <c:pt idx="3">
                  <c:v>0.1745000000000001</c:v>
                </c:pt>
                <c:pt idx="4">
                  <c:v>0.17450000000000004</c:v>
                </c:pt>
                <c:pt idx="5">
                  <c:v>0.17450000000000004</c:v>
                </c:pt>
                <c:pt idx="6">
                  <c:v>0.17450000000000004</c:v>
                </c:pt>
                <c:pt idx="7">
                  <c:v>7.4500000000000066E-2</c:v>
                </c:pt>
                <c:pt idx="8">
                  <c:v>0</c:v>
                </c:pt>
                <c:pt idx="9">
                  <c:v>-2.5500000000000023E-2</c:v>
                </c:pt>
                <c:pt idx="10">
                  <c:v>-0.1255</c:v>
                </c:pt>
                <c:pt idx="11">
                  <c:v>-0.1255</c:v>
                </c:pt>
                <c:pt idx="12">
                  <c:v>-0.1255</c:v>
                </c:pt>
                <c:pt idx="13">
                  <c:v>-0.1255</c:v>
                </c:pt>
                <c:pt idx="14">
                  <c:v>-0.1255</c:v>
                </c:pt>
                <c:pt idx="15">
                  <c:v>-0.1255</c:v>
                </c:pt>
                <c:pt idx="16">
                  <c:v>-0.1255</c:v>
                </c:pt>
              </c:numCache>
            </c:numRef>
          </c:yVal>
          <c:smooth val="0"/>
          <c:extLst>
            <c:ext xmlns:c16="http://schemas.microsoft.com/office/drawing/2014/chart" uri="{C3380CC4-5D6E-409C-BE32-E72D297353CC}">
              <c16:uniqueId val="{00000000-D802-0A41-A076-8D414A44AFD8}"/>
            </c:ext>
          </c:extLst>
        </c:ser>
        <c:ser>
          <c:idx val="1"/>
          <c:order val="1"/>
          <c:tx>
            <c:v>The break even point</c:v>
          </c:tx>
          <c:spPr>
            <a:ln w="25400" cap="flat" cmpd="dbl" algn="ctr">
              <a:solidFill>
                <a:schemeClr val="accent2">
                  <a:alpha val="50000"/>
                </a:schemeClr>
              </a:solidFill>
              <a:round/>
            </a:ln>
            <a:effectLst/>
          </c:spPr>
          <c:marker>
            <c:symbol val="circle"/>
            <c:size val="7"/>
            <c:spPr>
              <a:noFill/>
              <a:ln w="34925" cap="flat" cmpd="dbl" algn="ctr">
                <a:solidFill>
                  <a:schemeClr val="accent2">
                    <a:alpha val="70000"/>
                  </a:schemeClr>
                </a:solidFill>
                <a:round/>
              </a:ln>
              <a:effectLst/>
            </c:spPr>
          </c:marker>
          <c:xVal>
            <c:numRef>
              <c:f>'M.C.2.4.4'!$F$59</c:f>
              <c:numCache>
                <c:formatCode>General</c:formatCode>
                <c:ptCount val="1"/>
                <c:pt idx="0">
                  <c:v>0.77449999999999997</c:v>
                </c:pt>
              </c:numCache>
            </c:numRef>
          </c:xVal>
          <c:yVal>
            <c:numLit>
              <c:formatCode>General</c:formatCode>
              <c:ptCount val="1"/>
              <c:pt idx="0">
                <c:v>0</c:v>
              </c:pt>
            </c:numLit>
          </c:yVal>
          <c:smooth val="0"/>
          <c:extLst>
            <c:ext xmlns:c16="http://schemas.microsoft.com/office/drawing/2014/chart" uri="{C3380CC4-5D6E-409C-BE32-E72D297353CC}">
              <c16:uniqueId val="{00000001-D802-0A41-A076-8D414A44AFD8}"/>
            </c:ext>
          </c:extLst>
        </c:ser>
        <c:dLbls>
          <c:showLegendKey val="0"/>
          <c:showVal val="0"/>
          <c:showCatName val="0"/>
          <c:showSerName val="0"/>
          <c:showPercent val="0"/>
          <c:showBubbleSize val="0"/>
        </c:dLbls>
        <c:axId val="1954045183"/>
        <c:axId val="1954046895"/>
      </c:scatterChart>
      <c:valAx>
        <c:axId val="195404518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954046895"/>
        <c:crosses val="autoZero"/>
        <c:crossBetween val="midCat"/>
        <c:majorUnit val="0.1"/>
      </c:valAx>
      <c:valAx>
        <c:axId val="19540468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95404518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Time series S&amp;P500</c:v>
          </c:tx>
          <c:spPr>
            <a:ln w="25400" cap="flat" cmpd="dbl" algn="ctr">
              <a:solidFill>
                <a:schemeClr val="accent1">
                  <a:alpha val="50000"/>
                </a:schemeClr>
              </a:solidFill>
              <a:round/>
            </a:ln>
            <a:effectLst/>
          </c:spPr>
          <c:marker>
            <c:symbol val="none"/>
          </c:marker>
          <c:dLbls>
            <c:dLbl>
              <c:idx val="809"/>
              <c:dLblPos val="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F0-C049-A891-F91824355E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dLblPos val="t"/>
            <c:showLegendKey val="0"/>
            <c:showVal val="0"/>
            <c:showCatName val="0"/>
            <c:showSerName val="0"/>
            <c:showPercent val="0"/>
            <c:showBubbleSize val="0"/>
            <c:extLst>
              <c:ext xmlns:c15="http://schemas.microsoft.com/office/drawing/2012/chart" uri="{CE6537A1-D6FC-4f65-9D91-7224C49458BB}">
                <c15:showLeaderLines val="0"/>
              </c:ext>
            </c:extLst>
          </c:dLbls>
          <c:xVal>
            <c:numRef>
              <c:f>'M.C.4.1.3'!$A$3:$A$1009</c:f>
              <c:numCache>
                <c:formatCode>m/d/yy</c:formatCode>
                <c:ptCount val="1007"/>
                <c:pt idx="0">
                  <c:v>42738</c:v>
                </c:pt>
                <c:pt idx="1">
                  <c:v>42739</c:v>
                </c:pt>
                <c:pt idx="2">
                  <c:v>42740</c:v>
                </c:pt>
                <c:pt idx="3">
                  <c:v>42741</c:v>
                </c:pt>
                <c:pt idx="4">
                  <c:v>42744</c:v>
                </c:pt>
                <c:pt idx="5">
                  <c:v>42745</c:v>
                </c:pt>
                <c:pt idx="6">
                  <c:v>42746</c:v>
                </c:pt>
                <c:pt idx="7">
                  <c:v>42747</c:v>
                </c:pt>
                <c:pt idx="8">
                  <c:v>42748</c:v>
                </c:pt>
                <c:pt idx="9">
                  <c:v>42752</c:v>
                </c:pt>
                <c:pt idx="10">
                  <c:v>42753</c:v>
                </c:pt>
                <c:pt idx="11">
                  <c:v>42754</c:v>
                </c:pt>
                <c:pt idx="12">
                  <c:v>42755</c:v>
                </c:pt>
                <c:pt idx="13">
                  <c:v>42758</c:v>
                </c:pt>
                <c:pt idx="14">
                  <c:v>42759</c:v>
                </c:pt>
                <c:pt idx="15">
                  <c:v>42760</c:v>
                </c:pt>
                <c:pt idx="16">
                  <c:v>42761</c:v>
                </c:pt>
                <c:pt idx="17">
                  <c:v>42762</c:v>
                </c:pt>
                <c:pt idx="18">
                  <c:v>42765</c:v>
                </c:pt>
                <c:pt idx="19">
                  <c:v>42766</c:v>
                </c:pt>
                <c:pt idx="20">
                  <c:v>42767</c:v>
                </c:pt>
                <c:pt idx="21">
                  <c:v>42768</c:v>
                </c:pt>
                <c:pt idx="22">
                  <c:v>42769</c:v>
                </c:pt>
                <c:pt idx="23">
                  <c:v>42772</c:v>
                </c:pt>
                <c:pt idx="24">
                  <c:v>42773</c:v>
                </c:pt>
                <c:pt idx="25">
                  <c:v>42774</c:v>
                </c:pt>
                <c:pt idx="26">
                  <c:v>42775</c:v>
                </c:pt>
                <c:pt idx="27">
                  <c:v>42776</c:v>
                </c:pt>
                <c:pt idx="28">
                  <c:v>42779</c:v>
                </c:pt>
                <c:pt idx="29">
                  <c:v>42780</c:v>
                </c:pt>
                <c:pt idx="30">
                  <c:v>42781</c:v>
                </c:pt>
                <c:pt idx="31">
                  <c:v>42782</c:v>
                </c:pt>
                <c:pt idx="32">
                  <c:v>42783</c:v>
                </c:pt>
                <c:pt idx="33">
                  <c:v>42787</c:v>
                </c:pt>
                <c:pt idx="34">
                  <c:v>42788</c:v>
                </c:pt>
                <c:pt idx="35">
                  <c:v>42789</c:v>
                </c:pt>
                <c:pt idx="36">
                  <c:v>42790</c:v>
                </c:pt>
                <c:pt idx="37">
                  <c:v>42793</c:v>
                </c:pt>
                <c:pt idx="38">
                  <c:v>42794</c:v>
                </c:pt>
                <c:pt idx="39">
                  <c:v>42795</c:v>
                </c:pt>
                <c:pt idx="40">
                  <c:v>42796</c:v>
                </c:pt>
                <c:pt idx="41">
                  <c:v>42797</c:v>
                </c:pt>
                <c:pt idx="42">
                  <c:v>42800</c:v>
                </c:pt>
                <c:pt idx="43">
                  <c:v>42801</c:v>
                </c:pt>
                <c:pt idx="44">
                  <c:v>42802</c:v>
                </c:pt>
                <c:pt idx="45">
                  <c:v>42803</c:v>
                </c:pt>
                <c:pt idx="46">
                  <c:v>42804</c:v>
                </c:pt>
                <c:pt idx="47">
                  <c:v>42807</c:v>
                </c:pt>
                <c:pt idx="48">
                  <c:v>42808</c:v>
                </c:pt>
                <c:pt idx="49">
                  <c:v>42809</c:v>
                </c:pt>
                <c:pt idx="50">
                  <c:v>42810</c:v>
                </c:pt>
                <c:pt idx="51">
                  <c:v>42811</c:v>
                </c:pt>
                <c:pt idx="52">
                  <c:v>42814</c:v>
                </c:pt>
                <c:pt idx="53">
                  <c:v>42815</c:v>
                </c:pt>
                <c:pt idx="54">
                  <c:v>42816</c:v>
                </c:pt>
                <c:pt idx="55">
                  <c:v>42817</c:v>
                </c:pt>
                <c:pt idx="56">
                  <c:v>42818</c:v>
                </c:pt>
                <c:pt idx="57">
                  <c:v>42821</c:v>
                </c:pt>
                <c:pt idx="58">
                  <c:v>42822</c:v>
                </c:pt>
                <c:pt idx="59">
                  <c:v>42823</c:v>
                </c:pt>
                <c:pt idx="60">
                  <c:v>42824</c:v>
                </c:pt>
                <c:pt idx="61">
                  <c:v>42825</c:v>
                </c:pt>
                <c:pt idx="62">
                  <c:v>42828</c:v>
                </c:pt>
                <c:pt idx="63">
                  <c:v>42829</c:v>
                </c:pt>
                <c:pt idx="64">
                  <c:v>42830</c:v>
                </c:pt>
                <c:pt idx="65">
                  <c:v>42831</c:v>
                </c:pt>
                <c:pt idx="66">
                  <c:v>42832</c:v>
                </c:pt>
                <c:pt idx="67">
                  <c:v>42835</c:v>
                </c:pt>
                <c:pt idx="68">
                  <c:v>42836</c:v>
                </c:pt>
                <c:pt idx="69">
                  <c:v>42837</c:v>
                </c:pt>
                <c:pt idx="70">
                  <c:v>42838</c:v>
                </c:pt>
                <c:pt idx="71">
                  <c:v>42842</c:v>
                </c:pt>
                <c:pt idx="72">
                  <c:v>42843</c:v>
                </c:pt>
                <c:pt idx="73">
                  <c:v>42844</c:v>
                </c:pt>
                <c:pt idx="74">
                  <c:v>42845</c:v>
                </c:pt>
                <c:pt idx="75">
                  <c:v>42846</c:v>
                </c:pt>
                <c:pt idx="76">
                  <c:v>42849</c:v>
                </c:pt>
                <c:pt idx="77">
                  <c:v>42850</c:v>
                </c:pt>
                <c:pt idx="78">
                  <c:v>42851</c:v>
                </c:pt>
                <c:pt idx="79">
                  <c:v>42852</c:v>
                </c:pt>
                <c:pt idx="80">
                  <c:v>42853</c:v>
                </c:pt>
                <c:pt idx="81">
                  <c:v>42856</c:v>
                </c:pt>
                <c:pt idx="82">
                  <c:v>42857</c:v>
                </c:pt>
                <c:pt idx="83">
                  <c:v>42858</c:v>
                </c:pt>
                <c:pt idx="84">
                  <c:v>42859</c:v>
                </c:pt>
                <c:pt idx="85">
                  <c:v>42860</c:v>
                </c:pt>
                <c:pt idx="86">
                  <c:v>42863</c:v>
                </c:pt>
                <c:pt idx="87">
                  <c:v>42864</c:v>
                </c:pt>
                <c:pt idx="88">
                  <c:v>42865</c:v>
                </c:pt>
                <c:pt idx="89">
                  <c:v>42866</c:v>
                </c:pt>
                <c:pt idx="90">
                  <c:v>42867</c:v>
                </c:pt>
                <c:pt idx="91">
                  <c:v>42870</c:v>
                </c:pt>
                <c:pt idx="92">
                  <c:v>42871</c:v>
                </c:pt>
                <c:pt idx="93">
                  <c:v>42872</c:v>
                </c:pt>
                <c:pt idx="94">
                  <c:v>42873</c:v>
                </c:pt>
                <c:pt idx="95">
                  <c:v>42874</c:v>
                </c:pt>
                <c:pt idx="96">
                  <c:v>42877</c:v>
                </c:pt>
                <c:pt idx="97">
                  <c:v>42878</c:v>
                </c:pt>
                <c:pt idx="98">
                  <c:v>42879</c:v>
                </c:pt>
                <c:pt idx="99">
                  <c:v>42880</c:v>
                </c:pt>
                <c:pt idx="100">
                  <c:v>42881</c:v>
                </c:pt>
                <c:pt idx="101">
                  <c:v>42885</c:v>
                </c:pt>
                <c:pt idx="102">
                  <c:v>42886</c:v>
                </c:pt>
                <c:pt idx="103">
                  <c:v>42887</c:v>
                </c:pt>
                <c:pt idx="104">
                  <c:v>42888</c:v>
                </c:pt>
                <c:pt idx="105">
                  <c:v>42891</c:v>
                </c:pt>
                <c:pt idx="106">
                  <c:v>42892</c:v>
                </c:pt>
                <c:pt idx="107">
                  <c:v>42893</c:v>
                </c:pt>
                <c:pt idx="108">
                  <c:v>42894</c:v>
                </c:pt>
                <c:pt idx="109">
                  <c:v>42895</c:v>
                </c:pt>
                <c:pt idx="110">
                  <c:v>42898</c:v>
                </c:pt>
                <c:pt idx="111">
                  <c:v>42899</c:v>
                </c:pt>
                <c:pt idx="112">
                  <c:v>42900</c:v>
                </c:pt>
                <c:pt idx="113">
                  <c:v>42901</c:v>
                </c:pt>
                <c:pt idx="114">
                  <c:v>42902</c:v>
                </c:pt>
                <c:pt idx="115">
                  <c:v>42905</c:v>
                </c:pt>
                <c:pt idx="116">
                  <c:v>42906</c:v>
                </c:pt>
                <c:pt idx="117">
                  <c:v>42907</c:v>
                </c:pt>
                <c:pt idx="118">
                  <c:v>42908</c:v>
                </c:pt>
                <c:pt idx="119">
                  <c:v>42909</c:v>
                </c:pt>
                <c:pt idx="120">
                  <c:v>42912</c:v>
                </c:pt>
                <c:pt idx="121">
                  <c:v>42913</c:v>
                </c:pt>
                <c:pt idx="122">
                  <c:v>42914</c:v>
                </c:pt>
                <c:pt idx="123">
                  <c:v>42915</c:v>
                </c:pt>
                <c:pt idx="124">
                  <c:v>42916</c:v>
                </c:pt>
                <c:pt idx="125">
                  <c:v>42919</c:v>
                </c:pt>
                <c:pt idx="126">
                  <c:v>42921</c:v>
                </c:pt>
                <c:pt idx="127">
                  <c:v>42922</c:v>
                </c:pt>
                <c:pt idx="128">
                  <c:v>42923</c:v>
                </c:pt>
                <c:pt idx="129">
                  <c:v>42926</c:v>
                </c:pt>
                <c:pt idx="130">
                  <c:v>42927</c:v>
                </c:pt>
                <c:pt idx="131">
                  <c:v>42928</c:v>
                </c:pt>
                <c:pt idx="132">
                  <c:v>42929</c:v>
                </c:pt>
                <c:pt idx="133">
                  <c:v>42930</c:v>
                </c:pt>
                <c:pt idx="134">
                  <c:v>42933</c:v>
                </c:pt>
                <c:pt idx="135">
                  <c:v>42934</c:v>
                </c:pt>
                <c:pt idx="136">
                  <c:v>42935</c:v>
                </c:pt>
                <c:pt idx="137">
                  <c:v>42936</c:v>
                </c:pt>
                <c:pt idx="138">
                  <c:v>42937</c:v>
                </c:pt>
                <c:pt idx="139">
                  <c:v>42940</c:v>
                </c:pt>
                <c:pt idx="140">
                  <c:v>42941</c:v>
                </c:pt>
                <c:pt idx="141">
                  <c:v>42942</c:v>
                </c:pt>
                <c:pt idx="142">
                  <c:v>42943</c:v>
                </c:pt>
                <c:pt idx="143">
                  <c:v>42944</c:v>
                </c:pt>
                <c:pt idx="144">
                  <c:v>42947</c:v>
                </c:pt>
                <c:pt idx="145">
                  <c:v>42948</c:v>
                </c:pt>
                <c:pt idx="146">
                  <c:v>42949</c:v>
                </c:pt>
                <c:pt idx="147">
                  <c:v>42950</c:v>
                </c:pt>
                <c:pt idx="148">
                  <c:v>42951</c:v>
                </c:pt>
                <c:pt idx="149">
                  <c:v>42954</c:v>
                </c:pt>
                <c:pt idx="150">
                  <c:v>42955</c:v>
                </c:pt>
                <c:pt idx="151">
                  <c:v>42956</c:v>
                </c:pt>
                <c:pt idx="152">
                  <c:v>42957</c:v>
                </c:pt>
                <c:pt idx="153">
                  <c:v>42958</c:v>
                </c:pt>
                <c:pt idx="154">
                  <c:v>42961</c:v>
                </c:pt>
                <c:pt idx="155">
                  <c:v>42962</c:v>
                </c:pt>
                <c:pt idx="156">
                  <c:v>42963</c:v>
                </c:pt>
                <c:pt idx="157">
                  <c:v>42964</c:v>
                </c:pt>
                <c:pt idx="158">
                  <c:v>42965</c:v>
                </c:pt>
                <c:pt idx="159">
                  <c:v>42968</c:v>
                </c:pt>
                <c:pt idx="160">
                  <c:v>42969</c:v>
                </c:pt>
                <c:pt idx="161">
                  <c:v>42970</c:v>
                </c:pt>
                <c:pt idx="162">
                  <c:v>42971</c:v>
                </c:pt>
                <c:pt idx="163">
                  <c:v>42972</c:v>
                </c:pt>
                <c:pt idx="164">
                  <c:v>42975</c:v>
                </c:pt>
                <c:pt idx="165">
                  <c:v>42976</c:v>
                </c:pt>
                <c:pt idx="166">
                  <c:v>42977</c:v>
                </c:pt>
                <c:pt idx="167">
                  <c:v>42978</c:v>
                </c:pt>
                <c:pt idx="168">
                  <c:v>42979</c:v>
                </c:pt>
                <c:pt idx="169">
                  <c:v>42983</c:v>
                </c:pt>
                <c:pt idx="170">
                  <c:v>42984</c:v>
                </c:pt>
                <c:pt idx="171">
                  <c:v>42985</c:v>
                </c:pt>
                <c:pt idx="172">
                  <c:v>42986</c:v>
                </c:pt>
                <c:pt idx="173">
                  <c:v>42989</c:v>
                </c:pt>
                <c:pt idx="174">
                  <c:v>42990</c:v>
                </c:pt>
                <c:pt idx="175">
                  <c:v>42991</c:v>
                </c:pt>
                <c:pt idx="176">
                  <c:v>42992</c:v>
                </c:pt>
                <c:pt idx="177">
                  <c:v>42993</c:v>
                </c:pt>
                <c:pt idx="178">
                  <c:v>42996</c:v>
                </c:pt>
                <c:pt idx="179">
                  <c:v>42997</c:v>
                </c:pt>
                <c:pt idx="180">
                  <c:v>42998</c:v>
                </c:pt>
                <c:pt idx="181">
                  <c:v>42999</c:v>
                </c:pt>
                <c:pt idx="182">
                  <c:v>43000</c:v>
                </c:pt>
                <c:pt idx="183">
                  <c:v>43003</c:v>
                </c:pt>
                <c:pt idx="184">
                  <c:v>43004</c:v>
                </c:pt>
                <c:pt idx="185">
                  <c:v>43005</c:v>
                </c:pt>
                <c:pt idx="186">
                  <c:v>43006</c:v>
                </c:pt>
                <c:pt idx="187">
                  <c:v>43007</c:v>
                </c:pt>
                <c:pt idx="188">
                  <c:v>43010</c:v>
                </c:pt>
                <c:pt idx="189">
                  <c:v>43011</c:v>
                </c:pt>
                <c:pt idx="190">
                  <c:v>43012</c:v>
                </c:pt>
                <c:pt idx="191">
                  <c:v>43013</c:v>
                </c:pt>
                <c:pt idx="192">
                  <c:v>43014</c:v>
                </c:pt>
                <c:pt idx="193">
                  <c:v>43017</c:v>
                </c:pt>
                <c:pt idx="194">
                  <c:v>43018</c:v>
                </c:pt>
                <c:pt idx="195">
                  <c:v>43019</c:v>
                </c:pt>
                <c:pt idx="196">
                  <c:v>43020</c:v>
                </c:pt>
                <c:pt idx="197">
                  <c:v>43021</c:v>
                </c:pt>
                <c:pt idx="198">
                  <c:v>43024</c:v>
                </c:pt>
                <c:pt idx="199">
                  <c:v>43025</c:v>
                </c:pt>
                <c:pt idx="200">
                  <c:v>43026</c:v>
                </c:pt>
                <c:pt idx="201">
                  <c:v>43027</c:v>
                </c:pt>
                <c:pt idx="202">
                  <c:v>43028</c:v>
                </c:pt>
                <c:pt idx="203">
                  <c:v>43031</c:v>
                </c:pt>
                <c:pt idx="204">
                  <c:v>43032</c:v>
                </c:pt>
                <c:pt idx="205">
                  <c:v>43033</c:v>
                </c:pt>
                <c:pt idx="206">
                  <c:v>43034</c:v>
                </c:pt>
                <c:pt idx="207">
                  <c:v>43035</c:v>
                </c:pt>
                <c:pt idx="208">
                  <c:v>43038</c:v>
                </c:pt>
                <c:pt idx="209">
                  <c:v>43039</c:v>
                </c:pt>
                <c:pt idx="210">
                  <c:v>43040</c:v>
                </c:pt>
                <c:pt idx="211">
                  <c:v>43041</c:v>
                </c:pt>
                <c:pt idx="212">
                  <c:v>43042</c:v>
                </c:pt>
                <c:pt idx="213">
                  <c:v>43045</c:v>
                </c:pt>
                <c:pt idx="214">
                  <c:v>43046</c:v>
                </c:pt>
                <c:pt idx="215">
                  <c:v>43047</c:v>
                </c:pt>
                <c:pt idx="216">
                  <c:v>43048</c:v>
                </c:pt>
                <c:pt idx="217">
                  <c:v>43049</c:v>
                </c:pt>
                <c:pt idx="218">
                  <c:v>43052</c:v>
                </c:pt>
                <c:pt idx="219">
                  <c:v>43053</c:v>
                </c:pt>
                <c:pt idx="220">
                  <c:v>43054</c:v>
                </c:pt>
                <c:pt idx="221">
                  <c:v>43055</c:v>
                </c:pt>
                <c:pt idx="222">
                  <c:v>43056</c:v>
                </c:pt>
                <c:pt idx="223">
                  <c:v>43059</c:v>
                </c:pt>
                <c:pt idx="224">
                  <c:v>43060</c:v>
                </c:pt>
                <c:pt idx="225">
                  <c:v>43061</c:v>
                </c:pt>
                <c:pt idx="226">
                  <c:v>43063</c:v>
                </c:pt>
                <c:pt idx="227">
                  <c:v>43066</c:v>
                </c:pt>
                <c:pt idx="228">
                  <c:v>43067</c:v>
                </c:pt>
                <c:pt idx="229">
                  <c:v>43068</c:v>
                </c:pt>
                <c:pt idx="230">
                  <c:v>43069</c:v>
                </c:pt>
                <c:pt idx="231">
                  <c:v>43070</c:v>
                </c:pt>
                <c:pt idx="232">
                  <c:v>43073</c:v>
                </c:pt>
                <c:pt idx="233">
                  <c:v>43074</c:v>
                </c:pt>
                <c:pt idx="234">
                  <c:v>43075</c:v>
                </c:pt>
                <c:pt idx="235">
                  <c:v>43076</c:v>
                </c:pt>
                <c:pt idx="236">
                  <c:v>43077</c:v>
                </c:pt>
                <c:pt idx="237">
                  <c:v>43080</c:v>
                </c:pt>
                <c:pt idx="238">
                  <c:v>43081</c:v>
                </c:pt>
                <c:pt idx="239">
                  <c:v>43082</c:v>
                </c:pt>
                <c:pt idx="240">
                  <c:v>43083</c:v>
                </c:pt>
                <c:pt idx="241">
                  <c:v>43084</c:v>
                </c:pt>
                <c:pt idx="242">
                  <c:v>43087</c:v>
                </c:pt>
                <c:pt idx="243">
                  <c:v>43088</c:v>
                </c:pt>
                <c:pt idx="244">
                  <c:v>43089</c:v>
                </c:pt>
                <c:pt idx="245">
                  <c:v>43090</c:v>
                </c:pt>
                <c:pt idx="246">
                  <c:v>43091</c:v>
                </c:pt>
                <c:pt idx="247">
                  <c:v>43095</c:v>
                </c:pt>
                <c:pt idx="248">
                  <c:v>43096</c:v>
                </c:pt>
                <c:pt idx="249">
                  <c:v>43097</c:v>
                </c:pt>
                <c:pt idx="250">
                  <c:v>43098</c:v>
                </c:pt>
                <c:pt idx="251">
                  <c:v>43102</c:v>
                </c:pt>
                <c:pt idx="252">
                  <c:v>43103</c:v>
                </c:pt>
                <c:pt idx="253">
                  <c:v>43104</c:v>
                </c:pt>
                <c:pt idx="254">
                  <c:v>43105</c:v>
                </c:pt>
                <c:pt idx="255">
                  <c:v>43108</c:v>
                </c:pt>
                <c:pt idx="256">
                  <c:v>43109</c:v>
                </c:pt>
                <c:pt idx="257">
                  <c:v>43110</c:v>
                </c:pt>
                <c:pt idx="258">
                  <c:v>43111</c:v>
                </c:pt>
                <c:pt idx="259">
                  <c:v>43112</c:v>
                </c:pt>
                <c:pt idx="260">
                  <c:v>43116</c:v>
                </c:pt>
                <c:pt idx="261">
                  <c:v>43117</c:v>
                </c:pt>
                <c:pt idx="262">
                  <c:v>43118</c:v>
                </c:pt>
                <c:pt idx="263">
                  <c:v>43119</c:v>
                </c:pt>
                <c:pt idx="264">
                  <c:v>43122</c:v>
                </c:pt>
                <c:pt idx="265">
                  <c:v>43123</c:v>
                </c:pt>
                <c:pt idx="266">
                  <c:v>43124</c:v>
                </c:pt>
                <c:pt idx="267">
                  <c:v>43125</c:v>
                </c:pt>
                <c:pt idx="268">
                  <c:v>43126</c:v>
                </c:pt>
                <c:pt idx="269">
                  <c:v>43129</c:v>
                </c:pt>
                <c:pt idx="270">
                  <c:v>43130</c:v>
                </c:pt>
                <c:pt idx="271">
                  <c:v>43131</c:v>
                </c:pt>
                <c:pt idx="272">
                  <c:v>43132</c:v>
                </c:pt>
                <c:pt idx="273">
                  <c:v>43133</c:v>
                </c:pt>
                <c:pt idx="274">
                  <c:v>43136</c:v>
                </c:pt>
                <c:pt idx="275">
                  <c:v>43137</c:v>
                </c:pt>
                <c:pt idx="276">
                  <c:v>43138</c:v>
                </c:pt>
                <c:pt idx="277">
                  <c:v>43139</c:v>
                </c:pt>
                <c:pt idx="278">
                  <c:v>43140</c:v>
                </c:pt>
                <c:pt idx="279">
                  <c:v>43143</c:v>
                </c:pt>
                <c:pt idx="280">
                  <c:v>43144</c:v>
                </c:pt>
                <c:pt idx="281">
                  <c:v>43145</c:v>
                </c:pt>
                <c:pt idx="282">
                  <c:v>43146</c:v>
                </c:pt>
                <c:pt idx="283">
                  <c:v>43147</c:v>
                </c:pt>
                <c:pt idx="284">
                  <c:v>43151</c:v>
                </c:pt>
                <c:pt idx="285">
                  <c:v>43152</c:v>
                </c:pt>
                <c:pt idx="286">
                  <c:v>43153</c:v>
                </c:pt>
                <c:pt idx="287">
                  <c:v>43154</c:v>
                </c:pt>
                <c:pt idx="288">
                  <c:v>43157</c:v>
                </c:pt>
                <c:pt idx="289">
                  <c:v>43158</c:v>
                </c:pt>
                <c:pt idx="290">
                  <c:v>43159</c:v>
                </c:pt>
                <c:pt idx="291">
                  <c:v>43160</c:v>
                </c:pt>
                <c:pt idx="292">
                  <c:v>43161</c:v>
                </c:pt>
                <c:pt idx="293">
                  <c:v>43164</c:v>
                </c:pt>
                <c:pt idx="294">
                  <c:v>43165</c:v>
                </c:pt>
                <c:pt idx="295">
                  <c:v>43166</c:v>
                </c:pt>
                <c:pt idx="296">
                  <c:v>43167</c:v>
                </c:pt>
                <c:pt idx="297">
                  <c:v>43168</c:v>
                </c:pt>
                <c:pt idx="298">
                  <c:v>43171</c:v>
                </c:pt>
                <c:pt idx="299">
                  <c:v>43172</c:v>
                </c:pt>
                <c:pt idx="300">
                  <c:v>43173</c:v>
                </c:pt>
                <c:pt idx="301">
                  <c:v>43174</c:v>
                </c:pt>
                <c:pt idx="302">
                  <c:v>43175</c:v>
                </c:pt>
                <c:pt idx="303">
                  <c:v>43178</c:v>
                </c:pt>
                <c:pt idx="304">
                  <c:v>43179</c:v>
                </c:pt>
                <c:pt idx="305">
                  <c:v>43180</c:v>
                </c:pt>
                <c:pt idx="306">
                  <c:v>43181</c:v>
                </c:pt>
                <c:pt idx="307">
                  <c:v>43182</c:v>
                </c:pt>
                <c:pt idx="308">
                  <c:v>43185</c:v>
                </c:pt>
                <c:pt idx="309">
                  <c:v>43186</c:v>
                </c:pt>
                <c:pt idx="310">
                  <c:v>43187</c:v>
                </c:pt>
                <c:pt idx="311">
                  <c:v>43188</c:v>
                </c:pt>
                <c:pt idx="312">
                  <c:v>43192</c:v>
                </c:pt>
                <c:pt idx="313">
                  <c:v>43193</c:v>
                </c:pt>
                <c:pt idx="314">
                  <c:v>43194</c:v>
                </c:pt>
                <c:pt idx="315">
                  <c:v>43195</c:v>
                </c:pt>
                <c:pt idx="316">
                  <c:v>43196</c:v>
                </c:pt>
                <c:pt idx="317">
                  <c:v>43199</c:v>
                </c:pt>
                <c:pt idx="318">
                  <c:v>43200</c:v>
                </c:pt>
                <c:pt idx="319">
                  <c:v>43201</c:v>
                </c:pt>
                <c:pt idx="320">
                  <c:v>43202</c:v>
                </c:pt>
                <c:pt idx="321">
                  <c:v>43203</c:v>
                </c:pt>
                <c:pt idx="322">
                  <c:v>43206</c:v>
                </c:pt>
                <c:pt idx="323">
                  <c:v>43207</c:v>
                </c:pt>
                <c:pt idx="324">
                  <c:v>43208</c:v>
                </c:pt>
                <c:pt idx="325">
                  <c:v>43209</c:v>
                </c:pt>
                <c:pt idx="326">
                  <c:v>43210</c:v>
                </c:pt>
                <c:pt idx="327">
                  <c:v>43213</c:v>
                </c:pt>
                <c:pt idx="328">
                  <c:v>43214</c:v>
                </c:pt>
                <c:pt idx="329">
                  <c:v>43215</c:v>
                </c:pt>
                <c:pt idx="330">
                  <c:v>43216</c:v>
                </c:pt>
                <c:pt idx="331">
                  <c:v>43217</c:v>
                </c:pt>
                <c:pt idx="332">
                  <c:v>43220</c:v>
                </c:pt>
                <c:pt idx="333">
                  <c:v>43221</c:v>
                </c:pt>
                <c:pt idx="334">
                  <c:v>43222</c:v>
                </c:pt>
                <c:pt idx="335">
                  <c:v>43223</c:v>
                </c:pt>
                <c:pt idx="336">
                  <c:v>43224</c:v>
                </c:pt>
                <c:pt idx="337">
                  <c:v>43227</c:v>
                </c:pt>
                <c:pt idx="338">
                  <c:v>43228</c:v>
                </c:pt>
                <c:pt idx="339">
                  <c:v>43229</c:v>
                </c:pt>
                <c:pt idx="340">
                  <c:v>43230</c:v>
                </c:pt>
                <c:pt idx="341">
                  <c:v>43231</c:v>
                </c:pt>
                <c:pt idx="342">
                  <c:v>43234</c:v>
                </c:pt>
                <c:pt idx="343">
                  <c:v>43235</c:v>
                </c:pt>
                <c:pt idx="344">
                  <c:v>43236</c:v>
                </c:pt>
                <c:pt idx="345">
                  <c:v>43237</c:v>
                </c:pt>
                <c:pt idx="346">
                  <c:v>43238</c:v>
                </c:pt>
                <c:pt idx="347">
                  <c:v>43241</c:v>
                </c:pt>
                <c:pt idx="348">
                  <c:v>43242</c:v>
                </c:pt>
                <c:pt idx="349">
                  <c:v>43243</c:v>
                </c:pt>
                <c:pt idx="350">
                  <c:v>43244</c:v>
                </c:pt>
                <c:pt idx="351">
                  <c:v>43245</c:v>
                </c:pt>
                <c:pt idx="352">
                  <c:v>43249</c:v>
                </c:pt>
                <c:pt idx="353">
                  <c:v>43250</c:v>
                </c:pt>
                <c:pt idx="354">
                  <c:v>43251</c:v>
                </c:pt>
                <c:pt idx="355">
                  <c:v>43252</c:v>
                </c:pt>
                <c:pt idx="356">
                  <c:v>43255</c:v>
                </c:pt>
                <c:pt idx="357">
                  <c:v>43256</c:v>
                </c:pt>
                <c:pt idx="358">
                  <c:v>43257</c:v>
                </c:pt>
                <c:pt idx="359">
                  <c:v>43258</c:v>
                </c:pt>
                <c:pt idx="360">
                  <c:v>43259</c:v>
                </c:pt>
                <c:pt idx="361">
                  <c:v>43262</c:v>
                </c:pt>
                <c:pt idx="362">
                  <c:v>43263</c:v>
                </c:pt>
                <c:pt idx="363">
                  <c:v>43264</c:v>
                </c:pt>
                <c:pt idx="364">
                  <c:v>43265</c:v>
                </c:pt>
                <c:pt idx="365">
                  <c:v>43266</c:v>
                </c:pt>
                <c:pt idx="366">
                  <c:v>43269</c:v>
                </c:pt>
                <c:pt idx="367">
                  <c:v>43270</c:v>
                </c:pt>
                <c:pt idx="368">
                  <c:v>43271</c:v>
                </c:pt>
                <c:pt idx="369">
                  <c:v>43272</c:v>
                </c:pt>
                <c:pt idx="370">
                  <c:v>43273</c:v>
                </c:pt>
                <c:pt idx="371">
                  <c:v>43276</c:v>
                </c:pt>
                <c:pt idx="372">
                  <c:v>43277</c:v>
                </c:pt>
                <c:pt idx="373">
                  <c:v>43278</c:v>
                </c:pt>
                <c:pt idx="374">
                  <c:v>43279</c:v>
                </c:pt>
                <c:pt idx="375">
                  <c:v>43280</c:v>
                </c:pt>
                <c:pt idx="376">
                  <c:v>43283</c:v>
                </c:pt>
                <c:pt idx="377">
                  <c:v>43284</c:v>
                </c:pt>
                <c:pt idx="378">
                  <c:v>43286</c:v>
                </c:pt>
                <c:pt idx="379">
                  <c:v>43287</c:v>
                </c:pt>
                <c:pt idx="380">
                  <c:v>43290</c:v>
                </c:pt>
                <c:pt idx="381">
                  <c:v>43291</c:v>
                </c:pt>
                <c:pt idx="382">
                  <c:v>43292</c:v>
                </c:pt>
                <c:pt idx="383">
                  <c:v>43293</c:v>
                </c:pt>
                <c:pt idx="384">
                  <c:v>43294</c:v>
                </c:pt>
                <c:pt idx="385">
                  <c:v>43297</c:v>
                </c:pt>
                <c:pt idx="386">
                  <c:v>43298</c:v>
                </c:pt>
                <c:pt idx="387">
                  <c:v>43299</c:v>
                </c:pt>
                <c:pt idx="388">
                  <c:v>43300</c:v>
                </c:pt>
                <c:pt idx="389">
                  <c:v>43301</c:v>
                </c:pt>
                <c:pt idx="390">
                  <c:v>43304</c:v>
                </c:pt>
                <c:pt idx="391">
                  <c:v>43305</c:v>
                </c:pt>
                <c:pt idx="392">
                  <c:v>43306</c:v>
                </c:pt>
                <c:pt idx="393">
                  <c:v>43307</c:v>
                </c:pt>
                <c:pt idx="394">
                  <c:v>43308</c:v>
                </c:pt>
                <c:pt idx="395">
                  <c:v>43311</c:v>
                </c:pt>
                <c:pt idx="396">
                  <c:v>43312</c:v>
                </c:pt>
                <c:pt idx="397">
                  <c:v>43313</c:v>
                </c:pt>
                <c:pt idx="398">
                  <c:v>43314</c:v>
                </c:pt>
                <c:pt idx="399">
                  <c:v>43315</c:v>
                </c:pt>
                <c:pt idx="400">
                  <c:v>43318</c:v>
                </c:pt>
                <c:pt idx="401">
                  <c:v>43319</c:v>
                </c:pt>
                <c:pt idx="402">
                  <c:v>43320</c:v>
                </c:pt>
                <c:pt idx="403">
                  <c:v>43321</c:v>
                </c:pt>
                <c:pt idx="404">
                  <c:v>43322</c:v>
                </c:pt>
                <c:pt idx="405">
                  <c:v>43325</c:v>
                </c:pt>
                <c:pt idx="406">
                  <c:v>43326</c:v>
                </c:pt>
                <c:pt idx="407">
                  <c:v>43327</c:v>
                </c:pt>
                <c:pt idx="408">
                  <c:v>43328</c:v>
                </c:pt>
                <c:pt idx="409">
                  <c:v>43329</c:v>
                </c:pt>
                <c:pt idx="410">
                  <c:v>43332</c:v>
                </c:pt>
                <c:pt idx="411">
                  <c:v>43333</c:v>
                </c:pt>
                <c:pt idx="412">
                  <c:v>43334</c:v>
                </c:pt>
                <c:pt idx="413">
                  <c:v>43335</c:v>
                </c:pt>
                <c:pt idx="414">
                  <c:v>43336</c:v>
                </c:pt>
                <c:pt idx="415">
                  <c:v>43339</c:v>
                </c:pt>
                <c:pt idx="416">
                  <c:v>43340</c:v>
                </c:pt>
                <c:pt idx="417">
                  <c:v>43341</c:v>
                </c:pt>
                <c:pt idx="418">
                  <c:v>43342</c:v>
                </c:pt>
                <c:pt idx="419">
                  <c:v>43343</c:v>
                </c:pt>
                <c:pt idx="420">
                  <c:v>43347</c:v>
                </c:pt>
                <c:pt idx="421">
                  <c:v>43348</c:v>
                </c:pt>
                <c:pt idx="422">
                  <c:v>43349</c:v>
                </c:pt>
                <c:pt idx="423">
                  <c:v>43350</c:v>
                </c:pt>
                <c:pt idx="424">
                  <c:v>43353</c:v>
                </c:pt>
                <c:pt idx="425">
                  <c:v>43354</c:v>
                </c:pt>
                <c:pt idx="426">
                  <c:v>43355</c:v>
                </c:pt>
                <c:pt idx="427">
                  <c:v>43356</c:v>
                </c:pt>
                <c:pt idx="428">
                  <c:v>43357</c:v>
                </c:pt>
                <c:pt idx="429">
                  <c:v>43360</c:v>
                </c:pt>
                <c:pt idx="430">
                  <c:v>43361</c:v>
                </c:pt>
                <c:pt idx="431">
                  <c:v>43362</c:v>
                </c:pt>
                <c:pt idx="432">
                  <c:v>43363</c:v>
                </c:pt>
                <c:pt idx="433">
                  <c:v>43364</c:v>
                </c:pt>
                <c:pt idx="434">
                  <c:v>43367</c:v>
                </c:pt>
                <c:pt idx="435">
                  <c:v>43368</c:v>
                </c:pt>
                <c:pt idx="436">
                  <c:v>43369</c:v>
                </c:pt>
                <c:pt idx="437">
                  <c:v>43370</c:v>
                </c:pt>
                <c:pt idx="438">
                  <c:v>43371</c:v>
                </c:pt>
                <c:pt idx="439">
                  <c:v>43374</c:v>
                </c:pt>
                <c:pt idx="440">
                  <c:v>43375</c:v>
                </c:pt>
                <c:pt idx="441">
                  <c:v>43376</c:v>
                </c:pt>
                <c:pt idx="442">
                  <c:v>43377</c:v>
                </c:pt>
                <c:pt idx="443">
                  <c:v>43378</c:v>
                </c:pt>
                <c:pt idx="444">
                  <c:v>43381</c:v>
                </c:pt>
                <c:pt idx="445">
                  <c:v>43382</c:v>
                </c:pt>
                <c:pt idx="446">
                  <c:v>43383</c:v>
                </c:pt>
                <c:pt idx="447">
                  <c:v>43384</c:v>
                </c:pt>
                <c:pt idx="448">
                  <c:v>43385</c:v>
                </c:pt>
                <c:pt idx="449">
                  <c:v>43388</c:v>
                </c:pt>
                <c:pt idx="450">
                  <c:v>43389</c:v>
                </c:pt>
                <c:pt idx="451">
                  <c:v>43390</c:v>
                </c:pt>
                <c:pt idx="452">
                  <c:v>43391</c:v>
                </c:pt>
                <c:pt idx="453">
                  <c:v>43392</c:v>
                </c:pt>
                <c:pt idx="454">
                  <c:v>43395</c:v>
                </c:pt>
                <c:pt idx="455">
                  <c:v>43396</c:v>
                </c:pt>
                <c:pt idx="456">
                  <c:v>43397</c:v>
                </c:pt>
                <c:pt idx="457">
                  <c:v>43398</c:v>
                </c:pt>
                <c:pt idx="458">
                  <c:v>43399</c:v>
                </c:pt>
                <c:pt idx="459">
                  <c:v>43402</c:v>
                </c:pt>
                <c:pt idx="460">
                  <c:v>43403</c:v>
                </c:pt>
                <c:pt idx="461">
                  <c:v>43404</c:v>
                </c:pt>
                <c:pt idx="462">
                  <c:v>43405</c:v>
                </c:pt>
                <c:pt idx="463">
                  <c:v>43406</c:v>
                </c:pt>
                <c:pt idx="464">
                  <c:v>43409</c:v>
                </c:pt>
                <c:pt idx="465">
                  <c:v>43410</c:v>
                </c:pt>
                <c:pt idx="466">
                  <c:v>43411</c:v>
                </c:pt>
                <c:pt idx="467">
                  <c:v>43412</c:v>
                </c:pt>
                <c:pt idx="468">
                  <c:v>43413</c:v>
                </c:pt>
                <c:pt idx="469">
                  <c:v>43416</c:v>
                </c:pt>
                <c:pt idx="470">
                  <c:v>43417</c:v>
                </c:pt>
                <c:pt idx="471">
                  <c:v>43418</c:v>
                </c:pt>
                <c:pt idx="472">
                  <c:v>43419</c:v>
                </c:pt>
                <c:pt idx="473">
                  <c:v>43420</c:v>
                </c:pt>
                <c:pt idx="474">
                  <c:v>43423</c:v>
                </c:pt>
                <c:pt idx="475">
                  <c:v>43424</c:v>
                </c:pt>
                <c:pt idx="476">
                  <c:v>43425</c:v>
                </c:pt>
                <c:pt idx="477">
                  <c:v>43427</c:v>
                </c:pt>
                <c:pt idx="478">
                  <c:v>43430</c:v>
                </c:pt>
                <c:pt idx="479">
                  <c:v>43431</c:v>
                </c:pt>
                <c:pt idx="480">
                  <c:v>43432</c:v>
                </c:pt>
                <c:pt idx="481">
                  <c:v>43433</c:v>
                </c:pt>
                <c:pt idx="482">
                  <c:v>43434</c:v>
                </c:pt>
                <c:pt idx="483">
                  <c:v>43437</c:v>
                </c:pt>
                <c:pt idx="484">
                  <c:v>43438</c:v>
                </c:pt>
                <c:pt idx="485">
                  <c:v>43440</c:v>
                </c:pt>
                <c:pt idx="486">
                  <c:v>43441</c:v>
                </c:pt>
                <c:pt idx="487">
                  <c:v>43444</c:v>
                </c:pt>
                <c:pt idx="488">
                  <c:v>43445</c:v>
                </c:pt>
                <c:pt idx="489">
                  <c:v>43446</c:v>
                </c:pt>
                <c:pt idx="490">
                  <c:v>43447</c:v>
                </c:pt>
                <c:pt idx="491">
                  <c:v>43448</c:v>
                </c:pt>
                <c:pt idx="492">
                  <c:v>43451</c:v>
                </c:pt>
                <c:pt idx="493">
                  <c:v>43452</c:v>
                </c:pt>
                <c:pt idx="494">
                  <c:v>43453</c:v>
                </c:pt>
                <c:pt idx="495">
                  <c:v>43454</c:v>
                </c:pt>
                <c:pt idx="496">
                  <c:v>43455</c:v>
                </c:pt>
                <c:pt idx="497">
                  <c:v>43458</c:v>
                </c:pt>
                <c:pt idx="498">
                  <c:v>43460</c:v>
                </c:pt>
                <c:pt idx="499">
                  <c:v>43461</c:v>
                </c:pt>
                <c:pt idx="500">
                  <c:v>43462</c:v>
                </c:pt>
                <c:pt idx="501">
                  <c:v>43465</c:v>
                </c:pt>
                <c:pt idx="502">
                  <c:v>43467</c:v>
                </c:pt>
                <c:pt idx="503">
                  <c:v>43468</c:v>
                </c:pt>
                <c:pt idx="504">
                  <c:v>43469</c:v>
                </c:pt>
                <c:pt idx="505">
                  <c:v>43472</c:v>
                </c:pt>
                <c:pt idx="506">
                  <c:v>43473</c:v>
                </c:pt>
                <c:pt idx="507">
                  <c:v>43474</c:v>
                </c:pt>
                <c:pt idx="508">
                  <c:v>43475</c:v>
                </c:pt>
                <c:pt idx="509">
                  <c:v>43476</c:v>
                </c:pt>
                <c:pt idx="510">
                  <c:v>43479</c:v>
                </c:pt>
                <c:pt idx="511">
                  <c:v>43480</c:v>
                </c:pt>
                <c:pt idx="512">
                  <c:v>43481</c:v>
                </c:pt>
                <c:pt idx="513">
                  <c:v>43482</c:v>
                </c:pt>
                <c:pt idx="514">
                  <c:v>43483</c:v>
                </c:pt>
                <c:pt idx="515">
                  <c:v>43487</c:v>
                </c:pt>
                <c:pt idx="516">
                  <c:v>43488</c:v>
                </c:pt>
                <c:pt idx="517">
                  <c:v>43489</c:v>
                </c:pt>
                <c:pt idx="518">
                  <c:v>43490</c:v>
                </c:pt>
                <c:pt idx="519">
                  <c:v>43493</c:v>
                </c:pt>
                <c:pt idx="520">
                  <c:v>43494</c:v>
                </c:pt>
                <c:pt idx="521">
                  <c:v>43495</c:v>
                </c:pt>
                <c:pt idx="522">
                  <c:v>43496</c:v>
                </c:pt>
                <c:pt idx="523">
                  <c:v>43497</c:v>
                </c:pt>
                <c:pt idx="524">
                  <c:v>43500</c:v>
                </c:pt>
                <c:pt idx="525">
                  <c:v>43501</c:v>
                </c:pt>
                <c:pt idx="526">
                  <c:v>43502</c:v>
                </c:pt>
                <c:pt idx="527">
                  <c:v>43503</c:v>
                </c:pt>
                <c:pt idx="528">
                  <c:v>43504</c:v>
                </c:pt>
                <c:pt idx="529">
                  <c:v>43507</c:v>
                </c:pt>
                <c:pt idx="530">
                  <c:v>43508</c:v>
                </c:pt>
                <c:pt idx="531">
                  <c:v>43509</c:v>
                </c:pt>
                <c:pt idx="532">
                  <c:v>43510</c:v>
                </c:pt>
                <c:pt idx="533">
                  <c:v>43511</c:v>
                </c:pt>
                <c:pt idx="534">
                  <c:v>43515</c:v>
                </c:pt>
                <c:pt idx="535">
                  <c:v>43516</c:v>
                </c:pt>
                <c:pt idx="536">
                  <c:v>43517</c:v>
                </c:pt>
                <c:pt idx="537">
                  <c:v>43518</c:v>
                </c:pt>
                <c:pt idx="538">
                  <c:v>43521</c:v>
                </c:pt>
                <c:pt idx="539">
                  <c:v>43522</c:v>
                </c:pt>
                <c:pt idx="540">
                  <c:v>43523</c:v>
                </c:pt>
                <c:pt idx="541">
                  <c:v>43524</c:v>
                </c:pt>
                <c:pt idx="542">
                  <c:v>43525</c:v>
                </c:pt>
                <c:pt idx="543">
                  <c:v>43528</c:v>
                </c:pt>
                <c:pt idx="544">
                  <c:v>43529</c:v>
                </c:pt>
                <c:pt idx="545">
                  <c:v>43530</c:v>
                </c:pt>
                <c:pt idx="546">
                  <c:v>43531</c:v>
                </c:pt>
                <c:pt idx="547">
                  <c:v>43532</c:v>
                </c:pt>
                <c:pt idx="548">
                  <c:v>43535</c:v>
                </c:pt>
                <c:pt idx="549">
                  <c:v>43536</c:v>
                </c:pt>
                <c:pt idx="550">
                  <c:v>43537</c:v>
                </c:pt>
                <c:pt idx="551">
                  <c:v>43538</c:v>
                </c:pt>
                <c:pt idx="552">
                  <c:v>43539</c:v>
                </c:pt>
                <c:pt idx="553">
                  <c:v>43542</c:v>
                </c:pt>
                <c:pt idx="554">
                  <c:v>43543</c:v>
                </c:pt>
                <c:pt idx="555">
                  <c:v>43544</c:v>
                </c:pt>
                <c:pt idx="556">
                  <c:v>43545</c:v>
                </c:pt>
                <c:pt idx="557">
                  <c:v>43546</c:v>
                </c:pt>
                <c:pt idx="558">
                  <c:v>43549</c:v>
                </c:pt>
                <c:pt idx="559">
                  <c:v>43550</c:v>
                </c:pt>
                <c:pt idx="560">
                  <c:v>43551</c:v>
                </c:pt>
                <c:pt idx="561">
                  <c:v>43552</c:v>
                </c:pt>
                <c:pt idx="562">
                  <c:v>43553</c:v>
                </c:pt>
                <c:pt idx="563">
                  <c:v>43556</c:v>
                </c:pt>
                <c:pt idx="564">
                  <c:v>43557</c:v>
                </c:pt>
                <c:pt idx="565">
                  <c:v>43558</c:v>
                </c:pt>
                <c:pt idx="566">
                  <c:v>43559</c:v>
                </c:pt>
                <c:pt idx="567">
                  <c:v>43560</c:v>
                </c:pt>
                <c:pt idx="568">
                  <c:v>43563</c:v>
                </c:pt>
                <c:pt idx="569">
                  <c:v>43564</c:v>
                </c:pt>
                <c:pt idx="570">
                  <c:v>43565</c:v>
                </c:pt>
                <c:pt idx="571">
                  <c:v>43566</c:v>
                </c:pt>
                <c:pt idx="572">
                  <c:v>43567</c:v>
                </c:pt>
                <c:pt idx="573">
                  <c:v>43570</c:v>
                </c:pt>
                <c:pt idx="574">
                  <c:v>43571</c:v>
                </c:pt>
                <c:pt idx="575">
                  <c:v>43572</c:v>
                </c:pt>
                <c:pt idx="576">
                  <c:v>43573</c:v>
                </c:pt>
                <c:pt idx="577">
                  <c:v>43577</c:v>
                </c:pt>
                <c:pt idx="578">
                  <c:v>43578</c:v>
                </c:pt>
                <c:pt idx="579">
                  <c:v>43579</c:v>
                </c:pt>
                <c:pt idx="580">
                  <c:v>43580</c:v>
                </c:pt>
                <c:pt idx="581">
                  <c:v>43581</c:v>
                </c:pt>
                <c:pt idx="582">
                  <c:v>43584</c:v>
                </c:pt>
                <c:pt idx="583">
                  <c:v>43585</c:v>
                </c:pt>
                <c:pt idx="584">
                  <c:v>43586</c:v>
                </c:pt>
                <c:pt idx="585">
                  <c:v>43587</c:v>
                </c:pt>
                <c:pt idx="586">
                  <c:v>43588</c:v>
                </c:pt>
                <c:pt idx="587">
                  <c:v>43591</c:v>
                </c:pt>
                <c:pt idx="588">
                  <c:v>43592</c:v>
                </c:pt>
                <c:pt idx="589">
                  <c:v>43593</c:v>
                </c:pt>
                <c:pt idx="590">
                  <c:v>43594</c:v>
                </c:pt>
                <c:pt idx="591">
                  <c:v>43595</c:v>
                </c:pt>
                <c:pt idx="592">
                  <c:v>43598</c:v>
                </c:pt>
                <c:pt idx="593">
                  <c:v>43599</c:v>
                </c:pt>
                <c:pt idx="594">
                  <c:v>43600</c:v>
                </c:pt>
                <c:pt idx="595">
                  <c:v>43601</c:v>
                </c:pt>
                <c:pt idx="596">
                  <c:v>43602</c:v>
                </c:pt>
                <c:pt idx="597">
                  <c:v>43605</c:v>
                </c:pt>
                <c:pt idx="598">
                  <c:v>43606</c:v>
                </c:pt>
                <c:pt idx="599">
                  <c:v>43607</c:v>
                </c:pt>
                <c:pt idx="600">
                  <c:v>43608</c:v>
                </c:pt>
                <c:pt idx="601">
                  <c:v>43609</c:v>
                </c:pt>
                <c:pt idx="602">
                  <c:v>43613</c:v>
                </c:pt>
                <c:pt idx="603">
                  <c:v>43614</c:v>
                </c:pt>
                <c:pt idx="604">
                  <c:v>43615</c:v>
                </c:pt>
                <c:pt idx="605">
                  <c:v>43616</c:v>
                </c:pt>
                <c:pt idx="606">
                  <c:v>43619</c:v>
                </c:pt>
                <c:pt idx="607">
                  <c:v>43620</c:v>
                </c:pt>
                <c:pt idx="608">
                  <c:v>43621</c:v>
                </c:pt>
                <c:pt idx="609">
                  <c:v>43622</c:v>
                </c:pt>
                <c:pt idx="610">
                  <c:v>43623</c:v>
                </c:pt>
                <c:pt idx="611">
                  <c:v>43626</c:v>
                </c:pt>
                <c:pt idx="612">
                  <c:v>43627</c:v>
                </c:pt>
                <c:pt idx="613">
                  <c:v>43628</c:v>
                </c:pt>
                <c:pt idx="614">
                  <c:v>43629</c:v>
                </c:pt>
                <c:pt idx="615">
                  <c:v>43630</c:v>
                </c:pt>
                <c:pt idx="616">
                  <c:v>43633</c:v>
                </c:pt>
                <c:pt idx="617">
                  <c:v>43634</c:v>
                </c:pt>
                <c:pt idx="618">
                  <c:v>43635</c:v>
                </c:pt>
                <c:pt idx="619">
                  <c:v>43636</c:v>
                </c:pt>
                <c:pt idx="620">
                  <c:v>43637</c:v>
                </c:pt>
                <c:pt idx="621">
                  <c:v>43640</c:v>
                </c:pt>
                <c:pt idx="622">
                  <c:v>43641</c:v>
                </c:pt>
                <c:pt idx="623">
                  <c:v>43642</c:v>
                </c:pt>
                <c:pt idx="624">
                  <c:v>43643</c:v>
                </c:pt>
                <c:pt idx="625">
                  <c:v>43644</c:v>
                </c:pt>
                <c:pt idx="626">
                  <c:v>43647</c:v>
                </c:pt>
                <c:pt idx="627">
                  <c:v>43648</c:v>
                </c:pt>
                <c:pt idx="628">
                  <c:v>43649</c:v>
                </c:pt>
                <c:pt idx="629">
                  <c:v>43651</c:v>
                </c:pt>
                <c:pt idx="630">
                  <c:v>43654</c:v>
                </c:pt>
                <c:pt idx="631">
                  <c:v>43655</c:v>
                </c:pt>
                <c:pt idx="632">
                  <c:v>43656</c:v>
                </c:pt>
                <c:pt idx="633">
                  <c:v>43657</c:v>
                </c:pt>
                <c:pt idx="634">
                  <c:v>43658</c:v>
                </c:pt>
                <c:pt idx="635">
                  <c:v>43661</c:v>
                </c:pt>
                <c:pt idx="636">
                  <c:v>43662</c:v>
                </c:pt>
                <c:pt idx="637">
                  <c:v>43663</c:v>
                </c:pt>
                <c:pt idx="638">
                  <c:v>43664</c:v>
                </c:pt>
                <c:pt idx="639">
                  <c:v>43665</c:v>
                </c:pt>
                <c:pt idx="640">
                  <c:v>43668</c:v>
                </c:pt>
                <c:pt idx="641">
                  <c:v>43669</c:v>
                </c:pt>
                <c:pt idx="642">
                  <c:v>43670</c:v>
                </c:pt>
                <c:pt idx="643">
                  <c:v>43671</c:v>
                </c:pt>
                <c:pt idx="644">
                  <c:v>43672</c:v>
                </c:pt>
                <c:pt idx="645">
                  <c:v>43675</c:v>
                </c:pt>
                <c:pt idx="646">
                  <c:v>43676</c:v>
                </c:pt>
                <c:pt idx="647">
                  <c:v>43677</c:v>
                </c:pt>
                <c:pt idx="648">
                  <c:v>43678</c:v>
                </c:pt>
                <c:pt idx="649">
                  <c:v>43679</c:v>
                </c:pt>
                <c:pt idx="650">
                  <c:v>43682</c:v>
                </c:pt>
                <c:pt idx="651">
                  <c:v>43683</c:v>
                </c:pt>
                <c:pt idx="652">
                  <c:v>43684</c:v>
                </c:pt>
                <c:pt idx="653">
                  <c:v>43685</c:v>
                </c:pt>
                <c:pt idx="654">
                  <c:v>43686</c:v>
                </c:pt>
                <c:pt idx="655">
                  <c:v>43689</c:v>
                </c:pt>
                <c:pt idx="656">
                  <c:v>43690</c:v>
                </c:pt>
                <c:pt idx="657">
                  <c:v>43691</c:v>
                </c:pt>
                <c:pt idx="658">
                  <c:v>43692</c:v>
                </c:pt>
                <c:pt idx="659">
                  <c:v>43693</c:v>
                </c:pt>
                <c:pt idx="660">
                  <c:v>43696</c:v>
                </c:pt>
                <c:pt idx="661">
                  <c:v>43697</c:v>
                </c:pt>
                <c:pt idx="662">
                  <c:v>43698</c:v>
                </c:pt>
                <c:pt idx="663">
                  <c:v>43699</c:v>
                </c:pt>
                <c:pt idx="664">
                  <c:v>43700</c:v>
                </c:pt>
                <c:pt idx="665">
                  <c:v>43703</c:v>
                </c:pt>
                <c:pt idx="666">
                  <c:v>43704</c:v>
                </c:pt>
                <c:pt idx="667">
                  <c:v>43705</c:v>
                </c:pt>
                <c:pt idx="668">
                  <c:v>43706</c:v>
                </c:pt>
                <c:pt idx="669">
                  <c:v>43707</c:v>
                </c:pt>
                <c:pt idx="670">
                  <c:v>43711</c:v>
                </c:pt>
                <c:pt idx="671">
                  <c:v>43712</c:v>
                </c:pt>
                <c:pt idx="672">
                  <c:v>43713</c:v>
                </c:pt>
                <c:pt idx="673">
                  <c:v>43714</c:v>
                </c:pt>
                <c:pt idx="674">
                  <c:v>43717</c:v>
                </c:pt>
                <c:pt idx="675">
                  <c:v>43718</c:v>
                </c:pt>
                <c:pt idx="676">
                  <c:v>43719</c:v>
                </c:pt>
                <c:pt idx="677">
                  <c:v>43720</c:v>
                </c:pt>
                <c:pt idx="678">
                  <c:v>43721</c:v>
                </c:pt>
                <c:pt idx="679">
                  <c:v>43724</c:v>
                </c:pt>
                <c:pt idx="680">
                  <c:v>43725</c:v>
                </c:pt>
                <c:pt idx="681">
                  <c:v>43726</c:v>
                </c:pt>
                <c:pt idx="682">
                  <c:v>43727</c:v>
                </c:pt>
                <c:pt idx="683">
                  <c:v>43728</c:v>
                </c:pt>
                <c:pt idx="684">
                  <c:v>43731</c:v>
                </c:pt>
                <c:pt idx="685">
                  <c:v>43732</c:v>
                </c:pt>
                <c:pt idx="686">
                  <c:v>43733</c:v>
                </c:pt>
                <c:pt idx="687">
                  <c:v>43734</c:v>
                </c:pt>
                <c:pt idx="688">
                  <c:v>43735</c:v>
                </c:pt>
                <c:pt idx="689">
                  <c:v>43738</c:v>
                </c:pt>
                <c:pt idx="690">
                  <c:v>43739</c:v>
                </c:pt>
                <c:pt idx="691">
                  <c:v>43740</c:v>
                </c:pt>
                <c:pt idx="692">
                  <c:v>43741</c:v>
                </c:pt>
                <c:pt idx="693">
                  <c:v>43742</c:v>
                </c:pt>
                <c:pt idx="694">
                  <c:v>43745</c:v>
                </c:pt>
                <c:pt idx="695">
                  <c:v>43746</c:v>
                </c:pt>
                <c:pt idx="696">
                  <c:v>43747</c:v>
                </c:pt>
                <c:pt idx="697">
                  <c:v>43748</c:v>
                </c:pt>
                <c:pt idx="698">
                  <c:v>43749</c:v>
                </c:pt>
                <c:pt idx="699">
                  <c:v>43752</c:v>
                </c:pt>
                <c:pt idx="700">
                  <c:v>43753</c:v>
                </c:pt>
                <c:pt idx="701">
                  <c:v>43754</c:v>
                </c:pt>
                <c:pt idx="702">
                  <c:v>43755</c:v>
                </c:pt>
                <c:pt idx="703">
                  <c:v>43756</c:v>
                </c:pt>
                <c:pt idx="704">
                  <c:v>43759</c:v>
                </c:pt>
                <c:pt idx="705">
                  <c:v>43760</c:v>
                </c:pt>
                <c:pt idx="706">
                  <c:v>43761</c:v>
                </c:pt>
                <c:pt idx="707">
                  <c:v>43762</c:v>
                </c:pt>
                <c:pt idx="708">
                  <c:v>43763</c:v>
                </c:pt>
                <c:pt idx="709">
                  <c:v>43766</c:v>
                </c:pt>
                <c:pt idx="710">
                  <c:v>43767</c:v>
                </c:pt>
                <c:pt idx="711">
                  <c:v>43768</c:v>
                </c:pt>
                <c:pt idx="712">
                  <c:v>43769</c:v>
                </c:pt>
                <c:pt idx="713">
                  <c:v>43770</c:v>
                </c:pt>
                <c:pt idx="714">
                  <c:v>43773</c:v>
                </c:pt>
                <c:pt idx="715">
                  <c:v>43774</c:v>
                </c:pt>
                <c:pt idx="716">
                  <c:v>43775</c:v>
                </c:pt>
                <c:pt idx="717">
                  <c:v>43776</c:v>
                </c:pt>
                <c:pt idx="718">
                  <c:v>43777</c:v>
                </c:pt>
                <c:pt idx="719">
                  <c:v>43780</c:v>
                </c:pt>
                <c:pt idx="720">
                  <c:v>43781</c:v>
                </c:pt>
                <c:pt idx="721">
                  <c:v>43782</c:v>
                </c:pt>
                <c:pt idx="722">
                  <c:v>43783</c:v>
                </c:pt>
                <c:pt idx="723">
                  <c:v>43784</c:v>
                </c:pt>
                <c:pt idx="724">
                  <c:v>43787</c:v>
                </c:pt>
                <c:pt idx="725">
                  <c:v>43788</c:v>
                </c:pt>
                <c:pt idx="726">
                  <c:v>43789</c:v>
                </c:pt>
                <c:pt idx="727">
                  <c:v>43790</c:v>
                </c:pt>
                <c:pt idx="728">
                  <c:v>43791</c:v>
                </c:pt>
                <c:pt idx="729">
                  <c:v>43794</c:v>
                </c:pt>
                <c:pt idx="730">
                  <c:v>43795</c:v>
                </c:pt>
                <c:pt idx="731">
                  <c:v>43796</c:v>
                </c:pt>
                <c:pt idx="732">
                  <c:v>43798</c:v>
                </c:pt>
                <c:pt idx="733">
                  <c:v>43801</c:v>
                </c:pt>
                <c:pt idx="734">
                  <c:v>43802</c:v>
                </c:pt>
                <c:pt idx="735">
                  <c:v>43803</c:v>
                </c:pt>
                <c:pt idx="736">
                  <c:v>43804</c:v>
                </c:pt>
                <c:pt idx="737">
                  <c:v>43805</c:v>
                </c:pt>
                <c:pt idx="738">
                  <c:v>43808</c:v>
                </c:pt>
                <c:pt idx="739">
                  <c:v>43809</c:v>
                </c:pt>
                <c:pt idx="740">
                  <c:v>43810</c:v>
                </c:pt>
                <c:pt idx="741">
                  <c:v>43811</c:v>
                </c:pt>
                <c:pt idx="742">
                  <c:v>43812</c:v>
                </c:pt>
                <c:pt idx="743">
                  <c:v>43815</c:v>
                </c:pt>
                <c:pt idx="744">
                  <c:v>43816</c:v>
                </c:pt>
                <c:pt idx="745">
                  <c:v>43817</c:v>
                </c:pt>
                <c:pt idx="746">
                  <c:v>43818</c:v>
                </c:pt>
                <c:pt idx="747">
                  <c:v>43819</c:v>
                </c:pt>
                <c:pt idx="748">
                  <c:v>43822</c:v>
                </c:pt>
                <c:pt idx="749">
                  <c:v>43823</c:v>
                </c:pt>
                <c:pt idx="750">
                  <c:v>43825</c:v>
                </c:pt>
                <c:pt idx="751">
                  <c:v>43826</c:v>
                </c:pt>
                <c:pt idx="752">
                  <c:v>43829</c:v>
                </c:pt>
                <c:pt idx="753">
                  <c:v>43830</c:v>
                </c:pt>
                <c:pt idx="754">
                  <c:v>43832</c:v>
                </c:pt>
                <c:pt idx="755">
                  <c:v>43833</c:v>
                </c:pt>
                <c:pt idx="756">
                  <c:v>43836</c:v>
                </c:pt>
                <c:pt idx="757">
                  <c:v>43837</c:v>
                </c:pt>
                <c:pt idx="758">
                  <c:v>43838</c:v>
                </c:pt>
                <c:pt idx="759">
                  <c:v>43839</c:v>
                </c:pt>
                <c:pt idx="760">
                  <c:v>43840</c:v>
                </c:pt>
                <c:pt idx="761">
                  <c:v>43843</c:v>
                </c:pt>
                <c:pt idx="762">
                  <c:v>43844</c:v>
                </c:pt>
                <c:pt idx="763">
                  <c:v>43845</c:v>
                </c:pt>
                <c:pt idx="764">
                  <c:v>43846</c:v>
                </c:pt>
                <c:pt idx="765">
                  <c:v>43847</c:v>
                </c:pt>
                <c:pt idx="766">
                  <c:v>43851</c:v>
                </c:pt>
                <c:pt idx="767">
                  <c:v>43852</c:v>
                </c:pt>
                <c:pt idx="768">
                  <c:v>43853</c:v>
                </c:pt>
                <c:pt idx="769">
                  <c:v>43854</c:v>
                </c:pt>
                <c:pt idx="770">
                  <c:v>43857</c:v>
                </c:pt>
                <c:pt idx="771">
                  <c:v>43858</c:v>
                </c:pt>
                <c:pt idx="772">
                  <c:v>43859</c:v>
                </c:pt>
                <c:pt idx="773">
                  <c:v>43860</c:v>
                </c:pt>
                <c:pt idx="774">
                  <c:v>43861</c:v>
                </c:pt>
                <c:pt idx="775">
                  <c:v>43864</c:v>
                </c:pt>
                <c:pt idx="776">
                  <c:v>43865</c:v>
                </c:pt>
                <c:pt idx="777">
                  <c:v>43866</c:v>
                </c:pt>
                <c:pt idx="778">
                  <c:v>43867</c:v>
                </c:pt>
                <c:pt idx="779">
                  <c:v>43868</c:v>
                </c:pt>
                <c:pt idx="780">
                  <c:v>43871</c:v>
                </c:pt>
                <c:pt idx="781">
                  <c:v>43872</c:v>
                </c:pt>
                <c:pt idx="782">
                  <c:v>43873</c:v>
                </c:pt>
                <c:pt idx="783">
                  <c:v>43874</c:v>
                </c:pt>
                <c:pt idx="784">
                  <c:v>43875</c:v>
                </c:pt>
                <c:pt idx="785">
                  <c:v>43879</c:v>
                </c:pt>
                <c:pt idx="786">
                  <c:v>43880</c:v>
                </c:pt>
                <c:pt idx="787">
                  <c:v>43881</c:v>
                </c:pt>
                <c:pt idx="788">
                  <c:v>43882</c:v>
                </c:pt>
                <c:pt idx="789">
                  <c:v>43885</c:v>
                </c:pt>
                <c:pt idx="790">
                  <c:v>43886</c:v>
                </c:pt>
                <c:pt idx="791">
                  <c:v>43887</c:v>
                </c:pt>
                <c:pt idx="792">
                  <c:v>43888</c:v>
                </c:pt>
                <c:pt idx="793">
                  <c:v>43889</c:v>
                </c:pt>
                <c:pt idx="794">
                  <c:v>43892</c:v>
                </c:pt>
                <c:pt idx="795">
                  <c:v>43893</c:v>
                </c:pt>
                <c:pt idx="796">
                  <c:v>43894</c:v>
                </c:pt>
                <c:pt idx="797">
                  <c:v>43895</c:v>
                </c:pt>
                <c:pt idx="798">
                  <c:v>43896</c:v>
                </c:pt>
                <c:pt idx="799">
                  <c:v>43899</c:v>
                </c:pt>
                <c:pt idx="800">
                  <c:v>43900</c:v>
                </c:pt>
                <c:pt idx="801">
                  <c:v>43901</c:v>
                </c:pt>
                <c:pt idx="802">
                  <c:v>43902</c:v>
                </c:pt>
                <c:pt idx="803">
                  <c:v>43903</c:v>
                </c:pt>
                <c:pt idx="804">
                  <c:v>43906</c:v>
                </c:pt>
                <c:pt idx="805">
                  <c:v>43907</c:v>
                </c:pt>
                <c:pt idx="806">
                  <c:v>43908</c:v>
                </c:pt>
                <c:pt idx="807">
                  <c:v>43909</c:v>
                </c:pt>
                <c:pt idx="808">
                  <c:v>43910</c:v>
                </c:pt>
                <c:pt idx="809">
                  <c:v>43913</c:v>
                </c:pt>
                <c:pt idx="810">
                  <c:v>43914</c:v>
                </c:pt>
                <c:pt idx="811">
                  <c:v>43915</c:v>
                </c:pt>
                <c:pt idx="812">
                  <c:v>43916</c:v>
                </c:pt>
                <c:pt idx="813">
                  <c:v>43917</c:v>
                </c:pt>
                <c:pt idx="814">
                  <c:v>43920</c:v>
                </c:pt>
                <c:pt idx="815">
                  <c:v>43921</c:v>
                </c:pt>
                <c:pt idx="816">
                  <c:v>43922</c:v>
                </c:pt>
                <c:pt idx="817">
                  <c:v>43923</c:v>
                </c:pt>
                <c:pt idx="818">
                  <c:v>43924</c:v>
                </c:pt>
                <c:pt idx="819">
                  <c:v>43927</c:v>
                </c:pt>
                <c:pt idx="820">
                  <c:v>43928</c:v>
                </c:pt>
                <c:pt idx="821">
                  <c:v>43929</c:v>
                </c:pt>
                <c:pt idx="822">
                  <c:v>43930</c:v>
                </c:pt>
                <c:pt idx="823">
                  <c:v>43934</c:v>
                </c:pt>
                <c:pt idx="824">
                  <c:v>43935</c:v>
                </c:pt>
                <c:pt idx="825">
                  <c:v>43936</c:v>
                </c:pt>
                <c:pt idx="826">
                  <c:v>43937</c:v>
                </c:pt>
                <c:pt idx="827">
                  <c:v>43938</c:v>
                </c:pt>
                <c:pt idx="828">
                  <c:v>43941</c:v>
                </c:pt>
                <c:pt idx="829">
                  <c:v>43942</c:v>
                </c:pt>
                <c:pt idx="830">
                  <c:v>43943</c:v>
                </c:pt>
                <c:pt idx="831">
                  <c:v>43944</c:v>
                </c:pt>
                <c:pt idx="832">
                  <c:v>43945</c:v>
                </c:pt>
                <c:pt idx="833">
                  <c:v>43948</c:v>
                </c:pt>
                <c:pt idx="834">
                  <c:v>43949</c:v>
                </c:pt>
                <c:pt idx="835">
                  <c:v>43950</c:v>
                </c:pt>
                <c:pt idx="836">
                  <c:v>43951</c:v>
                </c:pt>
                <c:pt idx="837">
                  <c:v>43952</c:v>
                </c:pt>
                <c:pt idx="838">
                  <c:v>43955</c:v>
                </c:pt>
                <c:pt idx="839">
                  <c:v>43956</c:v>
                </c:pt>
                <c:pt idx="840">
                  <c:v>43957</c:v>
                </c:pt>
                <c:pt idx="841">
                  <c:v>43958</c:v>
                </c:pt>
                <c:pt idx="842">
                  <c:v>43959</c:v>
                </c:pt>
                <c:pt idx="843">
                  <c:v>43962</c:v>
                </c:pt>
                <c:pt idx="844">
                  <c:v>43963</c:v>
                </c:pt>
                <c:pt idx="845">
                  <c:v>43964</c:v>
                </c:pt>
                <c:pt idx="846">
                  <c:v>43965</c:v>
                </c:pt>
                <c:pt idx="847">
                  <c:v>43966</c:v>
                </c:pt>
                <c:pt idx="848">
                  <c:v>43969</c:v>
                </c:pt>
                <c:pt idx="849">
                  <c:v>43970</c:v>
                </c:pt>
                <c:pt idx="850">
                  <c:v>43971</c:v>
                </c:pt>
                <c:pt idx="851">
                  <c:v>43972</c:v>
                </c:pt>
                <c:pt idx="852">
                  <c:v>43973</c:v>
                </c:pt>
                <c:pt idx="853">
                  <c:v>43977</c:v>
                </c:pt>
                <c:pt idx="854">
                  <c:v>43978</c:v>
                </c:pt>
                <c:pt idx="855">
                  <c:v>43979</c:v>
                </c:pt>
                <c:pt idx="856">
                  <c:v>43980</c:v>
                </c:pt>
                <c:pt idx="857">
                  <c:v>43983</c:v>
                </c:pt>
                <c:pt idx="858">
                  <c:v>43984</c:v>
                </c:pt>
                <c:pt idx="859">
                  <c:v>43985</c:v>
                </c:pt>
                <c:pt idx="860">
                  <c:v>43986</c:v>
                </c:pt>
                <c:pt idx="861">
                  <c:v>43987</c:v>
                </c:pt>
                <c:pt idx="862">
                  <c:v>43990</c:v>
                </c:pt>
                <c:pt idx="863">
                  <c:v>43991</c:v>
                </c:pt>
                <c:pt idx="864">
                  <c:v>43992</c:v>
                </c:pt>
                <c:pt idx="865">
                  <c:v>43993</c:v>
                </c:pt>
                <c:pt idx="866">
                  <c:v>43994</c:v>
                </c:pt>
                <c:pt idx="867">
                  <c:v>43997</c:v>
                </c:pt>
                <c:pt idx="868">
                  <c:v>43998</c:v>
                </c:pt>
                <c:pt idx="869">
                  <c:v>43999</c:v>
                </c:pt>
                <c:pt idx="870">
                  <c:v>44000</c:v>
                </c:pt>
                <c:pt idx="871">
                  <c:v>44001</c:v>
                </c:pt>
                <c:pt idx="872">
                  <c:v>44004</c:v>
                </c:pt>
                <c:pt idx="873">
                  <c:v>44005</c:v>
                </c:pt>
                <c:pt idx="874">
                  <c:v>44006</c:v>
                </c:pt>
                <c:pt idx="875">
                  <c:v>44007</c:v>
                </c:pt>
                <c:pt idx="876">
                  <c:v>44008</c:v>
                </c:pt>
                <c:pt idx="877">
                  <c:v>44011</c:v>
                </c:pt>
                <c:pt idx="878">
                  <c:v>44012</c:v>
                </c:pt>
                <c:pt idx="879">
                  <c:v>44013</c:v>
                </c:pt>
                <c:pt idx="880">
                  <c:v>44014</c:v>
                </c:pt>
                <c:pt idx="881">
                  <c:v>44018</c:v>
                </c:pt>
                <c:pt idx="882">
                  <c:v>44019</c:v>
                </c:pt>
                <c:pt idx="883">
                  <c:v>44020</c:v>
                </c:pt>
                <c:pt idx="884">
                  <c:v>44021</c:v>
                </c:pt>
                <c:pt idx="885">
                  <c:v>44022</c:v>
                </c:pt>
                <c:pt idx="886">
                  <c:v>44025</c:v>
                </c:pt>
                <c:pt idx="887">
                  <c:v>44026</c:v>
                </c:pt>
                <c:pt idx="888">
                  <c:v>44027</c:v>
                </c:pt>
                <c:pt idx="889">
                  <c:v>44028</c:v>
                </c:pt>
                <c:pt idx="890">
                  <c:v>44029</c:v>
                </c:pt>
                <c:pt idx="891">
                  <c:v>44032</c:v>
                </c:pt>
                <c:pt idx="892">
                  <c:v>44033</c:v>
                </c:pt>
                <c:pt idx="893">
                  <c:v>44034</c:v>
                </c:pt>
                <c:pt idx="894">
                  <c:v>44035</c:v>
                </c:pt>
                <c:pt idx="895">
                  <c:v>44036</c:v>
                </c:pt>
                <c:pt idx="896">
                  <c:v>44039</c:v>
                </c:pt>
                <c:pt idx="897">
                  <c:v>44040</c:v>
                </c:pt>
                <c:pt idx="898">
                  <c:v>44041</c:v>
                </c:pt>
                <c:pt idx="899">
                  <c:v>44042</c:v>
                </c:pt>
                <c:pt idx="900">
                  <c:v>44043</c:v>
                </c:pt>
                <c:pt idx="901">
                  <c:v>44046</c:v>
                </c:pt>
                <c:pt idx="902">
                  <c:v>44047</c:v>
                </c:pt>
                <c:pt idx="903">
                  <c:v>44048</c:v>
                </c:pt>
                <c:pt idx="904">
                  <c:v>44049</c:v>
                </c:pt>
                <c:pt idx="905">
                  <c:v>44050</c:v>
                </c:pt>
                <c:pt idx="906">
                  <c:v>44053</c:v>
                </c:pt>
                <c:pt idx="907">
                  <c:v>44054</c:v>
                </c:pt>
                <c:pt idx="908">
                  <c:v>44055</c:v>
                </c:pt>
                <c:pt idx="909">
                  <c:v>44056</c:v>
                </c:pt>
                <c:pt idx="910">
                  <c:v>44057</c:v>
                </c:pt>
                <c:pt idx="911">
                  <c:v>44060</c:v>
                </c:pt>
                <c:pt idx="912">
                  <c:v>44061</c:v>
                </c:pt>
                <c:pt idx="913">
                  <c:v>44062</c:v>
                </c:pt>
                <c:pt idx="914">
                  <c:v>44063</c:v>
                </c:pt>
                <c:pt idx="915">
                  <c:v>44064</c:v>
                </c:pt>
                <c:pt idx="916">
                  <c:v>44067</c:v>
                </c:pt>
                <c:pt idx="917">
                  <c:v>44068</c:v>
                </c:pt>
                <c:pt idx="918">
                  <c:v>44069</c:v>
                </c:pt>
                <c:pt idx="919">
                  <c:v>44070</c:v>
                </c:pt>
                <c:pt idx="920">
                  <c:v>44071</c:v>
                </c:pt>
                <c:pt idx="921">
                  <c:v>44074</c:v>
                </c:pt>
                <c:pt idx="922">
                  <c:v>44075</c:v>
                </c:pt>
                <c:pt idx="923">
                  <c:v>44076</c:v>
                </c:pt>
                <c:pt idx="924">
                  <c:v>44077</c:v>
                </c:pt>
                <c:pt idx="925">
                  <c:v>44078</c:v>
                </c:pt>
                <c:pt idx="926">
                  <c:v>44082</c:v>
                </c:pt>
                <c:pt idx="927">
                  <c:v>44083</c:v>
                </c:pt>
                <c:pt idx="928">
                  <c:v>44084</c:v>
                </c:pt>
                <c:pt idx="929">
                  <c:v>44085</c:v>
                </c:pt>
                <c:pt idx="930">
                  <c:v>44088</c:v>
                </c:pt>
                <c:pt idx="931">
                  <c:v>44089</c:v>
                </c:pt>
                <c:pt idx="932">
                  <c:v>44090</c:v>
                </c:pt>
                <c:pt idx="933">
                  <c:v>44091</c:v>
                </c:pt>
                <c:pt idx="934">
                  <c:v>44092</c:v>
                </c:pt>
                <c:pt idx="935">
                  <c:v>44095</c:v>
                </c:pt>
                <c:pt idx="936">
                  <c:v>44096</c:v>
                </c:pt>
                <c:pt idx="937">
                  <c:v>44097</c:v>
                </c:pt>
                <c:pt idx="938">
                  <c:v>44098</c:v>
                </c:pt>
                <c:pt idx="939">
                  <c:v>44099</c:v>
                </c:pt>
                <c:pt idx="940">
                  <c:v>44102</c:v>
                </c:pt>
                <c:pt idx="941">
                  <c:v>44103</c:v>
                </c:pt>
                <c:pt idx="942">
                  <c:v>44104</c:v>
                </c:pt>
                <c:pt idx="943">
                  <c:v>44105</c:v>
                </c:pt>
                <c:pt idx="944">
                  <c:v>44106</c:v>
                </c:pt>
                <c:pt idx="945">
                  <c:v>44109</c:v>
                </c:pt>
                <c:pt idx="946">
                  <c:v>44110</c:v>
                </c:pt>
                <c:pt idx="947">
                  <c:v>44111</c:v>
                </c:pt>
                <c:pt idx="948">
                  <c:v>44112</c:v>
                </c:pt>
                <c:pt idx="949">
                  <c:v>44113</c:v>
                </c:pt>
                <c:pt idx="950">
                  <c:v>44116</c:v>
                </c:pt>
                <c:pt idx="951">
                  <c:v>44117</c:v>
                </c:pt>
                <c:pt idx="952">
                  <c:v>44118</c:v>
                </c:pt>
                <c:pt idx="953">
                  <c:v>44119</c:v>
                </c:pt>
                <c:pt idx="954">
                  <c:v>44120</c:v>
                </c:pt>
                <c:pt idx="955">
                  <c:v>44123</c:v>
                </c:pt>
                <c:pt idx="956">
                  <c:v>44124</c:v>
                </c:pt>
                <c:pt idx="957">
                  <c:v>44125</c:v>
                </c:pt>
                <c:pt idx="958">
                  <c:v>44126</c:v>
                </c:pt>
                <c:pt idx="959">
                  <c:v>44127</c:v>
                </c:pt>
                <c:pt idx="960">
                  <c:v>44130</c:v>
                </c:pt>
                <c:pt idx="961">
                  <c:v>44131</c:v>
                </c:pt>
                <c:pt idx="962">
                  <c:v>44132</c:v>
                </c:pt>
                <c:pt idx="963">
                  <c:v>44133</c:v>
                </c:pt>
                <c:pt idx="964">
                  <c:v>44134</c:v>
                </c:pt>
                <c:pt idx="965">
                  <c:v>44137</c:v>
                </c:pt>
                <c:pt idx="966">
                  <c:v>44138</c:v>
                </c:pt>
                <c:pt idx="967">
                  <c:v>44139</c:v>
                </c:pt>
                <c:pt idx="968">
                  <c:v>44140</c:v>
                </c:pt>
                <c:pt idx="969">
                  <c:v>44141</c:v>
                </c:pt>
                <c:pt idx="970">
                  <c:v>44144</c:v>
                </c:pt>
                <c:pt idx="971">
                  <c:v>44145</c:v>
                </c:pt>
                <c:pt idx="972">
                  <c:v>44146</c:v>
                </c:pt>
                <c:pt idx="973">
                  <c:v>44147</c:v>
                </c:pt>
                <c:pt idx="974">
                  <c:v>44148</c:v>
                </c:pt>
                <c:pt idx="975">
                  <c:v>44151</c:v>
                </c:pt>
                <c:pt idx="976">
                  <c:v>44152</c:v>
                </c:pt>
                <c:pt idx="977">
                  <c:v>44153</c:v>
                </c:pt>
                <c:pt idx="978">
                  <c:v>44154</c:v>
                </c:pt>
                <c:pt idx="979">
                  <c:v>44155</c:v>
                </c:pt>
                <c:pt idx="980">
                  <c:v>44158</c:v>
                </c:pt>
                <c:pt idx="981">
                  <c:v>44159</c:v>
                </c:pt>
                <c:pt idx="982">
                  <c:v>44160</c:v>
                </c:pt>
                <c:pt idx="983">
                  <c:v>44162</c:v>
                </c:pt>
                <c:pt idx="984">
                  <c:v>44165</c:v>
                </c:pt>
                <c:pt idx="985">
                  <c:v>44166</c:v>
                </c:pt>
                <c:pt idx="986">
                  <c:v>44167</c:v>
                </c:pt>
                <c:pt idx="987">
                  <c:v>44168</c:v>
                </c:pt>
                <c:pt idx="988">
                  <c:v>44169</c:v>
                </c:pt>
                <c:pt idx="989">
                  <c:v>44172</c:v>
                </c:pt>
                <c:pt idx="990">
                  <c:v>44173</c:v>
                </c:pt>
                <c:pt idx="991">
                  <c:v>44174</c:v>
                </c:pt>
                <c:pt idx="992">
                  <c:v>44175</c:v>
                </c:pt>
                <c:pt idx="993">
                  <c:v>44176</c:v>
                </c:pt>
                <c:pt idx="994">
                  <c:v>44179</c:v>
                </c:pt>
                <c:pt idx="995">
                  <c:v>44180</c:v>
                </c:pt>
                <c:pt idx="996">
                  <c:v>44181</c:v>
                </c:pt>
                <c:pt idx="997">
                  <c:v>44182</c:v>
                </c:pt>
                <c:pt idx="998">
                  <c:v>44183</c:v>
                </c:pt>
                <c:pt idx="999">
                  <c:v>44186</c:v>
                </c:pt>
                <c:pt idx="1000">
                  <c:v>44187</c:v>
                </c:pt>
                <c:pt idx="1001">
                  <c:v>44188</c:v>
                </c:pt>
                <c:pt idx="1002">
                  <c:v>44189</c:v>
                </c:pt>
                <c:pt idx="1003">
                  <c:v>44193</c:v>
                </c:pt>
                <c:pt idx="1004">
                  <c:v>44194</c:v>
                </c:pt>
                <c:pt idx="1005">
                  <c:v>44195</c:v>
                </c:pt>
                <c:pt idx="1006">
                  <c:v>44196</c:v>
                </c:pt>
              </c:numCache>
            </c:numRef>
          </c:xVal>
          <c:yVal>
            <c:numRef>
              <c:f>'M.C.4.1.3'!$H$4:$H$1009</c:f>
              <c:numCache>
                <c:formatCode>0.00000%</c:formatCode>
                <c:ptCount val="1006"/>
                <c:pt idx="0">
                  <c:v>5.7578173443175729E-3</c:v>
                </c:pt>
                <c:pt idx="1">
                  <c:v>-7.9267218601386524E-4</c:v>
                </c:pt>
                <c:pt idx="2">
                  <c:v>3.5257822829439789E-3</c:v>
                </c:pt>
                <c:pt idx="3">
                  <c:v>-3.5573122529644063E-3</c:v>
                </c:pt>
                <c:pt idx="4">
                  <c:v>0</c:v>
                </c:pt>
                <c:pt idx="5">
                  <c:v>2.8207501432413462E-3</c:v>
                </c:pt>
                <c:pt idx="6">
                  <c:v>-2.1535621676262995E-3</c:v>
                </c:pt>
                <c:pt idx="7">
                  <c:v>1.849894291754639E-3</c:v>
                </c:pt>
                <c:pt idx="8">
                  <c:v>-2.9455728479731436E-3</c:v>
                </c:pt>
                <c:pt idx="9">
                  <c:v>1.7637461969222112E-3</c:v>
                </c:pt>
                <c:pt idx="10">
                  <c:v>-3.6093137902197814E-3</c:v>
                </c:pt>
                <c:pt idx="11">
                  <c:v>3.3573353359546143E-3</c:v>
                </c:pt>
                <c:pt idx="12">
                  <c:v>-2.6856866111919508E-3</c:v>
                </c:pt>
                <c:pt idx="13">
                  <c:v>6.5777856259934264E-3</c:v>
                </c:pt>
                <c:pt idx="14">
                  <c:v>8.0259637735187184E-3</c:v>
                </c:pt>
                <c:pt idx="15">
                  <c:v>-7.3964497041434374E-4</c:v>
                </c:pt>
                <c:pt idx="16">
                  <c:v>-8.7081464710236922E-4</c:v>
                </c:pt>
                <c:pt idx="17">
                  <c:v>-6.0138580206561265E-3</c:v>
                </c:pt>
                <c:pt idx="18">
                  <c:v>-8.7684685869615642E-4</c:v>
                </c:pt>
                <c:pt idx="19">
                  <c:v>3.0716573785594115E-4</c:v>
                </c:pt>
                <c:pt idx="20">
                  <c:v>5.2640814177928874E-4</c:v>
                </c:pt>
                <c:pt idx="21">
                  <c:v>7.2781480182391167E-3</c:v>
                </c:pt>
                <c:pt idx="22">
                  <c:v>-2.0893183598851284E-3</c:v>
                </c:pt>
                <c:pt idx="23">
                  <c:v>2.1809299485298084E-4</c:v>
                </c:pt>
                <c:pt idx="24">
                  <c:v>6.9774541014333558E-4</c:v>
                </c:pt>
                <c:pt idx="25">
                  <c:v>5.7523859328016957E-3</c:v>
                </c:pt>
                <c:pt idx="26">
                  <c:v>3.5530135621126835E-3</c:v>
                </c:pt>
                <c:pt idx="27">
                  <c:v>5.2242994689348787E-3</c:v>
                </c:pt>
                <c:pt idx="28">
                  <c:v>4.0374538269909443E-3</c:v>
                </c:pt>
                <c:pt idx="29">
                  <c:v>4.9623545516768175E-3</c:v>
                </c:pt>
                <c:pt idx="30">
                  <c:v>-8.5135365230715188E-4</c:v>
                </c:pt>
                <c:pt idx="31">
                  <c:v>1.7041581458758781E-3</c:v>
                </c:pt>
                <c:pt idx="32">
                  <c:v>6.0394692072134326E-3</c:v>
                </c:pt>
                <c:pt idx="33">
                  <c:v>-1.0991798427326671E-3</c:v>
                </c:pt>
                <c:pt idx="34">
                  <c:v>4.2322668020999821E-4</c:v>
                </c:pt>
                <c:pt idx="35">
                  <c:v>1.4806667230731207E-3</c:v>
                </c:pt>
                <c:pt idx="36">
                  <c:v>1.0560554217884377E-3</c:v>
                </c:pt>
                <c:pt idx="37">
                  <c:v>-2.6162545362479195E-3</c:v>
                </c:pt>
                <c:pt idx="38">
                  <c:v>1.3707903198510785E-2</c:v>
                </c:pt>
                <c:pt idx="39">
                  <c:v>-5.884808013355558E-3</c:v>
                </c:pt>
                <c:pt idx="40">
                  <c:v>5.0379948780387984E-4</c:v>
                </c:pt>
                <c:pt idx="41">
                  <c:v>-3.2730477109645939E-3</c:v>
                </c:pt>
                <c:pt idx="42">
                  <c:v>-2.9048962236349896E-3</c:v>
                </c:pt>
                <c:pt idx="43">
                  <c:v>-2.2800202668468161E-3</c:v>
                </c:pt>
                <c:pt idx="44">
                  <c:v>8.0406263224719332E-4</c:v>
                </c:pt>
                <c:pt idx="45">
                  <c:v>3.2559516258614529E-3</c:v>
                </c:pt>
                <c:pt idx="46">
                  <c:v>3.7933069206785852E-4</c:v>
                </c:pt>
                <c:pt idx="47">
                  <c:v>-3.4126816937012361E-3</c:v>
                </c:pt>
                <c:pt idx="48">
                  <c:v>8.4129534116852422E-3</c:v>
                </c:pt>
                <c:pt idx="49">
                  <c:v>-1.6350144635894903E-3</c:v>
                </c:pt>
                <c:pt idx="50">
                  <c:v>-1.3437473754934759E-3</c:v>
                </c:pt>
                <c:pt idx="51">
                  <c:v>-1.9762845849801147E-3</c:v>
                </c:pt>
                <c:pt idx="52">
                  <c:v>-1.2428902464714509E-2</c:v>
                </c:pt>
                <c:pt idx="53">
                  <c:v>1.8771331058020646E-3</c:v>
                </c:pt>
                <c:pt idx="54">
                  <c:v>-1.0219724067450642E-3</c:v>
                </c:pt>
                <c:pt idx="55">
                  <c:v>-8.5251491901106036E-4</c:v>
                </c:pt>
                <c:pt idx="56">
                  <c:v>-1.0238907849829948E-3</c:v>
                </c:pt>
                <c:pt idx="57">
                  <c:v>7.2599931670651596E-3</c:v>
                </c:pt>
                <c:pt idx="58">
                  <c:v>1.0599508182820294E-3</c:v>
                </c:pt>
                <c:pt idx="59">
                  <c:v>2.9647198339757264E-3</c:v>
                </c:pt>
                <c:pt idx="60">
                  <c:v>-2.2803091085681348E-3</c:v>
                </c:pt>
                <c:pt idx="61">
                  <c:v>-1.650653912896094E-3</c:v>
                </c:pt>
                <c:pt idx="62">
                  <c:v>5.9352212989649544E-4</c:v>
                </c:pt>
                <c:pt idx="63">
                  <c:v>-3.0929582238792275E-3</c:v>
                </c:pt>
                <c:pt idx="64">
                  <c:v>1.9550342130987275E-3</c:v>
                </c:pt>
                <c:pt idx="65">
                  <c:v>-8.4835630965007791E-4</c:v>
                </c:pt>
                <c:pt idx="66">
                  <c:v>7.2171513479091232E-4</c:v>
                </c:pt>
                <c:pt idx="67">
                  <c:v>-1.4423892754114043E-3</c:v>
                </c:pt>
                <c:pt idx="68">
                  <c:v>-3.7811198912397481E-3</c:v>
                </c:pt>
                <c:pt idx="69">
                  <c:v>-6.8233186916286659E-3</c:v>
                </c:pt>
                <c:pt idx="70">
                  <c:v>8.6306840139120933E-3</c:v>
                </c:pt>
                <c:pt idx="71">
                  <c:v>-2.8948488718604226E-3</c:v>
                </c:pt>
                <c:pt idx="72">
                  <c:v>-1.7077960891469512E-3</c:v>
                </c:pt>
                <c:pt idx="73">
                  <c:v>7.5271576426312325E-3</c:v>
                </c:pt>
                <c:pt idx="74">
                  <c:v>-3.0138381866033903E-3</c:v>
                </c:pt>
                <c:pt idx="75">
                  <c:v>1.0857069868437819E-2</c:v>
                </c:pt>
                <c:pt idx="76">
                  <c:v>6.0652009097801329E-3</c:v>
                </c:pt>
                <c:pt idx="77">
                  <c:v>-5.0238633509158692E-4</c:v>
                </c:pt>
                <c:pt idx="78">
                  <c:v>5.8641199631392915E-4</c:v>
                </c:pt>
                <c:pt idx="79">
                  <c:v>-1.9256530475554312E-3</c:v>
                </c:pt>
                <c:pt idx="80">
                  <c:v>1.7196543914101969E-3</c:v>
                </c:pt>
                <c:pt idx="81">
                  <c:v>1.214252815810335E-3</c:v>
                </c:pt>
                <c:pt idx="82">
                  <c:v>-1.2964202074271514E-3</c:v>
                </c:pt>
                <c:pt idx="83">
                  <c:v>5.8624010719832143E-4</c:v>
                </c:pt>
                <c:pt idx="84">
                  <c:v>4.1012764176606709E-3</c:v>
                </c:pt>
                <c:pt idx="85">
                  <c:v>4.167882298999892E-5</c:v>
                </c:pt>
                <c:pt idx="86">
                  <c:v>-1.0419271484537473E-3</c:v>
                </c:pt>
                <c:pt idx="87">
                  <c:v>1.1264550043805777E-3</c:v>
                </c:pt>
                <c:pt idx="88">
                  <c:v>-2.1670278379729568E-3</c:v>
                </c:pt>
                <c:pt idx="89">
                  <c:v>-1.4617440694955075E-3</c:v>
                </c:pt>
                <c:pt idx="90">
                  <c:v>4.7680789660797807E-3</c:v>
                </c:pt>
                <c:pt idx="91">
                  <c:v>-6.6602838946028253E-4</c:v>
                </c:pt>
                <c:pt idx="92">
                  <c:v>-1.8203024117965483E-2</c:v>
                </c:pt>
                <c:pt idx="93">
                  <c:v>3.6911327959270324E-3</c:v>
                </c:pt>
                <c:pt idx="94">
                  <c:v>6.7633258654944406E-3</c:v>
                </c:pt>
                <c:pt idx="95">
                  <c:v>5.1643783851871294E-3</c:v>
                </c:pt>
                <c:pt idx="96">
                  <c:v>1.8379281537177494E-3</c:v>
                </c:pt>
                <c:pt idx="97">
                  <c:v>2.5016677785190122E-3</c:v>
                </c:pt>
                <c:pt idx="98">
                  <c:v>4.4501746797536157E-3</c:v>
                </c:pt>
                <c:pt idx="99">
                  <c:v>2.898430706803623E-4</c:v>
                </c:pt>
                <c:pt idx="100">
                  <c:v>-1.2004304992135895E-3</c:v>
                </c:pt>
                <c:pt idx="101">
                  <c:v>-4.5588296241039217E-4</c:v>
                </c:pt>
                <c:pt idx="102">
                  <c:v>7.5876938386265635E-3</c:v>
                </c:pt>
                <c:pt idx="103">
                  <c:v>3.7035512941854254E-3</c:v>
                </c:pt>
                <c:pt idx="104">
                  <c:v>-1.2299618711819615E-3</c:v>
                </c:pt>
                <c:pt idx="105">
                  <c:v>-2.791346824842833E-3</c:v>
                </c:pt>
                <c:pt idx="106">
                  <c:v>1.5642366113695072E-3</c:v>
                </c:pt>
                <c:pt idx="107">
                  <c:v>2.8769882043500061E-4</c:v>
                </c:pt>
                <c:pt idx="108">
                  <c:v>-8.2176021037061453E-4</c:v>
                </c:pt>
                <c:pt idx="109">
                  <c:v>-9.8692326671601105E-4</c:v>
                </c:pt>
                <c:pt idx="110">
                  <c:v>4.4867045360994506E-3</c:v>
                </c:pt>
                <c:pt idx="111">
                  <c:v>-9.8348563701189384E-4</c:v>
                </c:pt>
                <c:pt idx="112">
                  <c:v>-2.215021124738592E-3</c:v>
                </c:pt>
                <c:pt idx="113">
                  <c:v>2.877697841725535E-4</c:v>
                </c:pt>
                <c:pt idx="114">
                  <c:v>8.3429228998850302E-3</c:v>
                </c:pt>
                <c:pt idx="115">
                  <c:v>-6.7250866109639373E-3</c:v>
                </c:pt>
                <c:pt idx="116">
                  <c:v>-5.7447681575706344E-4</c:v>
                </c:pt>
                <c:pt idx="117">
                  <c:v>-4.5163409426829393E-4</c:v>
                </c:pt>
                <c:pt idx="118">
                  <c:v>1.5608954610804027E-3</c:v>
                </c:pt>
                <c:pt idx="119">
                  <c:v>3.2809744494111115E-4</c:v>
                </c:pt>
                <c:pt idx="120">
                  <c:v>-8.0767496207616585E-3</c:v>
                </c:pt>
                <c:pt idx="121">
                  <c:v>8.8038356617341496E-3</c:v>
                </c:pt>
                <c:pt idx="122">
                  <c:v>-8.60408899086329E-3</c:v>
                </c:pt>
                <c:pt idx="123">
                  <c:v>1.5291151795677749E-3</c:v>
                </c:pt>
                <c:pt idx="124">
                  <c:v>2.3108030040439598E-3</c:v>
                </c:pt>
                <c:pt idx="125">
                  <c:v>1.4409221902016434E-3</c:v>
                </c:pt>
                <c:pt idx="126">
                  <c:v>-9.3319630010276766E-3</c:v>
                </c:pt>
                <c:pt idx="127">
                  <c:v>6.3905718316872306E-3</c:v>
                </c:pt>
                <c:pt idx="128">
                  <c:v>9.0714167903693799E-4</c:v>
                </c:pt>
                <c:pt idx="129">
                  <c:v>-7.8273049353216884E-4</c:v>
                </c:pt>
                <c:pt idx="130">
                  <c:v>7.2974644403214217E-3</c:v>
                </c:pt>
                <c:pt idx="131">
                  <c:v>1.8827766863132034E-3</c:v>
                </c:pt>
                <c:pt idx="132">
                  <c:v>4.6980962496936396E-3</c:v>
                </c:pt>
                <c:pt idx="133">
                  <c:v>-8.1323953970757756E-5</c:v>
                </c:pt>
                <c:pt idx="134">
                  <c:v>6.0997926070505137E-4</c:v>
                </c:pt>
                <c:pt idx="135">
                  <c:v>5.3645452328701104E-3</c:v>
                </c:pt>
                <c:pt idx="136">
                  <c:v>-1.6169455897807605E-4</c:v>
                </c:pt>
                <c:pt idx="137">
                  <c:v>-3.6387159375761424E-4</c:v>
                </c:pt>
                <c:pt idx="138">
                  <c:v>-1.0515672396359532E-3</c:v>
                </c:pt>
                <c:pt idx="139">
                  <c:v>2.9150977772378628E-3</c:v>
                </c:pt>
                <c:pt idx="140">
                  <c:v>2.8258851075868563E-4</c:v>
                </c:pt>
                <c:pt idx="141">
                  <c:v>-9.6860117846475635E-4</c:v>
                </c:pt>
                <c:pt idx="142">
                  <c:v>-1.3331178799386167E-3</c:v>
                </c:pt>
                <c:pt idx="143">
                  <c:v>-7.2812588487514152E-4</c:v>
                </c:pt>
                <c:pt idx="144">
                  <c:v>2.4288547949642414E-3</c:v>
                </c:pt>
                <c:pt idx="145">
                  <c:v>5.2497677987317637E-4</c:v>
                </c:pt>
                <c:pt idx="146">
                  <c:v>-2.1795285760413119E-3</c:v>
                </c:pt>
                <c:pt idx="147">
                  <c:v>1.8606908826148683E-3</c:v>
                </c:pt>
                <c:pt idx="148">
                  <c:v>1.6553617571060109E-3</c:v>
                </c:pt>
                <c:pt idx="149">
                  <c:v>-2.4184771655447745E-3</c:v>
                </c:pt>
                <c:pt idx="150">
                  <c:v>-3.6365105660840502E-4</c:v>
                </c:pt>
                <c:pt idx="151">
                  <c:v>-1.4470493128536877E-2</c:v>
                </c:pt>
                <c:pt idx="152">
                  <c:v>1.2714297432534494E-3</c:v>
                </c:pt>
                <c:pt idx="153">
                  <c:v>1.0035636750911348E-2</c:v>
                </c:pt>
                <c:pt idx="154">
                  <c:v>-4.8665747424780914E-4</c:v>
                </c:pt>
                <c:pt idx="155">
                  <c:v>1.420108739754955E-3</c:v>
                </c:pt>
                <c:pt idx="156">
                  <c:v>-1.5436975811352838E-2</c:v>
                </c:pt>
                <c:pt idx="157">
                  <c:v>-1.8106995884773491E-3</c:v>
                </c:pt>
                <c:pt idx="158">
                  <c:v>1.154353562005328E-3</c:v>
                </c:pt>
                <c:pt idx="159">
                  <c:v>9.924229945643237E-3</c:v>
                </c:pt>
                <c:pt idx="160">
                  <c:v>-3.46585117227316E-3</c:v>
                </c:pt>
                <c:pt idx="161">
                  <c:v>-2.0458265139116083E-3</c:v>
                </c:pt>
                <c:pt idx="162">
                  <c:v>1.6810168101679679E-3</c:v>
                </c:pt>
                <c:pt idx="163">
                  <c:v>4.5024763619982977E-4</c:v>
                </c:pt>
                <c:pt idx="164">
                  <c:v>8.5917682677383311E-4</c:v>
                </c:pt>
                <c:pt idx="165">
                  <c:v>4.6192208641619992E-3</c:v>
                </c:pt>
                <c:pt idx="166">
                  <c:v>5.7373046875E-3</c:v>
                </c:pt>
                <c:pt idx="167">
                  <c:v>1.9824412347777542E-3</c:v>
                </c:pt>
                <c:pt idx="168">
                  <c:v>-7.5910522490509891E-3</c:v>
                </c:pt>
                <c:pt idx="169">
                  <c:v>3.1328830661565554E-3</c:v>
                </c:pt>
                <c:pt idx="170">
                  <c:v>-1.6223889677557946E-4</c:v>
                </c:pt>
                <c:pt idx="171">
                  <c:v>-1.500953308182118E-3</c:v>
                </c:pt>
                <c:pt idx="172">
                  <c:v>1.0847485171040727E-2</c:v>
                </c:pt>
                <c:pt idx="173">
                  <c:v>3.3760700936458221E-3</c:v>
                </c:pt>
                <c:pt idx="174">
                  <c:v>7.6106549168830639E-4</c:v>
                </c:pt>
                <c:pt idx="175">
                  <c:v>-1.1207172590458336E-3</c:v>
                </c:pt>
                <c:pt idx="176">
                  <c:v>1.843244109632991E-3</c:v>
                </c:pt>
                <c:pt idx="177">
                  <c:v>1.479881609471434E-3</c:v>
                </c:pt>
                <c:pt idx="178">
                  <c:v>1.1182555213864465E-3</c:v>
                </c:pt>
                <c:pt idx="179">
                  <c:v>5.9839629792146631E-4</c:v>
                </c:pt>
                <c:pt idx="180">
                  <c:v>-3.0300613986125047E-3</c:v>
                </c:pt>
                <c:pt idx="181">
                  <c:v>6.3984643685510711E-4</c:v>
                </c:pt>
                <c:pt idx="182">
                  <c:v>-2.1980657021820615E-3</c:v>
                </c:pt>
                <c:pt idx="183">
                  <c:v>4.0052869788365086E-5</c:v>
                </c:pt>
                <c:pt idx="184">
                  <c:v>4.0852290932393842E-3</c:v>
                </c:pt>
                <c:pt idx="185">
                  <c:v>1.2365376944554196E-3</c:v>
                </c:pt>
                <c:pt idx="186">
                  <c:v>3.705031672045056E-3</c:v>
                </c:pt>
                <c:pt idx="187">
                  <c:v>3.8501230451695179E-3</c:v>
                </c:pt>
                <c:pt idx="188">
                  <c:v>2.174686647423929E-3</c:v>
                </c:pt>
                <c:pt idx="189">
                  <c:v>1.2230726741890852E-3</c:v>
                </c:pt>
                <c:pt idx="190">
                  <c:v>5.6744296016078E-3</c:v>
                </c:pt>
                <c:pt idx="191">
                  <c:v>-1.0971356921749553E-3</c:v>
                </c:pt>
                <c:pt idx="192">
                  <c:v>-1.8044168987566556E-3</c:v>
                </c:pt>
                <c:pt idx="193">
                  <c:v>2.3185444256690335E-3</c:v>
                </c:pt>
                <c:pt idx="194">
                  <c:v>1.80349721634121E-3</c:v>
                </c:pt>
                <c:pt idx="195">
                  <c:v>-1.68284283030673E-3</c:v>
                </c:pt>
                <c:pt idx="196">
                  <c:v>9.0164255752855915E-4</c:v>
                </c:pt>
                <c:pt idx="197">
                  <c:v>1.7233275889081412E-3</c:v>
                </c:pt>
                <c:pt idx="198">
                  <c:v>7.0378479824850793E-4</c:v>
                </c:pt>
                <c:pt idx="199">
                  <c:v>7.4236149097450799E-4</c:v>
                </c:pt>
                <c:pt idx="200">
                  <c:v>3.123413891381599E-4</c:v>
                </c:pt>
                <c:pt idx="201">
                  <c:v>5.1129932477265161E-3</c:v>
                </c:pt>
                <c:pt idx="202">
                  <c:v>-3.9608574091332116E-3</c:v>
                </c:pt>
                <c:pt idx="203">
                  <c:v>1.5984405458089324E-3</c:v>
                </c:pt>
                <c:pt idx="204">
                  <c:v>-4.6319722860146406E-3</c:v>
                </c:pt>
                <c:pt idx="205">
                  <c:v>1.2513686844988214E-3</c:v>
                </c:pt>
                <c:pt idx="206">
                  <c:v>8.084674269645209E-3</c:v>
                </c:pt>
                <c:pt idx="207">
                  <c:v>-3.2156832358295473E-3</c:v>
                </c:pt>
                <c:pt idx="208">
                  <c:v>9.7170398009960302E-4</c:v>
                </c:pt>
                <c:pt idx="209">
                  <c:v>1.592047528443219E-3</c:v>
                </c:pt>
                <c:pt idx="210">
                  <c:v>1.5507482360233027E-4</c:v>
                </c:pt>
                <c:pt idx="211">
                  <c:v>3.1010155826032282E-3</c:v>
                </c:pt>
                <c:pt idx="212">
                  <c:v>1.2752144678875865E-3</c:v>
                </c:pt>
                <c:pt idx="213">
                  <c:v>-1.9296823742809277E-4</c:v>
                </c:pt>
                <c:pt idx="214">
                  <c:v>1.4668416583032418E-3</c:v>
                </c:pt>
                <c:pt idx="215">
                  <c:v>-3.7773666358310587E-3</c:v>
                </c:pt>
                <c:pt idx="216">
                  <c:v>-8.8988624932284655E-4</c:v>
                </c:pt>
                <c:pt idx="217">
                  <c:v>9.6812918715882823E-4</c:v>
                </c:pt>
                <c:pt idx="218">
                  <c:v>-2.2825750541628498E-3</c:v>
                </c:pt>
                <c:pt idx="219">
                  <c:v>-5.5449998061189998E-3</c:v>
                </c:pt>
                <c:pt idx="220">
                  <c:v>8.188411448178945E-3</c:v>
                </c:pt>
                <c:pt idx="221">
                  <c:v>-2.6299504950494379E-3</c:v>
                </c:pt>
                <c:pt idx="222">
                  <c:v>1.2796649604465138E-3</c:v>
                </c:pt>
                <c:pt idx="223">
                  <c:v>6.5450602222996146E-3</c:v>
                </c:pt>
                <c:pt idx="224">
                  <c:v>-7.3105040400156529E-4</c:v>
                </c:pt>
                <c:pt idx="225">
                  <c:v>2.0407377459474851E-3</c:v>
                </c:pt>
                <c:pt idx="226">
                  <c:v>-3.8426068244701295E-4</c:v>
                </c:pt>
                <c:pt idx="227">
                  <c:v>9.8408549242714471E-3</c:v>
                </c:pt>
                <c:pt idx="228">
                  <c:v>-3.4259611724407613E-4</c:v>
                </c:pt>
                <c:pt idx="229">
                  <c:v>8.1870454285823957E-3</c:v>
                </c:pt>
                <c:pt idx="230">
                  <c:v>-2.0395830185828689E-3</c:v>
                </c:pt>
                <c:pt idx="231">
                  <c:v>-1.0597229581408296E-3</c:v>
                </c:pt>
                <c:pt idx="232">
                  <c:v>-3.7129650678184856E-3</c:v>
                </c:pt>
                <c:pt idx="233">
                  <c:v>-1.1408579251581674E-4</c:v>
                </c:pt>
                <c:pt idx="234">
                  <c:v>2.9285361122730613E-3</c:v>
                </c:pt>
                <c:pt idx="235">
                  <c:v>5.4986727341677089E-3</c:v>
                </c:pt>
                <c:pt idx="236">
                  <c:v>3.2057326041863288E-3</c:v>
                </c:pt>
                <c:pt idx="237">
                  <c:v>1.5413533834585103E-3</c:v>
                </c:pt>
                <c:pt idx="238">
                  <c:v>-4.8796967080799725E-4</c:v>
                </c:pt>
                <c:pt idx="239">
                  <c:v>-4.0558810274898827E-3</c:v>
                </c:pt>
                <c:pt idx="240">
                  <c:v>8.9743589743589425E-3</c:v>
                </c:pt>
                <c:pt idx="241">
                  <c:v>5.3815681291575768E-3</c:v>
                </c:pt>
                <c:pt idx="242">
                  <c:v>-3.2339603003493922E-3</c:v>
                </c:pt>
                <c:pt idx="243">
                  <c:v>-8.5772888308788264E-4</c:v>
                </c:pt>
                <c:pt idx="244">
                  <c:v>2.0155270229920141E-3</c:v>
                </c:pt>
                <c:pt idx="245">
                  <c:v>-4.8424346271314089E-4</c:v>
                </c:pt>
                <c:pt idx="246">
                  <c:v>-1.0434912234935645E-3</c:v>
                </c:pt>
                <c:pt idx="247">
                  <c:v>7.8343592613316915E-4</c:v>
                </c:pt>
                <c:pt idx="248">
                  <c:v>1.8265861477670953E-3</c:v>
                </c:pt>
                <c:pt idx="249">
                  <c:v>-5.1720930232558304E-3</c:v>
                </c:pt>
                <c:pt idx="250">
                  <c:v>8.3034111310593683E-3</c:v>
                </c:pt>
                <c:pt idx="251">
                  <c:v>6.4173900140958029E-3</c:v>
                </c:pt>
                <c:pt idx="252">
                  <c:v>4.0175445062844428E-3</c:v>
                </c:pt>
                <c:pt idx="253">
                  <c:v>7.0484581497796128E-3</c:v>
                </c:pt>
                <c:pt idx="254">
                  <c:v>1.6404199475066328E-3</c:v>
                </c:pt>
                <c:pt idx="255">
                  <c:v>1.3101867016052093E-3</c:v>
                </c:pt>
                <c:pt idx="256">
                  <c:v>-1.1267400865047073E-3</c:v>
                </c:pt>
                <c:pt idx="257">
                  <c:v>7.0591659995633549E-3</c:v>
                </c:pt>
                <c:pt idx="258">
                  <c:v>6.7206243676831701E-3</c:v>
                </c:pt>
                <c:pt idx="259">
                  <c:v>-3.5173354389490541E-3</c:v>
                </c:pt>
                <c:pt idx="260">
                  <c:v>9.4366805935743869E-3</c:v>
                </c:pt>
                <c:pt idx="261">
                  <c:v>-1.6413330478840527E-3</c:v>
                </c:pt>
                <c:pt idx="262">
                  <c:v>4.3959971408149556E-3</c:v>
                </c:pt>
                <c:pt idx="263">
                  <c:v>8.0774294559298188E-3</c:v>
                </c:pt>
                <c:pt idx="264">
                  <c:v>2.1531944934698455E-3</c:v>
                </c:pt>
                <c:pt idx="265">
                  <c:v>-5.6355887429115903E-4</c:v>
                </c:pt>
                <c:pt idx="266">
                  <c:v>5.99118942731236E-4</c:v>
                </c:pt>
                <c:pt idx="267">
                  <c:v>1.1869540715694571E-2</c:v>
                </c:pt>
                <c:pt idx="268">
                  <c:v>-6.7527585366703446E-3</c:v>
                </c:pt>
                <c:pt idx="269">
                  <c:v>-1.0898896092517929E-2</c:v>
                </c:pt>
                <c:pt idx="270">
                  <c:v>4.9603174603185529E-4</c:v>
                </c:pt>
                <c:pt idx="271">
                  <c:v>-6.3743891210432668E-4</c:v>
                </c:pt>
                <c:pt idx="272">
                  <c:v>-2.1226080793763313E-2</c:v>
                </c:pt>
                <c:pt idx="273">
                  <c:v>-4.0983309800514012E-2</c:v>
                </c:pt>
                <c:pt idx="274">
                  <c:v>1.744120200838073E-2</c:v>
                </c:pt>
                <c:pt idx="275">
                  <c:v>-4.9719861971726509E-3</c:v>
                </c:pt>
                <c:pt idx="276">
                  <c:v>-3.7550807323712521E-2</c:v>
                </c:pt>
                <c:pt idx="277">
                  <c:v>1.4955443626501363E-2</c:v>
                </c:pt>
                <c:pt idx="278">
                  <c:v>1.3895251183386748E-2</c:v>
                </c:pt>
                <c:pt idx="279">
                  <c:v>2.5978915662649982E-3</c:v>
                </c:pt>
                <c:pt idx="280">
                  <c:v>1.3406436591685722E-2</c:v>
                </c:pt>
                <c:pt idx="281">
                  <c:v>1.2080337953012554E-2</c:v>
                </c:pt>
                <c:pt idx="282">
                  <c:v>3.6613942589336368E-4</c:v>
                </c:pt>
                <c:pt idx="283">
                  <c:v>-5.8194861283945576E-3</c:v>
                </c:pt>
                <c:pt idx="284">
                  <c:v>-5.5222177226373903E-3</c:v>
                </c:pt>
                <c:pt idx="285">
                  <c:v>9.9951875023140957E-4</c:v>
                </c:pt>
                <c:pt idx="286">
                  <c:v>1.6013313609467561E-2</c:v>
                </c:pt>
                <c:pt idx="287">
                  <c:v>1.1756997779638123E-2</c:v>
                </c:pt>
                <c:pt idx="288">
                  <c:v>-1.2699669017124715E-2</c:v>
                </c:pt>
                <c:pt idx="289">
                  <c:v>-1.1113945268374503E-2</c:v>
                </c:pt>
                <c:pt idx="290">
                  <c:v>-1.3302380425971094E-2</c:v>
                </c:pt>
                <c:pt idx="291">
                  <c:v>5.0416402136161942E-3</c:v>
                </c:pt>
                <c:pt idx="292">
                  <c:v>1.1035969084423503E-2</c:v>
                </c:pt>
                <c:pt idx="293">
                  <c:v>2.6461832481898817E-3</c:v>
                </c:pt>
                <c:pt idx="294">
                  <c:v>-4.765221216229687E-4</c:v>
                </c:pt>
                <c:pt idx="295">
                  <c:v>4.4741088455331202E-3</c:v>
                </c:pt>
                <c:pt idx="296">
                  <c:v>1.7378605330412578E-2</c:v>
                </c:pt>
                <c:pt idx="297">
                  <c:v>-1.2918969353333809E-3</c:v>
                </c:pt>
                <c:pt idx="298">
                  <c:v>-6.3600431189363427E-3</c:v>
                </c:pt>
                <c:pt idx="299">
                  <c:v>-5.7136657867139506E-3</c:v>
                </c:pt>
                <c:pt idx="300">
                  <c:v>-8.0014548099649474E-4</c:v>
                </c:pt>
                <c:pt idx="301">
                  <c:v>1.7107705747461122E-3</c:v>
                </c:pt>
                <c:pt idx="302">
                  <c:v>-1.4207848837209269E-2</c:v>
                </c:pt>
                <c:pt idx="303">
                  <c:v>1.4744369493899789E-3</c:v>
                </c:pt>
                <c:pt idx="304">
                  <c:v>-1.840332732158001E-3</c:v>
                </c:pt>
                <c:pt idx="305">
                  <c:v>-2.5148419926988574E-2</c:v>
                </c:pt>
                <c:pt idx="306">
                  <c:v>-2.0955479063433646E-2</c:v>
                </c:pt>
                <c:pt idx="307">
                  <c:v>2.7160684619248032E-2</c:v>
                </c:pt>
                <c:pt idx="308">
                  <c:v>-1.7302339577221049E-2</c:v>
                </c:pt>
                <c:pt idx="309">
                  <c:v>-2.9089795605909963E-3</c:v>
                </c:pt>
                <c:pt idx="310">
                  <c:v>1.3781190019193978E-2</c:v>
                </c:pt>
                <c:pt idx="311">
                  <c:v>-2.2340868643265566E-2</c:v>
                </c:pt>
                <c:pt idx="312">
                  <c:v>1.2587629265269795E-2</c:v>
                </c:pt>
                <c:pt idx="313">
                  <c:v>1.1589657282741639E-2</c:v>
                </c:pt>
                <c:pt idx="314">
                  <c:v>6.8438764321097079E-3</c:v>
                </c:pt>
                <c:pt idx="315">
                  <c:v>-2.1894246657653715E-2</c:v>
                </c:pt>
                <c:pt idx="316">
                  <c:v>3.3403724323286532E-3</c:v>
                </c:pt>
                <c:pt idx="317">
                  <c:v>1.6722791979182805E-2</c:v>
                </c:pt>
                <c:pt idx="318">
                  <c:v>-5.5327637472243341E-3</c:v>
                </c:pt>
                <c:pt idx="319">
                  <c:v>8.2507001740974584E-3</c:v>
                </c:pt>
                <c:pt idx="320">
                  <c:v>-2.8903903903902961E-3</c:v>
                </c:pt>
                <c:pt idx="321">
                  <c:v>8.0939652900651193E-3</c:v>
                </c:pt>
                <c:pt idx="322">
                  <c:v>1.068040929120917E-2</c:v>
                </c:pt>
                <c:pt idx="323">
                  <c:v>8.1288796925793605E-4</c:v>
                </c:pt>
                <c:pt idx="324">
                  <c:v>-5.7225134755962692E-3</c:v>
                </c:pt>
                <c:pt idx="325">
                  <c:v>-8.5403438416694621E-3</c:v>
                </c:pt>
                <c:pt idx="326">
                  <c:v>7.4903561664507734E-5</c:v>
                </c:pt>
                <c:pt idx="327">
                  <c:v>-1.3369284350073118E-2</c:v>
                </c:pt>
                <c:pt idx="328">
                  <c:v>1.8219084491004622E-3</c:v>
                </c:pt>
                <c:pt idx="329">
                  <c:v>1.0419034629082446E-2</c:v>
                </c:pt>
                <c:pt idx="330">
                  <c:v>1.1249015711125576E-3</c:v>
                </c:pt>
                <c:pt idx="331">
                  <c:v>-8.1650998164726207E-3</c:v>
                </c:pt>
                <c:pt idx="332">
                  <c:v>2.5301159321780009E-3</c:v>
                </c:pt>
                <c:pt idx="333">
                  <c:v>-7.1945155943952122E-3</c:v>
                </c:pt>
                <c:pt idx="334">
                  <c:v>-2.276435102629315E-3</c:v>
                </c:pt>
                <c:pt idx="335">
                  <c:v>1.2815150017112309E-2</c:v>
                </c:pt>
                <c:pt idx="336">
                  <c:v>3.4542314335059832E-3</c:v>
                </c:pt>
                <c:pt idx="337">
                  <c:v>-2.6191723415391888E-4</c:v>
                </c:pt>
                <c:pt idx="338">
                  <c:v>9.6934765522662669E-3</c:v>
                </c:pt>
                <c:pt idx="339">
                  <c:v>9.3780117132478136E-3</c:v>
                </c:pt>
                <c:pt idx="340">
                  <c:v>1.6892512210349153E-3</c:v>
                </c:pt>
                <c:pt idx="341">
                  <c:v>8.798621549290786E-4</c:v>
                </c:pt>
                <c:pt idx="342">
                  <c:v>-6.8495659499651085E-3</c:v>
                </c:pt>
                <c:pt idx="343">
                  <c:v>4.0938260677141347E-3</c:v>
                </c:pt>
                <c:pt idx="344">
                  <c:v>-8.8154269972451349E-4</c:v>
                </c:pt>
                <c:pt idx="345">
                  <c:v>-2.6101981544796038E-3</c:v>
                </c:pt>
                <c:pt idx="346">
                  <c:v>7.3719130114264786E-3</c:v>
                </c:pt>
                <c:pt idx="347">
                  <c:v>-3.1467252103914989E-3</c:v>
                </c:pt>
                <c:pt idx="348">
                  <c:v>3.2667743356336043E-3</c:v>
                </c:pt>
                <c:pt idx="349">
                  <c:v>-2.012219661215342E-3</c:v>
                </c:pt>
                <c:pt idx="350">
                  <c:v>-2.3828726446220028E-3</c:v>
                </c:pt>
                <c:pt idx="351">
                  <c:v>-1.1538602873626624E-2</c:v>
                </c:pt>
                <c:pt idx="352">
                  <c:v>1.2677051191493982E-2</c:v>
                </c:pt>
                <c:pt idx="353">
                  <c:v>-6.8649045521291807E-3</c:v>
                </c:pt>
                <c:pt idx="354">
                  <c:v>1.0830591801278766E-2</c:v>
                </c:pt>
                <c:pt idx="355">
                  <c:v>4.4979156000877207E-3</c:v>
                </c:pt>
                <c:pt idx="356">
                  <c:v>6.9168881284364936E-4</c:v>
                </c:pt>
                <c:pt idx="357">
                  <c:v>8.5491850989523055E-3</c:v>
                </c:pt>
                <c:pt idx="358">
                  <c:v>-6.8535151318405152E-4</c:v>
                </c:pt>
                <c:pt idx="359">
                  <c:v>3.1042448743863194E-3</c:v>
                </c:pt>
                <c:pt idx="360">
                  <c:v>1.0795250089961073E-3</c:v>
                </c:pt>
                <c:pt idx="361">
                  <c:v>1.7253774263121802E-3</c:v>
                </c:pt>
                <c:pt idx="362">
                  <c:v>-4.0189464618918258E-3</c:v>
                </c:pt>
                <c:pt idx="363">
                  <c:v>2.4859489840034499E-3</c:v>
                </c:pt>
                <c:pt idx="364">
                  <c:v>-1.0062893081761448E-3</c:v>
                </c:pt>
                <c:pt idx="365">
                  <c:v>-2.1225312084036663E-3</c:v>
                </c:pt>
                <c:pt idx="366">
                  <c:v>-4.0377821039729866E-3</c:v>
                </c:pt>
                <c:pt idx="367">
                  <c:v>1.7012958806921219E-3</c:v>
                </c:pt>
                <c:pt idx="368">
                  <c:v>-6.3238535756875436E-3</c:v>
                </c:pt>
                <c:pt idx="369">
                  <c:v>1.8546803403882706E-3</c:v>
                </c:pt>
                <c:pt idx="370">
                  <c:v>-1.3721006207121911E-2</c:v>
                </c:pt>
                <c:pt idx="371">
                  <c:v>2.2082367229767641E-3</c:v>
                </c:pt>
                <c:pt idx="372">
                  <c:v>-8.6298703683301836E-3</c:v>
                </c:pt>
                <c:pt idx="373">
                  <c:v>6.1861016446882466E-3</c:v>
                </c:pt>
                <c:pt idx="374">
                  <c:v>7.7311048116923686E-4</c:v>
                </c:pt>
                <c:pt idx="375">
                  <c:v>3.0532666274278863E-3</c:v>
                </c:pt>
                <c:pt idx="376">
                  <c:v>-4.9510397183408772E-3</c:v>
                </c:pt>
                <c:pt idx="377">
                  <c:v>8.6245024325519726E-3</c:v>
                </c:pt>
                <c:pt idx="378">
                  <c:v>8.4776730249216392E-3</c:v>
                </c:pt>
                <c:pt idx="379">
                  <c:v>8.8412203782881615E-3</c:v>
                </c:pt>
                <c:pt idx="380">
                  <c:v>3.4480281588966655E-3</c:v>
                </c:pt>
                <c:pt idx="381">
                  <c:v>-7.0871214832844975E-3</c:v>
                </c:pt>
                <c:pt idx="382">
                  <c:v>8.759913482335957E-3</c:v>
                </c:pt>
                <c:pt idx="383">
                  <c:v>1.072079476825305E-3</c:v>
                </c:pt>
                <c:pt idx="384">
                  <c:v>-1.0352336415235808E-3</c:v>
                </c:pt>
                <c:pt idx="385">
                  <c:v>4.0022870211549044E-3</c:v>
                </c:pt>
                <c:pt idx="386">
                  <c:v>2.1355353075169781E-3</c:v>
                </c:pt>
                <c:pt idx="387">
                  <c:v>-3.9423213524648615E-3</c:v>
                </c:pt>
                <c:pt idx="388">
                  <c:v>-9.6273845605265862E-4</c:v>
                </c:pt>
                <c:pt idx="389">
                  <c:v>1.8559497465913122E-3</c:v>
                </c:pt>
                <c:pt idx="390">
                  <c:v>4.7737798361240369E-3</c:v>
                </c:pt>
                <c:pt idx="391">
                  <c:v>9.1121826691249463E-3</c:v>
                </c:pt>
                <c:pt idx="392">
                  <c:v>-3.056814588384027E-3</c:v>
                </c:pt>
                <c:pt idx="393">
                  <c:v>-6.5552971029815277E-3</c:v>
                </c:pt>
                <c:pt idx="394">
                  <c:v>-5.7471264367816577E-3</c:v>
                </c:pt>
                <c:pt idx="395">
                  <c:v>4.8883179904375407E-3</c:v>
                </c:pt>
                <c:pt idx="396">
                  <c:v>-1.0297198451869605E-3</c:v>
                </c:pt>
                <c:pt idx="397">
                  <c:v>4.9050970356152579E-3</c:v>
                </c:pt>
                <c:pt idx="398">
                  <c:v>4.633559705716106E-3</c:v>
                </c:pt>
                <c:pt idx="399">
                  <c:v>3.5559623983381083E-3</c:v>
                </c:pt>
                <c:pt idx="400">
                  <c:v>2.806623631770977E-3</c:v>
                </c:pt>
                <c:pt idx="401">
                  <c:v>-2.4489224741119919E-4</c:v>
                </c:pt>
                <c:pt idx="402">
                  <c:v>-1.4347202295551531E-3</c:v>
                </c:pt>
                <c:pt idx="403">
                  <c:v>-7.1138211382112404E-3</c:v>
                </c:pt>
                <c:pt idx="404">
                  <c:v>-4.0235767479617213E-3</c:v>
                </c:pt>
                <c:pt idx="405">
                  <c:v>6.4141181473476028E-3</c:v>
                </c:pt>
                <c:pt idx="406">
                  <c:v>-7.6056338028168691E-3</c:v>
                </c:pt>
                <c:pt idx="407">
                  <c:v>7.9122906613680044E-3</c:v>
                </c:pt>
                <c:pt idx="408">
                  <c:v>3.3090435456049061E-3</c:v>
                </c:pt>
                <c:pt idx="409">
                  <c:v>2.4560541735376695E-3</c:v>
                </c:pt>
                <c:pt idx="410">
                  <c:v>2.0650309754646212E-3</c:v>
                </c:pt>
                <c:pt idx="411">
                  <c:v>-4.1914076143900747E-4</c:v>
                </c:pt>
                <c:pt idx="412">
                  <c:v>-1.6772660563282304E-3</c:v>
                </c:pt>
                <c:pt idx="413">
                  <c:v>6.1953097654883216E-3</c:v>
                </c:pt>
                <c:pt idx="414">
                  <c:v>7.652972484085252E-3</c:v>
                </c:pt>
                <c:pt idx="415">
                  <c:v>2.761763385923377E-4</c:v>
                </c:pt>
                <c:pt idx="416">
                  <c:v>5.6945642795513951E-3</c:v>
                </c:pt>
                <c:pt idx="417">
                  <c:v>-4.4269045984900446E-3</c:v>
                </c:pt>
                <c:pt idx="418">
                  <c:v>1.3787873565207498E-4</c:v>
                </c:pt>
                <c:pt idx="419">
                  <c:v>-1.6543167327245367E-3</c:v>
                </c:pt>
                <c:pt idx="420">
                  <c:v>-2.7962854282459482E-3</c:v>
                </c:pt>
                <c:pt idx="421">
                  <c:v>-3.6349788825036367E-3</c:v>
                </c:pt>
                <c:pt idx="422">
                  <c:v>-2.2236892394288388E-3</c:v>
                </c:pt>
                <c:pt idx="423">
                  <c:v>1.8804192638506301E-3</c:v>
                </c:pt>
                <c:pt idx="424">
                  <c:v>3.7537798477633721E-3</c:v>
                </c:pt>
                <c:pt idx="425">
                  <c:v>3.4627237785245235E-4</c:v>
                </c:pt>
                <c:pt idx="426">
                  <c:v>5.2961334764096701E-3</c:v>
                </c:pt>
                <c:pt idx="427">
                  <c:v>2.7546312237447523E-4</c:v>
                </c:pt>
                <c:pt idx="428">
                  <c:v>-5.576592082616072E-3</c:v>
                </c:pt>
                <c:pt idx="429">
                  <c:v>5.3655497092217619E-3</c:v>
                </c:pt>
                <c:pt idx="430">
                  <c:v>1.2395413696932867E-3</c:v>
                </c:pt>
                <c:pt idx="431">
                  <c:v>7.8750988685993839E-3</c:v>
                </c:pt>
                <c:pt idx="432">
                  <c:v>-3.7532414357865918E-4</c:v>
                </c:pt>
                <c:pt idx="433">
                  <c:v>-3.5157183329350694E-3</c:v>
                </c:pt>
                <c:pt idx="434">
                  <c:v>-1.301637322737581E-3</c:v>
                </c:pt>
                <c:pt idx="435">
                  <c:v>-3.2926327342570616E-3</c:v>
                </c:pt>
                <c:pt idx="436">
                  <c:v>2.7529249827942248E-3</c:v>
                </c:pt>
                <c:pt idx="437">
                  <c:v>0</c:v>
                </c:pt>
                <c:pt idx="438">
                  <c:v>3.6376115305420953E-3</c:v>
                </c:pt>
                <c:pt idx="439">
                  <c:v>-4.1031252137035956E-4</c:v>
                </c:pt>
                <c:pt idx="440">
                  <c:v>7.1834165697470809E-4</c:v>
                </c:pt>
                <c:pt idx="441">
                  <c:v>-8.1695436677491351E-3</c:v>
                </c:pt>
                <c:pt idx="442">
                  <c:v>-5.5141990625862114E-3</c:v>
                </c:pt>
                <c:pt idx="443">
                  <c:v>-4.158580537841905E-4</c:v>
                </c:pt>
                <c:pt idx="444">
                  <c:v>-1.42143946748019E-3</c:v>
                </c:pt>
                <c:pt idx="445">
                  <c:v>-3.2843800992952255E-2</c:v>
                </c:pt>
                <c:pt idx="446">
                  <c:v>-2.0569336253006276E-2</c:v>
                </c:pt>
                <c:pt idx="447">
                  <c:v>1.4184137223280935E-2</c:v>
                </c:pt>
                <c:pt idx="448">
                  <c:v>-5.8906436341294999E-3</c:v>
                </c:pt>
                <c:pt idx="449">
                  <c:v>2.1484659008288443E-2</c:v>
                </c:pt>
                <c:pt idx="450">
                  <c:v>-2.4911918573622405E-4</c:v>
                </c:pt>
                <c:pt idx="451">
                  <c:v>-1.4381318524846809E-2</c:v>
                </c:pt>
                <c:pt idx="452">
                  <c:v>-3.6116729268997894E-4</c:v>
                </c:pt>
                <c:pt idx="453">
                  <c:v>-4.2994436014163195E-3</c:v>
                </c:pt>
                <c:pt idx="454">
                  <c:v>-5.5154396023078256E-3</c:v>
                </c:pt>
                <c:pt idx="455">
                  <c:v>-3.0868026416608907E-2</c:v>
                </c:pt>
                <c:pt idx="456">
                  <c:v>1.8636346523097869E-2</c:v>
                </c:pt>
                <c:pt idx="457">
                  <c:v>-1.7334417504435318E-2</c:v>
                </c:pt>
                <c:pt idx="458">
                  <c:v>-6.5821642155940996E-3</c:v>
                </c:pt>
                <c:pt idx="459">
                  <c:v>1.5674693321217736E-2</c:v>
                </c:pt>
                <c:pt idx="460">
                  <c:v>1.0847685081637248E-2</c:v>
                </c:pt>
                <c:pt idx="461">
                  <c:v>1.058376664085281E-2</c:v>
                </c:pt>
                <c:pt idx="462">
                  <c:v>-6.3129470150343758E-3</c:v>
                </c:pt>
                <c:pt idx="463">
                  <c:v>5.5818735999413338E-3</c:v>
                </c:pt>
                <c:pt idx="464">
                  <c:v>6.2447503925793235E-3</c:v>
                </c:pt>
                <c:pt idx="465">
                  <c:v>2.1231037235972972E-2</c:v>
                </c:pt>
                <c:pt idx="466">
                  <c:v>-2.523188457301262E-3</c:v>
                </c:pt>
                <c:pt idx="467">
                  <c:v>-9.1919623770843062E-3</c:v>
                </c:pt>
                <c:pt idx="468">
                  <c:v>-1.9705142035239209E-2</c:v>
                </c:pt>
                <c:pt idx="469">
                  <c:v>-1.4672437825544726E-3</c:v>
                </c:pt>
                <c:pt idx="470">
                  <c:v>-7.5674087135404466E-3</c:v>
                </c:pt>
                <c:pt idx="471">
                  <c:v>1.0586319218240936E-2</c:v>
                </c:pt>
                <c:pt idx="472">
                  <c:v>2.2342685517546812E-3</c:v>
                </c:pt>
                <c:pt idx="473">
                  <c:v>-1.6664839381646868E-2</c:v>
                </c:pt>
                <c:pt idx="474">
                  <c:v>-1.8136544393652088E-2</c:v>
                </c:pt>
                <c:pt idx="475">
                  <c:v>3.0281236988531912E-3</c:v>
                </c:pt>
                <c:pt idx="476">
                  <c:v>-6.5285482471036937E-3</c:v>
                </c:pt>
                <c:pt idx="477">
                  <c:v>1.5497986781128903E-2</c:v>
                </c:pt>
                <c:pt idx="478">
                  <c:v>3.2916884865712426E-3</c:v>
                </c:pt>
                <c:pt idx="479">
                  <c:v>2.2966221758258243E-2</c:v>
                </c:pt>
                <c:pt idx="480">
                  <c:v>-2.1867483052701031E-3</c:v>
                </c:pt>
                <c:pt idx="481">
                  <c:v>8.1817517714952714E-3</c:v>
                </c:pt>
                <c:pt idx="482">
                  <c:v>1.0941236142308686E-2</c:v>
                </c:pt>
                <c:pt idx="483">
                  <c:v>-3.2360951834862428E-2</c:v>
                </c:pt>
                <c:pt idx="484">
                  <c:v>-1.5554979445204786E-3</c:v>
                </c:pt>
                <c:pt idx="485">
                  <c:v>-2.329463259022968E-2</c:v>
                </c:pt>
                <c:pt idx="486">
                  <c:v>1.7469902396414216E-3</c:v>
                </c:pt>
                <c:pt idx="487">
                  <c:v>-3.412063540204624E-4</c:v>
                </c:pt>
                <c:pt idx="488">
                  <c:v>5.4232402912619548E-3</c:v>
                </c:pt>
                <c:pt idx="489">
                  <c:v>-2.2632114971143924E-4</c:v>
                </c:pt>
                <c:pt idx="490">
                  <c:v>-1.9090737596679785E-2</c:v>
                </c:pt>
                <c:pt idx="491">
                  <c:v>-2.0770029616523744E-2</c:v>
                </c:pt>
                <c:pt idx="492">
                  <c:v>1.1783652146579726E-4</c:v>
                </c:pt>
                <c:pt idx="493">
                  <c:v>-1.5395491320398969E-2</c:v>
                </c:pt>
                <c:pt idx="494">
                  <c:v>-1.5795771838851169E-2</c:v>
                </c:pt>
                <c:pt idx="495">
                  <c:v>-2.0588473697009113E-2</c:v>
                </c:pt>
                <c:pt idx="496">
                  <c:v>-2.71041959778201E-2</c:v>
                </c:pt>
                <c:pt idx="497">
                  <c:v>4.9593807154098002E-2</c:v>
                </c:pt>
                <c:pt idx="498">
                  <c:v>8.5504720995259742E-3</c:v>
                </c:pt>
                <c:pt idx="499">
                  <c:v>-1.2455801992929949E-3</c:v>
                </c:pt>
                <c:pt idx="500">
                  <c:v>8.4885545319226541E-3</c:v>
                </c:pt>
                <c:pt idx="501">
                  <c:v>1.2765278442634642E-3</c:v>
                </c:pt>
                <c:pt idx="502">
                  <c:v>-2.4741035856573723E-2</c:v>
                </c:pt>
                <c:pt idx="503">
                  <c:v>3.43151272519302E-2</c:v>
                </c:pt>
                <c:pt idx="504">
                  <c:v>7.0302934555075414E-3</c:v>
                </c:pt>
                <c:pt idx="505">
                  <c:v>9.6874142055929369E-3</c:v>
                </c:pt>
                <c:pt idx="506">
                  <c:v>4.1174642635177783E-3</c:v>
                </c:pt>
                <c:pt idx="507">
                  <c:v>4.4874274661508284E-3</c:v>
                </c:pt>
                <c:pt idx="508">
                  <c:v>-1.1553570053135509E-4</c:v>
                </c:pt>
                <c:pt idx="509">
                  <c:v>-5.2767399761199929E-3</c:v>
                </c:pt>
                <c:pt idx="510">
                  <c:v>1.0725625338805944E-2</c:v>
                </c:pt>
                <c:pt idx="511">
                  <c:v>2.2219668237366541E-3</c:v>
                </c:pt>
                <c:pt idx="512">
                  <c:v>7.6067428615114174E-3</c:v>
                </c:pt>
                <c:pt idx="513">
                  <c:v>1.3163884673748072E-2</c:v>
                </c:pt>
                <c:pt idx="514">
                  <c:v>-1.4153592691054651E-2</c:v>
                </c:pt>
                <c:pt idx="515">
                  <c:v>2.2028941471379238E-3</c:v>
                </c:pt>
                <c:pt idx="516">
                  <c:v>1.3643081820595704E-3</c:v>
                </c:pt>
                <c:pt idx="517">
                  <c:v>8.5153086326306138E-3</c:v>
                </c:pt>
                <c:pt idx="518">
                  <c:v>-7.8805163614530382E-3</c:v>
                </c:pt>
                <c:pt idx="519">
                  <c:v>-1.4373250624102329E-3</c:v>
                </c:pt>
                <c:pt idx="520">
                  <c:v>1.556818181818187E-2</c:v>
                </c:pt>
                <c:pt idx="521">
                  <c:v>8.5785684980046462E-3</c:v>
                </c:pt>
                <c:pt idx="522">
                  <c:v>8.8754114122990835E-4</c:v>
                </c:pt>
                <c:pt idx="523">
                  <c:v>6.7984481803067265E-3</c:v>
                </c:pt>
                <c:pt idx="524">
                  <c:v>4.6974200888105777E-3</c:v>
                </c:pt>
                <c:pt idx="525">
                  <c:v>-2.2281477152353846E-3</c:v>
                </c:pt>
                <c:pt idx="526">
                  <c:v>-9.335188168106634E-3</c:v>
                </c:pt>
                <c:pt idx="527">
                  <c:v>6.6516388899162671E-4</c:v>
                </c:pt>
                <c:pt idx="528">
                  <c:v>7.0165072565453457E-4</c:v>
                </c:pt>
                <c:pt idx="529">
                  <c:v>1.2879179275223196E-2</c:v>
                </c:pt>
                <c:pt idx="530">
                  <c:v>3.0240099100085072E-3</c:v>
                </c:pt>
                <c:pt idx="531">
                  <c:v>-2.6516527424628178E-3</c:v>
                </c:pt>
                <c:pt idx="532">
                  <c:v>1.0889754889463532E-2</c:v>
                </c:pt>
                <c:pt idx="533">
                  <c:v>1.5131863380890564E-3</c:v>
                </c:pt>
                <c:pt idx="534">
                  <c:v>1.762716742211623E-3</c:v>
                </c:pt>
                <c:pt idx="535">
                  <c:v>-3.5192300786439645E-3</c:v>
                </c:pt>
                <c:pt idx="536">
                  <c:v>6.4146455728133489E-3</c:v>
                </c:pt>
                <c:pt idx="537">
                  <c:v>1.2174598059226938E-3</c:v>
                </c:pt>
                <c:pt idx="538">
                  <c:v>-7.8681019992121737E-4</c:v>
                </c:pt>
                <c:pt idx="539">
                  <c:v>-5.368839256952862E-4</c:v>
                </c:pt>
                <c:pt idx="540">
                  <c:v>-2.829107577710932E-3</c:v>
                </c:pt>
                <c:pt idx="541">
                  <c:v>6.8953133417128942E-3</c:v>
                </c:pt>
                <c:pt idx="542">
                  <c:v>-3.8877197988371748E-3</c:v>
                </c:pt>
                <c:pt idx="543">
                  <c:v>-1.1099971354914251E-3</c:v>
                </c:pt>
                <c:pt idx="544">
                  <c:v>-6.5598451446391426E-3</c:v>
                </c:pt>
                <c:pt idx="545">
                  <c:v>-8.1186403983546374E-3</c:v>
                </c:pt>
                <c:pt idx="546">
                  <c:v>-2.1099348830442288E-3</c:v>
                </c:pt>
                <c:pt idx="547">
                  <c:v>1.4654952426087275E-2</c:v>
                </c:pt>
                <c:pt idx="548">
                  <c:v>2.9461430675816747E-3</c:v>
                </c:pt>
                <c:pt idx="549">
                  <c:v>6.9496686369334704E-3</c:v>
                </c:pt>
                <c:pt idx="550">
                  <c:v>-8.5381906151060782E-4</c:v>
                </c:pt>
                <c:pt idx="551">
                  <c:v>4.9848673669219412E-3</c:v>
                </c:pt>
                <c:pt idx="552">
                  <c:v>3.6846767050486839E-3</c:v>
                </c:pt>
                <c:pt idx="553">
                  <c:v>-1.0589854918996444E-4</c:v>
                </c:pt>
                <c:pt idx="554">
                  <c:v>-2.9654734166491004E-3</c:v>
                </c:pt>
                <c:pt idx="555">
                  <c:v>1.0870334962113315E-2</c:v>
                </c:pt>
                <c:pt idx="556">
                  <c:v>-1.8984903148972054E-2</c:v>
                </c:pt>
                <c:pt idx="557">
                  <c:v>-8.2122326561206993E-4</c:v>
                </c:pt>
                <c:pt idx="558">
                  <c:v>7.1826758147512937E-3</c:v>
                </c:pt>
                <c:pt idx="559">
                  <c:v>-4.6478623381230877E-3</c:v>
                </c:pt>
                <c:pt idx="560">
                  <c:v>3.5645540742852422E-3</c:v>
                </c:pt>
                <c:pt idx="561">
                  <c:v>6.7485970022020947E-3</c:v>
                </c:pt>
                <c:pt idx="562">
                  <c:v>1.1572114027660119E-2</c:v>
                </c:pt>
                <c:pt idx="563">
                  <c:v>0</c:v>
                </c:pt>
                <c:pt idx="564">
                  <c:v>2.1623883928572063E-3</c:v>
                </c:pt>
                <c:pt idx="565">
                  <c:v>2.0881186051366907E-3</c:v>
                </c:pt>
                <c:pt idx="566">
                  <c:v>4.6190178509410984E-3</c:v>
                </c:pt>
                <c:pt idx="567">
                  <c:v>1.0716631520726327E-3</c:v>
                </c:pt>
                <c:pt idx="568">
                  <c:v>-6.0777678016439296E-3</c:v>
                </c:pt>
                <c:pt idx="569">
                  <c:v>3.4743937182961648E-3</c:v>
                </c:pt>
                <c:pt idx="570">
                  <c:v>3.4623641022246687E-5</c:v>
                </c:pt>
                <c:pt idx="571">
                  <c:v>6.6128864730117254E-3</c:v>
                </c:pt>
                <c:pt idx="572">
                  <c:v>-6.1910985760482706E-4</c:v>
                </c:pt>
                <c:pt idx="573">
                  <c:v>5.162444933921595E-4</c:v>
                </c:pt>
                <c:pt idx="574">
                  <c:v>-2.3047022806232942E-3</c:v>
                </c:pt>
                <c:pt idx="575">
                  <c:v>1.5859881395670072E-3</c:v>
                </c:pt>
                <c:pt idx="576">
                  <c:v>1.0327022375216099E-3</c:v>
                </c:pt>
                <c:pt idx="577">
                  <c:v>8.8376891334249752E-3</c:v>
                </c:pt>
                <c:pt idx="578">
                  <c:v>-2.2156321368920207E-3</c:v>
                </c:pt>
                <c:pt idx="579">
                  <c:v>-3.4162339437004974E-4</c:v>
                </c:pt>
                <c:pt idx="580">
                  <c:v>4.6818399289181301E-3</c:v>
                </c:pt>
                <c:pt idx="581">
                  <c:v>1.054457634613426E-3</c:v>
                </c:pt>
                <c:pt idx="582">
                  <c:v>9.514101257221963E-4</c:v>
                </c:pt>
                <c:pt idx="583">
                  <c:v>-7.5022065313328223E-3</c:v>
                </c:pt>
                <c:pt idx="584">
                  <c:v>-2.1206006088175799E-3</c:v>
                </c:pt>
                <c:pt idx="585">
                  <c:v>9.6315338474721734E-3</c:v>
                </c:pt>
                <c:pt idx="586">
                  <c:v>-4.447311243889196E-3</c:v>
                </c:pt>
                <c:pt idx="587">
                  <c:v>-1.6504688832054581E-2</c:v>
                </c:pt>
                <c:pt idx="588">
                  <c:v>-1.6296244929093762E-3</c:v>
                </c:pt>
                <c:pt idx="589">
                  <c:v>-3.0214628047511294E-3</c:v>
                </c:pt>
                <c:pt idx="590">
                  <c:v>3.727313895565576E-3</c:v>
                </c:pt>
                <c:pt idx="591">
                  <c:v>-2.4120219337821935E-2</c:v>
                </c:pt>
                <c:pt idx="592">
                  <c:v>8.0017070308331384E-3</c:v>
                </c:pt>
                <c:pt idx="593">
                  <c:v>5.8566186847304191E-3</c:v>
                </c:pt>
                <c:pt idx="594">
                  <c:v>8.8740792704316007E-3</c:v>
                </c:pt>
                <c:pt idx="595">
                  <c:v>-5.8408371866635056E-3</c:v>
                </c:pt>
                <c:pt idx="596">
                  <c:v>-6.7494317188320219E-3</c:v>
                </c:pt>
                <c:pt idx="597">
                  <c:v>8.5205267234702564E-3</c:v>
                </c:pt>
                <c:pt idx="598">
                  <c:v>-2.8278173439463261E-3</c:v>
                </c:pt>
                <c:pt idx="599">
                  <c:v>-1.1938521863949947E-2</c:v>
                </c:pt>
                <c:pt idx="600">
                  <c:v>1.3819006448869686E-3</c:v>
                </c:pt>
                <c:pt idx="601">
                  <c:v>-8.3861151410069557E-3</c:v>
                </c:pt>
                <c:pt idx="602">
                  <c:v>-6.9226377390808613E-3</c:v>
                </c:pt>
                <c:pt idx="603">
                  <c:v>2.1200143729789289E-3</c:v>
                </c:pt>
                <c:pt idx="604">
                  <c:v>-1.3195166553121362E-2</c:v>
                </c:pt>
                <c:pt idx="605">
                  <c:v>-2.7978634497292099E-3</c:v>
                </c:pt>
                <c:pt idx="606">
                  <c:v>2.1461886022445809E-2</c:v>
                </c:pt>
                <c:pt idx="607">
                  <c:v>8.1689437448719815E-3</c:v>
                </c:pt>
                <c:pt idx="608">
                  <c:v>6.1212936097940762E-3</c:v>
                </c:pt>
                <c:pt idx="609">
                  <c:v>1.048004220151233E-2</c:v>
                </c:pt>
                <c:pt idx="610">
                  <c:v>4.6636271882503078E-3</c:v>
                </c:pt>
                <c:pt idx="611">
                  <c:v>-3.4641632313714421E-4</c:v>
                </c:pt>
                <c:pt idx="612">
                  <c:v>-2.0445645770522658E-3</c:v>
                </c:pt>
                <c:pt idx="613">
                  <c:v>4.097506771303383E-3</c:v>
                </c:pt>
                <c:pt idx="614">
                  <c:v>-1.5908147738276091E-3</c:v>
                </c:pt>
                <c:pt idx="615">
                  <c:v>9.3522687911318236E-4</c:v>
                </c:pt>
                <c:pt idx="616">
                  <c:v>9.7241928227844721E-3</c:v>
                </c:pt>
                <c:pt idx="617">
                  <c:v>2.9816985399957474E-3</c:v>
                </c:pt>
                <c:pt idx="618">
                  <c:v>9.465231505210836E-3</c:v>
                </c:pt>
                <c:pt idx="619">
                  <c:v>-1.2524541330986017E-3</c:v>
                </c:pt>
                <c:pt idx="620">
                  <c:v>-1.7624131503134466E-3</c:v>
                </c:pt>
                <c:pt idx="621">
                  <c:v>-9.4727192476148359E-3</c:v>
                </c:pt>
                <c:pt idx="622">
                  <c:v>-1.233975457599179E-3</c:v>
                </c:pt>
                <c:pt idx="623">
                  <c:v>3.8094584391517028E-3</c:v>
                </c:pt>
                <c:pt idx="624">
                  <c:v>5.7779753153954783E-3</c:v>
                </c:pt>
                <c:pt idx="625">
                  <c:v>7.6483785437486684E-3</c:v>
                </c:pt>
                <c:pt idx="626">
                  <c:v>2.9349256148163416E-3</c:v>
                </c:pt>
                <c:pt idx="627">
                  <c:v>7.6690211907164407E-3</c:v>
                </c:pt>
                <c:pt idx="628">
                  <c:v>-1.8025235329461875E-3</c:v>
                </c:pt>
                <c:pt idx="629">
                  <c:v>-4.8488496522204327E-3</c:v>
                </c:pt>
                <c:pt idx="630">
                  <c:v>1.2433213481635175E-3</c:v>
                </c:pt>
                <c:pt idx="631">
                  <c:v>4.5308095046314723E-3</c:v>
                </c:pt>
                <c:pt idx="632">
                  <c:v>2.2718920183089075E-3</c:v>
                </c:pt>
                <c:pt idx="633">
                  <c:v>4.63348778292616E-3</c:v>
                </c:pt>
                <c:pt idx="634">
                  <c:v>1.659035105183726E-4</c:v>
                </c:pt>
                <c:pt idx="635">
                  <c:v>-3.4170454168463982E-3</c:v>
                </c:pt>
                <c:pt idx="636">
                  <c:v>-6.5246338215712019E-3</c:v>
                </c:pt>
                <c:pt idx="637">
                  <c:v>3.5853102801233216E-3</c:v>
                </c:pt>
                <c:pt idx="638">
                  <c:v>-6.1767553670996067E-3</c:v>
                </c:pt>
                <c:pt idx="639">
                  <c:v>2.8220116911912285E-3</c:v>
                </c:pt>
                <c:pt idx="640">
                  <c:v>6.8676716917923653E-3</c:v>
                </c:pt>
                <c:pt idx="641">
                  <c:v>4.6913991016468426E-3</c:v>
                </c:pt>
                <c:pt idx="642">
                  <c:v>-5.2655980924626311E-3</c:v>
                </c:pt>
                <c:pt idx="643">
                  <c:v>7.3908845756900377E-3</c:v>
                </c:pt>
                <c:pt idx="644">
                  <c:v>-1.6193529197925383E-3</c:v>
                </c:pt>
                <c:pt idx="645">
                  <c:v>-2.5819265143992576E-3</c:v>
                </c:pt>
                <c:pt idx="646">
                  <c:v>-1.0885437408734822E-2</c:v>
                </c:pt>
                <c:pt idx="647">
                  <c:v>-8.9920815997853731E-3</c:v>
                </c:pt>
                <c:pt idx="648">
                  <c:v>-7.2792524377031098E-3</c:v>
                </c:pt>
                <c:pt idx="649">
                  <c:v>-2.9807987449268492E-2</c:v>
                </c:pt>
                <c:pt idx="650">
                  <c:v>1.3041797026048574E-2</c:v>
                </c:pt>
                <c:pt idx="651">
                  <c:v>7.6341175654093263E-4</c:v>
                </c:pt>
                <c:pt idx="652">
                  <c:v>1.8758668515949983E-2</c:v>
                </c:pt>
                <c:pt idx="653">
                  <c:v>-6.6029066403457959E-3</c:v>
                </c:pt>
                <c:pt idx="654">
                  <c:v>-1.1957378284852771E-2</c:v>
                </c:pt>
                <c:pt idx="655">
                  <c:v>1.4737499133088194E-2</c:v>
                </c:pt>
                <c:pt idx="656">
                  <c:v>-2.9286129241704595E-2</c:v>
                </c:pt>
                <c:pt idx="657">
                  <c:v>2.464268112370549E-3</c:v>
                </c:pt>
                <c:pt idx="658">
                  <c:v>1.4433206911083074E-2</c:v>
                </c:pt>
                <c:pt idx="659">
                  <c:v>1.2116176826946434E-2</c:v>
                </c:pt>
                <c:pt idx="660">
                  <c:v>-7.9351506652528547E-3</c:v>
                </c:pt>
                <c:pt idx="661">
                  <c:v>8.2399586278227854E-3</c:v>
                </c:pt>
                <c:pt idx="662">
                  <c:v>-5.1292572835448524E-4</c:v>
                </c:pt>
                <c:pt idx="663">
                  <c:v>-2.5933148585309151E-2</c:v>
                </c:pt>
                <c:pt idx="664">
                  <c:v>1.0993642653928548E-2</c:v>
                </c:pt>
                <c:pt idx="665">
                  <c:v>-3.1962201222902609E-3</c:v>
                </c:pt>
                <c:pt idx="666">
                  <c:v>6.5174961661789155E-3</c:v>
                </c:pt>
                <c:pt idx="667">
                  <c:v>1.270819626718378E-2</c:v>
                </c:pt>
                <c:pt idx="668">
                  <c:v>6.4966149216982849E-4</c:v>
                </c:pt>
                <c:pt idx="669">
                  <c:v>-6.9024431915256645E-3</c:v>
                </c:pt>
                <c:pt idx="670">
                  <c:v>1.0838523208202888E-2</c:v>
                </c:pt>
                <c:pt idx="671">
                  <c:v>1.3002927360609817E-2</c:v>
                </c:pt>
                <c:pt idx="672">
                  <c:v>9.0725806451597002E-4</c:v>
                </c:pt>
                <c:pt idx="673">
                  <c:v>-1.0071507704689786E-4</c:v>
                </c:pt>
                <c:pt idx="674">
                  <c:v>3.3575073865166338E-4</c:v>
                </c:pt>
                <c:pt idx="675">
                  <c:v>7.2162180304760071E-3</c:v>
                </c:pt>
                <c:pt idx="676">
                  <c:v>2.8991302609215897E-3</c:v>
                </c:pt>
                <c:pt idx="677">
                  <c:v>-7.3099415204669338E-4</c:v>
                </c:pt>
                <c:pt idx="678">
                  <c:v>-3.1256234621267476E-3</c:v>
                </c:pt>
                <c:pt idx="679">
                  <c:v>2.5683789192794126E-3</c:v>
                </c:pt>
                <c:pt idx="680">
                  <c:v>3.3270120105144407E-4</c:v>
                </c:pt>
                <c:pt idx="681">
                  <c:v>3.3259054777801111E-5</c:v>
                </c:pt>
                <c:pt idx="682">
                  <c:v>-4.8889184515099604E-3</c:v>
                </c:pt>
                <c:pt idx="683">
                  <c:v>-1.0026402860863204E-4</c:v>
                </c:pt>
                <c:pt idx="684">
                  <c:v>-8.4230229293402736E-3</c:v>
                </c:pt>
                <c:pt idx="685">
                  <c:v>6.1686779478191678E-3</c:v>
                </c:pt>
                <c:pt idx="686">
                  <c:v>-2.4456430701196297E-3</c:v>
                </c:pt>
                <c:pt idx="687">
                  <c:v>-5.3062869425039016E-3</c:v>
                </c:pt>
                <c:pt idx="688">
                  <c:v>5.0307245593894656E-3</c:v>
                </c:pt>
                <c:pt idx="689">
                  <c:v>-1.2261900762589484E-2</c:v>
                </c:pt>
                <c:pt idx="690">
                  <c:v>-1.7889939459900694E-2</c:v>
                </c:pt>
                <c:pt idx="691">
                  <c:v>7.965092118021877E-3</c:v>
                </c:pt>
                <c:pt idx="692">
                  <c:v>1.4223871366728646E-2</c:v>
                </c:pt>
                <c:pt idx="693">
                  <c:v>-4.4715447154470844E-3</c:v>
                </c:pt>
                <c:pt idx="694">
                  <c:v>-1.5550564856404048E-2</c:v>
                </c:pt>
                <c:pt idx="695">
                  <c:v>9.090594863641055E-3</c:v>
                </c:pt>
                <c:pt idx="696">
                  <c:v>6.4054257724188712E-3</c:v>
                </c:pt>
                <c:pt idx="697">
                  <c:v>1.0959463598924524E-2</c:v>
                </c:pt>
                <c:pt idx="698">
                  <c:v>-1.3803319530014679E-3</c:v>
                </c:pt>
                <c:pt idx="699">
                  <c:v>9.9453846672510338E-3</c:v>
                </c:pt>
                <c:pt idx="700">
                  <c:v>-2.0028707814534474E-3</c:v>
                </c:pt>
                <c:pt idx="701">
                  <c:v>2.7427501087067263E-3</c:v>
                </c:pt>
                <c:pt idx="702">
                  <c:v>-3.9027319123386972E-3</c:v>
                </c:pt>
                <c:pt idx="703">
                  <c:v>6.8649119282031545E-3</c:v>
                </c:pt>
                <c:pt idx="704">
                  <c:v>-3.558718861209953E-3</c:v>
                </c:pt>
                <c:pt idx="705">
                  <c:v>2.8371161548732537E-3</c:v>
                </c:pt>
                <c:pt idx="706">
                  <c:v>1.9304376768181086E-3</c:v>
                </c:pt>
                <c:pt idx="707">
                  <c:v>4.085971497857166E-3</c:v>
                </c:pt>
                <c:pt idx="708">
                  <c:v>5.5581287633164056E-3</c:v>
                </c:pt>
                <c:pt idx="709">
                  <c:v>-8.225307626504863E-4</c:v>
                </c:pt>
                <c:pt idx="710">
                  <c:v>3.2599031907538656E-3</c:v>
                </c:pt>
                <c:pt idx="711">
                  <c:v>-3.0195615071550996E-3</c:v>
                </c:pt>
                <c:pt idx="712">
                  <c:v>9.6457729786674218E-3</c:v>
                </c:pt>
                <c:pt idx="713">
                  <c:v>3.7171084808764743E-3</c:v>
                </c:pt>
                <c:pt idx="714">
                  <c:v>-1.2019621219505616E-3</c:v>
                </c:pt>
                <c:pt idx="715">
                  <c:v>7.1554023287601076E-4</c:v>
                </c:pt>
                <c:pt idx="716">
                  <c:v>2.7301092043681141E-3</c:v>
                </c:pt>
                <c:pt idx="717">
                  <c:v>2.5606119538441607E-3</c:v>
                </c:pt>
                <c:pt idx="718">
                  <c:v>-1.9721315185412536E-3</c:v>
                </c:pt>
                <c:pt idx="719">
                  <c:v>1.554907677356665E-3</c:v>
                </c:pt>
                <c:pt idx="720">
                  <c:v>7.1155960928903639E-4</c:v>
                </c:pt>
                <c:pt idx="721">
                  <c:v>8.4033613445377853E-4</c:v>
                </c:pt>
                <c:pt idx="722">
                  <c:v>7.7181424788477226E-3</c:v>
                </c:pt>
                <c:pt idx="723">
                  <c:v>4.8069219676327712E-4</c:v>
                </c:pt>
                <c:pt idx="724">
                  <c:v>-5.7655349135177225E-4</c:v>
                </c:pt>
                <c:pt idx="725">
                  <c:v>-3.749759630792826E-3</c:v>
                </c:pt>
                <c:pt idx="726">
                  <c:v>-1.6084928422068767E-3</c:v>
                </c:pt>
                <c:pt idx="727">
                  <c:v>2.1910745932012254E-3</c:v>
                </c:pt>
                <c:pt idx="728">
                  <c:v>7.4912387872552166E-3</c:v>
                </c:pt>
                <c:pt idx="729">
                  <c:v>2.2019402604034344E-3</c:v>
                </c:pt>
                <c:pt idx="730">
                  <c:v>4.1713103009075603E-3</c:v>
                </c:pt>
                <c:pt idx="731">
                  <c:v>-3.9954337899542613E-3</c:v>
                </c:pt>
                <c:pt idx="732">
                  <c:v>-8.627825533269684E-3</c:v>
                </c:pt>
                <c:pt idx="733">
                  <c:v>-6.6476123189570524E-3</c:v>
                </c:pt>
                <c:pt idx="734">
                  <c:v>6.3364800206906491E-3</c:v>
                </c:pt>
                <c:pt idx="735">
                  <c:v>1.4777692109997353E-3</c:v>
                </c:pt>
                <c:pt idx="736">
                  <c:v>9.1422339128761632E-3</c:v>
                </c:pt>
                <c:pt idx="737">
                  <c:v>-3.1469531771511905E-3</c:v>
                </c:pt>
                <c:pt idx="738">
                  <c:v>-1.1160714285713969E-3</c:v>
                </c:pt>
                <c:pt idx="739">
                  <c:v>2.9050279329607687E-3</c:v>
                </c:pt>
                <c:pt idx="740">
                  <c:v>8.5943468296409975E-3</c:v>
                </c:pt>
                <c:pt idx="741">
                  <c:v>6.3119358707508511E-5</c:v>
                </c:pt>
                <c:pt idx="742">
                  <c:v>7.132037364302013E-3</c:v>
                </c:pt>
                <c:pt idx="743">
                  <c:v>3.4467631760359829E-4</c:v>
                </c:pt>
                <c:pt idx="744">
                  <c:v>-4.3852779953013066E-4</c:v>
                </c:pt>
                <c:pt idx="745">
                  <c:v>4.4812133746985339E-3</c:v>
                </c:pt>
                <c:pt idx="746">
                  <c:v>4.9291820053658508E-3</c:v>
                </c:pt>
                <c:pt idx="747">
                  <c:v>8.6924127654297578E-4</c:v>
                </c:pt>
                <c:pt idx="748">
                  <c:v>-1.8610421836229296E-4</c:v>
                </c:pt>
                <c:pt idx="749">
                  <c:v>5.1188186387045587E-3</c:v>
                </c:pt>
                <c:pt idx="750">
                  <c:v>3.0865150158820853E-5</c:v>
                </c:pt>
                <c:pt idx="751">
                  <c:v>-5.7716049382715573E-3</c:v>
                </c:pt>
                <c:pt idx="752">
                  <c:v>2.9491199205289309E-3</c:v>
                </c:pt>
                <c:pt idx="753">
                  <c:v>8.3570632660641131E-3</c:v>
                </c:pt>
                <c:pt idx="754">
                  <c:v>-7.0599791270182788E-3</c:v>
                </c:pt>
                <c:pt idx="755">
                  <c:v>3.5550884135031602E-3</c:v>
                </c:pt>
                <c:pt idx="756">
                  <c:v>-2.8031913255091023E-3</c:v>
                </c:pt>
                <c:pt idx="757">
                  <c:v>4.9116520449772327E-3</c:v>
                </c:pt>
                <c:pt idx="758">
                  <c:v>6.6398204789277493E-3</c:v>
                </c:pt>
                <c:pt idx="759">
                  <c:v>-2.8704919534612294E-3</c:v>
                </c:pt>
                <c:pt idx="760">
                  <c:v>6.9825130922118728E-3</c:v>
                </c:pt>
                <c:pt idx="761">
                  <c:v>-1.4902223168394846E-3</c:v>
                </c:pt>
                <c:pt idx="762">
                  <c:v>1.8579434697856279E-3</c:v>
                </c:pt>
                <c:pt idx="763">
                  <c:v>8.3604414313076525E-3</c:v>
                </c:pt>
                <c:pt idx="764">
                  <c:v>3.8591413410515862E-3</c:v>
                </c:pt>
                <c:pt idx="765">
                  <c:v>-2.6429601153290516E-3</c:v>
                </c:pt>
                <c:pt idx="766">
                  <c:v>3.0113225728745086E-4</c:v>
                </c:pt>
                <c:pt idx="767">
                  <c:v>1.1138539346136067E-3</c:v>
                </c:pt>
                <c:pt idx="768">
                  <c:v>-9.0211998195760534E-3</c:v>
                </c:pt>
                <c:pt idx="769">
                  <c:v>-1.5748748293127002E-2</c:v>
                </c:pt>
                <c:pt idx="770">
                  <c:v>1.0050561104945066E-2</c:v>
                </c:pt>
                <c:pt idx="771">
                  <c:v>-8.5464867834683655E-4</c:v>
                </c:pt>
                <c:pt idx="772">
                  <c:v>3.146575426162368E-3</c:v>
                </c:pt>
                <c:pt idx="773">
                  <c:v>-1.7723909005085692E-2</c:v>
                </c:pt>
                <c:pt idx="774">
                  <c:v>7.2546891954736736E-3</c:v>
                </c:pt>
                <c:pt idx="775">
                  <c:v>1.4989688817753644E-2</c:v>
                </c:pt>
                <c:pt idx="776">
                  <c:v>1.1250606501698179E-2</c:v>
                </c:pt>
                <c:pt idx="777">
                  <c:v>3.328635259543633E-3</c:v>
                </c:pt>
                <c:pt idx="778">
                  <c:v>-5.4097674696635956E-3</c:v>
                </c:pt>
                <c:pt idx="779">
                  <c:v>7.332391742044031E-3</c:v>
                </c:pt>
                <c:pt idx="780">
                  <c:v>1.7004265982518696E-3</c:v>
                </c:pt>
                <c:pt idx="781">
                  <c:v>6.4327833700636994E-3</c:v>
                </c:pt>
                <c:pt idx="782">
                  <c:v>-1.6275078416286837E-3</c:v>
                </c:pt>
                <c:pt idx="783">
                  <c:v>1.8672752600847886E-3</c:v>
                </c:pt>
                <c:pt idx="784">
                  <c:v>-2.9288207798353616E-3</c:v>
                </c:pt>
                <c:pt idx="785">
                  <c:v>4.7176809186124657E-3</c:v>
                </c:pt>
                <c:pt idx="786">
                  <c:v>-3.8391116886185017E-3</c:v>
                </c:pt>
                <c:pt idx="787">
                  <c:v>-1.0494485948061127E-2</c:v>
                </c:pt>
                <c:pt idx="788">
                  <c:v>-3.3525076397627251E-2</c:v>
                </c:pt>
                <c:pt idx="789">
                  <c:v>-3.0286121702470692E-2</c:v>
                </c:pt>
                <c:pt idx="790">
                  <c:v>-3.7721373313726048E-3</c:v>
                </c:pt>
                <c:pt idx="791">
                  <c:v>-4.4153510460788081E-2</c:v>
                </c:pt>
                <c:pt idx="792">
                  <c:v>-8.2583590707668852E-3</c:v>
                </c:pt>
                <c:pt idx="793">
                  <c:v>4.6036151919301327E-2</c:v>
                </c:pt>
                <c:pt idx="794">
                  <c:v>-2.8088796841628239E-2</c:v>
                </c:pt>
                <c:pt idx="795">
                  <c:v>4.2185523073849485E-2</c:v>
                </c:pt>
                <c:pt idx="796">
                  <c:v>-3.3928628478323342E-2</c:v>
                </c:pt>
                <c:pt idx="797">
                  <c:v>-1.7030986474420473E-2</c:v>
                </c:pt>
                <c:pt idx="798">
                  <c:v>-7.5965549724128723E-2</c:v>
                </c:pt>
                <c:pt idx="799">
                  <c:v>4.9370130342969443E-2</c:v>
                </c:pt>
                <c:pt idx="800">
                  <c:v>-4.8851571716050146E-2</c:v>
                </c:pt>
                <c:pt idx="801">
                  <c:v>-9.5133873203472774E-2</c:v>
                </c:pt>
                <c:pt idx="802">
                  <c:v>9.2880754656131659E-2</c:v>
                </c:pt>
                <c:pt idx="803">
                  <c:v>-0.11984507561785318</c:v>
                </c:pt>
                <c:pt idx="804">
                  <c:v>5.9972339801349417E-2</c:v>
                </c:pt>
                <c:pt idx="805">
                  <c:v>-5.1834572196742035E-2</c:v>
                </c:pt>
                <c:pt idx="806">
                  <c:v>4.712063717109416E-3</c:v>
                </c:pt>
                <c:pt idx="807">
                  <c:v>-4.3371793807586934E-2</c:v>
                </c:pt>
                <c:pt idx="808">
                  <c:v>-2.9285435376805946E-2</c:v>
                </c:pt>
                <c:pt idx="809">
                  <c:v>9.3814248681505452E-2</c:v>
                </c:pt>
                <c:pt idx="810">
                  <c:v>1.1563764148244893E-2</c:v>
                </c:pt>
                <c:pt idx="811">
                  <c:v>6.2409112942316991E-2</c:v>
                </c:pt>
                <c:pt idx="812">
                  <c:v>-3.36869320558153E-2</c:v>
                </c:pt>
                <c:pt idx="813">
                  <c:v>3.3523509738343504E-2</c:v>
                </c:pt>
                <c:pt idx="814">
                  <c:v>-1.6027715384322461E-2</c:v>
                </c:pt>
                <c:pt idx="815">
                  <c:v>-4.4146096107714916E-2</c:v>
                </c:pt>
                <c:pt idx="816">
                  <c:v>2.2829386763812964E-2</c:v>
                </c:pt>
                <c:pt idx="817">
                  <c:v>-1.5117337449048307E-2</c:v>
                </c:pt>
                <c:pt idx="818">
                  <c:v>7.031783662152935E-2</c:v>
                </c:pt>
                <c:pt idx="819">
                  <c:v>-1.6142959041932636E-3</c:v>
                </c:pt>
                <c:pt idx="820">
                  <c:v>3.4067834849966117E-2</c:v>
                </c:pt>
                <c:pt idx="821">
                  <c:v>1.4472727272727415E-2</c:v>
                </c:pt>
                <c:pt idx="822">
                  <c:v>-1.0108251487561892E-2</c:v>
                </c:pt>
                <c:pt idx="823">
                  <c:v>3.0598203939744995E-2</c:v>
                </c:pt>
                <c:pt idx="824">
                  <c:v>-2.2030146516285432E-2</c:v>
                </c:pt>
                <c:pt idx="825">
                  <c:v>5.8202198749730538E-3</c:v>
                </c:pt>
                <c:pt idx="826">
                  <c:v>2.6789541363051894E-2</c:v>
                </c:pt>
                <c:pt idx="827">
                  <c:v>-1.7880748625895837E-2</c:v>
                </c:pt>
                <c:pt idx="828">
                  <c:v>-3.0674412014734975E-2</c:v>
                </c:pt>
                <c:pt idx="829">
                  <c:v>2.2911642183731651E-2</c:v>
                </c:pt>
                <c:pt idx="830">
                  <c:v>-5.3584824777619389E-4</c:v>
                </c:pt>
                <c:pt idx="831">
                  <c:v>1.3903781542640603E-2</c:v>
                </c:pt>
                <c:pt idx="832">
                  <c:v>1.4735432016075078E-2</c:v>
                </c:pt>
                <c:pt idx="833">
                  <c:v>-5.2457877366683947E-3</c:v>
                </c:pt>
                <c:pt idx="834">
                  <c:v>2.6576796814975268E-2</c:v>
                </c:pt>
                <c:pt idx="835">
                  <c:v>-9.2192549753359332E-3</c:v>
                </c:pt>
                <c:pt idx="836">
                  <c:v>-2.8052465320697828E-2</c:v>
                </c:pt>
                <c:pt idx="837">
                  <c:v>4.2392341117039045E-3</c:v>
                </c:pt>
                <c:pt idx="838">
                  <c:v>9.0407007422521612E-3</c:v>
                </c:pt>
                <c:pt idx="839">
                  <c:v>-6.972528238739395E-3</c:v>
                </c:pt>
                <c:pt idx="840">
                  <c:v>1.1515236624069614E-2</c:v>
                </c:pt>
                <c:pt idx="841">
                  <c:v>1.6867971678467431E-2</c:v>
                </c:pt>
                <c:pt idx="842">
                  <c:v>1.7066011331823283E-4</c:v>
                </c:pt>
                <c:pt idx="843">
                  <c:v>-2.0543971607002831E-2</c:v>
                </c:pt>
                <c:pt idx="844">
                  <c:v>-1.7455837775687266E-2</c:v>
                </c:pt>
                <c:pt idx="845">
                  <c:v>1.1524822695035519E-2</c:v>
                </c:pt>
                <c:pt idx="846">
                  <c:v>3.9263803680980036E-3</c:v>
                </c:pt>
                <c:pt idx="847">
                  <c:v>3.1497712749240625E-2</c:v>
                </c:pt>
                <c:pt idx="848">
                  <c:v>-1.0494600358847639E-2</c:v>
                </c:pt>
                <c:pt idx="849">
                  <c:v>1.6661534777104858E-2</c:v>
                </c:pt>
                <c:pt idx="850">
                  <c:v>-7.7735899851931745E-3</c:v>
                </c:pt>
                <c:pt idx="851">
                  <c:v>2.3401729693064421E-3</c:v>
                </c:pt>
                <c:pt idx="852">
                  <c:v>1.2316437707247774E-2</c:v>
                </c:pt>
                <c:pt idx="853">
                  <c:v>1.4807139514673384E-2</c:v>
                </c:pt>
                <c:pt idx="854">
                  <c:v>-2.1079674582523689E-3</c:v>
                </c:pt>
                <c:pt idx="855">
                  <c:v>4.8189589728357962E-3</c:v>
                </c:pt>
                <c:pt idx="856">
                  <c:v>3.7447032158459681E-3</c:v>
                </c:pt>
                <c:pt idx="857">
                  <c:v>8.2141571489349197E-3</c:v>
                </c:pt>
                <c:pt idx="858">
                  <c:v>1.3665281745001367E-2</c:v>
                </c:pt>
                <c:pt idx="859">
                  <c:v>-3.394280956802942E-3</c:v>
                </c:pt>
                <c:pt idx="860">
                  <c:v>2.6218552196125122E-2</c:v>
                </c:pt>
                <c:pt idx="861">
                  <c:v>1.2054228372835762E-2</c:v>
                </c:pt>
                <c:pt idx="862">
                  <c:v>-7.796064843460071E-3</c:v>
                </c:pt>
                <c:pt idx="863">
                  <c:v>-5.3317535545023276E-3</c:v>
                </c:pt>
                <c:pt idx="864">
                  <c:v>-5.8932321870787785E-2</c:v>
                </c:pt>
                <c:pt idx="865">
                  <c:v>1.3057526398188024E-2</c:v>
                </c:pt>
                <c:pt idx="866">
                  <c:v>8.3188110347547362E-3</c:v>
                </c:pt>
                <c:pt idx="867">
                  <c:v>1.8946064044870425E-2</c:v>
                </c:pt>
                <c:pt idx="868">
                  <c:v>-3.5843440970332319E-3</c:v>
                </c:pt>
                <c:pt idx="869">
                  <c:v>5.7812750923402767E-4</c:v>
                </c:pt>
                <c:pt idx="870">
                  <c:v>-5.6495361602415528E-3</c:v>
                </c:pt>
                <c:pt idx="871">
                  <c:v>6.5209671691901505E-3</c:v>
                </c:pt>
                <c:pt idx="872">
                  <c:v>4.2977645209916204E-3</c:v>
                </c:pt>
                <c:pt idx="873">
                  <c:v>-2.5867850413566207E-2</c:v>
                </c:pt>
                <c:pt idx="874">
                  <c:v>1.098252630888763E-2</c:v>
                </c:pt>
                <c:pt idx="875">
                  <c:v>-2.4223360788637516E-2</c:v>
                </c:pt>
                <c:pt idx="876">
                  <c:v>1.4655544847296476E-2</c:v>
                </c:pt>
                <c:pt idx="877">
                  <c:v>1.5426437835713402E-2</c:v>
                </c:pt>
                <c:pt idx="878">
                  <c:v>5.0317711189240555E-3</c:v>
                </c:pt>
                <c:pt idx="879">
                  <c:v>4.5251773163452746E-3</c:v>
                </c:pt>
                <c:pt idx="880">
                  <c:v>1.5878594249201239E-2</c:v>
                </c:pt>
                <c:pt idx="881">
                  <c:v>-1.0818630688429587E-2</c:v>
                </c:pt>
                <c:pt idx="882">
                  <c:v>7.8211935268495125E-3</c:v>
                </c:pt>
                <c:pt idx="883">
                  <c:v>-5.6153190952396015E-3</c:v>
                </c:pt>
                <c:pt idx="884">
                  <c:v>1.0437486120364214E-2</c:v>
                </c:pt>
                <c:pt idx="885">
                  <c:v>-9.3563579277865516E-3</c:v>
                </c:pt>
                <c:pt idx="886">
                  <c:v>1.3406440162271771E-2</c:v>
                </c:pt>
                <c:pt idx="887">
                  <c:v>9.1008600469115741E-3</c:v>
                </c:pt>
                <c:pt idx="888">
                  <c:v>-3.4091613463087533E-3</c:v>
                </c:pt>
                <c:pt idx="889">
                  <c:v>2.8299539743747992E-3</c:v>
                </c:pt>
                <c:pt idx="890">
                  <c:v>8.4038825317085397E-3</c:v>
                </c:pt>
                <c:pt idx="891">
                  <c:v>1.6913709330217408E-3</c:v>
                </c:pt>
                <c:pt idx="892">
                  <c:v>5.7409510944645969E-3</c:v>
                </c:pt>
                <c:pt idx="893">
                  <c:v>-1.2301587301587369E-2</c:v>
                </c:pt>
                <c:pt idx="894">
                  <c:v>-6.2119479556200785E-3</c:v>
                </c:pt>
                <c:pt idx="895">
                  <c:v>7.4014180868267054E-3</c:v>
                </c:pt>
                <c:pt idx="896">
                  <c:v>-6.4826819781440559E-3</c:v>
                </c:pt>
                <c:pt idx="897">
                  <c:v>1.2428535918468819E-2</c:v>
                </c:pt>
                <c:pt idx="898">
                  <c:v>-3.7441689172600379E-3</c:v>
                </c:pt>
                <c:pt idx="899">
                  <c:v>7.670507054402087E-3</c:v>
                </c:pt>
                <c:pt idx="900">
                  <c:v>7.1841276634772022E-3</c:v>
                </c:pt>
                <c:pt idx="901">
                  <c:v>3.6119711042312819E-3</c:v>
                </c:pt>
                <c:pt idx="902">
                  <c:v>6.4418569484350208E-3</c:v>
                </c:pt>
                <c:pt idx="903">
                  <c:v>6.4306749203677516E-3</c:v>
                </c:pt>
                <c:pt idx="904">
                  <c:v>6.2701540666432187E-4</c:v>
                </c:pt>
                <c:pt idx="905">
                  <c:v>2.7452033539223653E-3</c:v>
                </c:pt>
                <c:pt idx="906">
                  <c:v>-7.9750037196846257E-3</c:v>
                </c:pt>
                <c:pt idx="907">
                  <c:v>1.3978462369139466E-2</c:v>
                </c:pt>
                <c:pt idx="908">
                  <c:v>-2.0412389432891143E-3</c:v>
                </c:pt>
                <c:pt idx="909">
                  <c:v>-1.7786209758696714E-4</c:v>
                </c:pt>
                <c:pt idx="910">
                  <c:v>2.727703984819696E-3</c:v>
                </c:pt>
                <c:pt idx="911">
                  <c:v>2.3063276167949454E-3</c:v>
                </c:pt>
                <c:pt idx="912">
                  <c:v>-4.4250398253584677E-3</c:v>
                </c:pt>
                <c:pt idx="913">
                  <c:v>3.1705582553038791E-3</c:v>
                </c:pt>
                <c:pt idx="914">
                  <c:v>3.4559149313246884E-3</c:v>
                </c:pt>
                <c:pt idx="915">
                  <c:v>1.0037678087837065E-2</c:v>
                </c:pt>
                <c:pt idx="916">
                  <c:v>3.5846472182554656E-3</c:v>
                </c:pt>
                <c:pt idx="917">
                  <c:v>1.019282146590772E-2</c:v>
                </c:pt>
                <c:pt idx="918">
                  <c:v>1.6960358754707361E-3</c:v>
                </c:pt>
                <c:pt idx="919">
                  <c:v>6.7152614360328489E-3</c:v>
                </c:pt>
                <c:pt idx="920">
                  <c:v>-2.1949828962370965E-3</c:v>
                </c:pt>
                <c:pt idx="921">
                  <c:v>7.5422106676570344E-3</c:v>
                </c:pt>
                <c:pt idx="922">
                  <c:v>1.534011965860449E-2</c:v>
                </c:pt>
                <c:pt idx="923">
                  <c:v>-3.5103887399463907E-2</c:v>
                </c:pt>
                <c:pt idx="924">
                  <c:v>-8.1329049810424658E-3</c:v>
                </c:pt>
                <c:pt idx="925">
                  <c:v>-2.7779398891158436E-2</c:v>
                </c:pt>
                <c:pt idx="926">
                  <c:v>2.016927786781908E-2</c:v>
                </c:pt>
                <c:pt idx="927">
                  <c:v>-1.7593409826419548E-2</c:v>
                </c:pt>
                <c:pt idx="928">
                  <c:v>5.3905126976516726E-4</c:v>
                </c:pt>
                <c:pt idx="929">
                  <c:v>1.2720742292726683E-2</c:v>
                </c:pt>
                <c:pt idx="930">
                  <c:v>5.2312693955962608E-3</c:v>
                </c:pt>
                <c:pt idx="931">
                  <c:v>-4.6160178760437098E-3</c:v>
                </c:pt>
                <c:pt idx="932">
                  <c:v>-8.4182543198936255E-3</c:v>
                </c:pt>
                <c:pt idx="933">
                  <c:v>-1.1170688114387817E-2</c:v>
                </c:pt>
                <c:pt idx="934">
                  <c:v>-1.1568007230004507E-2</c:v>
                </c:pt>
                <c:pt idx="935">
                  <c:v>1.0514766389320584E-2</c:v>
                </c:pt>
                <c:pt idx="936">
                  <c:v>-2.373627699360592E-2</c:v>
                </c:pt>
                <c:pt idx="937">
                  <c:v>2.9966943680681535E-3</c:v>
                </c:pt>
                <c:pt idx="938">
                  <c:v>1.5985954537054203E-2</c:v>
                </c:pt>
                <c:pt idx="939">
                  <c:v>1.609822646657566E-2</c:v>
                </c:pt>
                <c:pt idx="940">
                  <c:v>-4.8036758563073656E-3</c:v>
                </c:pt>
                <c:pt idx="941">
                  <c:v>8.2446409833607515E-3</c:v>
                </c:pt>
                <c:pt idx="942">
                  <c:v>5.2928932500744263E-3</c:v>
                </c:pt>
                <c:pt idx="943">
                  <c:v>-9.5835305253194614E-3</c:v>
                </c:pt>
                <c:pt idx="944">
                  <c:v>1.7978736112770122E-2</c:v>
                </c:pt>
                <c:pt idx="945">
                  <c:v>-1.3994015138179883E-2</c:v>
                </c:pt>
                <c:pt idx="946">
                  <c:v>1.7406051950370482E-2</c:v>
                </c:pt>
                <c:pt idx="947">
                  <c:v>8.0131017137510252E-3</c:v>
                </c:pt>
                <c:pt idx="948">
                  <c:v>8.7907624463270384E-3</c:v>
                </c:pt>
                <c:pt idx="949">
                  <c:v>1.6421730752638641E-2</c:v>
                </c:pt>
                <c:pt idx="950">
                  <c:v>-6.3097730745288461E-3</c:v>
                </c:pt>
                <c:pt idx="951">
                  <c:v>-6.6061106523535029E-3</c:v>
                </c:pt>
                <c:pt idx="952">
                  <c:v>-1.5478545016767153E-3</c:v>
                </c:pt>
                <c:pt idx="953">
                  <c:v>1.4354204346456179E-4</c:v>
                </c:pt>
                <c:pt idx="954">
                  <c:v>-1.6332740111372646E-2</c:v>
                </c:pt>
                <c:pt idx="955">
                  <c:v>4.7273045609734776E-3</c:v>
                </c:pt>
                <c:pt idx="956">
                  <c:v>-2.178269582643555E-3</c:v>
                </c:pt>
                <c:pt idx="957">
                  <c:v>5.2101525206660337E-3</c:v>
                </c:pt>
                <c:pt idx="958">
                  <c:v>3.4457796438396304E-3</c:v>
                </c:pt>
                <c:pt idx="959">
                  <c:v>-1.858371327985231E-2</c:v>
                </c:pt>
                <c:pt idx="960">
                  <c:v>-3.0285210232284809E-3</c:v>
                </c:pt>
                <c:pt idx="961">
                  <c:v>-3.5302444922877263E-2</c:v>
                </c:pt>
                <c:pt idx="962">
                  <c:v>1.1953531030265863E-2</c:v>
                </c:pt>
                <c:pt idx="963">
                  <c:v>-1.2114437630283081E-2</c:v>
                </c:pt>
                <c:pt idx="964">
                  <c:v>1.2293577981651316E-2</c:v>
                </c:pt>
                <c:pt idx="965">
                  <c:v>1.7823696453386439E-2</c:v>
                </c:pt>
                <c:pt idx="966">
                  <c:v>2.2023032173809964E-2</c:v>
                </c:pt>
                <c:pt idx="967">
                  <c:v>1.9457512923273468E-2</c:v>
                </c:pt>
                <c:pt idx="968">
                  <c:v>-2.8486782133085864E-4</c:v>
                </c:pt>
                <c:pt idx="969">
                  <c:v>1.1711403658745123E-2</c:v>
                </c:pt>
                <c:pt idx="970">
                  <c:v>-1.4082523588226925E-3</c:v>
                </c:pt>
                <c:pt idx="971">
                  <c:v>7.6716965167111795E-3</c:v>
                </c:pt>
                <c:pt idx="972">
                  <c:v>-9.9924426904021146E-3</c:v>
                </c:pt>
                <c:pt idx="973">
                  <c:v>1.3627367825840953E-2</c:v>
                </c:pt>
                <c:pt idx="974">
                  <c:v>1.1631150284503011E-2</c:v>
                </c:pt>
                <c:pt idx="975">
                  <c:v>-4.7974854558989755E-3</c:v>
                </c:pt>
                <c:pt idx="976">
                  <c:v>-1.1552846654661275E-2</c:v>
                </c:pt>
                <c:pt idx="977">
                  <c:v>3.9520152474914472E-3</c:v>
                </c:pt>
                <c:pt idx="978">
                  <c:v>-6.8120271364360274E-3</c:v>
                </c:pt>
                <c:pt idx="979">
                  <c:v>5.650035137034326E-3</c:v>
                </c:pt>
                <c:pt idx="980">
                  <c:v>1.6156082289803253E-2</c:v>
                </c:pt>
                <c:pt idx="981">
                  <c:v>-1.5679154976069309E-3</c:v>
                </c:pt>
                <c:pt idx="982">
                  <c:v>2.3693418188832638E-3</c:v>
                </c:pt>
                <c:pt idx="983">
                  <c:v>-4.5900557952890386E-3</c:v>
                </c:pt>
                <c:pt idx="984">
                  <c:v>1.1265738899933764E-2</c:v>
                </c:pt>
                <c:pt idx="985">
                  <c:v>1.8020969855832014E-3</c:v>
                </c:pt>
                <c:pt idx="986">
                  <c:v>-6.2687380757708855E-4</c:v>
                </c:pt>
                <c:pt idx="987">
                  <c:v>8.8362833065154245E-3</c:v>
                </c:pt>
                <c:pt idx="988">
                  <c:v>-1.9193857965450478E-3</c:v>
                </c:pt>
                <c:pt idx="989">
                  <c:v>2.7627302275188281E-3</c:v>
                </c:pt>
                <c:pt idx="990">
                  <c:v>-7.9412241369994918E-3</c:v>
                </c:pt>
                <c:pt idx="991">
                  <c:v>-1.2796776301460255E-3</c:v>
                </c:pt>
                <c:pt idx="992">
                  <c:v>-1.2540552329544097E-3</c:v>
                </c:pt>
                <c:pt idx="993">
                  <c:v>-4.3674082161867522E-3</c:v>
                </c:pt>
                <c:pt idx="994">
                  <c:v>1.2912954078135641E-2</c:v>
                </c:pt>
                <c:pt idx="995">
                  <c:v>1.7863909489526097E-3</c:v>
                </c:pt>
                <c:pt idx="996">
                  <c:v>5.7548903058468603E-3</c:v>
                </c:pt>
                <c:pt idx="997">
                  <c:v>-3.5191403626594342E-3</c:v>
                </c:pt>
                <c:pt idx="998">
                  <c:v>-3.9089879764921953E-3</c:v>
                </c:pt>
                <c:pt idx="999">
                  <c:v>-2.0568892256894733E-3</c:v>
                </c:pt>
                <c:pt idx="1000">
                  <c:v>7.3224310471076137E-4</c:v>
                </c:pt>
                <c:pt idx="1001">
                  <c:v>3.5501355013549674E-3</c:v>
                </c:pt>
                <c:pt idx="1002">
                  <c:v>8.7224217547461347E-3</c:v>
                </c:pt>
                <c:pt idx="1003">
                  <c:v>-2.248755153397286E-3</c:v>
                </c:pt>
                <c:pt idx="1004">
                  <c:v>1.3415615776763978E-3</c:v>
                </c:pt>
                <c:pt idx="1005">
                  <c:v>6.4576634512325537E-3</c:v>
                </c:pt>
              </c:numCache>
            </c:numRef>
          </c:yVal>
          <c:smooth val="0"/>
          <c:extLst>
            <c:ext xmlns:c16="http://schemas.microsoft.com/office/drawing/2014/chart" uri="{C3380CC4-5D6E-409C-BE32-E72D297353CC}">
              <c16:uniqueId val="{00000001-64F0-C049-A891-F91824355E74}"/>
            </c:ext>
          </c:extLst>
        </c:ser>
        <c:dLbls>
          <c:showLegendKey val="0"/>
          <c:showVal val="0"/>
          <c:showCatName val="0"/>
          <c:showSerName val="0"/>
          <c:showPercent val="0"/>
          <c:showBubbleSize val="0"/>
        </c:dLbls>
        <c:axId val="385767439"/>
        <c:axId val="307180511"/>
      </c:scatterChart>
      <c:valAx>
        <c:axId val="38576743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Date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AT"/>
            </a:p>
          </c:txPr>
        </c:title>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307180511"/>
        <c:crosses val="autoZero"/>
        <c:crossBetween val="midCat"/>
      </c:valAx>
      <c:valAx>
        <c:axId val="3071805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Daily Return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AT"/>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3857674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70" baseline="0">
                <a:solidFill>
                  <a:schemeClr val="dk1">
                    <a:lumMod val="50000"/>
                    <a:lumOff val="50000"/>
                  </a:schemeClr>
                </a:solidFill>
                <a:latin typeface="+mn-lt"/>
                <a:ea typeface="+mn-ea"/>
                <a:cs typeface="+mn-cs"/>
              </a:defRPr>
            </a:pPr>
            <a:r>
              <a:rPr lang="en-GB" b="1" i="0" u="none"/>
              <a:t>Interest rate lower bounds</a:t>
            </a:r>
          </a:p>
        </c:rich>
      </c:tx>
      <c:overlay val="0"/>
      <c:spPr>
        <a:noFill/>
        <a:ln>
          <a:noFill/>
        </a:ln>
        <a:effectLst/>
      </c:spPr>
      <c:txPr>
        <a:bodyPr rot="0" spcFirstLastPara="1" vertOverflow="ellipsis" vert="horz" wrap="square" anchor="ctr" anchorCtr="1"/>
        <a:lstStyle/>
        <a:p>
          <a:pPr>
            <a:defRPr sz="1600" b="1" i="0" u="none" strike="noStrike" kern="1200" spc="70" baseline="0">
              <a:solidFill>
                <a:schemeClr val="dk1">
                  <a:lumMod val="50000"/>
                  <a:lumOff val="50000"/>
                </a:schemeClr>
              </a:solidFill>
              <a:latin typeface="+mn-lt"/>
              <a:ea typeface="+mn-ea"/>
              <a:cs typeface="+mn-cs"/>
            </a:defRPr>
          </a:pPr>
          <a:endParaRPr lang="en-AT"/>
        </a:p>
      </c:txPr>
    </c:title>
    <c:autoTitleDeleted val="0"/>
    <c:plotArea>
      <c:layout/>
      <c:scatterChart>
        <c:scatterStyle val="lineMarker"/>
        <c:varyColors val="0"/>
        <c:ser>
          <c:idx val="0"/>
          <c:order val="0"/>
          <c:tx>
            <c:v>Bond 1</c:v>
          </c:tx>
          <c:spPr>
            <a:ln w="28575">
              <a:solidFill>
                <a:schemeClr val="accent1">
                  <a:alpha val="20000"/>
                </a:schemeClr>
              </a:solidFill>
            </a:ln>
            <a:effectLst/>
          </c:spPr>
          <c:marker>
            <c:symbol val="circle"/>
            <c:size val="4"/>
            <c:spPr>
              <a:solidFill>
                <a:schemeClr val="accent1"/>
              </a:solidFill>
              <a:ln w="9525" cap="flat" cmpd="sng" algn="ctr">
                <a:solidFill>
                  <a:schemeClr val="accent1"/>
                </a:solidFill>
                <a:round/>
              </a:ln>
              <a:effectLst/>
            </c:spPr>
          </c:marker>
          <c:xVal>
            <c:numRef>
              <c:f>'M.C.4.2.2'!$A$5:$A$25</c:f>
              <c:numCache>
                <c:formatCode>0%</c:formatCode>
                <c:ptCount val="21"/>
                <c:pt idx="0">
                  <c:v>0</c:v>
                </c:pt>
                <c:pt idx="1">
                  <c:v>0.05</c:v>
                </c:pt>
                <c:pt idx="2">
                  <c:v>0.1</c:v>
                </c:pt>
                <c:pt idx="3">
                  <c:v>0.15000000000000002</c:v>
                </c:pt>
                <c:pt idx="4">
                  <c:v>0.2</c:v>
                </c:pt>
                <c:pt idx="5">
                  <c:v>0.25</c:v>
                </c:pt>
                <c:pt idx="6">
                  <c:v>0.30000000000000004</c:v>
                </c:pt>
                <c:pt idx="7">
                  <c:v>0.35000000000000003</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pt idx="20">
                  <c:v>1</c:v>
                </c:pt>
              </c:numCache>
            </c:numRef>
          </c:xVal>
          <c:yVal>
            <c:numRef>
              <c:f>'M.C.4.2.2'!$C$5:$C$25</c:f>
              <c:numCache>
                <c:formatCode>0.00%</c:formatCode>
                <c:ptCount val="21"/>
                <c:pt idx="0">
                  <c:v>2.5000000000000001E-2</c:v>
                </c:pt>
                <c:pt idx="1">
                  <c:v>5.1282051282051287E-2</c:v>
                </c:pt>
                <c:pt idx="2">
                  <c:v>7.8947368421052641E-2</c:v>
                </c:pt>
                <c:pt idx="3">
                  <c:v>0.10810810810810811</c:v>
                </c:pt>
                <c:pt idx="4">
                  <c:v>0.1388888888888889</c:v>
                </c:pt>
                <c:pt idx="5">
                  <c:v>0.17142857142857143</c:v>
                </c:pt>
                <c:pt idx="6">
                  <c:v>0.20588235294117649</c:v>
                </c:pt>
                <c:pt idx="7">
                  <c:v>0.24242424242424246</c:v>
                </c:pt>
                <c:pt idx="8">
                  <c:v>0.28125</c:v>
                </c:pt>
                <c:pt idx="9">
                  <c:v>0.32258064516129031</c:v>
                </c:pt>
                <c:pt idx="10">
                  <c:v>0.3666666666666667</c:v>
                </c:pt>
                <c:pt idx="11">
                  <c:v>0.41379310344827591</c:v>
                </c:pt>
                <c:pt idx="12">
                  <c:v>0.46428571428571441</c:v>
                </c:pt>
                <c:pt idx="13">
                  <c:v>0.51851851851851849</c:v>
                </c:pt>
                <c:pt idx="14">
                  <c:v>0.57692307692307709</c:v>
                </c:pt>
                <c:pt idx="15">
                  <c:v>0.64</c:v>
                </c:pt>
                <c:pt idx="16">
                  <c:v>0.70833333333333348</c:v>
                </c:pt>
                <c:pt idx="17">
                  <c:v>0.78260869565217406</c:v>
                </c:pt>
                <c:pt idx="18">
                  <c:v>0.86363636363636365</c:v>
                </c:pt>
                <c:pt idx="19">
                  <c:v>0.95238095238095255</c:v>
                </c:pt>
                <c:pt idx="20">
                  <c:v>1.05</c:v>
                </c:pt>
              </c:numCache>
            </c:numRef>
          </c:yVal>
          <c:smooth val="0"/>
          <c:extLst>
            <c:ext xmlns:c16="http://schemas.microsoft.com/office/drawing/2014/chart" uri="{C3380CC4-5D6E-409C-BE32-E72D297353CC}">
              <c16:uniqueId val="{00000000-C12E-C84D-BB42-898270CD3C96}"/>
            </c:ext>
          </c:extLst>
        </c:ser>
        <c:ser>
          <c:idx val="1"/>
          <c:order val="1"/>
          <c:tx>
            <c:v>Bond 2</c:v>
          </c:tx>
          <c:spPr>
            <a:ln w="28575">
              <a:solidFill>
                <a:schemeClr val="accent2">
                  <a:alpha val="20000"/>
                </a:schemeClr>
              </a:solidFill>
            </a:ln>
            <a:effectLst/>
          </c:spPr>
          <c:marker>
            <c:symbol val="circle"/>
            <c:size val="4"/>
            <c:spPr>
              <a:solidFill>
                <a:schemeClr val="accent2"/>
              </a:solidFill>
              <a:ln w="9525" cap="flat" cmpd="sng" algn="ctr">
                <a:solidFill>
                  <a:schemeClr val="accent2"/>
                </a:solidFill>
                <a:round/>
              </a:ln>
              <a:effectLst/>
            </c:spPr>
          </c:marker>
          <c:xVal>
            <c:numRef>
              <c:f>'M.C.4.2.2'!$A$5:$A$25</c:f>
              <c:numCache>
                <c:formatCode>0%</c:formatCode>
                <c:ptCount val="21"/>
                <c:pt idx="0">
                  <c:v>0</c:v>
                </c:pt>
                <c:pt idx="1">
                  <c:v>0.05</c:v>
                </c:pt>
                <c:pt idx="2">
                  <c:v>0.1</c:v>
                </c:pt>
                <c:pt idx="3">
                  <c:v>0.15000000000000002</c:v>
                </c:pt>
                <c:pt idx="4">
                  <c:v>0.2</c:v>
                </c:pt>
                <c:pt idx="5">
                  <c:v>0.25</c:v>
                </c:pt>
                <c:pt idx="6">
                  <c:v>0.30000000000000004</c:v>
                </c:pt>
                <c:pt idx="7">
                  <c:v>0.35000000000000003</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pt idx="20">
                  <c:v>1</c:v>
                </c:pt>
              </c:numCache>
            </c:numRef>
          </c:xVal>
          <c:yVal>
            <c:numRef>
              <c:f>'M.C.4.2.2'!$D$5:$D$25</c:f>
              <c:numCache>
                <c:formatCode>0.00%</c:formatCode>
                <c:ptCount val="21"/>
                <c:pt idx="0">
                  <c:v>2.5000000000000001E-2</c:v>
                </c:pt>
                <c:pt idx="1">
                  <c:v>6.4935064935064929E-2</c:v>
                </c:pt>
                <c:pt idx="2">
                  <c:v>0.10810810810810811</c:v>
                </c:pt>
                <c:pt idx="3">
                  <c:v>0.15492957746478875</c:v>
                </c:pt>
                <c:pt idx="4">
                  <c:v>0.20588235294117649</c:v>
                </c:pt>
                <c:pt idx="5">
                  <c:v>0.26153846153846155</c:v>
                </c:pt>
                <c:pt idx="6">
                  <c:v>0.32258064516129042</c:v>
                </c:pt>
                <c:pt idx="7">
                  <c:v>0.38983050847457629</c:v>
                </c:pt>
                <c:pt idx="8">
                  <c:v>0.46428571428571441</c:v>
                </c:pt>
                <c:pt idx="9">
                  <c:v>0.54716981132075482</c:v>
                </c:pt>
                <c:pt idx="10">
                  <c:v>0.64</c:v>
                </c:pt>
                <c:pt idx="11">
                  <c:v>0.74468085106382997</c:v>
                </c:pt>
                <c:pt idx="12">
                  <c:v>0.86363636363636387</c:v>
                </c:pt>
                <c:pt idx="13">
                  <c:v>1.0000000000000002</c:v>
                </c:pt>
                <c:pt idx="14">
                  <c:v>1.1578947368421053</c:v>
                </c:pt>
                <c:pt idx="15">
                  <c:v>1.342857142857143</c:v>
                </c:pt>
                <c:pt idx="16">
                  <c:v>1.5625000000000007</c:v>
                </c:pt>
                <c:pt idx="17">
                  <c:v>1.8275862068965523</c:v>
                </c:pt>
                <c:pt idx="18">
                  <c:v>2.1538461538461542</c:v>
                </c:pt>
                <c:pt idx="19">
                  <c:v>2.5652173913043481</c:v>
                </c:pt>
                <c:pt idx="20">
                  <c:v>3.1</c:v>
                </c:pt>
              </c:numCache>
            </c:numRef>
          </c:yVal>
          <c:smooth val="0"/>
          <c:extLst>
            <c:ext xmlns:c16="http://schemas.microsoft.com/office/drawing/2014/chart" uri="{C3380CC4-5D6E-409C-BE32-E72D297353CC}">
              <c16:uniqueId val="{00000001-C12E-C84D-BB42-898270CD3C96}"/>
            </c:ext>
          </c:extLst>
        </c:ser>
        <c:ser>
          <c:idx val="2"/>
          <c:order val="2"/>
          <c:tx>
            <c:v>Bond 3</c:v>
          </c:tx>
          <c:spPr>
            <a:ln w="28575">
              <a:solidFill>
                <a:schemeClr val="accent3">
                  <a:alpha val="20000"/>
                </a:schemeClr>
              </a:solidFill>
            </a:ln>
            <a:effectLst/>
          </c:spPr>
          <c:marker>
            <c:symbol val="circle"/>
            <c:size val="4"/>
            <c:spPr>
              <a:solidFill>
                <a:schemeClr val="accent3"/>
              </a:solidFill>
              <a:ln w="9525" cap="flat" cmpd="sng" algn="ctr">
                <a:solidFill>
                  <a:schemeClr val="accent3"/>
                </a:solidFill>
                <a:round/>
              </a:ln>
              <a:effectLst/>
            </c:spPr>
          </c:marker>
          <c:xVal>
            <c:numRef>
              <c:f>'M.C.4.2.2'!$A$5:$A$25</c:f>
              <c:numCache>
                <c:formatCode>0%</c:formatCode>
                <c:ptCount val="21"/>
                <c:pt idx="0">
                  <c:v>0</c:v>
                </c:pt>
                <c:pt idx="1">
                  <c:v>0.05</c:v>
                </c:pt>
                <c:pt idx="2">
                  <c:v>0.1</c:v>
                </c:pt>
                <c:pt idx="3">
                  <c:v>0.15000000000000002</c:v>
                </c:pt>
                <c:pt idx="4">
                  <c:v>0.2</c:v>
                </c:pt>
                <c:pt idx="5">
                  <c:v>0.25</c:v>
                </c:pt>
                <c:pt idx="6">
                  <c:v>0.30000000000000004</c:v>
                </c:pt>
                <c:pt idx="7">
                  <c:v>0.35000000000000003</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pt idx="20">
                  <c:v>1</c:v>
                </c:pt>
              </c:numCache>
            </c:numRef>
          </c:xVal>
          <c:yVal>
            <c:numRef>
              <c:f>'M.C.4.2.2'!$E$5:$E$24</c:f>
              <c:numCache>
                <c:formatCode>0.00%</c:formatCode>
                <c:ptCount val="20"/>
                <c:pt idx="0">
                  <c:v>2.5000000000000001E-2</c:v>
                </c:pt>
                <c:pt idx="1">
                  <c:v>7.8947368421052641E-2</c:v>
                </c:pt>
                <c:pt idx="2">
                  <c:v>0.1388888888888889</c:v>
                </c:pt>
                <c:pt idx="3">
                  <c:v>0.20588235294117649</c:v>
                </c:pt>
                <c:pt idx="4">
                  <c:v>0.28125</c:v>
                </c:pt>
                <c:pt idx="5">
                  <c:v>0.3666666666666667</c:v>
                </c:pt>
                <c:pt idx="6">
                  <c:v>0.46428571428571441</c:v>
                </c:pt>
                <c:pt idx="7">
                  <c:v>0.57692307692307709</c:v>
                </c:pt>
                <c:pt idx="8">
                  <c:v>0.70833333333333348</c:v>
                </c:pt>
                <c:pt idx="9">
                  <c:v>0.86363636363636365</c:v>
                </c:pt>
                <c:pt idx="10">
                  <c:v>1.05</c:v>
                </c:pt>
                <c:pt idx="11">
                  <c:v>1.2777777777777781</c:v>
                </c:pt>
                <c:pt idx="12">
                  <c:v>1.5625000000000007</c:v>
                </c:pt>
                <c:pt idx="13">
                  <c:v>1.9285714285714288</c:v>
                </c:pt>
                <c:pt idx="14">
                  <c:v>2.4166666666666674</c:v>
                </c:pt>
                <c:pt idx="15">
                  <c:v>3.1</c:v>
                </c:pt>
                <c:pt idx="16">
                  <c:v>4.1250000000000009</c:v>
                </c:pt>
                <c:pt idx="17">
                  <c:v>5.8333333333333375</c:v>
                </c:pt>
                <c:pt idx="18">
                  <c:v>9.2500000000000018</c:v>
                </c:pt>
                <c:pt idx="19">
                  <c:v>19.500000000000028</c:v>
                </c:pt>
              </c:numCache>
            </c:numRef>
          </c:yVal>
          <c:smooth val="0"/>
          <c:extLst>
            <c:ext xmlns:c16="http://schemas.microsoft.com/office/drawing/2014/chart" uri="{C3380CC4-5D6E-409C-BE32-E72D297353CC}">
              <c16:uniqueId val="{00000002-C12E-C84D-BB42-898270CD3C96}"/>
            </c:ext>
          </c:extLst>
        </c:ser>
        <c:dLbls>
          <c:showLegendKey val="0"/>
          <c:showVal val="0"/>
          <c:showCatName val="0"/>
          <c:showSerName val="0"/>
          <c:showPercent val="0"/>
          <c:showBubbleSize val="0"/>
        </c:dLbls>
        <c:axId val="106494143"/>
        <c:axId val="726830319"/>
      </c:scatterChart>
      <c:valAx>
        <c:axId val="106494143"/>
        <c:scaling>
          <c:orientation val="minMax"/>
          <c:max val="1"/>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a:t>Probability</a:t>
                </a:r>
                <a:r>
                  <a:rPr lang="en-GB" baseline="0"/>
                  <a:t> of default</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AT"/>
          </a:p>
        </c:txPr>
        <c:crossAx val="726830319"/>
        <c:crosses val="autoZero"/>
        <c:crossBetween val="midCat"/>
      </c:valAx>
      <c:valAx>
        <c:axId val="726830319"/>
        <c:scaling>
          <c:orientation val="minMax"/>
          <c:max val="19.5"/>
          <c:min val="0"/>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a:t>Interest</a:t>
                </a:r>
                <a:r>
                  <a:rPr lang="en-GB" baseline="0"/>
                  <a:t> rate</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AT"/>
          </a:p>
        </c:txPr>
        <c:crossAx val="1064941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AT"/>
        </a:p>
      </c:txPr>
    </c:legend>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8.png"/><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xdr:col>
      <xdr:colOff>1</xdr:colOff>
      <xdr:row>10</xdr:row>
      <xdr:rowOff>4233</xdr:rowOff>
    </xdr:from>
    <xdr:to>
      <xdr:col>8</xdr:col>
      <xdr:colOff>8467</xdr:colOff>
      <xdr:row>23</xdr:row>
      <xdr:rowOff>84667</xdr:rowOff>
    </xdr:to>
    <xdr:graphicFrame macro="">
      <xdr:nvGraphicFramePr>
        <xdr:cNvPr id="2" name="Chart 1">
          <a:extLst>
            <a:ext uri="{FF2B5EF4-FFF2-40B4-BE49-F238E27FC236}">
              <a16:creationId xmlns:a16="http://schemas.microsoft.com/office/drawing/2014/main" id="{4E8A88E2-F93B-B746-A012-F80D5B90F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xdr:colOff>
      <xdr:row>28</xdr:row>
      <xdr:rowOff>16932</xdr:rowOff>
    </xdr:from>
    <xdr:to>
      <xdr:col>8</xdr:col>
      <xdr:colOff>1</xdr:colOff>
      <xdr:row>40</xdr:row>
      <xdr:rowOff>152399</xdr:rowOff>
    </xdr:to>
    <xdr:graphicFrame macro="">
      <xdr:nvGraphicFramePr>
        <xdr:cNvPr id="3" name="Chart 2">
          <a:extLst>
            <a:ext uri="{FF2B5EF4-FFF2-40B4-BE49-F238E27FC236}">
              <a16:creationId xmlns:a16="http://schemas.microsoft.com/office/drawing/2014/main" id="{F6374528-BD24-C949-8A2A-C3FC1226F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14597</xdr:colOff>
      <xdr:row>1</xdr:row>
      <xdr:rowOff>0</xdr:rowOff>
    </xdr:from>
    <xdr:to>
      <xdr:col>16</xdr:col>
      <xdr:colOff>816468</xdr:colOff>
      <xdr:row>26</xdr:row>
      <xdr:rowOff>218966</xdr:rowOff>
    </xdr:to>
    <xdr:pic>
      <xdr:nvPicPr>
        <xdr:cNvPr id="4" name="Picture 3">
          <a:extLst>
            <a:ext uri="{FF2B5EF4-FFF2-40B4-BE49-F238E27FC236}">
              <a16:creationId xmlns:a16="http://schemas.microsoft.com/office/drawing/2014/main" id="{05107A33-A70A-B325-A236-45A80F51EA2A}"/>
            </a:ext>
          </a:extLst>
        </xdr:cNvPr>
        <xdr:cNvPicPr>
          <a:picLocks noChangeAspect="1"/>
        </xdr:cNvPicPr>
      </xdr:nvPicPr>
      <xdr:blipFill>
        <a:blip xmlns:r="http://schemas.openxmlformats.org/officeDocument/2006/relationships" r:embed="rId3"/>
        <a:stretch>
          <a:fillRect/>
        </a:stretch>
      </xdr:blipFill>
      <xdr:spPr>
        <a:xfrm>
          <a:off x="8875402" y="204368"/>
          <a:ext cx="6626353" cy="5532529"/>
        </a:xfrm>
        <a:prstGeom prst="rect">
          <a:avLst/>
        </a:prstGeom>
      </xdr:spPr>
    </xdr:pic>
    <xdr:clientData/>
  </xdr:twoCellAnchor>
  <xdr:twoCellAnchor editAs="oneCell">
    <xdr:from>
      <xdr:col>9</xdr:col>
      <xdr:colOff>14598</xdr:colOff>
      <xdr:row>28</xdr:row>
      <xdr:rowOff>14599</xdr:rowOff>
    </xdr:from>
    <xdr:to>
      <xdr:col>14</xdr:col>
      <xdr:colOff>332604</xdr:colOff>
      <xdr:row>59</xdr:row>
      <xdr:rowOff>14598</xdr:rowOff>
    </xdr:to>
    <xdr:pic>
      <xdr:nvPicPr>
        <xdr:cNvPr id="5" name="Picture 4">
          <a:extLst>
            <a:ext uri="{FF2B5EF4-FFF2-40B4-BE49-F238E27FC236}">
              <a16:creationId xmlns:a16="http://schemas.microsoft.com/office/drawing/2014/main" id="{14B466EF-FCDD-0D68-1F04-082ED77C31FF}"/>
            </a:ext>
          </a:extLst>
        </xdr:cNvPr>
        <xdr:cNvPicPr>
          <a:picLocks noChangeAspect="1"/>
        </xdr:cNvPicPr>
      </xdr:nvPicPr>
      <xdr:blipFill>
        <a:blip xmlns:r="http://schemas.openxmlformats.org/officeDocument/2006/relationships" r:embed="rId4"/>
        <a:stretch>
          <a:fillRect/>
        </a:stretch>
      </xdr:blipFill>
      <xdr:spPr>
        <a:xfrm>
          <a:off x="8875403" y="6145633"/>
          <a:ext cx="4478350" cy="6335402"/>
        </a:xfrm>
        <a:prstGeom prst="rect">
          <a:avLst/>
        </a:prstGeom>
      </xdr:spPr>
    </xdr:pic>
    <xdr:clientData/>
  </xdr:twoCellAnchor>
  <xdr:twoCellAnchor editAs="oneCell">
    <xdr:from>
      <xdr:col>15</xdr:col>
      <xdr:colOff>14598</xdr:colOff>
      <xdr:row>28</xdr:row>
      <xdr:rowOff>1</xdr:rowOff>
    </xdr:from>
    <xdr:to>
      <xdr:col>20</xdr:col>
      <xdr:colOff>332603</xdr:colOff>
      <xdr:row>59</xdr:row>
      <xdr:rowOff>0</xdr:rowOff>
    </xdr:to>
    <xdr:pic>
      <xdr:nvPicPr>
        <xdr:cNvPr id="6" name="Picture 5">
          <a:extLst>
            <a:ext uri="{FF2B5EF4-FFF2-40B4-BE49-F238E27FC236}">
              <a16:creationId xmlns:a16="http://schemas.microsoft.com/office/drawing/2014/main" id="{BF892A79-D891-3D41-6450-0562B04E71D0}"/>
            </a:ext>
          </a:extLst>
        </xdr:cNvPr>
        <xdr:cNvPicPr>
          <a:picLocks noChangeAspect="1"/>
        </xdr:cNvPicPr>
      </xdr:nvPicPr>
      <xdr:blipFill>
        <a:blip xmlns:r="http://schemas.openxmlformats.org/officeDocument/2006/relationships" r:embed="rId5"/>
        <a:stretch>
          <a:fillRect/>
        </a:stretch>
      </xdr:blipFill>
      <xdr:spPr>
        <a:xfrm>
          <a:off x="13867816" y="6131035"/>
          <a:ext cx="4478350" cy="6335402"/>
        </a:xfrm>
        <a:prstGeom prst="rect">
          <a:avLst/>
        </a:prstGeom>
      </xdr:spPr>
    </xdr:pic>
    <xdr:clientData/>
  </xdr:twoCellAnchor>
  <xdr:twoCellAnchor editAs="oneCell">
    <xdr:from>
      <xdr:col>21</xdr:col>
      <xdr:colOff>29195</xdr:colOff>
      <xdr:row>28</xdr:row>
      <xdr:rowOff>0</xdr:rowOff>
    </xdr:from>
    <xdr:to>
      <xdr:col>26</xdr:col>
      <xdr:colOff>347201</xdr:colOff>
      <xdr:row>59</xdr:row>
      <xdr:rowOff>0</xdr:rowOff>
    </xdr:to>
    <xdr:pic>
      <xdr:nvPicPr>
        <xdr:cNvPr id="7" name="Picture 6">
          <a:extLst>
            <a:ext uri="{FF2B5EF4-FFF2-40B4-BE49-F238E27FC236}">
              <a16:creationId xmlns:a16="http://schemas.microsoft.com/office/drawing/2014/main" id="{B4B4B4E8-7A2E-6D3C-5344-13B89198B5C4}"/>
            </a:ext>
          </a:extLst>
        </xdr:cNvPr>
        <xdr:cNvPicPr>
          <a:picLocks noChangeAspect="1"/>
        </xdr:cNvPicPr>
      </xdr:nvPicPr>
      <xdr:blipFill>
        <a:blip xmlns:r="http://schemas.openxmlformats.org/officeDocument/2006/relationships" r:embed="rId6"/>
        <a:stretch>
          <a:fillRect/>
        </a:stretch>
      </xdr:blipFill>
      <xdr:spPr>
        <a:xfrm>
          <a:off x="18874827" y="6131034"/>
          <a:ext cx="4478351" cy="6335403"/>
        </a:xfrm>
        <a:prstGeom prst="rect">
          <a:avLst/>
        </a:prstGeom>
      </xdr:spPr>
    </xdr:pic>
    <xdr:clientData/>
  </xdr:twoCellAnchor>
  <xdr:twoCellAnchor editAs="oneCell">
    <xdr:from>
      <xdr:col>27</xdr:col>
      <xdr:colOff>29195</xdr:colOff>
      <xdr:row>28</xdr:row>
      <xdr:rowOff>14597</xdr:rowOff>
    </xdr:from>
    <xdr:to>
      <xdr:col>32</xdr:col>
      <xdr:colOff>347201</xdr:colOff>
      <xdr:row>59</xdr:row>
      <xdr:rowOff>14597</xdr:rowOff>
    </xdr:to>
    <xdr:pic>
      <xdr:nvPicPr>
        <xdr:cNvPr id="8" name="Picture 7">
          <a:extLst>
            <a:ext uri="{FF2B5EF4-FFF2-40B4-BE49-F238E27FC236}">
              <a16:creationId xmlns:a16="http://schemas.microsoft.com/office/drawing/2014/main" id="{08818FF0-8A67-C6C4-AFCE-61FEBC09A5A8}"/>
            </a:ext>
          </a:extLst>
        </xdr:cNvPr>
        <xdr:cNvPicPr>
          <a:picLocks noChangeAspect="1"/>
        </xdr:cNvPicPr>
      </xdr:nvPicPr>
      <xdr:blipFill>
        <a:blip xmlns:r="http://schemas.openxmlformats.org/officeDocument/2006/relationships" r:embed="rId7"/>
        <a:stretch>
          <a:fillRect/>
        </a:stretch>
      </xdr:blipFill>
      <xdr:spPr>
        <a:xfrm>
          <a:off x="23867241" y="6145631"/>
          <a:ext cx="4478351" cy="63354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555625</xdr:colOff>
      <xdr:row>14</xdr:row>
      <xdr:rowOff>157592</xdr:rowOff>
    </xdr:from>
    <xdr:to>
      <xdr:col>2</xdr:col>
      <xdr:colOff>250292</xdr:colOff>
      <xdr:row>16</xdr:row>
      <xdr:rowOff>121708</xdr:rowOff>
    </xdr:to>
    <xdr:cxnSp macro="">
      <xdr:nvCxnSpPr>
        <xdr:cNvPr id="2" name="Straight Connector 1">
          <a:extLst>
            <a:ext uri="{FF2B5EF4-FFF2-40B4-BE49-F238E27FC236}">
              <a16:creationId xmlns:a16="http://schemas.microsoft.com/office/drawing/2014/main" id="{FAD50822-D0B1-F549-A02F-FCE162AB2CC5}"/>
            </a:ext>
          </a:extLst>
        </xdr:cNvPr>
        <xdr:cNvCxnSpPr/>
      </xdr:nvCxnSpPr>
      <xdr:spPr>
        <a:xfrm flipV="1">
          <a:off x="555625" y="30023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16</xdr:row>
      <xdr:rowOff>121708</xdr:rowOff>
    </xdr:from>
    <xdr:to>
      <xdr:col>2</xdr:col>
      <xdr:colOff>287373</xdr:colOff>
      <xdr:row>18</xdr:row>
      <xdr:rowOff>92701</xdr:rowOff>
    </xdr:to>
    <xdr:cxnSp macro="">
      <xdr:nvCxnSpPr>
        <xdr:cNvPr id="3" name="Straight Connector 2">
          <a:extLst>
            <a:ext uri="{FF2B5EF4-FFF2-40B4-BE49-F238E27FC236}">
              <a16:creationId xmlns:a16="http://schemas.microsoft.com/office/drawing/2014/main" id="{39444B94-DAAB-7043-BFDA-C91EF0D6767C}"/>
            </a:ext>
          </a:extLst>
        </xdr:cNvPr>
        <xdr:cNvCxnSpPr/>
      </xdr:nvCxnSpPr>
      <xdr:spPr>
        <a:xfrm>
          <a:off x="550333" y="3372908"/>
          <a:ext cx="1388040" cy="3773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12</xdr:row>
      <xdr:rowOff>120511</xdr:rowOff>
    </xdr:from>
    <xdr:to>
      <xdr:col>4</xdr:col>
      <xdr:colOff>287372</xdr:colOff>
      <xdr:row>14</xdr:row>
      <xdr:rowOff>100542</xdr:rowOff>
    </xdr:to>
    <xdr:cxnSp macro="">
      <xdr:nvCxnSpPr>
        <xdr:cNvPr id="4" name="Straight Connector 3">
          <a:extLst>
            <a:ext uri="{FF2B5EF4-FFF2-40B4-BE49-F238E27FC236}">
              <a16:creationId xmlns:a16="http://schemas.microsoft.com/office/drawing/2014/main" id="{A81A8C0B-6EC0-F94F-993B-EEC37ABFC756}"/>
            </a:ext>
          </a:extLst>
        </xdr:cNvPr>
        <xdr:cNvCxnSpPr/>
      </xdr:nvCxnSpPr>
      <xdr:spPr>
        <a:xfrm flipV="1">
          <a:off x="2164292" y="2558911"/>
          <a:ext cx="1425080" cy="3864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14</xdr:row>
      <xdr:rowOff>100542</xdr:rowOff>
    </xdr:from>
    <xdr:to>
      <xdr:col>4</xdr:col>
      <xdr:colOff>268832</xdr:colOff>
      <xdr:row>16</xdr:row>
      <xdr:rowOff>111241</xdr:rowOff>
    </xdr:to>
    <xdr:cxnSp macro="">
      <xdr:nvCxnSpPr>
        <xdr:cNvPr id="5" name="Straight Connector 4">
          <a:extLst>
            <a:ext uri="{FF2B5EF4-FFF2-40B4-BE49-F238E27FC236}">
              <a16:creationId xmlns:a16="http://schemas.microsoft.com/office/drawing/2014/main" id="{8FD56184-F543-9940-8F3A-0E6378102A64}"/>
            </a:ext>
          </a:extLst>
        </xdr:cNvPr>
        <xdr:cNvCxnSpPr/>
      </xdr:nvCxnSpPr>
      <xdr:spPr>
        <a:xfrm flipH="1" flipV="1">
          <a:off x="2174875" y="2945342"/>
          <a:ext cx="13959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16</xdr:row>
      <xdr:rowOff>105833</xdr:rowOff>
    </xdr:from>
    <xdr:to>
      <xdr:col>4</xdr:col>
      <xdr:colOff>280458</xdr:colOff>
      <xdr:row>18</xdr:row>
      <xdr:rowOff>101971</xdr:rowOff>
    </xdr:to>
    <xdr:cxnSp macro="">
      <xdr:nvCxnSpPr>
        <xdr:cNvPr id="6" name="Straight Connector 5">
          <a:extLst>
            <a:ext uri="{FF2B5EF4-FFF2-40B4-BE49-F238E27FC236}">
              <a16:creationId xmlns:a16="http://schemas.microsoft.com/office/drawing/2014/main" id="{2C8544BA-9A90-C843-B938-8E3212444711}"/>
            </a:ext>
          </a:extLst>
        </xdr:cNvPr>
        <xdr:cNvCxnSpPr/>
      </xdr:nvCxnSpPr>
      <xdr:spPr>
        <a:xfrm flipV="1">
          <a:off x="2216474" y="3357033"/>
          <a:ext cx="1365984" cy="4025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18</xdr:row>
      <xdr:rowOff>101971</xdr:rowOff>
    </xdr:from>
    <xdr:to>
      <xdr:col>4</xdr:col>
      <xdr:colOff>259562</xdr:colOff>
      <xdr:row>20</xdr:row>
      <xdr:rowOff>83431</xdr:rowOff>
    </xdr:to>
    <xdr:cxnSp macro="">
      <xdr:nvCxnSpPr>
        <xdr:cNvPr id="7" name="Straight Connector 6">
          <a:extLst>
            <a:ext uri="{FF2B5EF4-FFF2-40B4-BE49-F238E27FC236}">
              <a16:creationId xmlns:a16="http://schemas.microsoft.com/office/drawing/2014/main" id="{15F942AB-5EBE-8841-8B4E-811E34947172}"/>
            </a:ext>
          </a:extLst>
        </xdr:cNvPr>
        <xdr:cNvCxnSpPr/>
      </xdr:nvCxnSpPr>
      <xdr:spPr>
        <a:xfrm flipH="1" flipV="1">
          <a:off x="2235015" y="3759571"/>
          <a:ext cx="13265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555625</xdr:colOff>
      <xdr:row>27</xdr:row>
      <xdr:rowOff>157592</xdr:rowOff>
    </xdr:from>
    <xdr:to>
      <xdr:col>2</xdr:col>
      <xdr:colOff>250292</xdr:colOff>
      <xdr:row>29</xdr:row>
      <xdr:rowOff>121708</xdr:rowOff>
    </xdr:to>
    <xdr:cxnSp macro="">
      <xdr:nvCxnSpPr>
        <xdr:cNvPr id="8" name="Straight Connector 7">
          <a:extLst>
            <a:ext uri="{FF2B5EF4-FFF2-40B4-BE49-F238E27FC236}">
              <a16:creationId xmlns:a16="http://schemas.microsoft.com/office/drawing/2014/main" id="{93774835-B1DE-B74F-B37E-3D24FD7C94F4}"/>
            </a:ext>
          </a:extLst>
        </xdr:cNvPr>
        <xdr:cNvCxnSpPr/>
      </xdr:nvCxnSpPr>
      <xdr:spPr>
        <a:xfrm flipV="1">
          <a:off x="555625" y="56439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29</xdr:row>
      <xdr:rowOff>121708</xdr:rowOff>
    </xdr:from>
    <xdr:to>
      <xdr:col>2</xdr:col>
      <xdr:colOff>287373</xdr:colOff>
      <xdr:row>31</xdr:row>
      <xdr:rowOff>92701</xdr:rowOff>
    </xdr:to>
    <xdr:cxnSp macro="">
      <xdr:nvCxnSpPr>
        <xdr:cNvPr id="9" name="Straight Connector 8">
          <a:extLst>
            <a:ext uri="{FF2B5EF4-FFF2-40B4-BE49-F238E27FC236}">
              <a16:creationId xmlns:a16="http://schemas.microsoft.com/office/drawing/2014/main" id="{D8BD10B2-5347-5747-9101-9E61C7B3DCDD}"/>
            </a:ext>
          </a:extLst>
        </xdr:cNvPr>
        <xdr:cNvCxnSpPr/>
      </xdr:nvCxnSpPr>
      <xdr:spPr>
        <a:xfrm>
          <a:off x="550333" y="6014508"/>
          <a:ext cx="1388040" cy="3773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25</xdr:row>
      <xdr:rowOff>120511</xdr:rowOff>
    </xdr:from>
    <xdr:to>
      <xdr:col>4</xdr:col>
      <xdr:colOff>287372</xdr:colOff>
      <xdr:row>27</xdr:row>
      <xdr:rowOff>100542</xdr:rowOff>
    </xdr:to>
    <xdr:cxnSp macro="">
      <xdr:nvCxnSpPr>
        <xdr:cNvPr id="10" name="Straight Connector 9">
          <a:extLst>
            <a:ext uri="{FF2B5EF4-FFF2-40B4-BE49-F238E27FC236}">
              <a16:creationId xmlns:a16="http://schemas.microsoft.com/office/drawing/2014/main" id="{1B7FAECB-6DB1-8143-88A6-F93F2C7279F7}"/>
            </a:ext>
          </a:extLst>
        </xdr:cNvPr>
        <xdr:cNvCxnSpPr/>
      </xdr:nvCxnSpPr>
      <xdr:spPr>
        <a:xfrm flipV="1">
          <a:off x="2164292" y="5200511"/>
          <a:ext cx="1425080" cy="3864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27</xdr:row>
      <xdr:rowOff>100542</xdr:rowOff>
    </xdr:from>
    <xdr:to>
      <xdr:col>4</xdr:col>
      <xdr:colOff>268832</xdr:colOff>
      <xdr:row>29</xdr:row>
      <xdr:rowOff>111241</xdr:rowOff>
    </xdr:to>
    <xdr:cxnSp macro="">
      <xdr:nvCxnSpPr>
        <xdr:cNvPr id="11" name="Straight Connector 10">
          <a:extLst>
            <a:ext uri="{FF2B5EF4-FFF2-40B4-BE49-F238E27FC236}">
              <a16:creationId xmlns:a16="http://schemas.microsoft.com/office/drawing/2014/main" id="{5E9202B9-2386-FA46-81EC-599259AC0E37}"/>
            </a:ext>
          </a:extLst>
        </xdr:cNvPr>
        <xdr:cNvCxnSpPr/>
      </xdr:nvCxnSpPr>
      <xdr:spPr>
        <a:xfrm flipH="1" flipV="1">
          <a:off x="2174875" y="5586942"/>
          <a:ext cx="13959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29</xdr:row>
      <xdr:rowOff>105833</xdr:rowOff>
    </xdr:from>
    <xdr:to>
      <xdr:col>4</xdr:col>
      <xdr:colOff>280458</xdr:colOff>
      <xdr:row>31</xdr:row>
      <xdr:rowOff>101971</xdr:rowOff>
    </xdr:to>
    <xdr:cxnSp macro="">
      <xdr:nvCxnSpPr>
        <xdr:cNvPr id="12" name="Straight Connector 11">
          <a:extLst>
            <a:ext uri="{FF2B5EF4-FFF2-40B4-BE49-F238E27FC236}">
              <a16:creationId xmlns:a16="http://schemas.microsoft.com/office/drawing/2014/main" id="{F4520ED9-319B-594B-AAB3-CBEC132D9F53}"/>
            </a:ext>
          </a:extLst>
        </xdr:cNvPr>
        <xdr:cNvCxnSpPr/>
      </xdr:nvCxnSpPr>
      <xdr:spPr>
        <a:xfrm flipV="1">
          <a:off x="2216474" y="5998633"/>
          <a:ext cx="1365984" cy="4025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31</xdr:row>
      <xdr:rowOff>101971</xdr:rowOff>
    </xdr:from>
    <xdr:to>
      <xdr:col>4</xdr:col>
      <xdr:colOff>259562</xdr:colOff>
      <xdr:row>33</xdr:row>
      <xdr:rowOff>83431</xdr:rowOff>
    </xdr:to>
    <xdr:cxnSp macro="">
      <xdr:nvCxnSpPr>
        <xdr:cNvPr id="13" name="Straight Connector 12">
          <a:extLst>
            <a:ext uri="{FF2B5EF4-FFF2-40B4-BE49-F238E27FC236}">
              <a16:creationId xmlns:a16="http://schemas.microsoft.com/office/drawing/2014/main" id="{FA467885-9B3D-F040-9772-5C19CA0C10DE}"/>
            </a:ext>
          </a:extLst>
        </xdr:cNvPr>
        <xdr:cNvCxnSpPr/>
      </xdr:nvCxnSpPr>
      <xdr:spPr>
        <a:xfrm flipH="1" flipV="1">
          <a:off x="2235015" y="6401171"/>
          <a:ext cx="13265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555625</xdr:colOff>
      <xdr:row>27</xdr:row>
      <xdr:rowOff>157592</xdr:rowOff>
    </xdr:from>
    <xdr:to>
      <xdr:col>2</xdr:col>
      <xdr:colOff>250292</xdr:colOff>
      <xdr:row>29</xdr:row>
      <xdr:rowOff>121708</xdr:rowOff>
    </xdr:to>
    <xdr:cxnSp macro="">
      <xdr:nvCxnSpPr>
        <xdr:cNvPr id="14" name="Straight Connector 13">
          <a:extLst>
            <a:ext uri="{FF2B5EF4-FFF2-40B4-BE49-F238E27FC236}">
              <a16:creationId xmlns:a16="http://schemas.microsoft.com/office/drawing/2014/main" id="{5D5C960D-7E1D-F441-9851-AE85973366C7}"/>
            </a:ext>
          </a:extLst>
        </xdr:cNvPr>
        <xdr:cNvCxnSpPr/>
      </xdr:nvCxnSpPr>
      <xdr:spPr>
        <a:xfrm flipV="1">
          <a:off x="555625" y="56439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29</xdr:row>
      <xdr:rowOff>121708</xdr:rowOff>
    </xdr:from>
    <xdr:to>
      <xdr:col>2</xdr:col>
      <xdr:colOff>287373</xdr:colOff>
      <xdr:row>31</xdr:row>
      <xdr:rowOff>92701</xdr:rowOff>
    </xdr:to>
    <xdr:cxnSp macro="">
      <xdr:nvCxnSpPr>
        <xdr:cNvPr id="15" name="Straight Connector 14">
          <a:extLst>
            <a:ext uri="{FF2B5EF4-FFF2-40B4-BE49-F238E27FC236}">
              <a16:creationId xmlns:a16="http://schemas.microsoft.com/office/drawing/2014/main" id="{CE1F5EA1-8EC3-7F47-A911-401F4A2736DD}"/>
            </a:ext>
          </a:extLst>
        </xdr:cNvPr>
        <xdr:cNvCxnSpPr/>
      </xdr:nvCxnSpPr>
      <xdr:spPr>
        <a:xfrm>
          <a:off x="550333" y="6014508"/>
          <a:ext cx="1388040" cy="3773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25</xdr:row>
      <xdr:rowOff>120511</xdr:rowOff>
    </xdr:from>
    <xdr:to>
      <xdr:col>4</xdr:col>
      <xdr:colOff>287372</xdr:colOff>
      <xdr:row>27</xdr:row>
      <xdr:rowOff>100542</xdr:rowOff>
    </xdr:to>
    <xdr:cxnSp macro="">
      <xdr:nvCxnSpPr>
        <xdr:cNvPr id="16" name="Straight Connector 15">
          <a:extLst>
            <a:ext uri="{FF2B5EF4-FFF2-40B4-BE49-F238E27FC236}">
              <a16:creationId xmlns:a16="http://schemas.microsoft.com/office/drawing/2014/main" id="{83E34368-559C-824D-B3AE-3F7FCBFFCCB0}"/>
            </a:ext>
          </a:extLst>
        </xdr:cNvPr>
        <xdr:cNvCxnSpPr/>
      </xdr:nvCxnSpPr>
      <xdr:spPr>
        <a:xfrm flipV="1">
          <a:off x="2164292" y="5200511"/>
          <a:ext cx="1425080" cy="3864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27</xdr:row>
      <xdr:rowOff>100542</xdr:rowOff>
    </xdr:from>
    <xdr:to>
      <xdr:col>4</xdr:col>
      <xdr:colOff>268832</xdr:colOff>
      <xdr:row>29</xdr:row>
      <xdr:rowOff>111241</xdr:rowOff>
    </xdr:to>
    <xdr:cxnSp macro="">
      <xdr:nvCxnSpPr>
        <xdr:cNvPr id="17" name="Straight Connector 16">
          <a:extLst>
            <a:ext uri="{FF2B5EF4-FFF2-40B4-BE49-F238E27FC236}">
              <a16:creationId xmlns:a16="http://schemas.microsoft.com/office/drawing/2014/main" id="{9A2FCB2B-0951-2643-847E-910468450AD7}"/>
            </a:ext>
          </a:extLst>
        </xdr:cNvPr>
        <xdr:cNvCxnSpPr/>
      </xdr:nvCxnSpPr>
      <xdr:spPr>
        <a:xfrm flipH="1" flipV="1">
          <a:off x="2174875" y="5586942"/>
          <a:ext cx="13959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29</xdr:row>
      <xdr:rowOff>105833</xdr:rowOff>
    </xdr:from>
    <xdr:to>
      <xdr:col>4</xdr:col>
      <xdr:colOff>280458</xdr:colOff>
      <xdr:row>31</xdr:row>
      <xdr:rowOff>101971</xdr:rowOff>
    </xdr:to>
    <xdr:cxnSp macro="">
      <xdr:nvCxnSpPr>
        <xdr:cNvPr id="18" name="Straight Connector 17">
          <a:extLst>
            <a:ext uri="{FF2B5EF4-FFF2-40B4-BE49-F238E27FC236}">
              <a16:creationId xmlns:a16="http://schemas.microsoft.com/office/drawing/2014/main" id="{21DC3BB9-00F2-2A4A-AEEE-190E1E13AC2F}"/>
            </a:ext>
          </a:extLst>
        </xdr:cNvPr>
        <xdr:cNvCxnSpPr/>
      </xdr:nvCxnSpPr>
      <xdr:spPr>
        <a:xfrm flipV="1">
          <a:off x="2216474" y="5998633"/>
          <a:ext cx="1365984" cy="4025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31</xdr:row>
      <xdr:rowOff>101971</xdr:rowOff>
    </xdr:from>
    <xdr:to>
      <xdr:col>4</xdr:col>
      <xdr:colOff>259562</xdr:colOff>
      <xdr:row>33</xdr:row>
      <xdr:rowOff>83431</xdr:rowOff>
    </xdr:to>
    <xdr:cxnSp macro="">
      <xdr:nvCxnSpPr>
        <xdr:cNvPr id="19" name="Straight Connector 18">
          <a:extLst>
            <a:ext uri="{FF2B5EF4-FFF2-40B4-BE49-F238E27FC236}">
              <a16:creationId xmlns:a16="http://schemas.microsoft.com/office/drawing/2014/main" id="{56D5E1C3-6AFA-F841-B36C-FB76FFF73C6D}"/>
            </a:ext>
          </a:extLst>
        </xdr:cNvPr>
        <xdr:cNvCxnSpPr/>
      </xdr:nvCxnSpPr>
      <xdr:spPr>
        <a:xfrm flipH="1" flipV="1">
          <a:off x="2235015" y="6401171"/>
          <a:ext cx="13265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0</xdr:colOff>
      <xdr:row>38</xdr:row>
      <xdr:rowOff>8820</xdr:rowOff>
    </xdr:from>
    <xdr:ext cx="3219096" cy="599722"/>
    <xdr:pic>
      <xdr:nvPicPr>
        <xdr:cNvPr id="20" name="Picture 19">
          <a:extLst>
            <a:ext uri="{FF2B5EF4-FFF2-40B4-BE49-F238E27FC236}">
              <a16:creationId xmlns:a16="http://schemas.microsoft.com/office/drawing/2014/main" id="{023453AD-6639-F949-86DC-CB306DEC55FF}"/>
            </a:ext>
          </a:extLst>
        </xdr:cNvPr>
        <xdr:cNvPicPr>
          <a:picLocks noChangeAspect="1"/>
        </xdr:cNvPicPr>
      </xdr:nvPicPr>
      <xdr:blipFill>
        <a:blip xmlns:r="http://schemas.openxmlformats.org/officeDocument/2006/relationships" r:embed="rId1"/>
        <a:stretch>
          <a:fillRect/>
        </a:stretch>
      </xdr:blipFill>
      <xdr:spPr>
        <a:xfrm>
          <a:off x="0" y="7717014"/>
          <a:ext cx="3219096" cy="599722"/>
        </a:xfrm>
        <a:prstGeom prst="rect">
          <a:avLst/>
        </a:prstGeom>
      </xdr:spPr>
    </xdr:pic>
    <xdr:clientData/>
  </xdr:oneCellAnchor>
  <xdr:twoCellAnchor>
    <xdr:from>
      <xdr:col>0</xdr:col>
      <xdr:colOff>555625</xdr:colOff>
      <xdr:row>47</xdr:row>
      <xdr:rowOff>157592</xdr:rowOff>
    </xdr:from>
    <xdr:to>
      <xdr:col>2</xdr:col>
      <xdr:colOff>250292</xdr:colOff>
      <xdr:row>49</xdr:row>
      <xdr:rowOff>121708</xdr:rowOff>
    </xdr:to>
    <xdr:cxnSp macro="">
      <xdr:nvCxnSpPr>
        <xdr:cNvPr id="21" name="Straight Connector 20">
          <a:extLst>
            <a:ext uri="{FF2B5EF4-FFF2-40B4-BE49-F238E27FC236}">
              <a16:creationId xmlns:a16="http://schemas.microsoft.com/office/drawing/2014/main" id="{5EE34D13-D5C0-1A4A-8AC2-D3C7AC5029A8}"/>
            </a:ext>
          </a:extLst>
        </xdr:cNvPr>
        <xdr:cNvCxnSpPr/>
      </xdr:nvCxnSpPr>
      <xdr:spPr>
        <a:xfrm flipV="1">
          <a:off x="555625" y="97079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49</xdr:row>
      <xdr:rowOff>121708</xdr:rowOff>
    </xdr:from>
    <xdr:to>
      <xdr:col>2</xdr:col>
      <xdr:colOff>287373</xdr:colOff>
      <xdr:row>52</xdr:row>
      <xdr:rowOff>92701</xdr:rowOff>
    </xdr:to>
    <xdr:cxnSp macro="">
      <xdr:nvCxnSpPr>
        <xdr:cNvPr id="22" name="Straight Connector 21">
          <a:extLst>
            <a:ext uri="{FF2B5EF4-FFF2-40B4-BE49-F238E27FC236}">
              <a16:creationId xmlns:a16="http://schemas.microsoft.com/office/drawing/2014/main" id="{209A8D70-375F-2847-887A-5DEF503FF131}"/>
            </a:ext>
          </a:extLst>
        </xdr:cNvPr>
        <xdr:cNvCxnSpPr/>
      </xdr:nvCxnSpPr>
      <xdr:spPr>
        <a:xfrm>
          <a:off x="550333" y="10078508"/>
          <a:ext cx="1388040" cy="5805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44</xdr:row>
      <xdr:rowOff>120511</xdr:rowOff>
    </xdr:from>
    <xdr:to>
      <xdr:col>4</xdr:col>
      <xdr:colOff>287372</xdr:colOff>
      <xdr:row>47</xdr:row>
      <xdr:rowOff>100542</xdr:rowOff>
    </xdr:to>
    <xdr:cxnSp macro="">
      <xdr:nvCxnSpPr>
        <xdr:cNvPr id="23" name="Straight Connector 22">
          <a:extLst>
            <a:ext uri="{FF2B5EF4-FFF2-40B4-BE49-F238E27FC236}">
              <a16:creationId xmlns:a16="http://schemas.microsoft.com/office/drawing/2014/main" id="{16E53C60-6960-A443-89D3-BBA814AA5DB8}"/>
            </a:ext>
          </a:extLst>
        </xdr:cNvPr>
        <xdr:cNvCxnSpPr/>
      </xdr:nvCxnSpPr>
      <xdr:spPr>
        <a:xfrm flipV="1">
          <a:off x="2164292" y="9061311"/>
          <a:ext cx="1425080" cy="5896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47</xdr:row>
      <xdr:rowOff>100542</xdr:rowOff>
    </xdr:from>
    <xdr:to>
      <xdr:col>4</xdr:col>
      <xdr:colOff>268832</xdr:colOff>
      <xdr:row>49</xdr:row>
      <xdr:rowOff>111241</xdr:rowOff>
    </xdr:to>
    <xdr:cxnSp macro="">
      <xdr:nvCxnSpPr>
        <xdr:cNvPr id="24" name="Straight Connector 23">
          <a:extLst>
            <a:ext uri="{FF2B5EF4-FFF2-40B4-BE49-F238E27FC236}">
              <a16:creationId xmlns:a16="http://schemas.microsoft.com/office/drawing/2014/main" id="{F217D8A6-847C-644B-85CF-7B8A29342F60}"/>
            </a:ext>
          </a:extLst>
        </xdr:cNvPr>
        <xdr:cNvCxnSpPr/>
      </xdr:nvCxnSpPr>
      <xdr:spPr>
        <a:xfrm flipH="1" flipV="1">
          <a:off x="2174875" y="9650942"/>
          <a:ext cx="13959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49</xdr:row>
      <xdr:rowOff>105833</xdr:rowOff>
    </xdr:from>
    <xdr:to>
      <xdr:col>4</xdr:col>
      <xdr:colOff>280458</xdr:colOff>
      <xdr:row>52</xdr:row>
      <xdr:rowOff>101971</xdr:rowOff>
    </xdr:to>
    <xdr:cxnSp macro="">
      <xdr:nvCxnSpPr>
        <xdr:cNvPr id="25" name="Straight Connector 24">
          <a:extLst>
            <a:ext uri="{FF2B5EF4-FFF2-40B4-BE49-F238E27FC236}">
              <a16:creationId xmlns:a16="http://schemas.microsoft.com/office/drawing/2014/main" id="{9516CD3A-4640-3446-A849-106F524CA1FE}"/>
            </a:ext>
          </a:extLst>
        </xdr:cNvPr>
        <xdr:cNvCxnSpPr/>
      </xdr:nvCxnSpPr>
      <xdr:spPr>
        <a:xfrm flipV="1">
          <a:off x="2216474" y="10062633"/>
          <a:ext cx="1365984" cy="6057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52</xdr:row>
      <xdr:rowOff>101971</xdr:rowOff>
    </xdr:from>
    <xdr:to>
      <xdr:col>4</xdr:col>
      <xdr:colOff>259562</xdr:colOff>
      <xdr:row>54</xdr:row>
      <xdr:rowOff>83431</xdr:rowOff>
    </xdr:to>
    <xdr:cxnSp macro="">
      <xdr:nvCxnSpPr>
        <xdr:cNvPr id="26" name="Straight Connector 25">
          <a:extLst>
            <a:ext uri="{FF2B5EF4-FFF2-40B4-BE49-F238E27FC236}">
              <a16:creationId xmlns:a16="http://schemas.microsoft.com/office/drawing/2014/main" id="{4BC4F97C-B744-0B4F-AF48-D6148EC77616}"/>
            </a:ext>
          </a:extLst>
        </xdr:cNvPr>
        <xdr:cNvCxnSpPr/>
      </xdr:nvCxnSpPr>
      <xdr:spPr>
        <a:xfrm flipH="1" flipV="1">
          <a:off x="2235015" y="10668371"/>
          <a:ext cx="13265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6866</xdr:colOff>
      <xdr:row>0</xdr:row>
      <xdr:rowOff>199081</xdr:rowOff>
    </xdr:from>
    <xdr:to>
      <xdr:col>14</xdr:col>
      <xdr:colOff>818014</xdr:colOff>
      <xdr:row>16</xdr:row>
      <xdr:rowOff>129592</xdr:rowOff>
    </xdr:to>
    <xdr:pic>
      <xdr:nvPicPr>
        <xdr:cNvPr id="27" name="Picture 26">
          <a:extLst>
            <a:ext uri="{FF2B5EF4-FFF2-40B4-BE49-F238E27FC236}">
              <a16:creationId xmlns:a16="http://schemas.microsoft.com/office/drawing/2014/main" id="{EAF76A20-7C6A-3D5A-00ED-9877AFB37D66}"/>
            </a:ext>
          </a:extLst>
        </xdr:cNvPr>
        <xdr:cNvPicPr>
          <a:picLocks noChangeAspect="1"/>
        </xdr:cNvPicPr>
      </xdr:nvPicPr>
      <xdr:blipFill>
        <a:blip xmlns:r="http://schemas.openxmlformats.org/officeDocument/2006/relationships" r:embed="rId2"/>
        <a:stretch>
          <a:fillRect/>
        </a:stretch>
      </xdr:blipFill>
      <xdr:spPr>
        <a:xfrm>
          <a:off x="4888159" y="199081"/>
          <a:ext cx="7446250" cy="32480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9477</xdr:colOff>
      <xdr:row>22</xdr:row>
      <xdr:rowOff>5613</xdr:rowOff>
    </xdr:from>
    <xdr:to>
      <xdr:col>3</xdr:col>
      <xdr:colOff>862462</xdr:colOff>
      <xdr:row>35</xdr:row>
      <xdr:rowOff>0</xdr:rowOff>
    </xdr:to>
    <xdr:graphicFrame macro="">
      <xdr:nvGraphicFramePr>
        <xdr:cNvPr id="2" name="Chart 1">
          <a:extLst>
            <a:ext uri="{FF2B5EF4-FFF2-40B4-BE49-F238E27FC236}">
              <a16:creationId xmlns:a16="http://schemas.microsoft.com/office/drawing/2014/main" id="{AEF64BFF-026B-4846-8948-3F1C8F05D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9477</xdr:colOff>
      <xdr:row>22</xdr:row>
      <xdr:rowOff>21375</xdr:rowOff>
    </xdr:from>
    <xdr:to>
      <xdr:col>9</xdr:col>
      <xdr:colOff>9477</xdr:colOff>
      <xdr:row>35</xdr:row>
      <xdr:rowOff>0</xdr:rowOff>
    </xdr:to>
    <xdr:graphicFrame macro="">
      <xdr:nvGraphicFramePr>
        <xdr:cNvPr id="3" name="Chart 2">
          <a:extLst>
            <a:ext uri="{FF2B5EF4-FFF2-40B4-BE49-F238E27FC236}">
              <a16:creationId xmlns:a16="http://schemas.microsoft.com/office/drawing/2014/main" id="{0D00B6F8-2042-924D-A843-25B4A9AEA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133</xdr:rowOff>
    </xdr:from>
    <xdr:to>
      <xdr:col>4</xdr:col>
      <xdr:colOff>9478</xdr:colOff>
      <xdr:row>47</xdr:row>
      <xdr:rowOff>193675</xdr:rowOff>
    </xdr:to>
    <xdr:graphicFrame macro="">
      <xdr:nvGraphicFramePr>
        <xdr:cNvPr id="4" name="Chart 3">
          <a:extLst>
            <a:ext uri="{FF2B5EF4-FFF2-40B4-BE49-F238E27FC236}">
              <a16:creationId xmlns:a16="http://schemas.microsoft.com/office/drawing/2014/main" id="{AE9116EA-4421-6E40-95F9-8A3256DEE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2842</xdr:colOff>
      <xdr:row>36</xdr:row>
      <xdr:rowOff>7391</xdr:rowOff>
    </xdr:from>
    <xdr:to>
      <xdr:col>8</xdr:col>
      <xdr:colOff>2151418</xdr:colOff>
      <xdr:row>47</xdr:row>
      <xdr:rowOff>161119</xdr:rowOff>
    </xdr:to>
    <xdr:graphicFrame macro="">
      <xdr:nvGraphicFramePr>
        <xdr:cNvPr id="5" name="Chart 4">
          <a:extLst>
            <a:ext uri="{FF2B5EF4-FFF2-40B4-BE49-F238E27FC236}">
              <a16:creationId xmlns:a16="http://schemas.microsoft.com/office/drawing/2014/main" id="{6FF6910A-FC83-3044-B8E2-0369CF568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52</xdr:row>
      <xdr:rowOff>9045</xdr:rowOff>
    </xdr:from>
    <xdr:to>
      <xdr:col>4</xdr:col>
      <xdr:colOff>21167</xdr:colOff>
      <xdr:row>65</xdr:row>
      <xdr:rowOff>125654</xdr:rowOff>
    </xdr:to>
    <xdr:graphicFrame macro="">
      <xdr:nvGraphicFramePr>
        <xdr:cNvPr id="6" name="Chart 5">
          <a:extLst>
            <a:ext uri="{FF2B5EF4-FFF2-40B4-BE49-F238E27FC236}">
              <a16:creationId xmlns:a16="http://schemas.microsoft.com/office/drawing/2014/main" id="{35F54A32-AB10-6340-94D0-2902310C0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29882</xdr:colOff>
      <xdr:row>1</xdr:row>
      <xdr:rowOff>0</xdr:rowOff>
    </xdr:from>
    <xdr:to>
      <xdr:col>18</xdr:col>
      <xdr:colOff>791881</xdr:colOff>
      <xdr:row>14</xdr:row>
      <xdr:rowOff>83360</xdr:rowOff>
    </xdr:to>
    <xdr:pic>
      <xdr:nvPicPr>
        <xdr:cNvPr id="7" name="Picture 6">
          <a:extLst>
            <a:ext uri="{FF2B5EF4-FFF2-40B4-BE49-F238E27FC236}">
              <a16:creationId xmlns:a16="http://schemas.microsoft.com/office/drawing/2014/main" id="{AB5CE9B3-F28B-3F17-374E-E208F944B817}"/>
            </a:ext>
          </a:extLst>
        </xdr:cNvPr>
        <xdr:cNvPicPr>
          <a:picLocks noChangeAspect="1"/>
        </xdr:cNvPicPr>
      </xdr:nvPicPr>
      <xdr:blipFill>
        <a:blip xmlns:r="http://schemas.openxmlformats.org/officeDocument/2006/relationships" r:embed="rId6"/>
        <a:stretch>
          <a:fillRect/>
        </a:stretch>
      </xdr:blipFill>
      <xdr:spPr>
        <a:xfrm>
          <a:off x="11310470" y="403412"/>
          <a:ext cx="7336118" cy="31911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18013</xdr:colOff>
      <xdr:row>0</xdr:row>
      <xdr:rowOff>207162</xdr:rowOff>
    </xdr:from>
    <xdr:to>
      <xdr:col>21</xdr:col>
      <xdr:colOff>134471</xdr:colOff>
      <xdr:row>25</xdr:row>
      <xdr:rowOff>198661</xdr:rowOff>
    </xdr:to>
    <xdr:pic>
      <xdr:nvPicPr>
        <xdr:cNvPr id="2" name="Picture 1">
          <a:extLst>
            <a:ext uri="{FF2B5EF4-FFF2-40B4-BE49-F238E27FC236}">
              <a16:creationId xmlns:a16="http://schemas.microsoft.com/office/drawing/2014/main" id="{ECA3274A-4FE7-ABAD-D410-2FD0D7789042}"/>
            </a:ext>
          </a:extLst>
        </xdr:cNvPr>
        <xdr:cNvPicPr>
          <a:picLocks noChangeAspect="1"/>
        </xdr:cNvPicPr>
      </xdr:nvPicPr>
      <xdr:blipFill>
        <a:blip xmlns:r="http://schemas.openxmlformats.org/officeDocument/2006/relationships" r:embed="rId1"/>
        <a:stretch>
          <a:fillRect/>
        </a:stretch>
      </xdr:blipFill>
      <xdr:spPr>
        <a:xfrm>
          <a:off x="12224954" y="207162"/>
          <a:ext cx="5868811" cy="52209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18814</xdr:colOff>
      <xdr:row>1</xdr:row>
      <xdr:rowOff>9407</xdr:rowOff>
    </xdr:from>
    <xdr:to>
      <xdr:col>20</xdr:col>
      <xdr:colOff>30029</xdr:colOff>
      <xdr:row>24</xdr:row>
      <xdr:rowOff>0</xdr:rowOff>
    </xdr:to>
    <xdr:pic>
      <xdr:nvPicPr>
        <xdr:cNvPr id="2" name="Picture 1">
          <a:extLst>
            <a:ext uri="{FF2B5EF4-FFF2-40B4-BE49-F238E27FC236}">
              <a16:creationId xmlns:a16="http://schemas.microsoft.com/office/drawing/2014/main" id="{69CC8DE9-6A73-10EC-9375-F1283A649B49}"/>
            </a:ext>
          </a:extLst>
        </xdr:cNvPr>
        <xdr:cNvPicPr>
          <a:picLocks noChangeAspect="1"/>
        </xdr:cNvPicPr>
      </xdr:nvPicPr>
      <xdr:blipFill>
        <a:blip xmlns:r="http://schemas.openxmlformats.org/officeDocument/2006/relationships" r:embed="rId1"/>
        <a:stretch>
          <a:fillRect/>
        </a:stretch>
      </xdr:blipFill>
      <xdr:spPr>
        <a:xfrm>
          <a:off x="13988814" y="218174"/>
          <a:ext cx="4099572" cy="47922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7280</xdr:colOff>
      <xdr:row>2</xdr:row>
      <xdr:rowOff>7602</xdr:rowOff>
    </xdr:from>
    <xdr:to>
      <xdr:col>19</xdr:col>
      <xdr:colOff>0</xdr:colOff>
      <xdr:row>17</xdr:row>
      <xdr:rowOff>197556</xdr:rowOff>
    </xdr:to>
    <xdr:graphicFrame macro="">
      <xdr:nvGraphicFramePr>
        <xdr:cNvPr id="2" name="Chart 1">
          <a:extLst>
            <a:ext uri="{FF2B5EF4-FFF2-40B4-BE49-F238E27FC236}">
              <a16:creationId xmlns:a16="http://schemas.microsoft.com/office/drawing/2014/main" id="{82FD4E51-3176-1241-961A-C391816E3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18814</xdr:colOff>
      <xdr:row>23</xdr:row>
      <xdr:rowOff>9408</xdr:rowOff>
    </xdr:from>
    <xdr:to>
      <xdr:col>13</xdr:col>
      <xdr:colOff>827851</xdr:colOff>
      <xdr:row>56</xdr:row>
      <xdr:rowOff>38548</xdr:rowOff>
    </xdr:to>
    <xdr:pic>
      <xdr:nvPicPr>
        <xdr:cNvPr id="3" name="Picture 2">
          <a:extLst>
            <a:ext uri="{FF2B5EF4-FFF2-40B4-BE49-F238E27FC236}">
              <a16:creationId xmlns:a16="http://schemas.microsoft.com/office/drawing/2014/main" id="{A8DEA625-27F9-FE15-BAE2-4484B3549082}"/>
            </a:ext>
          </a:extLst>
        </xdr:cNvPr>
        <xdr:cNvPicPr>
          <a:picLocks noChangeAspect="1"/>
        </xdr:cNvPicPr>
      </xdr:nvPicPr>
      <xdr:blipFill>
        <a:blip xmlns:r="http://schemas.openxmlformats.org/officeDocument/2006/relationships" r:embed="rId2"/>
        <a:stretch>
          <a:fillRect/>
        </a:stretch>
      </xdr:blipFill>
      <xdr:spPr>
        <a:xfrm>
          <a:off x="7544740" y="4769556"/>
          <a:ext cx="6011333" cy="68589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20992</xdr:colOff>
      <xdr:row>1</xdr:row>
      <xdr:rowOff>10496</xdr:rowOff>
    </xdr:from>
    <xdr:to>
      <xdr:col>19</xdr:col>
      <xdr:colOff>94464</xdr:colOff>
      <xdr:row>24</xdr:row>
      <xdr:rowOff>185366</xdr:rowOff>
    </xdr:to>
    <xdr:pic>
      <xdr:nvPicPr>
        <xdr:cNvPr id="2" name="Picture 1">
          <a:extLst>
            <a:ext uri="{FF2B5EF4-FFF2-40B4-BE49-F238E27FC236}">
              <a16:creationId xmlns:a16="http://schemas.microsoft.com/office/drawing/2014/main" id="{273FFB8A-9479-BA72-B68E-7043315044BC}"/>
            </a:ext>
          </a:extLst>
        </xdr:cNvPr>
        <xdr:cNvPicPr>
          <a:picLocks noChangeAspect="1"/>
        </xdr:cNvPicPr>
      </xdr:nvPicPr>
      <xdr:blipFill>
        <a:blip xmlns:r="http://schemas.openxmlformats.org/officeDocument/2006/relationships" r:embed="rId1"/>
        <a:stretch>
          <a:fillRect/>
        </a:stretch>
      </xdr:blipFill>
      <xdr:spPr>
        <a:xfrm>
          <a:off x="14652232" y="209917"/>
          <a:ext cx="3390166" cy="4761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11104</xdr:colOff>
      <xdr:row>7</xdr:row>
      <xdr:rowOff>9437</xdr:rowOff>
    </xdr:from>
    <xdr:to>
      <xdr:col>9</xdr:col>
      <xdr:colOff>818907</xdr:colOff>
      <xdr:row>24</xdr:row>
      <xdr:rowOff>222076</xdr:rowOff>
    </xdr:to>
    <xdr:graphicFrame macro="">
      <xdr:nvGraphicFramePr>
        <xdr:cNvPr id="2" name="Chart 1">
          <a:extLst>
            <a:ext uri="{FF2B5EF4-FFF2-40B4-BE49-F238E27FC236}">
              <a16:creationId xmlns:a16="http://schemas.microsoft.com/office/drawing/2014/main" id="{96DC513D-F768-2149-B5C9-AF4CAE5B9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26</xdr:row>
      <xdr:rowOff>17519</xdr:rowOff>
    </xdr:from>
    <xdr:to>
      <xdr:col>9</xdr:col>
      <xdr:colOff>808967</xdr:colOff>
      <xdr:row>43</xdr:row>
      <xdr:rowOff>183931</xdr:rowOff>
    </xdr:to>
    <xdr:pic>
      <xdr:nvPicPr>
        <xdr:cNvPr id="3" name="Picture 2">
          <a:extLst>
            <a:ext uri="{FF2B5EF4-FFF2-40B4-BE49-F238E27FC236}">
              <a16:creationId xmlns:a16="http://schemas.microsoft.com/office/drawing/2014/main" id="{2B6A9C32-6AD4-D409-B81A-C9053C9BF25A}"/>
            </a:ext>
          </a:extLst>
        </xdr:cNvPr>
        <xdr:cNvPicPr>
          <a:picLocks noChangeAspect="1"/>
        </xdr:cNvPicPr>
      </xdr:nvPicPr>
      <xdr:blipFill>
        <a:blip xmlns:r="http://schemas.openxmlformats.org/officeDocument/2006/relationships" r:embed="rId2"/>
        <a:stretch>
          <a:fillRect/>
        </a:stretch>
      </xdr:blipFill>
      <xdr:spPr>
        <a:xfrm>
          <a:off x="0" y="5316485"/>
          <a:ext cx="8218760" cy="359103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22883</xdr:colOff>
      <xdr:row>29</xdr:row>
      <xdr:rowOff>11443</xdr:rowOff>
    </xdr:from>
    <xdr:to>
      <xdr:col>12</xdr:col>
      <xdr:colOff>964823</xdr:colOff>
      <xdr:row>52</xdr:row>
      <xdr:rowOff>57208</xdr:rowOff>
    </xdr:to>
    <xdr:pic>
      <xdr:nvPicPr>
        <xdr:cNvPr id="2" name="Picture 1">
          <a:extLst>
            <a:ext uri="{FF2B5EF4-FFF2-40B4-BE49-F238E27FC236}">
              <a16:creationId xmlns:a16="http://schemas.microsoft.com/office/drawing/2014/main" id="{6954A3B2-087F-AAD4-12E4-51CE4502841A}"/>
            </a:ext>
          </a:extLst>
        </xdr:cNvPr>
        <xdr:cNvPicPr>
          <a:picLocks noChangeAspect="1"/>
        </xdr:cNvPicPr>
      </xdr:nvPicPr>
      <xdr:blipFill>
        <a:blip xmlns:r="http://schemas.openxmlformats.org/officeDocument/2006/relationships" r:embed="rId1"/>
        <a:stretch>
          <a:fillRect/>
        </a:stretch>
      </xdr:blipFill>
      <xdr:spPr>
        <a:xfrm>
          <a:off x="12047838" y="5983875"/>
          <a:ext cx="3562030" cy="478252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5359</xdr:colOff>
      <xdr:row>27</xdr:row>
      <xdr:rowOff>16077</xdr:rowOff>
    </xdr:from>
    <xdr:to>
      <xdr:col>12</xdr:col>
      <xdr:colOff>800173</xdr:colOff>
      <xdr:row>36</xdr:row>
      <xdr:rowOff>156460</xdr:rowOff>
    </xdr:to>
    <xdr:pic>
      <xdr:nvPicPr>
        <xdr:cNvPr id="2" name="Picture 1">
          <a:extLst>
            <a:ext uri="{FF2B5EF4-FFF2-40B4-BE49-F238E27FC236}">
              <a16:creationId xmlns:a16="http://schemas.microsoft.com/office/drawing/2014/main" id="{9ABAD982-0020-C639-11B2-1F8BE6DAE20F}"/>
            </a:ext>
          </a:extLst>
        </xdr:cNvPr>
        <xdr:cNvPicPr>
          <a:picLocks noChangeAspect="1"/>
        </xdr:cNvPicPr>
      </xdr:nvPicPr>
      <xdr:blipFill>
        <a:blip xmlns:r="http://schemas.openxmlformats.org/officeDocument/2006/relationships" r:embed="rId1"/>
        <a:stretch>
          <a:fillRect/>
        </a:stretch>
      </xdr:blipFill>
      <xdr:spPr>
        <a:xfrm>
          <a:off x="11721660" y="5565904"/>
          <a:ext cx="4083600" cy="19903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olegburdukov/Documents/O&#776;sterreich/WU/WU%20Hauptstudium/SBWL/SBWL%20Finance/Course%20III%20Corporate%20Finance/Interactive%20part/Unit%205/Unit%205%20MCs.xlsx" TargetMode="External"/><Relationship Id="rId1" Type="http://schemas.openxmlformats.org/officeDocument/2006/relationships/externalLinkPath" Target="Course%20III%20Corporate%20Finance/Interactive%20part/Unit%205/Unit%205%20M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5.1"/>
      <sheetName val="M.C.5.2"/>
      <sheetName val="M.C.5.3"/>
      <sheetName val="M.C.5.4"/>
      <sheetName val="M.C.5.5"/>
      <sheetName val="M.C.5.6"/>
    </sheetNames>
    <sheetDataSet>
      <sheetData sheetId="0">
        <row r="4">
          <cell r="B4">
            <v>290</v>
          </cell>
          <cell r="C4">
            <v>140</v>
          </cell>
        </row>
        <row r="6">
          <cell r="C6">
            <v>42</v>
          </cell>
        </row>
        <row r="7">
          <cell r="C7">
            <v>54</v>
          </cell>
        </row>
      </sheetData>
      <sheetData sheetId="1" refreshError="1"/>
      <sheetData sheetId="2" refreshError="1"/>
      <sheetData sheetId="3" refreshError="1"/>
      <sheetData sheetId="4" refreshError="1"/>
      <sheetData sheetId="5"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171F5C0-56D1-C740-9287-EC24A6B02A74}" autoFormatId="16" applyNumberFormats="0" applyBorderFormats="0" applyFontFormats="0" applyPatternFormats="0" applyAlignmentFormats="0" applyWidthHeightFormats="0">
  <queryTableRefresh nextId="8">
    <queryTableFields count="6">
      <queryTableField id="1" name="Date" tableColumnId="1"/>
      <queryTableField id="2" name="Price" tableColumnId="2"/>
      <queryTableField id="3" name="Open" tableColumnId="3"/>
      <queryTableField id="4" name="High" tableColumnId="4"/>
      <queryTableField id="5" name="Low" tableColumnId="5"/>
      <queryTableField id="7" name="Change %" tableColumnId="7"/>
    </queryTableFields>
    <queryTableDeletedFields count="1">
      <deletedField name="Vol."/>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F1F37AD-BA04-664F-85ED-611F98854B14}" autoFormatId="16" applyNumberFormats="0" applyBorderFormats="0" applyFontFormats="0" applyPatternFormats="0" applyAlignmentFormats="0" applyWidthHeightFormats="0">
  <queryTableRefresh nextId="12" unboundColumnsRight="5">
    <queryTableFields count="8">
      <queryTableField id="1" name="Project_1" tableColumnId="1"/>
      <queryTableField id="2" name="Project_2" tableColumnId="2"/>
      <queryTableField id="3" name="Market" tableColumnId="3"/>
      <queryTableField id="7" dataBound="0" tableColumnId="7"/>
      <queryTableField id="8" dataBound="0" tableColumnId="8"/>
      <queryTableField id="9" dataBound="0" tableColumnId="9"/>
      <queryTableField id="10" dataBound="0" tableColumnId="4"/>
      <queryTableField id="11" dataBound="0"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1C145D2D-E655-9745-94D0-191D1558C50B}" autoFormatId="16" applyNumberFormats="0" applyBorderFormats="0" applyFontFormats="0" applyPatternFormats="0" applyAlignmentFormats="0" applyWidthHeightFormats="0">
  <queryTableRefresh nextId="8">
    <queryTableFields count="4">
      <queryTableField id="1" name="time period" tableColumnId="1"/>
      <queryTableField id="2" name="A" tableColumnId="2"/>
      <queryTableField id="3" name="P" tableColumnId="3"/>
      <queryTableField id="4" name="X" tableColumnId="4"/>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496588-6E4A-B441-9953-656CF19CF7B5}" name="Table1" displayName="Table1" ref="E2:I19" totalsRowShown="0" headerRowDxfId="64" dataDxfId="62" headerRowBorderDxfId="63" tableBorderDxfId="61" totalsRowBorderDxfId="60">
  <autoFilter ref="E2:I19" xr:uid="{A51EE953-7A4F-DD44-B85A-32DD7F97489D}"/>
  <tableColumns count="5">
    <tableColumn id="1" xr3:uid="{DA6F2F50-2BD8-5E40-89E1-05C62FFAE1CF}" name="St" dataDxfId="59"/>
    <tableColumn id="2" xr3:uid="{F915476A-A1BF-0A4A-BDE2-3A9D58787271}" name="P0 of the long put" dataDxfId="58">
      <calculatedColumnFormula>MAX($B$5-$E3,0)</calculatedColumnFormula>
    </tableColumn>
    <tableColumn id="3" xr3:uid="{D6088117-4C71-8E4D-AA33-25E6DE68C6CE}" name="P0 of the short put" dataDxfId="57">
      <calculatedColumnFormula>-MAX($C$5-$E3,0)</calculatedColumnFormula>
    </tableColumn>
    <tableColumn id="4" xr3:uid="{77D68B5B-622E-6944-9831-70D480959F91}" name="∑ of the strategy" dataDxfId="56">
      <calculatedColumnFormula>Table1[[#This Row],[P0 of the long put]]+Table1[[#This Row],[P0 of the short put]]</calculatedColumnFormula>
    </tableColumn>
    <tableColumn id="5" xr3:uid="{133010C0-D9AF-A04F-863E-2A63F283250E}" name="∑ of the strategy payoff including the implementation costs" dataDxfId="55">
      <calculatedColumnFormula>Table1[[#This Row],[∑ of the strategy]]-$B$6</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8EDD37-DB17-BB43-BC1F-5FD3A1D3BA3F}" name="Table3" displayName="Table3" ref="F50:I67" totalsRowShown="0" headerRowDxfId="54" dataDxfId="53" tableBorderDxfId="52">
  <autoFilter ref="F50:I67" xr:uid="{2B36FF84-8616-6040-9C9C-4D9ED3F5C10F}"/>
  <tableColumns count="4">
    <tableColumn id="1" xr3:uid="{7D59508A-B48D-D44A-95D1-A94BA3EAC4A5}" name="St" dataDxfId="51"/>
    <tableColumn id="2" xr3:uid="{35C8E42D-7572-F845-AC09-B5390F9C1E37}" name="P0 of the long put" dataDxfId="50">
      <calculatedColumnFormula>MAX($B$51-F51,0)</calculatedColumnFormula>
    </tableColumn>
    <tableColumn id="3" xr3:uid="{12443EE0-D0DA-1643-B580-C9313553752E}" name="∑ of the strategy" dataDxfId="49">
      <calculatedColumnFormula>$G51+$G2</calculatedColumnFormula>
    </tableColumn>
    <tableColumn id="4" xr3:uid="{3A1E86BC-A706-4742-A65B-F1518AEC99EB}" name="∑ of the strategy payoff including the implementation costs" dataDxfId="48">
      <calculatedColumnFormula>$H51-$B$6</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539000-D259-DD4D-9969-A104A86B9C1C}" name="S_P_500_Historical_Data8" displayName="S_P_500_Historical_Data8" ref="A2:F1009" tableType="queryTable" totalsRowShown="0" headerRowDxfId="47" dataDxfId="46">
  <autoFilter ref="A2:F1009" xr:uid="{72E861E7-67B8-7C4A-A80E-1DD5EBDF1EFF}"/>
  <sortState xmlns:xlrd2="http://schemas.microsoft.com/office/spreadsheetml/2017/richdata2" ref="A3:F1009">
    <sortCondition ref="A2:A1009"/>
  </sortState>
  <tableColumns count="6">
    <tableColumn id="1" xr3:uid="{41DAC333-5DEB-5542-AB3D-B6906431A27E}" uniqueName="1" name="Date" queryTableFieldId="1" dataDxfId="45"/>
    <tableColumn id="2" xr3:uid="{DBBB8937-7D59-8A4E-9E15-111E6E0B8ECB}" uniqueName="2" name="Price" queryTableFieldId="2" dataDxfId="44"/>
    <tableColumn id="3" xr3:uid="{044C0AA7-25EF-1941-9420-E311DAEF229B}" uniqueName="3" name="Open" queryTableFieldId="3" dataDxfId="43"/>
    <tableColumn id="4" xr3:uid="{B20EBEDE-74B1-584E-AD79-73E5C1A3B3F5}" uniqueName="4" name="High" queryTableFieldId="4" dataDxfId="42"/>
    <tableColumn id="5" xr3:uid="{CD0A7E8B-4525-F746-98E9-FD66B4C6CA37}" uniqueName="5" name="Low" queryTableFieldId="5" dataDxfId="41"/>
    <tableColumn id="7" xr3:uid="{2764F3E0-32E8-D548-84EC-C168EB41D61D}" uniqueName="7" name="Change %" queryTableFieldId="7" dataDxfId="4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7FF160-6ED2-064D-B47B-3AA83764D2E6}" name="Table8" displayName="Table8" ref="H3:H1009" totalsRowShown="0" headerRowDxfId="39" dataDxfId="37" headerRowBorderDxfId="38" tableBorderDxfId="36" headerRowCellStyle="Output">
  <autoFilter ref="H3:H1009" xr:uid="{8F0ACDDE-773D-A640-8568-6388DE3AFF36}"/>
  <tableColumns count="1">
    <tableColumn id="1" xr3:uid="{EB922A12-A93C-1A47-82EC-523A20C51328}" name="Daily return" dataDxfId="35">
      <calculatedColumnFormula>S_P_500_Historical_Data8[[#This Row],[Price]]/B3-1</calculatedColumnFormula>
    </tableColumn>
  </tableColumns>
  <tableStyleInfo name="TableStyleMedium2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89FE44-C92D-F34F-82B0-F99B43411AE6}" name="Table36" displayName="Table36" ref="A2:F1255" totalsRowShown="0" headerRowDxfId="34" dataDxfId="33">
  <autoFilter ref="A2:F1255" xr:uid="{736B560A-B1C4-7943-AC36-F9C22D9F7481}"/>
  <tableColumns count="6">
    <tableColumn id="1" xr3:uid="{B64654D1-327F-2144-B69F-EBF9B1498C4A}" name="Date" dataDxfId="32"/>
    <tableColumn id="2" xr3:uid="{A0E15BE9-529A-394B-BB76-01A41A64AA07}" name="EBS" dataDxfId="31"/>
    <tableColumn id="3" xr3:uid="{4B5D2FED-7681-3444-B2BA-90D7D50ABFE4}" name="VER" dataDxfId="30"/>
    <tableColumn id="4" xr3:uid="{F8DF1E1A-5DF0-1944-AD62-7AC3B1B4CF75}" name="VOE" dataDxfId="29"/>
    <tableColumn id="5" xr3:uid="{7884D020-4887-A24E-9DD4-5BCF2FEE5A9B}" name="ANDR" dataDxfId="28"/>
    <tableColumn id="6" xr3:uid="{DFAE3C80-580F-E744-9E0E-16302CEE1D9B}" name="OMV" dataDxfId="27"/>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6B1DF25-D0DB-1F41-8E4A-5E7D33500E1D}" name="Table5" displayName="Table5" ref="H2:J1255" totalsRowShown="0" headerRowDxfId="26" dataDxfId="25">
  <autoFilter ref="H2:J1255" xr:uid="{6223EBAA-FCCC-D441-AEAC-E90EB9D53EF3}"/>
  <tableColumns count="3">
    <tableColumn id="1" xr3:uid="{F8039B6F-C35C-FF4E-BBC3-A3A3A4EC3C43}" name="Portfolio" dataDxfId="24">
      <calculatedColumnFormula array="1">SUM($N$3:$N$7*$B3:$F3)</calculatedColumnFormula>
    </tableColumn>
    <tableColumn id="2" xr3:uid="{9F8932E1-FEEF-7440-80C5-8ACF05E72D3F}" name="Portfolio 1-day return" dataDxfId="23">
      <calculatedColumnFormula>H3/H2-1</calculatedColumnFormula>
    </tableColumn>
    <tableColumn id="3" xr3:uid="{B1B69A29-FCB8-D84E-91AD-5EB1DD421988}" name="Portfolio 2-days return" dataDxfId="22">
      <calculatedColumnFormula>H3/H1-1</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466B300-3CBE-F04B-A36D-60FE3238CD06}" name="Data__2" displayName="Data__2" ref="A2:H1002" tableType="queryTable" totalsRowShown="0" headerRowDxfId="21" dataDxfId="20">
  <autoFilter ref="A2:H1002" xr:uid="{05215E15-E532-4B48-ABB9-973C024D13E9}"/>
  <tableColumns count="8">
    <tableColumn id="1" xr3:uid="{227421A9-9733-D44E-8639-5D52B451269A}" uniqueName="1" name="Project_1" queryTableFieldId="1" dataDxfId="19"/>
    <tableColumn id="2" xr3:uid="{341AF742-88B1-304C-BD20-F1562F38DE78}" uniqueName="2" name="Project_2" queryTableFieldId="2" dataDxfId="18"/>
    <tableColumn id="3" xr3:uid="{692638E8-D5B4-884E-9406-8ED9AF8EF56C}" uniqueName="3" name="Market" queryTableFieldId="3" dataDxfId="17"/>
    <tableColumn id="7" xr3:uid="{4E514F9C-B6D3-094E-8233-37A1256105C8}" uniqueName="7" name="Return Proj.1" queryTableFieldId="7" dataDxfId="16">
      <calculatedColumnFormula>Data__2[[#This Row],[Project_1]]/J$4</calculatedColumnFormula>
    </tableColumn>
    <tableColumn id="8" xr3:uid="{6AB62E51-67DA-AF42-A080-AD0B2CD50F4E}" uniqueName="8" name="Return Proj.2" queryTableFieldId="8" dataDxfId="15">
      <calculatedColumnFormula>Data__2[[#This Row],[Project_2]]/K$4</calculatedColumnFormula>
    </tableColumn>
    <tableColumn id="9" xr3:uid="{5D0DE45F-D66C-474E-BB98-3DBD7DBD1707}" uniqueName="9" name="Return Market" queryTableFieldId="9" dataDxfId="14">
      <calculatedColumnFormula>Data__2[[#This Row],[Market]]/L$4</calculatedColumnFormula>
    </tableColumn>
    <tableColumn id="4" xr3:uid="{D028830A-52AC-854A-BCC2-A2E81F56799E}" uniqueName="4" name="Respective quantile (proj.1)" queryTableFieldId="10" dataDxfId="13">
      <calculatedColumnFormula>L$24*Data__2[[#This Row],[Return Market]]*J$4</calculatedColumnFormula>
    </tableColumn>
    <tableColumn id="5" xr3:uid="{8E96C87F-2EBB-DE42-A9BA-3436C1006B54}" uniqueName="5" name="Respective quantile (proj.2)" queryTableFieldId="11" dataDxfId="12">
      <calculatedColumnFormula>M$24*Data__2[[#This Row],[Return Market]]*K$4</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76C2835-8A68-E34B-B671-90E4CFE37535}" name="Sheet1" displayName="Sheet1" ref="A2:D102" tableType="queryTable" totalsRowShown="0" headerRowDxfId="11" dataDxfId="10">
  <autoFilter ref="A2:D102" xr:uid="{F93283DF-22E9-FB4C-9E90-E0BE1826C0C1}"/>
  <tableColumns count="4">
    <tableColumn id="1" xr3:uid="{98203F2A-C2E4-984A-A24E-75589233AC16}" uniqueName="1" name="Time period" queryTableFieldId="1" dataDxfId="9"/>
    <tableColumn id="2" xr3:uid="{E314F662-E157-7A44-9DF3-7911C170CBA5}" uniqueName="2" name="A" queryTableFieldId="2" dataDxfId="8"/>
    <tableColumn id="3" xr3:uid="{7E744294-09A9-594F-8789-44B6B2F3DB1D}" uniqueName="3" name="P" queryTableFieldId="3" dataDxfId="7"/>
    <tableColumn id="4" xr3:uid="{20C823B2-BF14-5D43-8C47-07C8C9D478C3}" uniqueName="4" name="X (€ =&gt; PLN)" queryTableFieldId="4" dataDxfId="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8560E0-7159-C646-B23C-022466A458E2}" name="Table4" displayName="Table4" ref="E2:H102" totalsRowShown="0" headerRowDxfId="5" dataDxfId="4">
  <autoFilter ref="E2:H102" xr:uid="{8ED54195-B507-0042-9317-08BC31EC4F6C}"/>
  <tableColumns count="4">
    <tableColumn id="1" xr3:uid="{F1DBA961-0985-414D-B256-1BA23A0E5576}" name="A(return)" dataDxfId="3">
      <calculatedColumnFormula>(Sheet1[[#This Row],[A]]-B2)/B2</calculatedColumnFormula>
    </tableColumn>
    <tableColumn id="2" xr3:uid="{779E4AC9-E59D-6844-9DFE-551885337F2A}" name="P(return)" dataDxfId="2">
      <calculatedColumnFormula>(Sheet1[[#This Row],[P]]-C2)/C2</calculatedColumnFormula>
    </tableColumn>
    <tableColumn id="6" xr3:uid="{1DECB41D-312A-8944-A18D-7A5D0771B3E8}" name="FX(daily change rate)" dataDxfId="1">
      <calculatedColumnFormula>(Sheet1[[#This Row],[X (€ =&gt; PLN)]]-D2)/D2</calculatedColumnFormula>
    </tableColumn>
    <tableColumn id="3" xr3:uid="{F389A706-07C2-B840-81C0-930B42AC1076}" name="P and FX exposure" dataDxfId="0">
      <calculatedColumnFormula>C3*D3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3.vml"/><Relationship Id="rId1" Type="http://schemas.openxmlformats.org/officeDocument/2006/relationships/drawing" Target="../drawings/drawing9.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4.vml"/><Relationship Id="rId1" Type="http://schemas.openxmlformats.org/officeDocument/2006/relationships/drawing" Target="../drawings/drawing10.xml"/><Relationship Id="rId5" Type="http://schemas.openxmlformats.org/officeDocument/2006/relationships/comments" Target="../comments4.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005E3-B55F-714F-8C28-3B5E72376D44}">
  <sheetPr>
    <tabColor rgb="FF7030A0"/>
  </sheetPr>
  <dimension ref="A1:H66"/>
  <sheetViews>
    <sheetView tabSelected="1" zoomScale="160" zoomScaleNormal="160" workbookViewId="0">
      <pane ySplit="1" topLeftCell="A2" activePane="bottomLeft" state="frozen"/>
      <selection pane="bottomLeft" activeCell="G55" sqref="G55"/>
    </sheetView>
  </sheetViews>
  <sheetFormatPr baseColWidth="10" defaultRowHeight="16"/>
  <cols>
    <col min="1" max="1" width="26.6640625" bestFit="1" customWidth="1"/>
    <col min="2" max="2" width="12.5" bestFit="1" customWidth="1"/>
    <col min="3" max="3" width="11.6640625" bestFit="1" customWidth="1"/>
  </cols>
  <sheetData>
    <row r="1" spans="1:8">
      <c r="A1" s="122" t="s">
        <v>196</v>
      </c>
      <c r="B1" s="122"/>
      <c r="C1" s="122"/>
      <c r="D1" s="122"/>
      <c r="E1" s="122"/>
      <c r="F1" s="122"/>
      <c r="G1" s="122"/>
      <c r="H1" s="122"/>
    </row>
    <row r="2" spans="1:8">
      <c r="A2" s="167" t="s">
        <v>197</v>
      </c>
      <c r="B2" s="167"/>
      <c r="C2" s="167"/>
      <c r="D2" s="35"/>
      <c r="E2" s="35"/>
      <c r="F2" s="35"/>
      <c r="G2" s="35"/>
      <c r="H2" s="35"/>
    </row>
    <row r="3" spans="1:8">
      <c r="A3" s="62" t="s">
        <v>198</v>
      </c>
      <c r="B3" s="62" t="s">
        <v>199</v>
      </c>
      <c r="C3" s="62" t="s">
        <v>200</v>
      </c>
      <c r="D3" s="35"/>
      <c r="E3" s="35"/>
      <c r="F3" s="35"/>
      <c r="G3" s="35"/>
      <c r="H3" s="35"/>
    </row>
    <row r="4" spans="1:8">
      <c r="A4" s="62" t="s">
        <v>219</v>
      </c>
      <c r="B4" s="32">
        <v>25000</v>
      </c>
      <c r="C4" s="32">
        <v>190</v>
      </c>
      <c r="D4" s="35"/>
      <c r="E4" s="35"/>
      <c r="F4" s="35"/>
      <c r="G4" s="35"/>
      <c r="H4" s="35"/>
    </row>
    <row r="5" spans="1:8">
      <c r="A5" s="62" t="s">
        <v>220</v>
      </c>
      <c r="B5" s="32">
        <v>6.47</v>
      </c>
      <c r="C5" s="32">
        <v>13.47</v>
      </c>
      <c r="D5" s="35"/>
      <c r="E5" s="35"/>
      <c r="F5" s="35"/>
      <c r="G5" s="35"/>
      <c r="H5" s="35"/>
    </row>
    <row r="6" spans="1:8">
      <c r="A6" s="62" t="s">
        <v>201</v>
      </c>
      <c r="B6" s="32">
        <v>20800</v>
      </c>
      <c r="C6" s="32">
        <v>140</v>
      </c>
      <c r="D6" s="35"/>
      <c r="E6" s="35"/>
      <c r="F6" s="35"/>
      <c r="G6" s="35"/>
      <c r="H6" s="35"/>
    </row>
    <row r="7" spans="1:8">
      <c r="A7" s="62" t="s">
        <v>202</v>
      </c>
      <c r="B7" s="32">
        <v>0.01</v>
      </c>
      <c r="C7" s="32">
        <v>1</v>
      </c>
      <c r="D7" s="35"/>
      <c r="E7" s="35"/>
      <c r="F7" s="35"/>
      <c r="G7" s="35"/>
      <c r="H7" s="35"/>
    </row>
    <row r="8" spans="1:8">
      <c r="A8" s="35"/>
      <c r="B8" s="35"/>
      <c r="C8" s="35"/>
      <c r="D8" s="35"/>
      <c r="E8" s="35"/>
      <c r="F8" s="35"/>
      <c r="G8" s="35"/>
      <c r="H8" s="35"/>
    </row>
    <row r="9" spans="1:8" ht="32" customHeight="1">
      <c r="A9" s="168" t="s">
        <v>203</v>
      </c>
      <c r="B9" s="168"/>
      <c r="C9" s="35"/>
      <c r="D9" s="117" t="s">
        <v>204</v>
      </c>
      <c r="E9" s="117"/>
      <c r="F9" s="117"/>
      <c r="G9" s="117"/>
      <c r="H9" s="117"/>
    </row>
    <row r="10" spans="1:8">
      <c r="A10" s="62" t="s">
        <v>199</v>
      </c>
      <c r="B10" s="62" t="s">
        <v>205</v>
      </c>
      <c r="C10" s="35"/>
      <c r="D10" s="143" t="s">
        <v>206</v>
      </c>
      <c r="E10" s="143"/>
      <c r="F10" s="143"/>
      <c r="G10" s="143"/>
      <c r="H10" s="143"/>
    </row>
    <row r="11" spans="1:8">
      <c r="A11" s="32">
        <v>15000</v>
      </c>
      <c r="B11" s="32">
        <f>MAX($B$6-A11,0)</f>
        <v>5800</v>
      </c>
      <c r="C11" s="35"/>
      <c r="D11" s="35"/>
      <c r="E11" s="35"/>
      <c r="F11" s="35"/>
      <c r="G11" s="35"/>
      <c r="H11" s="35"/>
    </row>
    <row r="12" spans="1:8">
      <c r="A12" s="32">
        <v>16000</v>
      </c>
      <c r="B12" s="32">
        <f t="shared" ref="B12:B24" si="0">MAX($B$6-A12,0)</f>
        <v>4800</v>
      </c>
      <c r="C12" s="35"/>
      <c r="D12" s="35"/>
      <c r="E12" s="35"/>
      <c r="F12" s="35"/>
      <c r="G12" s="35"/>
      <c r="H12" s="35"/>
    </row>
    <row r="13" spans="1:8">
      <c r="A13" s="32">
        <v>17000</v>
      </c>
      <c r="B13" s="32">
        <f t="shared" si="0"/>
        <v>3800</v>
      </c>
      <c r="C13" s="35"/>
      <c r="D13" s="35"/>
      <c r="E13" s="35"/>
      <c r="F13" s="35"/>
      <c r="G13" s="35"/>
      <c r="H13" s="35"/>
    </row>
    <row r="14" spans="1:8">
      <c r="A14" s="32">
        <v>18000</v>
      </c>
      <c r="B14" s="32">
        <f t="shared" si="0"/>
        <v>2800</v>
      </c>
      <c r="C14" s="35"/>
      <c r="D14" s="35"/>
      <c r="E14" s="35"/>
      <c r="F14" s="35"/>
      <c r="G14" s="35"/>
      <c r="H14" s="35"/>
    </row>
    <row r="15" spans="1:8">
      <c r="A15" s="32">
        <v>19000</v>
      </c>
      <c r="B15" s="32">
        <f t="shared" si="0"/>
        <v>1800</v>
      </c>
      <c r="C15" s="35"/>
      <c r="D15" s="35"/>
      <c r="E15" s="35"/>
      <c r="F15" s="35"/>
      <c r="G15" s="35"/>
      <c r="H15" s="35"/>
    </row>
    <row r="16" spans="1:8">
      <c r="A16" s="32">
        <v>20000</v>
      </c>
      <c r="B16" s="32">
        <f t="shared" si="0"/>
        <v>800</v>
      </c>
      <c r="C16" s="35"/>
      <c r="D16" s="35"/>
      <c r="E16" s="35"/>
      <c r="F16" s="35"/>
      <c r="G16" s="35"/>
      <c r="H16" s="35"/>
    </row>
    <row r="17" spans="1:8">
      <c r="A17" s="32">
        <v>21000</v>
      </c>
      <c r="B17" s="32">
        <f t="shared" si="0"/>
        <v>0</v>
      </c>
      <c r="C17" s="35"/>
      <c r="D17" s="35"/>
      <c r="E17" s="35"/>
      <c r="F17" s="35"/>
      <c r="G17" s="35"/>
      <c r="H17" s="35"/>
    </row>
    <row r="18" spans="1:8">
      <c r="A18" s="32">
        <v>22000</v>
      </c>
      <c r="B18" s="32">
        <f t="shared" si="0"/>
        <v>0</v>
      </c>
      <c r="C18" s="35"/>
      <c r="D18" s="35"/>
      <c r="E18" s="35"/>
      <c r="F18" s="35"/>
      <c r="G18" s="35"/>
      <c r="H18" s="35"/>
    </row>
    <row r="19" spans="1:8">
      <c r="A19" s="32">
        <v>23000</v>
      </c>
      <c r="B19" s="32">
        <f t="shared" si="0"/>
        <v>0</v>
      </c>
      <c r="C19" s="35"/>
      <c r="D19" s="35"/>
      <c r="E19" s="35"/>
      <c r="F19" s="35"/>
      <c r="G19" s="35"/>
      <c r="H19" s="35"/>
    </row>
    <row r="20" spans="1:8">
      <c r="A20" s="32">
        <v>24000</v>
      </c>
      <c r="B20" s="32">
        <f t="shared" si="0"/>
        <v>0</v>
      </c>
      <c r="C20" s="35"/>
      <c r="D20" s="35"/>
      <c r="E20" s="35"/>
      <c r="F20" s="35"/>
      <c r="G20" s="35"/>
      <c r="H20" s="35"/>
    </row>
    <row r="21" spans="1:8">
      <c r="A21" s="112">
        <v>25000</v>
      </c>
      <c r="B21" s="32">
        <f t="shared" si="0"/>
        <v>0</v>
      </c>
      <c r="C21" s="113"/>
      <c r="D21" s="35"/>
      <c r="E21" s="35"/>
      <c r="F21" s="35"/>
      <c r="G21" s="35"/>
      <c r="H21" s="35"/>
    </row>
    <row r="22" spans="1:8">
      <c r="A22" s="32">
        <v>26000</v>
      </c>
      <c r="B22" s="32">
        <f t="shared" si="0"/>
        <v>0</v>
      </c>
      <c r="C22" s="35"/>
      <c r="D22" s="35"/>
      <c r="E22" s="35"/>
      <c r="F22" s="35"/>
      <c r="G22" s="35"/>
      <c r="H22" s="35"/>
    </row>
    <row r="23" spans="1:8">
      <c r="A23" s="32">
        <v>27000</v>
      </c>
      <c r="B23" s="32">
        <f t="shared" si="0"/>
        <v>0</v>
      </c>
      <c r="C23" s="35"/>
      <c r="D23" s="35"/>
      <c r="E23" s="35"/>
      <c r="F23" s="35"/>
      <c r="G23" s="35"/>
      <c r="H23" s="35"/>
    </row>
    <row r="24" spans="1:8">
      <c r="A24" s="32">
        <v>28000</v>
      </c>
      <c r="B24" s="32">
        <f t="shared" si="0"/>
        <v>0</v>
      </c>
      <c r="C24" s="35"/>
      <c r="D24" s="35"/>
      <c r="E24" s="35"/>
      <c r="F24" s="35"/>
      <c r="G24" s="35"/>
      <c r="H24" s="35"/>
    </row>
    <row r="25" spans="1:8">
      <c r="A25" s="35"/>
      <c r="B25" s="35"/>
      <c r="C25" s="35"/>
      <c r="D25" s="35"/>
      <c r="E25" s="35"/>
      <c r="F25" s="35"/>
      <c r="G25" s="35"/>
      <c r="H25" s="35"/>
    </row>
    <row r="26" spans="1:8">
      <c r="A26" s="35"/>
      <c r="B26" s="35"/>
      <c r="C26" s="35"/>
      <c r="D26" s="35"/>
      <c r="E26" s="35"/>
      <c r="F26" s="35"/>
      <c r="G26" s="35"/>
      <c r="H26" s="35"/>
    </row>
    <row r="27" spans="1:8" ht="32" customHeight="1">
      <c r="A27" s="168" t="s">
        <v>203</v>
      </c>
      <c r="B27" s="168"/>
      <c r="C27" s="35"/>
      <c r="D27" s="124" t="s">
        <v>221</v>
      </c>
      <c r="E27" s="124"/>
      <c r="F27" s="124"/>
      <c r="G27" s="124"/>
      <c r="H27" s="124"/>
    </row>
    <row r="28" spans="1:8">
      <c r="A28" s="62" t="s">
        <v>200</v>
      </c>
      <c r="B28" s="62" t="s">
        <v>205</v>
      </c>
      <c r="C28" s="35"/>
      <c r="D28" s="169" t="s">
        <v>207</v>
      </c>
      <c r="E28" s="169"/>
      <c r="F28" s="169"/>
      <c r="G28" s="169"/>
      <c r="H28" s="169"/>
    </row>
    <row r="29" spans="1:8">
      <c r="A29" s="32">
        <v>90</v>
      </c>
      <c r="B29" s="32">
        <f>MAX(0,$C$6-A29)</f>
        <v>50</v>
      </c>
      <c r="C29" s="35"/>
      <c r="D29" s="35"/>
      <c r="E29" s="35"/>
      <c r="F29" s="35"/>
      <c r="G29" s="35"/>
      <c r="H29" s="35"/>
    </row>
    <row r="30" spans="1:8">
      <c r="A30" s="32">
        <v>100</v>
      </c>
      <c r="B30" s="32">
        <f t="shared" ref="B30:B42" si="1">MAX(0,$C$6-A30)</f>
        <v>40</v>
      </c>
      <c r="C30" s="35"/>
      <c r="D30" s="35"/>
      <c r="E30" s="35"/>
      <c r="F30" s="35"/>
      <c r="G30" s="35"/>
      <c r="H30" s="35"/>
    </row>
    <row r="31" spans="1:8">
      <c r="A31" s="32">
        <v>110</v>
      </c>
      <c r="B31" s="32">
        <f t="shared" si="1"/>
        <v>30</v>
      </c>
      <c r="C31" s="35"/>
      <c r="D31" s="35"/>
      <c r="E31" s="35"/>
      <c r="F31" s="35"/>
      <c r="G31" s="35"/>
      <c r="H31" s="35"/>
    </row>
    <row r="32" spans="1:8">
      <c r="A32" s="32">
        <v>120</v>
      </c>
      <c r="B32" s="32">
        <f t="shared" si="1"/>
        <v>20</v>
      </c>
      <c r="C32" s="35"/>
      <c r="D32" s="35"/>
      <c r="E32" s="35"/>
      <c r="F32" s="35"/>
      <c r="G32" s="35"/>
      <c r="H32" s="35"/>
    </row>
    <row r="33" spans="1:8">
      <c r="A33" s="32">
        <v>130</v>
      </c>
      <c r="B33" s="32">
        <f t="shared" si="1"/>
        <v>10</v>
      </c>
      <c r="C33" s="35"/>
      <c r="D33" s="35"/>
      <c r="E33" s="35"/>
      <c r="F33" s="35"/>
      <c r="G33" s="35"/>
      <c r="H33" s="35"/>
    </row>
    <row r="34" spans="1:8">
      <c r="A34" s="32">
        <v>140</v>
      </c>
      <c r="B34" s="32">
        <f t="shared" si="1"/>
        <v>0</v>
      </c>
      <c r="C34" s="35"/>
      <c r="D34" s="35"/>
      <c r="E34" s="35"/>
      <c r="F34" s="35"/>
      <c r="G34" s="35"/>
      <c r="H34" s="35"/>
    </row>
    <row r="35" spans="1:8">
      <c r="A35" s="32">
        <v>150</v>
      </c>
      <c r="B35" s="32">
        <f t="shared" si="1"/>
        <v>0</v>
      </c>
      <c r="C35" s="35"/>
      <c r="D35" s="35"/>
      <c r="E35" s="35"/>
      <c r="F35" s="35"/>
      <c r="G35" s="35"/>
      <c r="H35" s="35"/>
    </row>
    <row r="36" spans="1:8">
      <c r="A36" s="32">
        <v>160</v>
      </c>
      <c r="B36" s="32">
        <f t="shared" si="1"/>
        <v>0</v>
      </c>
      <c r="C36" s="35"/>
      <c r="D36" s="35"/>
      <c r="E36" s="35"/>
      <c r="F36" s="35"/>
      <c r="G36" s="35"/>
      <c r="H36" s="35"/>
    </row>
    <row r="37" spans="1:8">
      <c r="A37" s="32">
        <v>170</v>
      </c>
      <c r="B37" s="32">
        <f t="shared" si="1"/>
        <v>0</v>
      </c>
      <c r="C37" s="35"/>
      <c r="D37" s="35"/>
      <c r="E37" s="35"/>
      <c r="F37" s="35"/>
      <c r="G37" s="35"/>
      <c r="H37" s="35"/>
    </row>
    <row r="38" spans="1:8">
      <c r="A38" s="32">
        <v>180</v>
      </c>
      <c r="B38" s="32">
        <f t="shared" si="1"/>
        <v>0</v>
      </c>
      <c r="C38" s="35"/>
      <c r="D38" s="35"/>
      <c r="E38" s="35"/>
      <c r="F38" s="35"/>
      <c r="G38" s="35"/>
      <c r="H38" s="35"/>
    </row>
    <row r="39" spans="1:8">
      <c r="A39" s="32">
        <v>190</v>
      </c>
      <c r="B39" s="32">
        <f t="shared" si="1"/>
        <v>0</v>
      </c>
      <c r="C39" s="35"/>
      <c r="D39" s="35"/>
      <c r="E39" s="35"/>
      <c r="F39" s="35"/>
      <c r="G39" s="35"/>
      <c r="H39" s="35"/>
    </row>
    <row r="40" spans="1:8">
      <c r="A40" s="32">
        <v>200</v>
      </c>
      <c r="B40" s="32">
        <f t="shared" si="1"/>
        <v>0</v>
      </c>
      <c r="C40" s="35"/>
      <c r="D40" s="35"/>
      <c r="E40" s="35"/>
      <c r="F40" s="35"/>
      <c r="G40" s="35"/>
      <c r="H40" s="35"/>
    </row>
    <row r="41" spans="1:8">
      <c r="A41" s="32">
        <v>210</v>
      </c>
      <c r="B41" s="32">
        <f t="shared" si="1"/>
        <v>0</v>
      </c>
      <c r="C41" s="35"/>
      <c r="D41" s="35"/>
      <c r="E41" s="35"/>
      <c r="F41" s="35"/>
      <c r="G41" s="35"/>
      <c r="H41" s="35"/>
    </row>
    <row r="42" spans="1:8">
      <c r="A42" s="32">
        <v>220</v>
      </c>
      <c r="B42" s="32">
        <f t="shared" si="1"/>
        <v>0</v>
      </c>
      <c r="C42" s="35"/>
      <c r="D42" s="35"/>
      <c r="E42" s="35"/>
      <c r="F42" s="35"/>
      <c r="G42" s="35"/>
      <c r="H42" s="35"/>
    </row>
    <row r="43" spans="1:8">
      <c r="A43" s="35"/>
      <c r="B43" s="35"/>
      <c r="C43" s="35"/>
      <c r="D43" s="35"/>
      <c r="E43" s="35"/>
      <c r="F43" s="35"/>
      <c r="G43" s="35"/>
      <c r="H43" s="35"/>
    </row>
    <row r="44" spans="1:8">
      <c r="A44" s="117" t="s">
        <v>101</v>
      </c>
      <c r="B44" s="117"/>
      <c r="C44" s="117"/>
      <c r="D44" s="35"/>
      <c r="E44" s="35"/>
      <c r="F44" s="35"/>
      <c r="G44" s="35"/>
      <c r="H44" s="35"/>
    </row>
    <row r="45" spans="1:8">
      <c r="A45" s="170" t="s">
        <v>208</v>
      </c>
      <c r="B45" s="171"/>
      <c r="C45" s="172"/>
      <c r="D45" s="35"/>
      <c r="E45" s="35"/>
      <c r="F45" s="35"/>
      <c r="G45" s="35"/>
      <c r="H45" s="35"/>
    </row>
    <row r="46" spans="1:8">
      <c r="A46" s="62" t="s">
        <v>209</v>
      </c>
      <c r="B46" s="62" t="s">
        <v>210</v>
      </c>
      <c r="C46" s="62" t="s">
        <v>211</v>
      </c>
      <c r="D46" s="35"/>
      <c r="E46" s="35"/>
      <c r="F46" s="35"/>
      <c r="G46" s="35"/>
      <c r="H46" s="35"/>
    </row>
    <row r="47" spans="1:8">
      <c r="A47" s="62" t="s">
        <v>212</v>
      </c>
      <c r="B47" s="32">
        <f>B4*(1-0.3)</f>
        <v>17500</v>
      </c>
      <c r="C47" s="32">
        <f>C4*(1-0.3)</f>
        <v>133</v>
      </c>
      <c r="D47" s="35"/>
      <c r="E47" s="35"/>
      <c r="F47" s="35"/>
      <c r="G47" s="35"/>
      <c r="H47" s="35"/>
    </row>
    <row r="48" spans="1:8">
      <c r="A48" s="62" t="s">
        <v>213</v>
      </c>
      <c r="B48" s="114">
        <v>10000</v>
      </c>
      <c r="C48" s="114">
        <v>10000</v>
      </c>
      <c r="D48" s="35"/>
      <c r="E48" s="35"/>
      <c r="F48" s="35"/>
      <c r="G48" s="35"/>
      <c r="H48" s="35"/>
    </row>
    <row r="49" spans="1:8">
      <c r="A49" s="62" t="s">
        <v>214</v>
      </c>
      <c r="B49" s="115">
        <f>(MAX(0,B6-B47)*B7)</f>
        <v>33</v>
      </c>
      <c r="C49" s="115">
        <f>(MAX(0,C6-C47)*C7)</f>
        <v>7</v>
      </c>
      <c r="D49" s="35"/>
      <c r="E49" s="35"/>
      <c r="F49" s="35"/>
      <c r="G49" s="35"/>
      <c r="H49" s="35"/>
    </row>
    <row r="50" spans="1:8">
      <c r="A50" s="62" t="s">
        <v>215</v>
      </c>
      <c r="B50" s="55">
        <f>B48/(MAX(0,(B6-B47))*B7)</f>
        <v>303.030303030303</v>
      </c>
      <c r="C50" s="55">
        <f>C48/(MAX(0,(C6-C47))*C7)</f>
        <v>1428.5714285714287</v>
      </c>
      <c r="D50" s="35"/>
      <c r="E50" s="35"/>
      <c r="F50" s="35"/>
      <c r="G50" s="35"/>
      <c r="H50" s="35"/>
    </row>
    <row r="51" spans="1:8">
      <c r="A51" s="35"/>
      <c r="B51" s="35"/>
      <c r="C51" s="35"/>
      <c r="D51" s="35"/>
      <c r="E51" s="35"/>
      <c r="F51" s="35"/>
      <c r="G51" s="35"/>
      <c r="H51" s="35"/>
    </row>
    <row r="52" spans="1:8" ht="16" customHeight="1">
      <c r="A52" s="118" t="s">
        <v>106</v>
      </c>
      <c r="B52" s="119"/>
      <c r="C52" s="120"/>
      <c r="D52" s="35"/>
      <c r="E52" s="35"/>
      <c r="F52" s="35"/>
      <c r="G52" s="35"/>
      <c r="H52" s="35"/>
    </row>
    <row r="53" spans="1:8" ht="16" customHeight="1">
      <c r="A53" s="170" t="s">
        <v>216</v>
      </c>
      <c r="B53" s="171"/>
      <c r="C53" s="172"/>
      <c r="D53" s="35"/>
      <c r="E53" s="35"/>
      <c r="F53" s="35"/>
      <c r="G53" s="35"/>
      <c r="H53" s="35"/>
    </row>
    <row r="54" spans="1:8">
      <c r="A54" s="62" t="s">
        <v>209</v>
      </c>
      <c r="B54" s="62" t="s">
        <v>210</v>
      </c>
      <c r="C54" s="62" t="s">
        <v>211</v>
      </c>
      <c r="D54" s="35"/>
      <c r="E54" s="35"/>
      <c r="F54" s="35"/>
      <c r="G54" s="35"/>
      <c r="H54" s="35"/>
    </row>
    <row r="55" spans="1:8">
      <c r="A55" s="62" t="s">
        <v>217</v>
      </c>
      <c r="B55" s="116">
        <f>B50*B5</f>
        <v>1960.6060606060603</v>
      </c>
      <c r="C55" s="116">
        <f>C50*C5</f>
        <v>19242.857142857145</v>
      </c>
      <c r="D55" s="35"/>
      <c r="E55" s="35"/>
      <c r="F55" s="35"/>
      <c r="G55" s="35"/>
      <c r="H55" s="35"/>
    </row>
    <row r="56" spans="1:8" ht="16" customHeight="1">
      <c r="A56" s="121" t="s">
        <v>218</v>
      </c>
      <c r="B56" s="121"/>
      <c r="C56" s="121"/>
      <c r="D56" s="121"/>
      <c r="E56" s="121"/>
      <c r="F56" s="121"/>
      <c r="G56" s="121"/>
      <c r="H56" s="121"/>
    </row>
    <row r="57" spans="1:8">
      <c r="A57" s="121"/>
      <c r="B57" s="121"/>
      <c r="C57" s="121"/>
      <c r="D57" s="121"/>
      <c r="E57" s="121"/>
      <c r="F57" s="121"/>
      <c r="G57" s="121"/>
      <c r="H57" s="121"/>
    </row>
    <row r="58" spans="1:8">
      <c r="A58" s="121"/>
      <c r="B58" s="121"/>
      <c r="C58" s="121"/>
      <c r="D58" s="121"/>
      <c r="E58" s="121"/>
      <c r="F58" s="121"/>
      <c r="G58" s="121"/>
      <c r="H58" s="121"/>
    </row>
    <row r="59" spans="1:8">
      <c r="A59" s="121"/>
      <c r="B59" s="121"/>
      <c r="C59" s="121"/>
      <c r="D59" s="121"/>
      <c r="E59" s="121"/>
      <c r="F59" s="121"/>
      <c r="G59" s="121"/>
      <c r="H59" s="121"/>
    </row>
    <row r="60" spans="1:8">
      <c r="A60" s="75"/>
      <c r="B60" s="75"/>
      <c r="C60" s="75"/>
      <c r="D60" s="75"/>
      <c r="E60" s="75"/>
      <c r="F60" s="75"/>
      <c r="G60" s="75"/>
      <c r="H60" s="75"/>
    </row>
    <row r="61" spans="1:8">
      <c r="A61" s="74"/>
      <c r="B61" s="74"/>
      <c r="C61" s="74"/>
      <c r="D61" s="74"/>
    </row>
    <row r="62" spans="1:8">
      <c r="A62" s="74"/>
      <c r="B62" s="74"/>
      <c r="C62" s="74"/>
      <c r="D62" s="74"/>
    </row>
    <row r="63" spans="1:8">
      <c r="A63" s="74"/>
      <c r="B63" s="74"/>
      <c r="C63" s="74"/>
      <c r="D63" s="74"/>
    </row>
    <row r="64" spans="1:8">
      <c r="A64" s="74"/>
      <c r="B64" s="74"/>
      <c r="C64" s="74"/>
      <c r="D64" s="74"/>
    </row>
    <row r="65" spans="1:4">
      <c r="A65" s="74"/>
      <c r="B65" s="74"/>
      <c r="C65" s="74"/>
      <c r="D65" s="74"/>
    </row>
    <row r="66" spans="1:4">
      <c r="A66" s="74"/>
      <c r="B66" s="74"/>
      <c r="C66" s="74"/>
      <c r="D66" s="74"/>
    </row>
  </sheetData>
  <mergeCells count="13">
    <mergeCell ref="A56:H59"/>
    <mergeCell ref="A1:H1"/>
    <mergeCell ref="A2:C2"/>
    <mergeCell ref="A9:B9"/>
    <mergeCell ref="D9:H9"/>
    <mergeCell ref="D10:H10"/>
    <mergeCell ref="A27:B27"/>
    <mergeCell ref="D27:H27"/>
    <mergeCell ref="D28:H28"/>
    <mergeCell ref="A44:C44"/>
    <mergeCell ref="A45:C45"/>
    <mergeCell ref="A52:C52"/>
    <mergeCell ref="A53:C53"/>
  </mergeCells>
  <conditionalFormatting sqref="A11:A24">
    <cfRule type="colorScale" priority="4">
      <colorScale>
        <cfvo type="min"/>
        <cfvo type="percentile" val="50"/>
        <cfvo type="max"/>
        <color rgb="FFF8696B"/>
        <color rgb="FFFFEB84"/>
        <color rgb="FF63BE7B"/>
      </colorScale>
    </cfRule>
  </conditionalFormatting>
  <conditionalFormatting sqref="A29:A42">
    <cfRule type="colorScale" priority="3">
      <colorScale>
        <cfvo type="min"/>
        <cfvo type="percentile" val="50"/>
        <cfvo type="max"/>
        <color rgb="FFF8696B"/>
        <color rgb="FFFFEB84"/>
        <color rgb="FF63BE7B"/>
      </colorScale>
    </cfRule>
  </conditionalFormatting>
  <conditionalFormatting sqref="B11:B24">
    <cfRule type="dataBar" priority="2">
      <dataBar>
        <cfvo type="min"/>
        <cfvo type="max"/>
        <color rgb="FF63C384"/>
      </dataBar>
      <extLst>
        <ext xmlns:x14="http://schemas.microsoft.com/office/spreadsheetml/2009/9/main" uri="{B025F937-C7B1-47D3-B67F-A62EFF666E3E}">
          <x14:id>{17928D9E-E863-9043-8DCD-497F470734E3}</x14:id>
        </ext>
      </extLst>
    </cfRule>
  </conditionalFormatting>
  <conditionalFormatting sqref="B29:B42">
    <cfRule type="dataBar" priority="1">
      <dataBar>
        <cfvo type="min"/>
        <cfvo type="max"/>
        <color rgb="FF63C384"/>
      </dataBar>
      <extLst>
        <ext xmlns:x14="http://schemas.microsoft.com/office/spreadsheetml/2009/9/main" uri="{B025F937-C7B1-47D3-B67F-A62EFF666E3E}">
          <x14:id>{3FD5E151-5AB2-C54E-8F2E-A11C818E7A2A}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7928D9E-E863-9043-8DCD-497F470734E3}">
            <x14:dataBar minLength="0" maxLength="100" border="1" negativeBarBorderColorSameAsPositive="0">
              <x14:cfvo type="autoMin"/>
              <x14:cfvo type="autoMax"/>
              <x14:borderColor rgb="FF63C384"/>
              <x14:negativeFillColor rgb="FFFF0000"/>
              <x14:negativeBorderColor rgb="FFFF0000"/>
              <x14:axisColor rgb="FF000000"/>
            </x14:dataBar>
          </x14:cfRule>
          <xm:sqref>B11:B24</xm:sqref>
        </x14:conditionalFormatting>
        <x14:conditionalFormatting xmlns:xm="http://schemas.microsoft.com/office/excel/2006/main">
          <x14:cfRule type="dataBar" id="{3FD5E151-5AB2-C54E-8F2E-A11C818E7A2A}">
            <x14:dataBar minLength="0" maxLength="100" border="1" negativeBarBorderColorSameAsPositive="0">
              <x14:cfvo type="autoMin"/>
              <x14:cfvo type="autoMax"/>
              <x14:borderColor rgb="FF63C384"/>
              <x14:negativeFillColor rgb="FFFF0000"/>
              <x14:negativeBorderColor rgb="FFFF0000"/>
              <x14:axisColor rgb="FF000000"/>
            </x14:dataBar>
          </x14:cfRule>
          <xm:sqref>B29:B42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46B6-CFF4-C14C-9535-A5202C6ACEFA}">
  <sheetPr>
    <tabColor theme="4" tint="-0.249977111117893"/>
  </sheetPr>
  <dimension ref="A1:E72"/>
  <sheetViews>
    <sheetView topLeftCell="C1" zoomScale="147" zoomScaleNormal="147" workbookViewId="0">
      <pane ySplit="1" topLeftCell="A2" activePane="bottomLeft" state="frozen"/>
      <selection pane="bottomLeft" activeCell="F11" sqref="F11"/>
    </sheetView>
  </sheetViews>
  <sheetFormatPr baseColWidth="10" defaultRowHeight="16"/>
  <cols>
    <col min="1" max="1" width="8.5" customWidth="1"/>
    <col min="3" max="3" width="10.83203125" customWidth="1"/>
    <col min="4" max="4" width="12" bestFit="1" customWidth="1"/>
  </cols>
  <sheetData>
    <row r="1" spans="1:5">
      <c r="A1" s="122" t="s">
        <v>22</v>
      </c>
      <c r="B1" s="122"/>
      <c r="C1" s="122"/>
      <c r="D1" s="122"/>
      <c r="E1" s="122"/>
    </row>
    <row r="2" spans="1:5" ht="16" customHeight="1">
      <c r="A2" s="128" t="s">
        <v>189</v>
      </c>
      <c r="B2" s="131" t="s">
        <v>191</v>
      </c>
      <c r="C2" s="131"/>
      <c r="D2" s="131"/>
      <c r="E2" s="32">
        <v>150</v>
      </c>
    </row>
    <row r="3" spans="1:5" ht="16" customHeight="1">
      <c r="A3" s="129"/>
      <c r="B3" s="131" t="s">
        <v>8</v>
      </c>
      <c r="C3" s="131"/>
      <c r="D3" s="131"/>
      <c r="E3" s="34">
        <v>1.1100000000000001</v>
      </c>
    </row>
    <row r="4" spans="1:5" ht="16" customHeight="1">
      <c r="A4" s="129"/>
      <c r="B4" s="131" t="s">
        <v>6</v>
      </c>
      <c r="C4" s="131"/>
      <c r="D4" s="131"/>
      <c r="E4" s="34">
        <v>0.93</v>
      </c>
    </row>
    <row r="5" spans="1:5" ht="16" customHeight="1">
      <c r="A5" s="129"/>
      <c r="B5" s="131" t="s">
        <v>20</v>
      </c>
      <c r="C5" s="131"/>
      <c r="D5" s="131"/>
      <c r="E5" s="83">
        <f>(1+E7-E4)/(E3-E4)</f>
        <v>0.58333333333333248</v>
      </c>
    </row>
    <row r="6" spans="1:5" ht="16" customHeight="1">
      <c r="A6" s="129"/>
      <c r="B6" s="131" t="s">
        <v>19</v>
      </c>
      <c r="C6" s="131"/>
      <c r="D6" s="131"/>
      <c r="E6" s="83">
        <f>(E3-1-E7)/(E3-E4)</f>
        <v>0.41666666666666707</v>
      </c>
    </row>
    <row r="7" spans="1:5" ht="16" customHeight="1">
      <c r="A7" s="129"/>
      <c r="B7" s="131" t="s">
        <v>190</v>
      </c>
      <c r="C7" s="131"/>
      <c r="D7" s="131"/>
      <c r="E7" s="83">
        <v>3.5000000000000003E-2</v>
      </c>
    </row>
    <row r="8" spans="1:5" ht="16" customHeight="1">
      <c r="A8" s="130"/>
      <c r="B8" s="134" t="s">
        <v>18</v>
      </c>
      <c r="C8" s="134"/>
      <c r="D8" s="134"/>
      <c r="E8" s="32">
        <v>155</v>
      </c>
    </row>
    <row r="11" spans="1:5">
      <c r="A11" s="133" t="s">
        <v>17</v>
      </c>
      <c r="B11" s="133"/>
      <c r="C11" s="133"/>
      <c r="D11" s="133"/>
      <c r="E11" s="133"/>
    </row>
    <row r="12" spans="1:5">
      <c r="A12" s="20"/>
      <c r="B12" s="19"/>
      <c r="C12" s="19"/>
      <c r="D12" s="19"/>
      <c r="E12" s="31">
        <f>$C$14*$E$3</f>
        <v>184.81500000000005</v>
      </c>
    </row>
    <row r="13" spans="1:5">
      <c r="A13" s="7"/>
      <c r="B13" s="6"/>
      <c r="C13" s="6"/>
      <c r="D13" s="6"/>
      <c r="E13" s="8" t="s">
        <v>12</v>
      </c>
    </row>
    <row r="14" spans="1:5">
      <c r="A14" s="7"/>
      <c r="B14" s="6"/>
      <c r="C14" s="6">
        <f>$A$16*$E$3</f>
        <v>166.50000000000003</v>
      </c>
      <c r="D14" s="16" t="s">
        <v>8</v>
      </c>
      <c r="E14" s="8"/>
    </row>
    <row r="15" spans="1:5">
      <c r="A15" s="7"/>
      <c r="B15" s="6"/>
      <c r="C15" s="6" t="s">
        <v>11</v>
      </c>
      <c r="D15" s="6"/>
      <c r="E15" s="8"/>
    </row>
    <row r="16" spans="1:5">
      <c r="A16" s="7">
        <f>E2</f>
        <v>150</v>
      </c>
      <c r="B16" s="16" t="s">
        <v>8</v>
      </c>
      <c r="C16" s="6"/>
      <c r="D16" s="16" t="s">
        <v>6</v>
      </c>
      <c r="E16" s="8">
        <f>$C$18*$E$3</f>
        <v>154.84500000000003</v>
      </c>
    </row>
    <row r="17" spans="1:5">
      <c r="A17" s="7" t="s">
        <v>10</v>
      </c>
      <c r="B17" s="6"/>
      <c r="C17" s="6"/>
      <c r="D17" s="6"/>
      <c r="E17" s="8" t="s">
        <v>9</v>
      </c>
    </row>
    <row r="18" spans="1:5">
      <c r="A18" s="7" t="s">
        <v>16</v>
      </c>
      <c r="B18" s="16" t="s">
        <v>6</v>
      </c>
      <c r="C18" s="6">
        <f>$A$16*$E$4</f>
        <v>139.5</v>
      </c>
      <c r="D18" s="16" t="s">
        <v>8</v>
      </c>
      <c r="E18" s="8"/>
    </row>
    <row r="19" spans="1:5">
      <c r="A19" s="7"/>
      <c r="B19" s="6"/>
      <c r="C19" s="6" t="s">
        <v>7</v>
      </c>
      <c r="D19" s="6"/>
      <c r="E19" s="8"/>
    </row>
    <row r="20" spans="1:5">
      <c r="A20" s="7"/>
      <c r="B20" s="6"/>
      <c r="C20" s="6"/>
      <c r="D20" s="16" t="s">
        <v>6</v>
      </c>
      <c r="E20" s="8">
        <f>$C$18*$E$4</f>
        <v>129.73500000000001</v>
      </c>
    </row>
    <row r="21" spans="1:5">
      <c r="A21" s="7"/>
      <c r="B21" s="6"/>
      <c r="C21" s="6"/>
      <c r="D21" s="6"/>
      <c r="E21" s="8" t="s">
        <v>5</v>
      </c>
    </row>
    <row r="22" spans="1:5">
      <c r="A22" s="28"/>
      <c r="B22" s="27"/>
      <c r="C22" s="27"/>
      <c r="D22" s="27"/>
      <c r="E22" s="26"/>
    </row>
    <row r="24" spans="1:5">
      <c r="A24" s="133" t="s">
        <v>15</v>
      </c>
      <c r="B24" s="133"/>
      <c r="C24" s="133"/>
      <c r="D24" s="133"/>
      <c r="E24" s="133"/>
    </row>
    <row r="25" spans="1:5">
      <c r="A25" s="20"/>
      <c r="B25" s="19"/>
      <c r="C25" s="19"/>
      <c r="D25" s="19"/>
      <c r="E25" s="31">
        <f>$C$14*$E$3</f>
        <v>184.81500000000005</v>
      </c>
    </row>
    <row r="26" spans="1:5">
      <c r="A26" s="7"/>
      <c r="B26" s="6"/>
      <c r="C26" s="6"/>
      <c r="D26" s="11" t="s">
        <v>8</v>
      </c>
      <c r="E26" s="8" t="s">
        <v>12</v>
      </c>
    </row>
    <row r="27" spans="1:5">
      <c r="A27" s="7"/>
      <c r="B27" s="6"/>
      <c r="C27" s="6">
        <f>$A$16*$E$3</f>
        <v>166.50000000000003</v>
      </c>
      <c r="D27" s="16"/>
      <c r="E27" s="8">
        <f>MAX(0,E8-E25)</f>
        <v>0</v>
      </c>
    </row>
    <row r="28" spans="1:5">
      <c r="A28" s="7"/>
      <c r="B28" s="6"/>
      <c r="C28" s="6" t="s">
        <v>11</v>
      </c>
      <c r="D28" s="6"/>
      <c r="E28" s="8"/>
    </row>
    <row r="29" spans="1:5">
      <c r="A29" s="7">
        <v>150</v>
      </c>
      <c r="B29" s="16" t="s">
        <v>8</v>
      </c>
      <c r="C29" s="29">
        <f>(E5*E27+E6*E31)/(1+E7)</f>
        <v>6.2399355877605832E-2</v>
      </c>
      <c r="D29" s="11" t="s">
        <v>6</v>
      </c>
      <c r="E29" s="8">
        <f>$C$18*$E$3</f>
        <v>154.84500000000003</v>
      </c>
    </row>
    <row r="30" spans="1:5">
      <c r="A30" s="7" t="s">
        <v>10</v>
      </c>
      <c r="B30" s="6"/>
      <c r="C30" s="6"/>
      <c r="D30" s="6"/>
      <c r="E30" s="8" t="s">
        <v>9</v>
      </c>
    </row>
    <row r="31" spans="1:5">
      <c r="A31" s="30">
        <f>(E5*C29+E6*C33)/(1+E7)</f>
        <v>4.1649811612354428</v>
      </c>
      <c r="B31" s="16" t="s">
        <v>6</v>
      </c>
      <c r="C31" s="6">
        <f>$A$16*$E$4</f>
        <v>139.5</v>
      </c>
      <c r="D31" s="11" t="s">
        <v>8</v>
      </c>
      <c r="E31" s="8">
        <f>MAX(0,E8-E29)</f>
        <v>0.15499999999997272</v>
      </c>
    </row>
    <row r="32" spans="1:5">
      <c r="A32" s="7"/>
      <c r="B32" s="6"/>
      <c r="C32" s="6" t="s">
        <v>7</v>
      </c>
      <c r="D32" s="6"/>
      <c r="E32" s="8"/>
    </row>
    <row r="33" spans="1:5">
      <c r="A33" s="7"/>
      <c r="B33" s="6"/>
      <c r="C33" s="29">
        <f>(E5*E31+E6*E35)/(1+E7)</f>
        <v>10.258454106280182</v>
      </c>
      <c r="D33" s="11" t="s">
        <v>6</v>
      </c>
      <c r="E33" s="8">
        <f>$C$18*$E$4</f>
        <v>129.73500000000001</v>
      </c>
    </row>
    <row r="34" spans="1:5">
      <c r="A34" s="7"/>
      <c r="B34" s="6"/>
      <c r="C34" s="6"/>
      <c r="D34" s="6"/>
      <c r="E34" s="8" t="s">
        <v>5</v>
      </c>
    </row>
    <row r="35" spans="1:5">
      <c r="A35" s="28"/>
      <c r="B35" s="27"/>
      <c r="C35" s="27"/>
      <c r="D35" s="27"/>
      <c r="E35" s="26">
        <f>MAX(0,E8-E33)</f>
        <v>25.264999999999986</v>
      </c>
    </row>
    <row r="37" spans="1:5" ht="16" customHeight="1">
      <c r="A37" s="138" t="s">
        <v>14</v>
      </c>
      <c r="B37" s="139"/>
      <c r="C37" s="139"/>
      <c r="D37" s="139"/>
      <c r="E37" s="135">
        <f>(1/((1+E7)^2))*((FACT(2)/(FACT(0)*FACT(2-0)))*E5^0*E6^(2-0)*MAX(0,E8-E3^0*E4^(2-0)*A29)+(FACT(2)/(FACT(1)*FACT(2-1)))*E5^1*E6^1*MAX(0,E8-E3^1*E4^1*A29)+(FACT(2)/(FACT(2)*FACT(2-2)))*E5^2*E6^(2-2)*MAX(0,E8-E3^2*E6^0*A29))</f>
        <v>4.1649811612354437</v>
      </c>
    </row>
    <row r="38" spans="1:5">
      <c r="A38" s="140"/>
      <c r="B38" s="141"/>
      <c r="C38" s="141"/>
      <c r="D38" s="141"/>
      <c r="E38" s="136"/>
    </row>
    <row r="39" spans="1:5">
      <c r="A39" s="25"/>
      <c r="E39" s="136"/>
    </row>
    <row r="40" spans="1:5">
      <c r="A40" s="25"/>
      <c r="E40" s="136"/>
    </row>
    <row r="41" spans="1:5">
      <c r="A41" s="23"/>
      <c r="B41" s="22"/>
      <c r="C41" s="22"/>
      <c r="D41" s="22"/>
      <c r="E41" s="137"/>
    </row>
    <row r="43" spans="1:5">
      <c r="A43" s="133" t="s">
        <v>13</v>
      </c>
      <c r="B43" s="133"/>
      <c r="C43" s="133"/>
      <c r="D43" s="133"/>
      <c r="E43" s="133"/>
    </row>
    <row r="44" spans="1:5">
      <c r="A44" s="20"/>
      <c r="B44" s="19"/>
      <c r="C44" s="19"/>
      <c r="D44" s="19"/>
      <c r="E44" s="18">
        <f>$C$14*$E$3</f>
        <v>184.81500000000005</v>
      </c>
    </row>
    <row r="45" spans="1:5">
      <c r="A45" s="7"/>
      <c r="B45" s="6"/>
      <c r="C45" s="6"/>
      <c r="D45" s="6"/>
      <c r="E45" s="8" t="s">
        <v>12</v>
      </c>
    </row>
    <row r="46" spans="1:5">
      <c r="A46" s="7"/>
      <c r="B46" s="6"/>
      <c r="C46" s="6"/>
      <c r="D46" s="6"/>
      <c r="E46" s="5">
        <f>MAX(0,E8-E44)</f>
        <v>0</v>
      </c>
    </row>
    <row r="47" spans="1:5">
      <c r="A47" s="7"/>
      <c r="B47" s="6"/>
      <c r="C47" s="13">
        <f>$A$16*$E$3</f>
        <v>166.50000000000003</v>
      </c>
      <c r="D47" s="6" t="s">
        <v>8</v>
      </c>
      <c r="E47" s="8"/>
    </row>
    <row r="48" spans="1:5">
      <c r="A48" s="7"/>
      <c r="B48" s="6"/>
      <c r="C48" s="6" t="s">
        <v>11</v>
      </c>
      <c r="D48" s="6"/>
      <c r="E48" s="8"/>
    </row>
    <row r="49" spans="1:5">
      <c r="A49" s="17">
        <v>150</v>
      </c>
      <c r="B49" s="16" t="s">
        <v>8</v>
      </c>
      <c r="C49" s="12">
        <f>MAX(0,E8-C47)</f>
        <v>0</v>
      </c>
      <c r="D49" s="11" t="s">
        <v>6</v>
      </c>
      <c r="E49" s="10">
        <f>$C$18*$E$3</f>
        <v>154.84500000000003</v>
      </c>
    </row>
    <row r="50" spans="1:5">
      <c r="A50" s="7" t="s">
        <v>10</v>
      </c>
      <c r="B50" s="6"/>
      <c r="C50" s="9">
        <f>(E5*E46+E6*E51)/(1+E7)</f>
        <v>6.2399355877605832E-2</v>
      </c>
      <c r="D50" s="6"/>
      <c r="E50" s="8" t="s">
        <v>9</v>
      </c>
    </row>
    <row r="51" spans="1:5">
      <c r="A51" s="15">
        <f>MAX(0,E8-A49)</f>
        <v>5</v>
      </c>
      <c r="B51" s="6"/>
      <c r="C51" s="6"/>
      <c r="D51" s="6"/>
      <c r="E51" s="5">
        <f>MAX(0,E8-E49)</f>
        <v>0.15499999999997272</v>
      </c>
    </row>
    <row r="52" spans="1:5">
      <c r="A52" s="14">
        <f>(E5*C50+E6*C54)/(1+E7)</f>
        <v>6.2751043068553392</v>
      </c>
      <c r="B52" s="6" t="s">
        <v>6</v>
      </c>
      <c r="C52" s="13">
        <f>$A$16*$E$4</f>
        <v>139.5</v>
      </c>
      <c r="D52" s="6" t="s">
        <v>8</v>
      </c>
      <c r="E52" s="8"/>
    </row>
    <row r="53" spans="1:5">
      <c r="A53" s="7"/>
      <c r="B53" s="6"/>
      <c r="C53" s="6" t="s">
        <v>7</v>
      </c>
      <c r="D53" s="6"/>
      <c r="E53" s="8"/>
    </row>
    <row r="54" spans="1:5">
      <c r="A54" s="7"/>
      <c r="B54" s="6"/>
      <c r="C54" s="12">
        <f>MAX(0,E8-C52)</f>
        <v>15.5</v>
      </c>
      <c r="D54" s="11" t="s">
        <v>6</v>
      </c>
      <c r="E54" s="10">
        <f>$C$18*$E$4</f>
        <v>129.73500000000001</v>
      </c>
    </row>
    <row r="55" spans="1:5">
      <c r="A55" s="7"/>
      <c r="B55" s="6"/>
      <c r="C55" s="9">
        <f>(E5*E51+E6*E56)/(1+E7)</f>
        <v>10.258454106280182</v>
      </c>
      <c r="D55" s="6"/>
      <c r="E55" s="8" t="s">
        <v>5</v>
      </c>
    </row>
    <row r="56" spans="1:5">
      <c r="A56" s="7"/>
      <c r="B56" s="6"/>
      <c r="C56" s="6"/>
      <c r="D56" s="6"/>
      <c r="E56" s="5">
        <f>MAX(0,E8-E54)</f>
        <v>25.264999999999986</v>
      </c>
    </row>
    <row r="57" spans="1:5">
      <c r="A57" s="131" t="s">
        <v>4</v>
      </c>
      <c r="B57" s="4"/>
      <c r="C57" s="125" t="s">
        <v>3</v>
      </c>
      <c r="D57" s="126"/>
      <c r="E57" s="127"/>
    </row>
    <row r="58" spans="1:5">
      <c r="A58" s="131"/>
      <c r="B58" s="3"/>
      <c r="C58" s="125" t="s">
        <v>2</v>
      </c>
      <c r="D58" s="126"/>
      <c r="E58" s="127"/>
    </row>
    <row r="59" spans="1:5">
      <c r="A59" s="131"/>
      <c r="B59" s="2"/>
      <c r="C59" s="125" t="s">
        <v>1</v>
      </c>
      <c r="D59" s="126"/>
      <c r="E59" s="127"/>
    </row>
    <row r="60" spans="1:5" ht="16" customHeight="1">
      <c r="A60" s="132" t="s">
        <v>0</v>
      </c>
      <c r="B60" s="132"/>
      <c r="C60" s="132"/>
      <c r="D60" s="132"/>
      <c r="E60" s="132"/>
    </row>
    <row r="61" spans="1:5">
      <c r="A61" s="132"/>
      <c r="B61" s="132"/>
      <c r="C61" s="132"/>
      <c r="D61" s="132"/>
      <c r="E61" s="132"/>
    </row>
    <row r="62" spans="1:5">
      <c r="A62" s="132"/>
      <c r="B62" s="132"/>
      <c r="C62" s="132"/>
      <c r="D62" s="132"/>
      <c r="E62" s="132"/>
    </row>
    <row r="63" spans="1:5">
      <c r="A63" s="132"/>
      <c r="B63" s="132"/>
      <c r="C63" s="132"/>
      <c r="D63" s="132"/>
      <c r="E63" s="132"/>
    </row>
    <row r="64" spans="1:5">
      <c r="A64" s="132"/>
      <c r="B64" s="132"/>
      <c r="C64" s="132"/>
      <c r="D64" s="132"/>
      <c r="E64" s="132"/>
    </row>
    <row r="65" spans="1:5">
      <c r="A65" s="132"/>
      <c r="B65" s="132"/>
      <c r="C65" s="132"/>
      <c r="D65" s="132"/>
      <c r="E65" s="132"/>
    </row>
    <row r="66" spans="1:5">
      <c r="A66" s="132"/>
      <c r="B66" s="132"/>
      <c r="C66" s="132"/>
      <c r="D66" s="132"/>
      <c r="E66" s="132"/>
    </row>
    <row r="67" spans="1:5">
      <c r="A67" s="1"/>
      <c r="B67" s="1"/>
      <c r="C67" s="1"/>
      <c r="D67" s="1"/>
      <c r="E67" s="1"/>
    </row>
    <row r="68" spans="1:5">
      <c r="A68" s="1"/>
      <c r="B68" s="1"/>
      <c r="C68" s="1"/>
      <c r="D68" s="1"/>
      <c r="E68" s="1"/>
    </row>
    <row r="69" spans="1:5">
      <c r="A69" s="1"/>
      <c r="B69" s="1"/>
      <c r="C69" s="1"/>
      <c r="D69" s="1"/>
      <c r="E69" s="1"/>
    </row>
    <row r="70" spans="1:5">
      <c r="A70" s="1"/>
      <c r="B70" s="1"/>
      <c r="C70" s="1"/>
      <c r="D70" s="1"/>
      <c r="E70" s="1"/>
    </row>
    <row r="71" spans="1:5">
      <c r="A71" s="1"/>
      <c r="B71" s="1"/>
      <c r="C71" s="1"/>
      <c r="D71" s="1"/>
      <c r="E71" s="1"/>
    </row>
    <row r="72" spans="1:5">
      <c r="A72" s="1"/>
      <c r="B72" s="1"/>
      <c r="C72" s="1"/>
      <c r="D72" s="1"/>
      <c r="E72" s="1"/>
    </row>
  </sheetData>
  <mergeCells count="19">
    <mergeCell ref="A60:E66"/>
    <mergeCell ref="A57:A59"/>
    <mergeCell ref="A43:E43"/>
    <mergeCell ref="C57:E57"/>
    <mergeCell ref="C59:E59"/>
    <mergeCell ref="A1:E1"/>
    <mergeCell ref="C58:E58"/>
    <mergeCell ref="A2:A8"/>
    <mergeCell ref="B2:D2"/>
    <mergeCell ref="B3:D3"/>
    <mergeCell ref="B4:D4"/>
    <mergeCell ref="B5:D5"/>
    <mergeCell ref="B6:D6"/>
    <mergeCell ref="B7:D7"/>
    <mergeCell ref="B8:D8"/>
    <mergeCell ref="E37:E41"/>
    <mergeCell ref="A37:D38"/>
    <mergeCell ref="A11:E11"/>
    <mergeCell ref="A24:E24"/>
  </mergeCells>
  <conditionalFormatting sqref="A51:A52">
    <cfRule type="iconSet" priority="3">
      <iconSet iconSet="3Symbols2">
        <cfvo type="percent" val="0"/>
        <cfvo type="percent" val="33"/>
        <cfvo type="percent" val="67"/>
      </iconSet>
    </cfRule>
  </conditionalFormatting>
  <conditionalFormatting sqref="C49:C50">
    <cfRule type="iconSet" priority="2">
      <iconSet iconSet="3Symbols2">
        <cfvo type="percent" val="0"/>
        <cfvo type="percent" val="33"/>
        <cfvo type="percent" val="67"/>
      </iconSet>
    </cfRule>
  </conditionalFormatting>
  <conditionalFormatting sqref="C54:C55">
    <cfRule type="iconSet" priority="1">
      <iconSet iconSet="3Symbols2">
        <cfvo type="percent" val="0"/>
        <cfvo type="percent" val="33"/>
        <cfvo type="percent" val="67"/>
      </iconSet>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485C-58D9-BB4D-B9BB-F064D9499608}">
  <sheetPr>
    <tabColor theme="8" tint="-0.499984740745262"/>
  </sheetPr>
  <dimension ref="A1:J73"/>
  <sheetViews>
    <sheetView zoomScale="96" zoomScaleNormal="96" workbookViewId="0">
      <pane ySplit="1" topLeftCell="A2" activePane="bottomLeft" state="frozen"/>
      <selection pane="bottomLeft" activeCell="L22" sqref="L22"/>
    </sheetView>
  </sheetViews>
  <sheetFormatPr baseColWidth="10" defaultRowHeight="16"/>
  <cols>
    <col min="1" max="1" width="26" bestFit="1" customWidth="1"/>
    <col min="2" max="3" width="12.83203125" bestFit="1" customWidth="1"/>
    <col min="4" max="4" width="11.5" customWidth="1"/>
    <col min="5" max="5" width="10.83203125" customWidth="1"/>
    <col min="6" max="6" width="12.33203125" customWidth="1"/>
    <col min="7" max="7" width="13.1640625" customWidth="1"/>
    <col min="8" max="8" width="12.1640625" customWidth="1"/>
    <col min="9" max="9" width="27.1640625" customWidth="1"/>
    <col min="10" max="11" width="10.83203125" customWidth="1"/>
  </cols>
  <sheetData>
    <row r="1" spans="1:10">
      <c r="A1" s="142" t="s">
        <v>23</v>
      </c>
      <c r="B1" s="142"/>
      <c r="C1" s="142"/>
      <c r="D1" s="142"/>
      <c r="E1" s="142"/>
      <c r="F1" s="142"/>
      <c r="G1" s="142"/>
      <c r="H1" s="142"/>
      <c r="I1" s="142"/>
      <c r="J1" s="1"/>
    </row>
    <row r="2" spans="1:10" ht="47" customHeight="1">
      <c r="A2" s="143" t="s">
        <v>21</v>
      </c>
      <c r="B2" s="143"/>
      <c r="C2" s="143"/>
      <c r="D2" s="35"/>
      <c r="E2" s="36" t="s">
        <v>24</v>
      </c>
      <c r="F2" s="37" t="s">
        <v>25</v>
      </c>
      <c r="G2" s="37" t="s">
        <v>26</v>
      </c>
      <c r="H2" s="37" t="s">
        <v>27</v>
      </c>
      <c r="I2" s="38" t="s">
        <v>28</v>
      </c>
    </row>
    <row r="3" spans="1:10">
      <c r="A3" s="62" t="s">
        <v>29</v>
      </c>
      <c r="B3" s="32" t="s">
        <v>30</v>
      </c>
      <c r="C3" s="32" t="s">
        <v>30</v>
      </c>
      <c r="D3" s="35"/>
      <c r="E3" s="39">
        <v>0</v>
      </c>
      <c r="F3" s="33">
        <f t="shared" ref="F3:F19" si="0">MAX($B$5-$E3,0)</f>
        <v>0.8</v>
      </c>
      <c r="G3" s="33">
        <f t="shared" ref="G3:G19" si="1">-MAX($C$5-$E3,0)</f>
        <v>-0.6</v>
      </c>
      <c r="H3" s="33">
        <f>Table1[[#This Row],[P0 of the long put]]+Table1[[#This Row],[P0 of the short put]]</f>
        <v>0.20000000000000007</v>
      </c>
      <c r="I3" s="40">
        <f>Table1[[#This Row],[∑ of the strategy]]-$B$6</f>
        <v>7.4500000000000066E-2</v>
      </c>
    </row>
    <row r="4" spans="1:10">
      <c r="A4" s="62" t="s">
        <v>31</v>
      </c>
      <c r="B4" s="32" t="s">
        <v>32</v>
      </c>
      <c r="C4" s="32" t="s">
        <v>33</v>
      </c>
      <c r="D4" s="35"/>
      <c r="E4" s="39">
        <v>0.1</v>
      </c>
      <c r="F4" s="33">
        <f t="shared" si="0"/>
        <v>0.70000000000000007</v>
      </c>
      <c r="G4" s="33">
        <f t="shared" si="1"/>
        <v>-0.5</v>
      </c>
      <c r="H4" s="33">
        <f>Table1[[#This Row],[P0 of the long put]]+Table1[[#This Row],[P0 of the short put]]</f>
        <v>0.20000000000000007</v>
      </c>
      <c r="I4" s="40">
        <f>Table1[[#This Row],[∑ of the strategy]]-$B$6</f>
        <v>7.4500000000000066E-2</v>
      </c>
    </row>
    <row r="5" spans="1:10">
      <c r="A5" s="62" t="s">
        <v>34</v>
      </c>
      <c r="B5" s="110">
        <v>0.8</v>
      </c>
      <c r="C5" s="110">
        <v>0.6</v>
      </c>
      <c r="D5" s="35"/>
      <c r="E5" s="39">
        <v>0.2</v>
      </c>
      <c r="F5" s="33">
        <f t="shared" si="0"/>
        <v>0.60000000000000009</v>
      </c>
      <c r="G5" s="33">
        <f t="shared" si="1"/>
        <v>-0.39999999999999997</v>
      </c>
      <c r="H5" s="33">
        <f>Table1[[#This Row],[P0 of the long put]]+Table1[[#This Row],[P0 of the short put]]</f>
        <v>0.20000000000000012</v>
      </c>
      <c r="I5" s="40">
        <f>Table1[[#This Row],[∑ of the strategy]]-$B$6</f>
        <v>7.4500000000000122E-2</v>
      </c>
    </row>
    <row r="6" spans="1:10">
      <c r="A6" s="62" t="s">
        <v>35</v>
      </c>
      <c r="B6" s="144">
        <v>0.1255</v>
      </c>
      <c r="C6" s="144"/>
      <c r="D6" s="35"/>
      <c r="E6" s="39">
        <v>0.3</v>
      </c>
      <c r="F6" s="33">
        <f t="shared" si="0"/>
        <v>0.5</v>
      </c>
      <c r="G6" s="33">
        <f t="shared" si="1"/>
        <v>-0.3</v>
      </c>
      <c r="H6" s="33">
        <f>Table1[[#This Row],[P0 of the long put]]+Table1[[#This Row],[P0 of the short put]]</f>
        <v>0.2</v>
      </c>
      <c r="I6" s="40">
        <f>Table1[[#This Row],[∑ of the strategy]]-$B$6</f>
        <v>7.4500000000000011E-2</v>
      </c>
    </row>
    <row r="7" spans="1:10">
      <c r="A7" s="35"/>
      <c r="B7" s="35"/>
      <c r="C7" s="35"/>
      <c r="D7" s="35"/>
      <c r="E7" s="39">
        <v>0.4</v>
      </c>
      <c r="F7" s="33">
        <f t="shared" si="0"/>
        <v>0.4</v>
      </c>
      <c r="G7" s="33">
        <f t="shared" si="1"/>
        <v>-0.19999999999999996</v>
      </c>
      <c r="H7" s="33">
        <f>Table1[[#This Row],[P0 of the long put]]+Table1[[#This Row],[P0 of the short put]]</f>
        <v>0.20000000000000007</v>
      </c>
      <c r="I7" s="40">
        <f>Table1[[#This Row],[∑ of the strategy]]-$B$6</f>
        <v>7.4500000000000066E-2</v>
      </c>
    </row>
    <row r="8" spans="1:10">
      <c r="A8" s="117" t="s">
        <v>15</v>
      </c>
      <c r="B8" s="117"/>
      <c r="C8" s="117"/>
      <c r="D8" s="35"/>
      <c r="E8" s="39">
        <v>0.5</v>
      </c>
      <c r="F8" s="33">
        <f t="shared" si="0"/>
        <v>0.30000000000000004</v>
      </c>
      <c r="G8" s="33">
        <f t="shared" si="1"/>
        <v>-9.9999999999999978E-2</v>
      </c>
      <c r="H8" s="33">
        <f>Table1[[#This Row],[P0 of the long put]]+Table1[[#This Row],[P0 of the short put]]</f>
        <v>0.20000000000000007</v>
      </c>
      <c r="I8" s="40">
        <f>Table1[[#This Row],[∑ of the strategy]]-$B$6</f>
        <v>7.4500000000000066E-2</v>
      </c>
    </row>
    <row r="9" spans="1:10" ht="16" customHeight="1">
      <c r="A9" s="145" t="s">
        <v>36</v>
      </c>
      <c r="B9" s="145"/>
      <c r="C9" s="145"/>
      <c r="D9" s="35"/>
      <c r="E9" s="39">
        <v>0.6</v>
      </c>
      <c r="F9" s="33">
        <f t="shared" si="0"/>
        <v>0.20000000000000007</v>
      </c>
      <c r="G9" s="33">
        <f t="shared" si="1"/>
        <v>0</v>
      </c>
      <c r="H9" s="33">
        <f>Table1[[#This Row],[P0 of the long put]]+Table1[[#This Row],[P0 of the short put]]</f>
        <v>0.20000000000000007</v>
      </c>
      <c r="I9" s="40">
        <f>Table1[[#This Row],[∑ of the strategy]]-$B$6</f>
        <v>7.4500000000000066E-2</v>
      </c>
    </row>
    <row r="10" spans="1:10">
      <c r="A10" s="145"/>
      <c r="B10" s="145"/>
      <c r="C10" s="145"/>
      <c r="D10" s="35"/>
      <c r="E10" s="42">
        <f>0.6745</f>
        <v>0.67449999999999999</v>
      </c>
      <c r="F10" s="43">
        <f t="shared" si="0"/>
        <v>0.12550000000000006</v>
      </c>
      <c r="G10" s="44">
        <f t="shared" si="1"/>
        <v>0</v>
      </c>
      <c r="H10" s="43">
        <f>Table1[[#This Row],[P0 of the long put]]+Table1[[#This Row],[P0 of the short put]]</f>
        <v>0.12550000000000006</v>
      </c>
      <c r="I10" s="45">
        <f>Table1[[#This Row],[∑ of the strategy]]-$B$6</f>
        <v>0</v>
      </c>
    </row>
    <row r="11" spans="1:10">
      <c r="A11" s="145"/>
      <c r="B11" s="145"/>
      <c r="C11" s="145"/>
      <c r="D11" s="35"/>
      <c r="E11" s="39">
        <v>0.7</v>
      </c>
      <c r="F11" s="33">
        <f t="shared" si="0"/>
        <v>0.10000000000000009</v>
      </c>
      <c r="G11" s="33">
        <f t="shared" si="1"/>
        <v>0</v>
      </c>
      <c r="H11" s="33">
        <f>Table1[[#This Row],[P0 of the long put]]+Table1[[#This Row],[P0 of the short put]]</f>
        <v>0.10000000000000009</v>
      </c>
      <c r="I11" s="40">
        <f>Table1[[#This Row],[∑ of the strategy]]-$B$6</f>
        <v>-2.5499999999999912E-2</v>
      </c>
    </row>
    <row r="12" spans="1:10">
      <c r="A12" s="145"/>
      <c r="B12" s="145"/>
      <c r="C12" s="145"/>
      <c r="D12" s="35"/>
      <c r="E12" s="39">
        <v>0.8</v>
      </c>
      <c r="F12" s="46">
        <f t="shared" si="0"/>
        <v>0</v>
      </c>
      <c r="G12" s="46">
        <f t="shared" si="1"/>
        <v>0</v>
      </c>
      <c r="H12" s="46">
        <f>Table1[[#This Row],[P0 of the long put]]+Table1[[#This Row],[P0 of the short put]]</f>
        <v>0</v>
      </c>
      <c r="I12" s="40">
        <f>Table1[[#This Row],[∑ of the strategy]]-$B$6</f>
        <v>-0.1255</v>
      </c>
    </row>
    <row r="13" spans="1:10">
      <c r="A13" s="145"/>
      <c r="B13" s="145"/>
      <c r="C13" s="145"/>
      <c r="D13" s="35"/>
      <c r="E13" s="39">
        <v>0.9</v>
      </c>
      <c r="F13" s="46">
        <f t="shared" si="0"/>
        <v>0</v>
      </c>
      <c r="G13" s="46">
        <f t="shared" si="1"/>
        <v>0</v>
      </c>
      <c r="H13" s="46">
        <f>Table1[[#This Row],[P0 of the long put]]+Table1[[#This Row],[P0 of the short put]]</f>
        <v>0</v>
      </c>
      <c r="I13" s="40">
        <f>Table1[[#This Row],[∑ of the strategy]]-$B$6</f>
        <v>-0.1255</v>
      </c>
    </row>
    <row r="14" spans="1:10">
      <c r="A14" s="145"/>
      <c r="B14" s="145"/>
      <c r="C14" s="145"/>
      <c r="D14" s="35"/>
      <c r="E14" s="39">
        <v>1</v>
      </c>
      <c r="F14" s="46">
        <f t="shared" si="0"/>
        <v>0</v>
      </c>
      <c r="G14" s="46">
        <f t="shared" si="1"/>
        <v>0</v>
      </c>
      <c r="H14" s="46">
        <f>Table1[[#This Row],[P0 of the long put]]+Table1[[#This Row],[P0 of the short put]]</f>
        <v>0</v>
      </c>
      <c r="I14" s="40">
        <f>Table1[[#This Row],[∑ of the strategy]]-$B$6</f>
        <v>-0.1255</v>
      </c>
    </row>
    <row r="15" spans="1:10">
      <c r="A15" s="35"/>
      <c r="B15" s="35"/>
      <c r="C15" s="35"/>
      <c r="D15" s="35"/>
      <c r="E15" s="39">
        <v>1.1000000000000001</v>
      </c>
      <c r="F15" s="46">
        <f t="shared" si="0"/>
        <v>0</v>
      </c>
      <c r="G15" s="46">
        <f t="shared" si="1"/>
        <v>0</v>
      </c>
      <c r="H15" s="46">
        <f>Table1[[#This Row],[P0 of the long put]]+Table1[[#This Row],[P0 of the short put]]</f>
        <v>0</v>
      </c>
      <c r="I15" s="40">
        <f>Table1[[#This Row],[∑ of the strategy]]-$B$6</f>
        <v>-0.1255</v>
      </c>
    </row>
    <row r="16" spans="1:10">
      <c r="A16" s="35"/>
      <c r="B16" s="35"/>
      <c r="C16" s="35"/>
      <c r="D16" s="35"/>
      <c r="E16" s="39">
        <v>1.2</v>
      </c>
      <c r="F16" s="46">
        <f t="shared" si="0"/>
        <v>0</v>
      </c>
      <c r="G16" s="46">
        <f t="shared" si="1"/>
        <v>0</v>
      </c>
      <c r="H16" s="46">
        <f>Table1[[#This Row],[P0 of the long put]]+Table1[[#This Row],[P0 of the short put]]</f>
        <v>0</v>
      </c>
      <c r="I16" s="40">
        <f>Table1[[#This Row],[∑ of the strategy]]-$B$6</f>
        <v>-0.1255</v>
      </c>
    </row>
    <row r="17" spans="1:9">
      <c r="A17" s="35"/>
      <c r="B17" s="35"/>
      <c r="C17" s="35"/>
      <c r="D17" s="35"/>
      <c r="E17" s="39">
        <v>1.3</v>
      </c>
      <c r="F17" s="46">
        <f t="shared" si="0"/>
        <v>0</v>
      </c>
      <c r="G17" s="46">
        <f t="shared" si="1"/>
        <v>0</v>
      </c>
      <c r="H17" s="46">
        <f>Table1[[#This Row],[P0 of the long put]]+Table1[[#This Row],[P0 of the short put]]</f>
        <v>0</v>
      </c>
      <c r="I17" s="40">
        <f>Table1[[#This Row],[∑ of the strategy]]-$B$6</f>
        <v>-0.1255</v>
      </c>
    </row>
    <row r="18" spans="1:9">
      <c r="A18" s="35"/>
      <c r="B18" s="35"/>
      <c r="C18" s="35"/>
      <c r="D18" s="35"/>
      <c r="E18" s="39">
        <v>1.4</v>
      </c>
      <c r="F18" s="46">
        <f t="shared" si="0"/>
        <v>0</v>
      </c>
      <c r="G18" s="46">
        <f t="shared" si="1"/>
        <v>0</v>
      </c>
      <c r="H18" s="46">
        <f>Table1[[#This Row],[P0 of the long put]]+Table1[[#This Row],[P0 of the short put]]</f>
        <v>0</v>
      </c>
      <c r="I18" s="40">
        <f>Table1[[#This Row],[∑ of the strategy]]-$B$6</f>
        <v>-0.1255</v>
      </c>
    </row>
    <row r="19" spans="1:9">
      <c r="A19" s="35"/>
      <c r="B19" s="35"/>
      <c r="C19" s="35"/>
      <c r="D19" s="35"/>
      <c r="E19" s="47">
        <v>1.5</v>
      </c>
      <c r="F19" s="48">
        <f t="shared" si="0"/>
        <v>0</v>
      </c>
      <c r="G19" s="48">
        <f t="shared" si="1"/>
        <v>0</v>
      </c>
      <c r="H19" s="48">
        <f>Table1[[#This Row],[P0 of the long put]]+Table1[[#This Row],[P0 of the short put]]</f>
        <v>0</v>
      </c>
      <c r="I19" s="49">
        <f>Table1[[#This Row],[∑ of the strategy]]-$B$6</f>
        <v>-0.1255</v>
      </c>
    </row>
    <row r="20" spans="1:9">
      <c r="A20" s="35"/>
      <c r="B20" s="35"/>
      <c r="C20" s="35"/>
      <c r="D20" s="35"/>
      <c r="E20" s="35"/>
      <c r="F20" s="35"/>
      <c r="G20" s="35"/>
      <c r="H20" s="35"/>
      <c r="I20" s="35"/>
    </row>
    <row r="21" spans="1:9">
      <c r="A21" s="117" t="s">
        <v>17</v>
      </c>
      <c r="B21" s="117"/>
      <c r="C21" s="117"/>
      <c r="D21" s="117"/>
      <c r="E21" s="117"/>
      <c r="F21" s="117"/>
      <c r="G21" s="117"/>
      <c r="H21" s="117"/>
      <c r="I21" s="117"/>
    </row>
    <row r="22" spans="1:9">
      <c r="A22" s="123" t="s">
        <v>37</v>
      </c>
      <c r="B22" s="123"/>
      <c r="C22" s="123"/>
      <c r="D22" s="123"/>
      <c r="E22" s="123"/>
      <c r="F22" s="123"/>
      <c r="G22" s="123"/>
      <c r="H22" s="123"/>
      <c r="I22" s="123"/>
    </row>
    <row r="23" spans="1:9">
      <c r="A23" s="35"/>
      <c r="B23" s="35"/>
      <c r="C23" s="35"/>
      <c r="D23" s="35"/>
      <c r="E23" s="35"/>
      <c r="F23" s="35"/>
      <c r="G23" s="35"/>
      <c r="H23" s="35"/>
      <c r="I23" s="35"/>
    </row>
    <row r="24" spans="1:9">
      <c r="A24" s="35"/>
      <c r="B24" s="35"/>
      <c r="C24" s="35"/>
      <c r="D24" s="35"/>
      <c r="E24" s="35"/>
      <c r="F24" s="35"/>
      <c r="G24" s="35"/>
      <c r="H24" s="35"/>
      <c r="I24" s="35"/>
    </row>
    <row r="25" spans="1:9">
      <c r="A25" s="35"/>
      <c r="B25" s="35"/>
      <c r="C25" s="35"/>
      <c r="D25" s="35"/>
      <c r="E25" s="35"/>
      <c r="F25" s="35"/>
      <c r="G25" s="35"/>
      <c r="H25" s="35"/>
      <c r="I25" s="35"/>
    </row>
    <row r="26" spans="1:9">
      <c r="A26" s="35"/>
      <c r="B26" s="35"/>
      <c r="C26" s="35"/>
      <c r="D26" s="35"/>
      <c r="E26" s="35"/>
      <c r="F26" s="35"/>
      <c r="G26" s="35"/>
      <c r="H26" s="35"/>
      <c r="I26" s="35"/>
    </row>
    <row r="27" spans="1:9">
      <c r="A27" s="35"/>
      <c r="B27" s="35"/>
      <c r="C27" s="35"/>
      <c r="D27" s="35"/>
      <c r="E27" s="35"/>
      <c r="F27" s="35"/>
      <c r="G27" s="35"/>
      <c r="H27" s="35"/>
      <c r="I27" s="35"/>
    </row>
    <row r="28" spans="1:9">
      <c r="A28" s="35"/>
      <c r="B28" s="35"/>
      <c r="C28" s="35"/>
      <c r="D28" s="35"/>
      <c r="E28" s="35"/>
      <c r="F28" s="35"/>
      <c r="G28" s="35"/>
      <c r="H28" s="35"/>
      <c r="I28" s="35"/>
    </row>
    <row r="29" spans="1:9">
      <c r="A29" s="35"/>
      <c r="B29" s="35"/>
      <c r="C29" s="35"/>
      <c r="D29" s="35"/>
      <c r="E29" s="35"/>
      <c r="F29" s="35"/>
      <c r="G29" s="35"/>
      <c r="H29" s="35"/>
      <c r="I29" s="35"/>
    </row>
    <row r="30" spans="1:9">
      <c r="A30" s="35"/>
      <c r="B30" s="35"/>
      <c r="C30" s="35"/>
      <c r="D30" s="35"/>
      <c r="E30" s="35"/>
      <c r="F30" s="35"/>
      <c r="G30" s="35"/>
      <c r="H30" s="35"/>
      <c r="I30" s="35"/>
    </row>
    <row r="31" spans="1:9">
      <c r="A31" s="35"/>
      <c r="B31" s="35"/>
      <c r="C31" s="35"/>
      <c r="D31" s="35"/>
      <c r="E31" s="35"/>
      <c r="F31" s="35"/>
      <c r="G31" s="35"/>
      <c r="H31" s="35"/>
      <c r="I31" s="35"/>
    </row>
    <row r="32" spans="1:9">
      <c r="A32" s="35"/>
      <c r="B32" s="35"/>
      <c r="C32" s="35"/>
      <c r="D32" s="35"/>
      <c r="E32" s="35"/>
      <c r="F32" s="35"/>
      <c r="G32" s="35"/>
      <c r="H32" s="35"/>
      <c r="I32" s="35"/>
    </row>
    <row r="33" spans="1:9">
      <c r="A33" s="35"/>
      <c r="B33" s="35"/>
      <c r="C33" s="35"/>
      <c r="D33" s="35"/>
      <c r="E33" s="35"/>
      <c r="F33" s="35"/>
      <c r="G33" s="35"/>
      <c r="H33" s="35"/>
      <c r="I33" s="35"/>
    </row>
    <row r="34" spans="1:9">
      <c r="A34" s="35"/>
      <c r="B34" s="35"/>
      <c r="C34" s="35"/>
      <c r="D34" s="35"/>
      <c r="E34" s="35"/>
      <c r="F34" s="35"/>
      <c r="G34" s="35"/>
      <c r="H34" s="35"/>
      <c r="I34" s="35"/>
    </row>
    <row r="35" spans="1:9">
      <c r="A35" s="35"/>
      <c r="B35" s="35"/>
      <c r="C35" s="35"/>
      <c r="D35" s="35"/>
      <c r="E35" s="35"/>
      <c r="F35" s="35"/>
      <c r="G35" s="35"/>
      <c r="H35" s="35"/>
      <c r="I35" s="35"/>
    </row>
    <row r="36" spans="1:9">
      <c r="A36" s="35"/>
      <c r="B36" s="35"/>
      <c r="C36" s="35"/>
      <c r="D36" s="35"/>
      <c r="E36" s="35"/>
      <c r="F36" s="35"/>
      <c r="G36" s="35"/>
      <c r="H36" s="35"/>
      <c r="I36" s="35"/>
    </row>
    <row r="37" spans="1:9">
      <c r="A37" s="35"/>
      <c r="B37" s="35"/>
      <c r="C37" s="35"/>
      <c r="D37" s="35"/>
      <c r="E37" s="35"/>
      <c r="F37" s="35"/>
      <c r="G37" s="35"/>
      <c r="H37" s="35"/>
      <c r="I37" s="35"/>
    </row>
    <row r="38" spans="1:9">
      <c r="A38" s="35"/>
      <c r="B38" s="35"/>
      <c r="C38" s="35"/>
      <c r="D38" s="35"/>
      <c r="E38" s="35"/>
      <c r="F38" s="35"/>
      <c r="G38" s="35"/>
      <c r="H38" s="35"/>
      <c r="I38" s="35"/>
    </row>
    <row r="39" spans="1:9">
      <c r="A39" s="35"/>
      <c r="B39" s="35"/>
      <c r="C39" s="35"/>
      <c r="D39" s="35"/>
      <c r="E39" s="35"/>
      <c r="F39" s="35"/>
      <c r="G39" s="35"/>
      <c r="H39" s="35"/>
      <c r="I39" s="35"/>
    </row>
    <row r="40" spans="1:9">
      <c r="A40" s="35"/>
      <c r="B40" s="35"/>
      <c r="C40" s="35"/>
      <c r="D40" s="35"/>
      <c r="E40" s="35"/>
      <c r="F40" s="35"/>
      <c r="G40" s="35"/>
      <c r="H40" s="35"/>
      <c r="I40" s="35"/>
    </row>
    <row r="41" spans="1:9">
      <c r="A41" s="35"/>
      <c r="B41" s="35"/>
      <c r="C41" s="35"/>
      <c r="D41" s="35"/>
      <c r="E41" s="35"/>
      <c r="F41" s="35"/>
      <c r="G41" s="35"/>
      <c r="H41" s="35"/>
      <c r="I41" s="35"/>
    </row>
    <row r="42" spans="1:9">
      <c r="A42" s="35"/>
      <c r="B42" s="35"/>
      <c r="C42" s="35"/>
      <c r="D42" s="35"/>
      <c r="E42" s="35"/>
      <c r="F42" s="35"/>
      <c r="G42" s="35"/>
      <c r="H42" s="35"/>
      <c r="I42" s="35"/>
    </row>
    <row r="43" spans="1:9">
      <c r="A43" s="35"/>
      <c r="B43" s="35"/>
      <c r="C43" s="35"/>
      <c r="D43" s="35"/>
      <c r="E43" s="35"/>
      <c r="F43" s="35"/>
      <c r="G43" s="35"/>
      <c r="H43" s="35"/>
      <c r="I43" s="35"/>
    </row>
    <row r="44" spans="1:9">
      <c r="A44" s="35"/>
      <c r="B44" s="35"/>
      <c r="C44" s="35"/>
      <c r="D44" s="35"/>
      <c r="E44" s="35"/>
      <c r="F44" s="35"/>
      <c r="G44" s="35"/>
      <c r="H44" s="35"/>
      <c r="I44" s="35"/>
    </row>
    <row r="45" spans="1:9">
      <c r="A45" s="35"/>
      <c r="B45" s="35"/>
      <c r="C45" s="35"/>
      <c r="D45" s="35"/>
      <c r="E45" s="35"/>
      <c r="F45" s="35"/>
      <c r="G45" s="35"/>
      <c r="H45" s="35"/>
      <c r="I45" s="35"/>
    </row>
    <row r="46" spans="1:9">
      <c r="A46" s="35"/>
      <c r="B46" s="35"/>
      <c r="C46" s="35"/>
      <c r="D46" s="35"/>
      <c r="E46" s="35"/>
      <c r="F46" s="35"/>
      <c r="G46" s="35"/>
      <c r="H46" s="35"/>
      <c r="I46" s="35"/>
    </row>
    <row r="47" spans="1:9">
      <c r="A47" s="35"/>
      <c r="B47" s="35"/>
      <c r="C47" s="35"/>
      <c r="D47" s="35"/>
      <c r="E47" s="35"/>
      <c r="F47" s="35"/>
      <c r="G47" s="35"/>
      <c r="H47" s="35"/>
      <c r="I47" s="35"/>
    </row>
    <row r="48" spans="1:9">
      <c r="A48" s="35"/>
      <c r="B48" s="35"/>
      <c r="C48" s="35"/>
      <c r="D48" s="35"/>
      <c r="E48" s="35"/>
      <c r="F48" s="35"/>
      <c r="G48" s="35"/>
      <c r="H48" s="35"/>
      <c r="I48" s="35"/>
    </row>
    <row r="49" spans="1:9">
      <c r="A49" s="117" t="s">
        <v>13</v>
      </c>
      <c r="B49" s="117"/>
      <c r="C49" s="117"/>
      <c r="D49" s="117"/>
      <c r="E49" s="117"/>
      <c r="F49" s="117"/>
      <c r="G49" s="117"/>
      <c r="H49" s="117"/>
      <c r="I49" s="117"/>
    </row>
    <row r="50" spans="1:9" ht="48" customHeight="1">
      <c r="A50" s="123" t="s">
        <v>38</v>
      </c>
      <c r="B50" s="123"/>
      <c r="C50" s="35"/>
      <c r="D50" s="35"/>
      <c r="E50" s="35"/>
      <c r="F50" s="50" t="s">
        <v>24</v>
      </c>
      <c r="G50" s="37" t="s">
        <v>25</v>
      </c>
      <c r="H50" s="37" t="s">
        <v>27</v>
      </c>
      <c r="I50" s="38" t="s">
        <v>28</v>
      </c>
    </row>
    <row r="51" spans="1:9">
      <c r="A51" s="62" t="s">
        <v>39</v>
      </c>
      <c r="B51" s="110">
        <v>0.9</v>
      </c>
      <c r="C51" s="35"/>
      <c r="D51" s="35"/>
      <c r="E51" s="35"/>
      <c r="F51" s="39">
        <f t="shared" ref="F51:F57" si="2">E3</f>
        <v>0</v>
      </c>
      <c r="G51" s="33">
        <f>MAX($B$51-F51,0)</f>
        <v>0.9</v>
      </c>
      <c r="H51" s="33">
        <f t="shared" ref="H51:H59" si="3">$G51+$G3</f>
        <v>0.30000000000000004</v>
      </c>
      <c r="I51" s="40">
        <f t="shared" ref="I51:I67" si="4">$H51-$B$6</f>
        <v>0.17450000000000004</v>
      </c>
    </row>
    <row r="52" spans="1:9">
      <c r="A52" s="35"/>
      <c r="B52" s="35"/>
      <c r="C52" s="35"/>
      <c r="D52" s="35"/>
      <c r="E52" s="35"/>
      <c r="F52" s="39">
        <f t="shared" si="2"/>
        <v>0.1</v>
      </c>
      <c r="G52" s="33">
        <f t="shared" ref="G52:G67" si="5">MAX($B$51-F52,0)</f>
        <v>0.8</v>
      </c>
      <c r="H52" s="33">
        <f t="shared" si="3"/>
        <v>0.30000000000000004</v>
      </c>
      <c r="I52" s="40">
        <f t="shared" si="4"/>
        <v>0.17450000000000004</v>
      </c>
    </row>
    <row r="53" spans="1:9" ht="32" customHeight="1">
      <c r="A53" s="35"/>
      <c r="B53" s="35"/>
      <c r="C53" s="35"/>
      <c r="D53" s="35"/>
      <c r="E53" s="35"/>
      <c r="F53" s="39">
        <f t="shared" si="2"/>
        <v>0.2</v>
      </c>
      <c r="G53" s="33">
        <f t="shared" si="5"/>
        <v>0.7</v>
      </c>
      <c r="H53" s="33">
        <f t="shared" si="3"/>
        <v>0.3</v>
      </c>
      <c r="I53" s="40">
        <f t="shared" si="4"/>
        <v>0.17449999999999999</v>
      </c>
    </row>
    <row r="54" spans="1:9">
      <c r="A54" s="35"/>
      <c r="B54" s="35"/>
      <c r="C54" s="35"/>
      <c r="D54" s="35"/>
      <c r="E54" s="35"/>
      <c r="F54" s="39">
        <f t="shared" si="2"/>
        <v>0.3</v>
      </c>
      <c r="G54" s="33">
        <f t="shared" si="5"/>
        <v>0.60000000000000009</v>
      </c>
      <c r="H54" s="33">
        <f t="shared" si="3"/>
        <v>0.3000000000000001</v>
      </c>
      <c r="I54" s="40">
        <f t="shared" si="4"/>
        <v>0.1745000000000001</v>
      </c>
    </row>
    <row r="55" spans="1:9">
      <c r="A55" s="35"/>
      <c r="B55" s="35"/>
      <c r="C55" s="35"/>
      <c r="D55" s="35"/>
      <c r="E55" s="35"/>
      <c r="F55" s="39">
        <f t="shared" si="2"/>
        <v>0.4</v>
      </c>
      <c r="G55" s="33">
        <f t="shared" si="5"/>
        <v>0.5</v>
      </c>
      <c r="H55" s="33">
        <f t="shared" si="3"/>
        <v>0.30000000000000004</v>
      </c>
      <c r="I55" s="40">
        <f t="shared" si="4"/>
        <v>0.17450000000000004</v>
      </c>
    </row>
    <row r="56" spans="1:9">
      <c r="A56" s="35"/>
      <c r="B56" s="35"/>
      <c r="C56" s="35"/>
      <c r="D56" s="35"/>
      <c r="E56" s="35"/>
      <c r="F56" s="39">
        <f t="shared" si="2"/>
        <v>0.5</v>
      </c>
      <c r="G56" s="33">
        <f t="shared" si="5"/>
        <v>0.4</v>
      </c>
      <c r="H56" s="33">
        <f t="shared" si="3"/>
        <v>0.30000000000000004</v>
      </c>
      <c r="I56" s="40">
        <f t="shared" si="4"/>
        <v>0.17450000000000004</v>
      </c>
    </row>
    <row r="57" spans="1:9">
      <c r="A57" s="35"/>
      <c r="B57" s="35"/>
      <c r="C57" s="35"/>
      <c r="D57" s="35"/>
      <c r="E57" s="35"/>
      <c r="F57" s="39">
        <f t="shared" si="2"/>
        <v>0.6</v>
      </c>
      <c r="G57" s="33">
        <f t="shared" si="5"/>
        <v>0.30000000000000004</v>
      </c>
      <c r="H57" s="33">
        <f t="shared" si="3"/>
        <v>0.30000000000000004</v>
      </c>
      <c r="I57" s="40">
        <f t="shared" si="4"/>
        <v>0.17450000000000004</v>
      </c>
    </row>
    <row r="58" spans="1:9">
      <c r="A58" s="35"/>
      <c r="B58" s="35"/>
      <c r="C58" s="35"/>
      <c r="D58" s="35"/>
      <c r="E58" s="35"/>
      <c r="F58" s="39">
        <f>E11</f>
        <v>0.7</v>
      </c>
      <c r="G58" s="33">
        <f t="shared" si="5"/>
        <v>0.20000000000000007</v>
      </c>
      <c r="H58" s="33">
        <f t="shared" si="3"/>
        <v>0.20000000000000007</v>
      </c>
      <c r="I58" s="40">
        <f t="shared" si="4"/>
        <v>7.4500000000000066E-2</v>
      </c>
    </row>
    <row r="59" spans="1:9">
      <c r="A59" s="35"/>
      <c r="B59" s="35"/>
      <c r="C59" s="35"/>
      <c r="D59" s="35"/>
      <c r="E59" s="35"/>
      <c r="F59" s="39">
        <v>0.77449999999999997</v>
      </c>
      <c r="G59" s="33">
        <f>MAX($B$51-F59,0)</f>
        <v>0.12550000000000006</v>
      </c>
      <c r="H59" s="33">
        <f t="shared" si="3"/>
        <v>0.12550000000000006</v>
      </c>
      <c r="I59" s="40">
        <f t="shared" si="4"/>
        <v>0</v>
      </c>
    </row>
    <row r="60" spans="1:9">
      <c r="A60" s="35"/>
      <c r="B60" s="35"/>
      <c r="C60" s="35"/>
      <c r="D60" s="35"/>
      <c r="E60" s="35"/>
      <c r="F60" s="39">
        <f>E12</f>
        <v>0.8</v>
      </c>
      <c r="G60" s="33">
        <f t="shared" si="5"/>
        <v>9.9999999999999978E-2</v>
      </c>
      <c r="H60" s="33">
        <f t="shared" ref="H60:H67" si="6">$G60+$G11</f>
        <v>9.9999999999999978E-2</v>
      </c>
      <c r="I60" s="40">
        <f t="shared" si="4"/>
        <v>-2.5500000000000023E-2</v>
      </c>
    </row>
    <row r="61" spans="1:9">
      <c r="A61" s="35"/>
      <c r="B61" s="35"/>
      <c r="C61" s="35"/>
      <c r="D61" s="35"/>
      <c r="E61" s="35"/>
      <c r="F61" s="39">
        <f>E13</f>
        <v>0.9</v>
      </c>
      <c r="G61" s="33">
        <f t="shared" si="5"/>
        <v>0</v>
      </c>
      <c r="H61" s="33">
        <f t="shared" si="6"/>
        <v>0</v>
      </c>
      <c r="I61" s="40">
        <f t="shared" si="4"/>
        <v>-0.1255</v>
      </c>
    </row>
    <row r="62" spans="1:9">
      <c r="A62" s="35"/>
      <c r="B62" s="35"/>
      <c r="C62" s="35"/>
      <c r="D62" s="35"/>
      <c r="E62" s="35"/>
      <c r="F62" s="39">
        <f>E14</f>
        <v>1</v>
      </c>
      <c r="G62" s="33">
        <f t="shared" si="5"/>
        <v>0</v>
      </c>
      <c r="H62" s="33">
        <f t="shared" si="6"/>
        <v>0</v>
      </c>
      <c r="I62" s="40">
        <f t="shared" si="4"/>
        <v>-0.1255</v>
      </c>
    </row>
    <row r="63" spans="1:9">
      <c r="A63" s="35"/>
      <c r="B63" s="35"/>
      <c r="C63" s="35"/>
      <c r="D63" s="35"/>
      <c r="E63" s="35"/>
      <c r="F63" s="39">
        <v>1.1000000000000001</v>
      </c>
      <c r="G63" s="33">
        <f>MAX($B$51-F63,0)</f>
        <v>0</v>
      </c>
      <c r="H63" s="33">
        <f t="shared" si="6"/>
        <v>0</v>
      </c>
      <c r="I63" s="40">
        <f t="shared" si="4"/>
        <v>-0.1255</v>
      </c>
    </row>
    <row r="64" spans="1:9">
      <c r="A64" s="35"/>
      <c r="B64" s="35"/>
      <c r="C64" s="35"/>
      <c r="D64" s="35"/>
      <c r="E64" s="35"/>
      <c r="F64" s="39">
        <v>1.2</v>
      </c>
      <c r="G64" s="33">
        <f t="shared" si="5"/>
        <v>0</v>
      </c>
      <c r="H64" s="33">
        <f t="shared" si="6"/>
        <v>0</v>
      </c>
      <c r="I64" s="40">
        <f t="shared" si="4"/>
        <v>-0.1255</v>
      </c>
    </row>
    <row r="65" spans="1:9">
      <c r="A65" s="35"/>
      <c r="B65" s="35"/>
      <c r="C65" s="35"/>
      <c r="D65" s="35"/>
      <c r="E65" s="35"/>
      <c r="F65" s="39">
        <v>1.3</v>
      </c>
      <c r="G65" s="33">
        <f t="shared" si="5"/>
        <v>0</v>
      </c>
      <c r="H65" s="33">
        <f t="shared" si="6"/>
        <v>0</v>
      </c>
      <c r="I65" s="40">
        <f t="shared" si="4"/>
        <v>-0.1255</v>
      </c>
    </row>
    <row r="66" spans="1:9">
      <c r="A66" s="35"/>
      <c r="B66" s="35"/>
      <c r="C66" s="35"/>
      <c r="D66" s="35"/>
      <c r="E66" s="35"/>
      <c r="F66" s="39">
        <v>1.4</v>
      </c>
      <c r="G66" s="33">
        <f t="shared" si="5"/>
        <v>0</v>
      </c>
      <c r="H66" s="33">
        <f t="shared" si="6"/>
        <v>0</v>
      </c>
      <c r="I66" s="40">
        <f t="shared" si="4"/>
        <v>-0.1255</v>
      </c>
    </row>
    <row r="67" spans="1:9">
      <c r="A67" s="35"/>
      <c r="B67" s="35"/>
      <c r="C67" s="35"/>
      <c r="D67" s="35"/>
      <c r="E67" s="35"/>
      <c r="F67" s="47">
        <v>1.5</v>
      </c>
      <c r="G67" s="51">
        <f t="shared" si="5"/>
        <v>0</v>
      </c>
      <c r="H67" s="51">
        <f t="shared" si="6"/>
        <v>0</v>
      </c>
      <c r="I67" s="49">
        <f t="shared" si="4"/>
        <v>-0.1255</v>
      </c>
    </row>
    <row r="68" spans="1:9">
      <c r="A68" s="35"/>
      <c r="B68" s="35"/>
      <c r="C68" s="35"/>
      <c r="D68" s="35"/>
      <c r="E68" s="35"/>
    </row>
    <row r="69" spans="1:9">
      <c r="A69" s="123" t="s">
        <v>40</v>
      </c>
      <c r="B69" s="123"/>
      <c r="C69" s="123"/>
      <c r="D69" s="123"/>
      <c r="E69" s="123"/>
      <c r="F69" s="123"/>
      <c r="G69" s="123"/>
      <c r="H69" s="123"/>
      <c r="I69" s="123"/>
    </row>
    <row r="70" spans="1:9" ht="16" customHeight="1">
      <c r="A70" s="145" t="s">
        <v>192</v>
      </c>
      <c r="B70" s="145"/>
      <c r="C70" s="145"/>
      <c r="D70" s="145"/>
      <c r="E70" s="145"/>
      <c r="F70" s="145"/>
      <c r="G70" s="145"/>
      <c r="H70" s="145"/>
      <c r="I70" s="145"/>
    </row>
    <row r="71" spans="1:9">
      <c r="A71" s="145"/>
      <c r="B71" s="145"/>
      <c r="C71" s="145"/>
      <c r="D71" s="145"/>
      <c r="E71" s="145"/>
      <c r="F71" s="145"/>
      <c r="G71" s="145"/>
      <c r="H71" s="145"/>
      <c r="I71" s="145"/>
    </row>
    <row r="72" spans="1:9">
      <c r="A72" s="145"/>
      <c r="B72" s="145"/>
      <c r="C72" s="145"/>
      <c r="D72" s="145"/>
      <c r="E72" s="145"/>
      <c r="F72" s="145"/>
      <c r="G72" s="145"/>
      <c r="H72" s="145"/>
      <c r="I72" s="145"/>
    </row>
    <row r="73" spans="1:9">
      <c r="A73" s="145"/>
      <c r="B73" s="145"/>
      <c r="C73" s="145"/>
      <c r="D73" s="145"/>
      <c r="E73" s="145"/>
      <c r="F73" s="145"/>
      <c r="G73" s="145"/>
      <c r="H73" s="145"/>
      <c r="I73" s="145"/>
    </row>
  </sheetData>
  <mergeCells count="11">
    <mergeCell ref="A22:I22"/>
    <mergeCell ref="A49:I49"/>
    <mergeCell ref="A50:B50"/>
    <mergeCell ref="A69:I69"/>
    <mergeCell ref="A70:I73"/>
    <mergeCell ref="A21:I21"/>
    <mergeCell ref="A1:I1"/>
    <mergeCell ref="A2:C2"/>
    <mergeCell ref="B6:C6"/>
    <mergeCell ref="A8:C8"/>
    <mergeCell ref="A9:C14"/>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C7B3-94A5-B548-B917-D6B56DCCDC5E}">
  <sheetPr>
    <tabColor theme="6" tint="-0.249977111117893"/>
  </sheetPr>
  <dimension ref="A1:M26"/>
  <sheetViews>
    <sheetView zoomScale="97" zoomScaleNormal="97" workbookViewId="0">
      <pane ySplit="1" topLeftCell="A2" activePane="bottomLeft" state="frozen"/>
      <selection pane="bottomLeft" activeCell="I10" sqref="I10"/>
    </sheetView>
  </sheetViews>
  <sheetFormatPr baseColWidth="10" defaultRowHeight="16"/>
  <cols>
    <col min="3" max="3" width="14.1640625" bestFit="1" customWidth="1"/>
    <col min="5" max="5" width="11.6640625" customWidth="1"/>
    <col min="6" max="6" width="12.83203125" bestFit="1" customWidth="1"/>
    <col min="7" max="7" width="13.6640625" bestFit="1" customWidth="1"/>
    <col min="8" max="8" width="13.33203125" bestFit="1" customWidth="1"/>
    <col min="10" max="10" width="11.6640625" bestFit="1" customWidth="1"/>
    <col min="12" max="12" width="10.6640625" customWidth="1"/>
  </cols>
  <sheetData>
    <row r="1" spans="1:13">
      <c r="A1" s="122" t="s">
        <v>22</v>
      </c>
      <c r="B1" s="122"/>
      <c r="C1" s="122"/>
      <c r="D1" s="122"/>
      <c r="E1" s="122"/>
      <c r="F1" s="122"/>
      <c r="G1" s="122"/>
      <c r="H1" s="122"/>
      <c r="I1" s="122"/>
      <c r="J1" s="122"/>
      <c r="K1" s="122"/>
      <c r="L1" s="122"/>
      <c r="M1" s="122"/>
    </row>
    <row r="2" spans="1:13">
      <c r="A2" s="143" t="s">
        <v>21</v>
      </c>
      <c r="B2" s="143"/>
      <c r="C2" s="143"/>
      <c r="D2" s="35"/>
      <c r="E2" s="117" t="s">
        <v>15</v>
      </c>
      <c r="F2" s="117"/>
      <c r="G2" s="117"/>
      <c r="H2" s="117"/>
      <c r="I2" s="35"/>
      <c r="J2" s="117" t="s">
        <v>41</v>
      </c>
      <c r="K2" s="117"/>
      <c r="L2" s="117"/>
      <c r="M2" s="117"/>
    </row>
    <row r="3" spans="1:13">
      <c r="A3" s="62" t="s">
        <v>42</v>
      </c>
      <c r="B3" s="62" t="s">
        <v>43</v>
      </c>
      <c r="C3" s="62" t="s">
        <v>193</v>
      </c>
      <c r="D3" s="35"/>
      <c r="E3" s="147" t="s">
        <v>44</v>
      </c>
      <c r="F3" s="134" t="s">
        <v>45</v>
      </c>
      <c r="G3" s="134" t="s">
        <v>46</v>
      </c>
      <c r="H3" s="134"/>
      <c r="I3" s="35"/>
      <c r="J3" s="148" t="s">
        <v>47</v>
      </c>
      <c r="K3" s="134" t="s">
        <v>45</v>
      </c>
      <c r="L3" s="134" t="s">
        <v>46</v>
      </c>
      <c r="M3" s="134"/>
    </row>
    <row r="4" spans="1:13">
      <c r="A4" s="62" t="s">
        <v>48</v>
      </c>
      <c r="B4" s="65">
        <v>0.4</v>
      </c>
      <c r="C4" s="32">
        <v>1250</v>
      </c>
      <c r="D4" s="35"/>
      <c r="E4" s="147"/>
      <c r="F4" s="134"/>
      <c r="G4" s="62" t="s">
        <v>49</v>
      </c>
      <c r="H4" s="62" t="s">
        <v>50</v>
      </c>
      <c r="I4" s="35"/>
      <c r="J4" s="148"/>
      <c r="K4" s="134"/>
      <c r="L4" s="62" t="s">
        <v>49</v>
      </c>
      <c r="M4" s="62" t="s">
        <v>50</v>
      </c>
    </row>
    <row r="5" spans="1:13">
      <c r="A5" s="62" t="s">
        <v>51</v>
      </c>
      <c r="B5" s="65">
        <v>0.6</v>
      </c>
      <c r="C5" s="32">
        <v>450</v>
      </c>
      <c r="D5" s="35"/>
      <c r="E5" s="62" t="s">
        <v>52</v>
      </c>
      <c r="F5" s="34">
        <f>(G5*B4+H5*B5)/(1+C10)</f>
        <v>733.33333333333326</v>
      </c>
      <c r="G5" s="32">
        <v>1250</v>
      </c>
      <c r="H5" s="32">
        <v>450</v>
      </c>
      <c r="I5" s="35"/>
      <c r="J5" s="62" t="s">
        <v>52</v>
      </c>
      <c r="K5" s="34">
        <f>(L5*B4+M5*B5)/(1+C10)</f>
        <v>733.33333333333326</v>
      </c>
      <c r="L5" s="32">
        <v>1250</v>
      </c>
      <c r="M5" s="32">
        <v>450</v>
      </c>
    </row>
    <row r="6" spans="1:13">
      <c r="A6" s="35"/>
      <c r="B6" s="35"/>
      <c r="C6" s="35"/>
      <c r="D6" s="35"/>
      <c r="E6" s="62" t="s">
        <v>7</v>
      </c>
      <c r="F6" s="34">
        <f>(G6*B4+H6*B5)/(1+C10)</f>
        <v>504.76190476190476</v>
      </c>
      <c r="G6" s="32">
        <f>IF(C4-$C$7&lt;0, C4, $C$7)</f>
        <v>650</v>
      </c>
      <c r="H6" s="32">
        <f>IF(C5-$C$7&lt;0, C5, $C$7)</f>
        <v>450</v>
      </c>
      <c r="I6" s="35"/>
      <c r="J6" s="62" t="s">
        <v>53</v>
      </c>
      <c r="K6" s="34">
        <f>(L6*B4+M6*B5)/(1+C10)</f>
        <v>142.85714285714286</v>
      </c>
      <c r="L6" s="32">
        <v>150</v>
      </c>
      <c r="M6" s="32">
        <v>150</v>
      </c>
    </row>
    <row r="7" spans="1:13">
      <c r="A7" s="134" t="s">
        <v>54</v>
      </c>
      <c r="B7" s="134"/>
      <c r="C7" s="32">
        <v>650</v>
      </c>
      <c r="D7" s="35"/>
      <c r="E7" s="62" t="s">
        <v>55</v>
      </c>
      <c r="F7" s="55">
        <f>G7*B4/(1+C10)</f>
        <v>228.57142857142856</v>
      </c>
      <c r="G7" s="32">
        <f>G5-G6</f>
        <v>600</v>
      </c>
      <c r="H7" s="32">
        <f>H5-H6</f>
        <v>0</v>
      </c>
      <c r="I7" s="35"/>
      <c r="J7" s="62" t="s">
        <v>56</v>
      </c>
      <c r="K7" s="34">
        <f>(L7*B4+M7*B5)/(1+C10)</f>
        <v>876.19047619047615</v>
      </c>
      <c r="L7" s="32">
        <f t="shared" ref="L7:M7" si="0">SUM(L5:L6)</f>
        <v>1400</v>
      </c>
      <c r="M7" s="32">
        <f t="shared" si="0"/>
        <v>600</v>
      </c>
    </row>
    <row r="8" spans="1:13">
      <c r="A8" s="134" t="s">
        <v>57</v>
      </c>
      <c r="B8" s="134"/>
      <c r="C8" s="32">
        <v>100</v>
      </c>
      <c r="D8" s="35"/>
      <c r="E8" s="35"/>
      <c r="F8" s="35"/>
      <c r="G8" s="35"/>
      <c r="H8" s="35"/>
      <c r="I8" s="35"/>
      <c r="J8" s="62" t="s">
        <v>7</v>
      </c>
      <c r="K8" s="34">
        <f>K7-K9</f>
        <v>547.61904761904759</v>
      </c>
      <c r="L8" s="56">
        <f>K8*(1+C10)</f>
        <v>575</v>
      </c>
      <c r="M8" s="56">
        <f>K8*(1+C10)</f>
        <v>575</v>
      </c>
    </row>
    <row r="9" spans="1:13">
      <c r="A9" s="134" t="s">
        <v>58</v>
      </c>
      <c r="B9" s="134"/>
      <c r="C9" s="32">
        <v>150</v>
      </c>
      <c r="D9" s="35"/>
      <c r="E9" s="148" t="s">
        <v>47</v>
      </c>
      <c r="F9" s="134" t="s">
        <v>45</v>
      </c>
      <c r="G9" s="134" t="s">
        <v>46</v>
      </c>
      <c r="H9" s="134"/>
      <c r="I9" s="35"/>
      <c r="J9" s="62" t="s">
        <v>55</v>
      </c>
      <c r="K9" s="34">
        <f>F7+C8</f>
        <v>328.57142857142856</v>
      </c>
      <c r="L9" s="32">
        <f>L7-L8</f>
        <v>825</v>
      </c>
      <c r="M9" s="32">
        <f>M7-M8</f>
        <v>25</v>
      </c>
    </row>
    <row r="10" spans="1:13">
      <c r="A10" s="146" t="s">
        <v>93</v>
      </c>
      <c r="B10" s="134"/>
      <c r="C10" s="65">
        <v>0.05</v>
      </c>
      <c r="D10" s="35"/>
      <c r="E10" s="148"/>
      <c r="F10" s="134"/>
      <c r="G10" s="62" t="s">
        <v>49</v>
      </c>
      <c r="H10" s="62" t="s">
        <v>50</v>
      </c>
      <c r="I10" s="35"/>
      <c r="J10" s="35"/>
      <c r="K10" s="35"/>
      <c r="L10" s="35"/>
      <c r="M10" s="35"/>
    </row>
    <row r="11" spans="1:13">
      <c r="A11" s="35"/>
      <c r="B11" s="35"/>
      <c r="C11" s="35"/>
      <c r="D11" s="35"/>
      <c r="E11" s="62" t="s">
        <v>52</v>
      </c>
      <c r="F11" s="34">
        <f>(G11*B4+H11*B5)/(1+C10)</f>
        <v>733.33333333333326</v>
      </c>
      <c r="G11" s="32">
        <v>1250</v>
      </c>
      <c r="H11" s="32">
        <v>450</v>
      </c>
      <c r="I11" s="35"/>
      <c r="J11" s="117" t="s">
        <v>59</v>
      </c>
      <c r="K11" s="117"/>
      <c r="L11" s="117"/>
      <c r="M11" s="117"/>
    </row>
    <row r="12" spans="1:13">
      <c r="A12" s="117" t="s">
        <v>17</v>
      </c>
      <c r="B12" s="117"/>
      <c r="C12" s="117"/>
      <c r="D12" s="35"/>
      <c r="E12" s="62" t="s">
        <v>53</v>
      </c>
      <c r="F12" s="34">
        <f>(G12*B4+H12*B5)/(1+C10)</f>
        <v>142.85714285714286</v>
      </c>
      <c r="G12" s="32">
        <v>150</v>
      </c>
      <c r="H12" s="32">
        <v>150</v>
      </c>
      <c r="I12" s="35"/>
      <c r="J12" s="145" t="s">
        <v>60</v>
      </c>
      <c r="K12" s="145"/>
      <c r="L12" s="145"/>
      <c r="M12" s="145"/>
    </row>
    <row r="13" spans="1:13">
      <c r="A13" s="134" t="s">
        <v>61</v>
      </c>
      <c r="B13" s="134"/>
      <c r="C13" s="111">
        <f>-C8+C9/(1+C10)</f>
        <v>42.857142857142861</v>
      </c>
      <c r="D13" s="35"/>
      <c r="E13" s="62" t="s">
        <v>56</v>
      </c>
      <c r="F13" s="34">
        <f>SUM(F11:F12)</f>
        <v>876.19047619047615</v>
      </c>
      <c r="G13" s="32">
        <f t="shared" ref="G13:H13" si="1">SUM(G11:G12)</f>
        <v>1400</v>
      </c>
      <c r="H13" s="32">
        <f t="shared" si="1"/>
        <v>600</v>
      </c>
      <c r="I13" s="35"/>
      <c r="J13" s="145"/>
      <c r="K13" s="145"/>
      <c r="L13" s="145"/>
      <c r="M13" s="145"/>
    </row>
    <row r="14" spans="1:13">
      <c r="A14" s="35"/>
      <c r="B14" s="35"/>
      <c r="C14" s="35"/>
      <c r="D14" s="35"/>
      <c r="E14" s="62" t="s">
        <v>7</v>
      </c>
      <c r="F14" s="34">
        <f>(G14*B4+H14*B5)/(1+C10)</f>
        <v>590.47619047619048</v>
      </c>
      <c r="G14" s="32">
        <f>IF(G13-$C$7&lt;0, G13, $C$7)</f>
        <v>650</v>
      </c>
      <c r="H14" s="32">
        <f>IF(H13-$C$7&lt;0, H13, $C$7)</f>
        <v>600</v>
      </c>
      <c r="I14" s="35"/>
      <c r="J14" s="145"/>
      <c r="K14" s="145"/>
      <c r="L14" s="145"/>
      <c r="M14" s="145"/>
    </row>
    <row r="15" spans="1:13">
      <c r="A15" s="117" t="s">
        <v>13</v>
      </c>
      <c r="B15" s="117"/>
      <c r="C15" s="117"/>
      <c r="D15" s="35"/>
      <c r="E15" s="62" t="s">
        <v>55</v>
      </c>
      <c r="F15" s="55">
        <f>(G15*B4)/(1+C10)</f>
        <v>285.71428571428572</v>
      </c>
      <c r="G15" s="32">
        <f>G13-G14</f>
        <v>750</v>
      </c>
      <c r="H15" s="32">
        <f>H13-H14</f>
        <v>0</v>
      </c>
      <c r="I15" s="35"/>
      <c r="J15" s="145"/>
      <c r="K15" s="145"/>
      <c r="L15" s="145"/>
      <c r="M15" s="145"/>
    </row>
    <row r="16" spans="1:13">
      <c r="A16" s="150" t="s">
        <v>62</v>
      </c>
      <c r="B16" s="150"/>
      <c r="C16" s="150"/>
      <c r="D16" s="35"/>
      <c r="E16" s="35"/>
      <c r="F16" s="35"/>
      <c r="G16" s="35"/>
      <c r="H16" s="35"/>
      <c r="I16" s="35"/>
      <c r="J16" s="145"/>
      <c r="K16" s="145"/>
      <c r="L16" s="145"/>
      <c r="M16" s="145"/>
    </row>
    <row r="17" spans="1:13">
      <c r="A17" s="150"/>
      <c r="B17" s="150"/>
      <c r="C17" s="150"/>
      <c r="D17" s="35"/>
      <c r="E17" s="62" t="s">
        <v>63</v>
      </c>
      <c r="F17" s="62" t="s">
        <v>195</v>
      </c>
      <c r="G17" s="62" t="s">
        <v>64</v>
      </c>
      <c r="H17" s="62" t="s">
        <v>65</v>
      </c>
      <c r="I17" s="35"/>
      <c r="J17" s="145"/>
      <c r="K17" s="145"/>
      <c r="L17" s="145"/>
      <c r="M17" s="145"/>
    </row>
    <row r="18" spans="1:13">
      <c r="A18" s="150"/>
      <c r="B18" s="150"/>
      <c r="C18" s="150"/>
      <c r="D18" s="35"/>
      <c r="E18" s="32">
        <f>C8</f>
        <v>100</v>
      </c>
      <c r="F18" s="34">
        <f>C9/(1+C10)</f>
        <v>142.85714285714286</v>
      </c>
      <c r="G18" s="34">
        <f>F14-F6</f>
        <v>85.714285714285722</v>
      </c>
      <c r="H18" s="55">
        <f>F15-F7</f>
        <v>57.142857142857167</v>
      </c>
      <c r="I18" s="57"/>
      <c r="J18" s="35"/>
      <c r="K18" s="35"/>
      <c r="L18" s="35"/>
      <c r="M18" s="35"/>
    </row>
    <row r="19" spans="1:13">
      <c r="A19" s="150"/>
      <c r="B19" s="150"/>
      <c r="C19" s="150"/>
      <c r="D19" s="35"/>
      <c r="E19" s="145" t="s">
        <v>66</v>
      </c>
      <c r="F19" s="145"/>
      <c r="G19" s="145"/>
      <c r="H19" s="145"/>
      <c r="I19" s="35"/>
      <c r="J19" s="117" t="s">
        <v>67</v>
      </c>
      <c r="K19" s="117"/>
      <c r="L19" s="117"/>
      <c r="M19" s="117"/>
    </row>
    <row r="20" spans="1:13">
      <c r="A20" s="150"/>
      <c r="B20" s="150"/>
      <c r="C20" s="150"/>
      <c r="D20" s="35"/>
      <c r="E20" s="145"/>
      <c r="F20" s="145"/>
      <c r="G20" s="145"/>
      <c r="H20" s="145"/>
      <c r="I20" s="35"/>
      <c r="J20" s="145" t="s">
        <v>68</v>
      </c>
      <c r="K20" s="145"/>
      <c r="L20" s="145"/>
      <c r="M20" s="145"/>
    </row>
    <row r="21" spans="1:13">
      <c r="A21" s="150"/>
      <c r="B21" s="150"/>
      <c r="C21" s="150"/>
      <c r="D21" s="35"/>
      <c r="E21" s="145"/>
      <c r="F21" s="145"/>
      <c r="G21" s="145"/>
      <c r="H21" s="145"/>
      <c r="I21" s="35"/>
      <c r="J21" s="145"/>
      <c r="K21" s="145"/>
      <c r="L21" s="145"/>
      <c r="M21" s="145"/>
    </row>
    <row r="22" spans="1:13">
      <c r="A22" s="150"/>
      <c r="B22" s="150"/>
      <c r="C22" s="150"/>
      <c r="D22" s="35"/>
      <c r="E22" s="145"/>
      <c r="F22" s="145"/>
      <c r="G22" s="145"/>
      <c r="H22" s="145"/>
      <c r="I22" s="35"/>
      <c r="J22" s="145"/>
      <c r="K22" s="145"/>
      <c r="L22" s="145"/>
      <c r="M22" s="145"/>
    </row>
    <row r="23" spans="1:13">
      <c r="A23" s="35"/>
      <c r="B23" s="35"/>
      <c r="C23" s="35"/>
      <c r="D23" s="35"/>
      <c r="E23" s="35"/>
      <c r="F23" s="35"/>
      <c r="G23" s="35"/>
      <c r="H23" s="35"/>
      <c r="I23" s="35"/>
      <c r="J23" s="35"/>
      <c r="K23" s="35"/>
      <c r="L23" s="35"/>
      <c r="M23" s="35"/>
    </row>
    <row r="24" spans="1:13">
      <c r="A24" s="117" t="s">
        <v>69</v>
      </c>
      <c r="B24" s="117"/>
      <c r="C24" s="117"/>
      <c r="D24" s="117"/>
      <c r="E24" s="117"/>
      <c r="F24" s="117"/>
      <c r="G24" s="117"/>
      <c r="H24" s="117"/>
      <c r="I24" s="117"/>
      <c r="J24" s="117"/>
      <c r="K24" s="117"/>
      <c r="L24" s="117"/>
      <c r="M24" s="117"/>
    </row>
    <row r="25" spans="1:13">
      <c r="A25" s="62" t="s">
        <v>194</v>
      </c>
      <c r="B25" s="149" t="s">
        <v>70</v>
      </c>
      <c r="C25" s="145"/>
      <c r="D25" s="145"/>
      <c r="E25" s="145"/>
      <c r="F25" s="145"/>
      <c r="G25" s="145"/>
      <c r="H25" s="145"/>
      <c r="I25" s="145"/>
      <c r="J25" s="145"/>
      <c r="K25" s="145"/>
      <c r="L25" s="145"/>
      <c r="M25" s="145"/>
    </row>
    <row r="26" spans="1:13">
      <c r="A26" s="56">
        <f>F6*(1+C10)</f>
        <v>530</v>
      </c>
      <c r="B26" s="145"/>
      <c r="C26" s="145"/>
      <c r="D26" s="145"/>
      <c r="E26" s="145"/>
      <c r="F26" s="145"/>
      <c r="G26" s="145"/>
      <c r="H26" s="145"/>
      <c r="I26" s="145"/>
      <c r="J26" s="145"/>
      <c r="K26" s="145"/>
      <c r="L26" s="145"/>
      <c r="M26" s="145"/>
    </row>
  </sheetData>
  <mergeCells count="28">
    <mergeCell ref="F9:F10"/>
    <mergeCell ref="A24:M24"/>
    <mergeCell ref="B25:M26"/>
    <mergeCell ref="J11:M11"/>
    <mergeCell ref="A12:C12"/>
    <mergeCell ref="J12:M17"/>
    <mergeCell ref="A13:B13"/>
    <mergeCell ref="A15:C15"/>
    <mergeCell ref="A16:C22"/>
    <mergeCell ref="E19:H22"/>
    <mergeCell ref="J19:M19"/>
    <mergeCell ref="J20:M22"/>
    <mergeCell ref="G9:H9"/>
    <mergeCell ref="A10:B10"/>
    <mergeCell ref="A1:M1"/>
    <mergeCell ref="A2:C2"/>
    <mergeCell ref="E2:H2"/>
    <mergeCell ref="J2:M2"/>
    <mergeCell ref="E3:E4"/>
    <mergeCell ref="F3:F4"/>
    <mergeCell ref="G3:H3"/>
    <mergeCell ref="J3:J4"/>
    <mergeCell ref="K3:K4"/>
    <mergeCell ref="L3:M3"/>
    <mergeCell ref="A7:B7"/>
    <mergeCell ref="A8:B8"/>
    <mergeCell ref="A9:B9"/>
    <mergeCell ref="E9:E10"/>
  </mergeCells>
  <conditionalFormatting sqref="C13">
    <cfRule type="iconSet" priority="2">
      <iconSet iconSet="3Symbols2">
        <cfvo type="percent" val="0"/>
        <cfvo type="percent" val="33"/>
        <cfvo type="percent" val="67"/>
      </iconSe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iconSet" priority="1" id="{9188B9DB-489B-4F4E-94A4-4E84878D6347}">
            <x14:iconSet iconSet="3Arrows" custom="1">
              <x14:cfvo type="percent">
                <xm:f>0</xm:f>
              </x14:cfvo>
              <x14:cfvo type="num" gte="0">
                <xm:f>$H$18</xm:f>
              </x14:cfvo>
              <x14:cfvo type="num">
                <xm:f>$E$18</xm:f>
              </x14:cfvo>
              <x14:cfIcon iconSet="3Arrows" iconId="0"/>
              <x14:cfIcon iconSet="3Arrows" iconId="1"/>
              <x14:cfIcon iconSet="3Symbols" iconId="2"/>
            </x14:iconSet>
          </x14:cfRule>
          <xm:sqref>H18 E18:E19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63EB-9255-C24E-816D-B1B982122E36}">
  <sheetPr>
    <tabColor theme="5" tint="-0.499984740745262"/>
  </sheetPr>
  <dimension ref="A1:N59"/>
  <sheetViews>
    <sheetView zoomScale="98" zoomScaleNormal="98" workbookViewId="0">
      <pane ySplit="1" topLeftCell="A2" activePane="bottomLeft" state="frozen"/>
      <selection pane="bottomLeft" activeCell="E6" sqref="E6"/>
    </sheetView>
  </sheetViews>
  <sheetFormatPr baseColWidth="10" defaultRowHeight="16"/>
  <cols>
    <col min="1" max="1" width="12" bestFit="1" customWidth="1"/>
    <col min="6" max="6" width="19" bestFit="1" customWidth="1"/>
    <col min="7" max="7" width="13.83203125" bestFit="1" customWidth="1"/>
    <col min="8" max="8" width="21" bestFit="1" customWidth="1"/>
  </cols>
  <sheetData>
    <row r="1" spans="1:14">
      <c r="A1" s="122" t="s">
        <v>71</v>
      </c>
      <c r="B1" s="122"/>
      <c r="C1" s="122"/>
      <c r="D1" s="122"/>
      <c r="E1" s="122"/>
      <c r="F1" s="122"/>
      <c r="G1" s="122"/>
      <c r="H1" s="122"/>
      <c r="I1" s="122"/>
      <c r="J1" s="122"/>
      <c r="K1" s="122"/>
      <c r="L1" s="122"/>
      <c r="M1" s="122"/>
      <c r="N1" s="122"/>
    </row>
    <row r="2" spans="1:14">
      <c r="A2" s="58" t="s">
        <v>72</v>
      </c>
      <c r="B2" s="59" t="s">
        <v>73</v>
      </c>
      <c r="C2" s="151" t="s">
        <v>74</v>
      </c>
      <c r="D2" s="152"/>
      <c r="E2" s="35"/>
      <c r="F2" s="117" t="s">
        <v>17</v>
      </c>
      <c r="G2" s="117"/>
      <c r="H2" s="117"/>
      <c r="I2" s="35"/>
      <c r="J2" s="117" t="s">
        <v>15</v>
      </c>
      <c r="K2" s="117"/>
      <c r="L2" s="117"/>
      <c r="M2" s="117"/>
      <c r="N2" s="117"/>
    </row>
    <row r="3" spans="1:14">
      <c r="A3" s="62" t="s">
        <v>75</v>
      </c>
      <c r="B3" s="63">
        <v>1</v>
      </c>
      <c r="C3" s="64">
        <v>0.5</v>
      </c>
      <c r="D3" s="65">
        <v>0.5</v>
      </c>
      <c r="E3" s="35"/>
      <c r="F3" s="62" t="s">
        <v>76</v>
      </c>
      <c r="G3" s="62" t="s">
        <v>77</v>
      </c>
      <c r="H3" s="62" t="s">
        <v>78</v>
      </c>
      <c r="I3" s="35"/>
      <c r="J3" s="62" t="s">
        <v>79</v>
      </c>
      <c r="K3" s="59" t="s">
        <v>73</v>
      </c>
      <c r="L3" s="151" t="s">
        <v>74</v>
      </c>
      <c r="M3" s="152"/>
      <c r="N3" s="152"/>
    </row>
    <row r="4" spans="1:14">
      <c r="A4" s="62" t="s">
        <v>80</v>
      </c>
      <c r="B4" s="66">
        <v>290</v>
      </c>
      <c r="C4" s="39">
        <f>'[1]M.C.5.1'!B4</f>
        <v>290</v>
      </c>
      <c r="D4" s="32">
        <f>'[1]M.C.5.1'!C4</f>
        <v>140</v>
      </c>
      <c r="E4" s="35"/>
      <c r="F4" s="32" cm="1">
        <f t="array" ref="F4">SUM(C4:D4*C3:D3)</f>
        <v>215</v>
      </c>
      <c r="G4" s="32">
        <f>F4+'[1]M.C.5.1'!C7</f>
        <v>269</v>
      </c>
      <c r="H4" s="67">
        <f>'[1]M.C.5.1'!C6/'M.C.3.5.3'!G4</f>
        <v>0.15613382899628253</v>
      </c>
      <c r="I4" s="35"/>
      <c r="J4" s="131" t="s">
        <v>81</v>
      </c>
      <c r="K4" s="131" t="s">
        <v>45</v>
      </c>
      <c r="L4" s="131" t="s">
        <v>45</v>
      </c>
      <c r="M4" s="131" t="s">
        <v>46</v>
      </c>
      <c r="N4" s="131"/>
    </row>
    <row r="5" spans="1:14">
      <c r="A5" s="35"/>
      <c r="B5" s="35"/>
      <c r="C5" s="35"/>
      <c r="D5" s="35"/>
      <c r="E5" s="35"/>
      <c r="F5" s="68"/>
      <c r="G5" s="69"/>
      <c r="H5" s="70"/>
      <c r="I5" s="35"/>
      <c r="J5" s="131"/>
      <c r="K5" s="131"/>
      <c r="L5" s="131"/>
      <c r="M5" s="62" t="s">
        <v>82</v>
      </c>
      <c r="N5" s="62" t="s">
        <v>83</v>
      </c>
    </row>
    <row r="6" spans="1:14">
      <c r="A6" s="58" t="s">
        <v>84</v>
      </c>
      <c r="B6" s="59" t="s">
        <v>73</v>
      </c>
      <c r="C6" s="151" t="s">
        <v>74</v>
      </c>
      <c r="D6" s="152"/>
      <c r="E6" s="35"/>
      <c r="F6" s="62" t="s">
        <v>81</v>
      </c>
      <c r="G6" s="131" t="s">
        <v>45</v>
      </c>
      <c r="H6" s="131"/>
      <c r="I6" s="35"/>
      <c r="J6" s="62" t="s">
        <v>85</v>
      </c>
      <c r="K6" s="66">
        <f>B4+'[1]M.C.5.1'!C7</f>
        <v>344</v>
      </c>
      <c r="L6" s="39" cm="1">
        <f t="array" ref="L6">SUM(M6:N6*C3:D3)</f>
        <v>269</v>
      </c>
      <c r="M6" s="32">
        <f>C4+'[1]M.C.5.1'!$C$7</f>
        <v>344</v>
      </c>
      <c r="N6" s="32">
        <f>D4+'[1]M.C.5.1'!$C$7</f>
        <v>194</v>
      </c>
    </row>
    <row r="7" spans="1:14">
      <c r="A7" s="62" t="s">
        <v>75</v>
      </c>
      <c r="B7" s="63">
        <v>1</v>
      </c>
      <c r="C7" s="64">
        <v>0.5</v>
      </c>
      <c r="D7" s="65">
        <v>0.5</v>
      </c>
      <c r="E7" s="35"/>
      <c r="F7" s="62" t="s">
        <v>79</v>
      </c>
      <c r="G7" s="59" t="s">
        <v>73</v>
      </c>
      <c r="H7" s="60" t="s">
        <v>74</v>
      </c>
      <c r="I7" s="35"/>
      <c r="J7" s="62" t="s">
        <v>7</v>
      </c>
      <c r="K7" s="71">
        <f>'[1]M.C.5.1'!C6</f>
        <v>42</v>
      </c>
      <c r="L7" s="72" cm="1">
        <f t="array" ref="L7">SUM(M7:N7*C3:D3)</f>
        <v>42</v>
      </c>
      <c r="M7" s="32">
        <f>'[1]M.C.5.1'!$C$6</f>
        <v>42</v>
      </c>
      <c r="N7" s="32">
        <f>'[1]M.C.5.1'!$C$6</f>
        <v>42</v>
      </c>
    </row>
    <row r="8" spans="1:14">
      <c r="A8" s="62" t="s">
        <v>80</v>
      </c>
      <c r="B8" s="66">
        <v>140</v>
      </c>
      <c r="C8" s="39">
        <v>290</v>
      </c>
      <c r="D8" s="32">
        <v>140</v>
      </c>
      <c r="E8" s="35"/>
      <c r="F8" s="62" t="s">
        <v>86</v>
      </c>
      <c r="G8" s="66">
        <f>B4+'[1]M.C.5.1'!C7</f>
        <v>344</v>
      </c>
      <c r="H8" s="39">
        <f>G4</f>
        <v>269</v>
      </c>
      <c r="I8" s="35"/>
      <c r="J8" s="62" t="s">
        <v>55</v>
      </c>
      <c r="K8" s="66">
        <f>K6-K7</f>
        <v>302</v>
      </c>
      <c r="L8" s="39">
        <f>L6-L7</f>
        <v>227</v>
      </c>
      <c r="M8" s="32">
        <f t="shared" ref="M8:N8" si="0">M6-M7</f>
        <v>302</v>
      </c>
      <c r="N8" s="32">
        <f t="shared" si="0"/>
        <v>152</v>
      </c>
    </row>
    <row r="9" spans="1:14" ht="16" customHeight="1">
      <c r="A9" s="35"/>
      <c r="B9" s="35"/>
      <c r="C9" s="35"/>
      <c r="D9" s="35"/>
      <c r="E9" s="35"/>
      <c r="F9" s="62" t="s">
        <v>87</v>
      </c>
      <c r="G9" s="73">
        <f>G8*$H$4</f>
        <v>53.710037174721194</v>
      </c>
      <c r="H9" s="72">
        <f>H8*$H$4</f>
        <v>42</v>
      </c>
      <c r="I9" s="35"/>
      <c r="J9" s="35"/>
      <c r="K9" s="35"/>
      <c r="L9" s="35"/>
      <c r="M9" s="35"/>
      <c r="N9" s="35"/>
    </row>
    <row r="10" spans="1:14">
      <c r="A10" s="117" t="s">
        <v>13</v>
      </c>
      <c r="B10" s="117"/>
      <c r="C10" s="117"/>
      <c r="D10" s="117"/>
      <c r="E10" s="35"/>
      <c r="F10" s="62" t="s">
        <v>88</v>
      </c>
      <c r="G10" s="73">
        <f>G8-G9</f>
        <v>290.28996282527879</v>
      </c>
      <c r="H10" s="39">
        <f>H8-H9</f>
        <v>227</v>
      </c>
      <c r="I10" s="35"/>
      <c r="J10" s="35"/>
      <c r="K10" s="35"/>
      <c r="L10" s="35"/>
      <c r="M10" s="35"/>
      <c r="N10" s="35"/>
    </row>
    <row r="11" spans="1:14" ht="16" customHeight="1">
      <c r="A11" s="153" t="s">
        <v>89</v>
      </c>
      <c r="B11" s="153"/>
      <c r="C11" s="153"/>
      <c r="D11" s="153"/>
      <c r="E11" s="35"/>
      <c r="F11" s="35"/>
      <c r="G11" s="35"/>
      <c r="H11" s="35"/>
      <c r="I11" s="35"/>
      <c r="J11" s="35"/>
      <c r="K11" s="35"/>
      <c r="L11" s="35"/>
      <c r="M11" s="35"/>
      <c r="N11" s="35"/>
    </row>
    <row r="12" spans="1:14">
      <c r="A12" s="153"/>
      <c r="B12" s="153"/>
      <c r="C12" s="153"/>
      <c r="D12" s="153"/>
      <c r="E12" s="35"/>
      <c r="F12" s="117" t="s">
        <v>41</v>
      </c>
      <c r="G12" s="117"/>
      <c r="H12" s="117"/>
      <c r="I12" s="35"/>
      <c r="J12" s="154" t="s">
        <v>59</v>
      </c>
      <c r="K12" s="117"/>
      <c r="L12" s="117"/>
      <c r="M12" s="117"/>
      <c r="N12" s="117"/>
    </row>
    <row r="13" spans="1:14" ht="16" customHeight="1">
      <c r="A13" s="153"/>
      <c r="B13" s="153"/>
      <c r="C13" s="153"/>
      <c r="D13" s="153"/>
      <c r="E13" s="35"/>
      <c r="F13" s="62" t="s">
        <v>76</v>
      </c>
      <c r="G13" s="62" t="s">
        <v>77</v>
      </c>
      <c r="H13" s="62" t="s">
        <v>78</v>
      </c>
      <c r="I13" s="35"/>
      <c r="J13" s="62" t="s">
        <v>79</v>
      </c>
      <c r="K13" s="59" t="s">
        <v>73</v>
      </c>
      <c r="L13" s="151" t="s">
        <v>74</v>
      </c>
      <c r="M13" s="152"/>
      <c r="N13" s="152"/>
    </row>
    <row r="14" spans="1:14">
      <c r="A14" s="153"/>
      <c r="B14" s="153"/>
      <c r="C14" s="153"/>
      <c r="D14" s="153"/>
      <c r="E14" s="35"/>
      <c r="F14" s="32" cm="1">
        <f t="array" ref="F14">SUM(C8:D8*C7:D7)</f>
        <v>215</v>
      </c>
      <c r="G14" s="32">
        <f>F14+'[1]M.C.5.1'!C7</f>
        <v>269</v>
      </c>
      <c r="H14" s="67">
        <f>'[1]M.C.5.1'!C6/'M.C.3.5.3'!G14</f>
        <v>0.15613382899628253</v>
      </c>
      <c r="I14" s="35"/>
      <c r="J14" s="131" t="s">
        <v>81</v>
      </c>
      <c r="K14" s="131" t="s">
        <v>45</v>
      </c>
      <c r="L14" s="131" t="s">
        <v>45</v>
      </c>
      <c r="M14" s="131" t="s">
        <v>46</v>
      </c>
      <c r="N14" s="131"/>
    </row>
    <row r="15" spans="1:14">
      <c r="A15" s="153"/>
      <c r="B15" s="153"/>
      <c r="C15" s="153"/>
      <c r="D15" s="153"/>
      <c r="E15" s="35"/>
      <c r="F15" s="68"/>
      <c r="G15" s="69"/>
      <c r="H15" s="70"/>
      <c r="I15" s="35"/>
      <c r="J15" s="131"/>
      <c r="K15" s="131"/>
      <c r="L15" s="131"/>
      <c r="M15" s="62" t="s">
        <v>82</v>
      </c>
      <c r="N15" s="62" t="s">
        <v>83</v>
      </c>
    </row>
    <row r="16" spans="1:14">
      <c r="A16" s="153"/>
      <c r="B16" s="153"/>
      <c r="C16" s="153"/>
      <c r="D16" s="153"/>
      <c r="E16" s="35"/>
      <c r="F16" s="62" t="s">
        <v>81</v>
      </c>
      <c r="G16" s="131" t="s">
        <v>45</v>
      </c>
      <c r="H16" s="131"/>
      <c r="I16" s="35"/>
      <c r="J16" s="62" t="s">
        <v>85</v>
      </c>
      <c r="K16" s="66">
        <f>B8+'[1]M.C.5.1'!C7</f>
        <v>194</v>
      </c>
      <c r="L16" s="39" cm="1">
        <f t="array" ref="L16">SUM(M16:N16*C3:D3)</f>
        <v>269</v>
      </c>
      <c r="M16" s="32">
        <f>C8+'[1]M.C.5.1'!C7</f>
        <v>344</v>
      </c>
      <c r="N16" s="32">
        <f>D8+'[1]M.C.5.1'!C7</f>
        <v>194</v>
      </c>
    </row>
    <row r="17" spans="1:14">
      <c r="A17" s="153"/>
      <c r="B17" s="153"/>
      <c r="C17" s="153"/>
      <c r="D17" s="153"/>
      <c r="E17" s="35"/>
      <c r="F17" s="62" t="s">
        <v>79</v>
      </c>
      <c r="G17" s="59" t="s">
        <v>73</v>
      </c>
      <c r="H17" s="60" t="s">
        <v>74</v>
      </c>
      <c r="I17" s="35"/>
      <c r="J17" s="62" t="s">
        <v>7</v>
      </c>
      <c r="K17" s="71">
        <f>L17</f>
        <v>42</v>
      </c>
      <c r="L17" s="72" cm="1">
        <f t="array" ref="L17">SUM(M17:N17*C7:D7)</f>
        <v>42</v>
      </c>
      <c r="M17" s="32">
        <f>'[1]M.C.5.1'!$C$6</f>
        <v>42</v>
      </c>
      <c r="N17" s="32">
        <f>'[1]M.C.5.1'!$C$6</f>
        <v>42</v>
      </c>
    </row>
    <row r="18" spans="1:14">
      <c r="A18" s="153"/>
      <c r="B18" s="153"/>
      <c r="C18" s="153"/>
      <c r="D18" s="153"/>
      <c r="E18" s="35"/>
      <c r="F18" s="62" t="s">
        <v>86</v>
      </c>
      <c r="G18" s="66">
        <f>B8+'[1]M.C.5.1'!C7</f>
        <v>194</v>
      </c>
      <c r="H18" s="39">
        <f>G14</f>
        <v>269</v>
      </c>
      <c r="I18" s="35"/>
      <c r="J18" s="62" t="s">
        <v>55</v>
      </c>
      <c r="K18" s="66">
        <f>K16-K17</f>
        <v>152</v>
      </c>
      <c r="L18" s="39">
        <f t="shared" ref="L18:N18" si="1">L16-L17</f>
        <v>227</v>
      </c>
      <c r="M18" s="32">
        <f t="shared" si="1"/>
        <v>302</v>
      </c>
      <c r="N18" s="32">
        <f t="shared" si="1"/>
        <v>152</v>
      </c>
    </row>
    <row r="19" spans="1:14">
      <c r="A19" s="153"/>
      <c r="B19" s="153"/>
      <c r="C19" s="153"/>
      <c r="D19" s="153"/>
      <c r="E19" s="35"/>
      <c r="F19" s="62" t="s">
        <v>87</v>
      </c>
      <c r="G19" s="73">
        <f>G18*$H$14</f>
        <v>30.28996282527881</v>
      </c>
      <c r="H19" s="72">
        <f>H18*$H$14</f>
        <v>42</v>
      </c>
      <c r="I19" s="35"/>
      <c r="J19" s="35"/>
      <c r="K19" s="35"/>
      <c r="L19" s="35"/>
      <c r="M19" s="35"/>
      <c r="N19" s="35"/>
    </row>
    <row r="20" spans="1:14">
      <c r="A20" s="153"/>
      <c r="B20" s="153"/>
      <c r="C20" s="153"/>
      <c r="D20" s="153"/>
      <c r="E20" s="35"/>
      <c r="F20" s="62" t="s">
        <v>88</v>
      </c>
      <c r="G20" s="73">
        <f>G18-G19</f>
        <v>163.71003717472118</v>
      </c>
      <c r="H20" s="39">
        <f>H18-H19</f>
        <v>227</v>
      </c>
      <c r="I20" s="35"/>
      <c r="J20" s="35"/>
      <c r="K20" s="35"/>
      <c r="L20" s="35"/>
      <c r="M20" s="35"/>
      <c r="N20" s="35"/>
    </row>
    <row r="21" spans="1:14" ht="16" customHeight="1">
      <c r="A21" s="74"/>
      <c r="B21" s="74"/>
      <c r="C21" s="74"/>
      <c r="D21" s="74"/>
      <c r="E21" s="35"/>
      <c r="F21" s="35"/>
      <c r="G21" s="35"/>
      <c r="H21" s="35"/>
      <c r="I21" s="35"/>
      <c r="J21" s="35"/>
      <c r="K21" s="35"/>
      <c r="L21" s="35"/>
      <c r="M21" s="35"/>
      <c r="N21" s="35"/>
    </row>
    <row r="22" spans="1:14" ht="16" customHeight="1">
      <c r="A22" s="117" t="s">
        <v>90</v>
      </c>
      <c r="B22" s="145" t="s">
        <v>91</v>
      </c>
      <c r="C22" s="145"/>
      <c r="D22" s="145"/>
      <c r="E22" s="145"/>
      <c r="F22" s="145"/>
      <c r="G22" s="145"/>
      <c r="H22" s="145"/>
      <c r="I22" s="145"/>
      <c r="J22" s="145"/>
      <c r="K22" s="145"/>
      <c r="L22" s="145"/>
      <c r="M22" s="145"/>
      <c r="N22" s="145"/>
    </row>
    <row r="23" spans="1:14">
      <c r="A23" s="117"/>
      <c r="B23" s="145"/>
      <c r="C23" s="145"/>
      <c r="D23" s="145"/>
      <c r="E23" s="145"/>
      <c r="F23" s="145"/>
      <c r="G23" s="145"/>
      <c r="H23" s="145"/>
      <c r="I23" s="145"/>
      <c r="J23" s="145"/>
      <c r="K23" s="145"/>
      <c r="L23" s="145"/>
      <c r="M23" s="145"/>
      <c r="N23" s="145"/>
    </row>
    <row r="24" spans="1:14">
      <c r="A24" s="117"/>
      <c r="B24" s="145"/>
      <c r="C24" s="145"/>
      <c r="D24" s="145"/>
      <c r="E24" s="145"/>
      <c r="F24" s="145"/>
      <c r="G24" s="145"/>
      <c r="H24" s="145"/>
      <c r="I24" s="145"/>
      <c r="J24" s="145"/>
      <c r="K24" s="145"/>
      <c r="L24" s="145"/>
      <c r="M24" s="145"/>
      <c r="N24" s="145"/>
    </row>
    <row r="25" spans="1:14">
      <c r="B25" s="75"/>
      <c r="C25" s="75"/>
      <c r="D25" s="75"/>
      <c r="E25" s="75"/>
      <c r="F25" s="75"/>
    </row>
    <row r="26" spans="1:14">
      <c r="B26" s="75"/>
      <c r="C26" s="75"/>
      <c r="D26" s="75"/>
      <c r="E26" s="75"/>
      <c r="F26" s="75"/>
    </row>
    <row r="27" spans="1:14">
      <c r="B27" s="75"/>
      <c r="C27" s="75"/>
      <c r="D27" s="75"/>
      <c r="E27" s="75"/>
      <c r="F27" s="75"/>
    </row>
    <row r="28" spans="1:14">
      <c r="B28" s="75"/>
      <c r="C28" s="75"/>
      <c r="D28" s="75"/>
      <c r="E28" s="75"/>
      <c r="F28" s="75"/>
      <c r="J28" s="75"/>
      <c r="K28" s="75"/>
      <c r="L28" s="75"/>
      <c r="M28" s="75"/>
      <c r="N28" s="75"/>
    </row>
    <row r="59" spans="9:9">
      <c r="I59" t="s">
        <v>92</v>
      </c>
    </row>
  </sheetData>
  <mergeCells count="23">
    <mergeCell ref="M14:N14"/>
    <mergeCell ref="G16:H16"/>
    <mergeCell ref="A22:A24"/>
    <mergeCell ref="B22:N24"/>
    <mergeCell ref="C6:D6"/>
    <mergeCell ref="G6:H6"/>
    <mergeCell ref="A10:D10"/>
    <mergeCell ref="A11:D20"/>
    <mergeCell ref="F12:H12"/>
    <mergeCell ref="J12:N12"/>
    <mergeCell ref="L13:N13"/>
    <mergeCell ref="J14:J15"/>
    <mergeCell ref="K14:K15"/>
    <mergeCell ref="L14:L15"/>
    <mergeCell ref="J4:J5"/>
    <mergeCell ref="K4:K5"/>
    <mergeCell ref="L4:L5"/>
    <mergeCell ref="M4:N4"/>
    <mergeCell ref="A1:N1"/>
    <mergeCell ref="C2:D2"/>
    <mergeCell ref="F2:H2"/>
    <mergeCell ref="J2:N2"/>
    <mergeCell ref="L3:N3"/>
  </mergeCells>
  <conditionalFormatting sqref="G20">
    <cfRule type="dataBar" priority="2">
      <dataBar>
        <cfvo type="num" val="250"/>
        <cfvo type="max"/>
        <color rgb="FF63C384"/>
      </dataBar>
      <extLst>
        <ext xmlns:x14="http://schemas.microsoft.com/office/spreadsheetml/2009/9/main" uri="{B025F937-C7B1-47D3-B67F-A62EFF666E3E}">
          <x14:id>{44DEEA94-DAD2-7040-A8B0-C49D3E6D4BA7}</x14:id>
        </ext>
      </extLst>
    </cfRule>
  </conditionalFormatting>
  <conditionalFormatting sqref="K8 B4 G10">
    <cfRule type="dataBar" priority="3">
      <dataBar>
        <cfvo type="num" val="250"/>
        <cfvo type="max"/>
        <color rgb="FF63C384"/>
      </dataBar>
      <extLst>
        <ext xmlns:x14="http://schemas.microsoft.com/office/spreadsheetml/2009/9/main" uri="{B025F937-C7B1-47D3-B67F-A62EFF666E3E}">
          <x14:id>{E9B8F5F7-A9DD-704C-96D0-5312AB2C769B}</x14:id>
        </ext>
      </extLst>
    </cfRule>
  </conditionalFormatting>
  <conditionalFormatting sqref="K18 B8 G20">
    <cfRule type="dataBar" priority="1">
      <dataBar>
        <cfvo type="num" val="100"/>
        <cfvo type="max"/>
        <color rgb="FFFFB628"/>
      </dataBar>
      <extLst>
        <ext xmlns:x14="http://schemas.microsoft.com/office/spreadsheetml/2009/9/main" uri="{B025F937-C7B1-47D3-B67F-A62EFF666E3E}">
          <x14:id>{55283D06-1850-4C40-9CA7-71D45406E2F1}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4DEEA94-DAD2-7040-A8B0-C49D3E6D4BA7}">
            <x14:dataBar minLength="0" maxLength="100" border="1" negativeBarBorderColorSameAsPositive="0">
              <x14:cfvo type="num">
                <xm:f>250</xm:f>
              </x14:cfvo>
              <x14:cfvo type="autoMax"/>
              <x14:borderColor rgb="FF63C384"/>
              <x14:negativeFillColor rgb="FFFF0000"/>
              <x14:negativeBorderColor rgb="FFFF0000"/>
              <x14:axisColor rgb="FF000000"/>
            </x14:dataBar>
          </x14:cfRule>
          <xm:sqref>G20</xm:sqref>
        </x14:conditionalFormatting>
        <x14:conditionalFormatting xmlns:xm="http://schemas.microsoft.com/office/excel/2006/main">
          <x14:cfRule type="dataBar" id="{E9B8F5F7-A9DD-704C-96D0-5312AB2C769B}">
            <x14:dataBar minLength="0" maxLength="100" border="1" negativeBarBorderColorSameAsPositive="0">
              <x14:cfvo type="num">
                <xm:f>250</xm:f>
              </x14:cfvo>
              <x14:cfvo type="autoMax"/>
              <x14:borderColor rgb="FF63C384"/>
              <x14:negativeFillColor rgb="FFFF0000"/>
              <x14:negativeBorderColor rgb="FFFF0000"/>
              <x14:axisColor rgb="FF000000"/>
            </x14:dataBar>
          </x14:cfRule>
          <xm:sqref>K8 B4 G10</xm:sqref>
        </x14:conditionalFormatting>
        <x14:conditionalFormatting xmlns:xm="http://schemas.microsoft.com/office/excel/2006/main">
          <x14:cfRule type="dataBar" id="{55283D06-1850-4C40-9CA7-71D45406E2F1}">
            <x14:dataBar minLength="0" maxLength="100" border="1" negativeBarBorderColorSameAsPositive="0">
              <x14:cfvo type="num">
                <xm:f>100</xm:f>
              </x14:cfvo>
              <x14:cfvo type="autoMax"/>
              <x14:borderColor rgb="FFFFB628"/>
              <x14:negativeFillColor rgb="FFFF0000"/>
              <x14:negativeBorderColor rgb="FFFF0000"/>
              <x14:axisColor rgb="FF000000"/>
            </x14:dataBar>
          </x14:cfRule>
          <xm:sqref>K18 B8 G20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53DB7-19FA-FD45-AC71-A8D3AA0BFC56}">
  <sheetPr>
    <tabColor rgb="FF828316"/>
  </sheetPr>
  <dimension ref="A1:S1009"/>
  <sheetViews>
    <sheetView zoomScale="97" zoomScaleNormal="97" workbookViewId="0">
      <pane ySplit="1" topLeftCell="A2" activePane="bottomLeft" state="frozen"/>
      <selection activeCell="B1" sqref="B1"/>
      <selection pane="bottomLeft" activeCell="Q49" sqref="Q49"/>
    </sheetView>
  </sheetViews>
  <sheetFormatPr baseColWidth="10" defaultRowHeight="16"/>
  <cols>
    <col min="8" max="8" width="11.83203125" customWidth="1"/>
    <col min="10" max="10" width="35.6640625" bestFit="1" customWidth="1"/>
  </cols>
  <sheetData>
    <row r="1" spans="1:19">
      <c r="A1" s="122" t="s">
        <v>94</v>
      </c>
      <c r="B1" s="122"/>
      <c r="C1" s="122"/>
      <c r="D1" s="122"/>
      <c r="E1" s="122"/>
      <c r="F1" s="122"/>
      <c r="G1" s="122"/>
      <c r="H1" s="122"/>
      <c r="I1" s="122"/>
      <c r="J1" s="122"/>
      <c r="K1" s="122"/>
      <c r="L1" s="122"/>
      <c r="M1" s="122"/>
      <c r="N1" s="122"/>
      <c r="O1" s="122"/>
      <c r="P1" s="122"/>
      <c r="Q1" s="122"/>
      <c r="R1" s="122"/>
      <c r="S1" s="122"/>
    </row>
    <row r="2" spans="1:19">
      <c r="A2" s="35" t="s">
        <v>81</v>
      </c>
      <c r="B2" s="35" t="s">
        <v>95</v>
      </c>
      <c r="C2" s="35" t="s">
        <v>96</v>
      </c>
      <c r="D2" s="35" t="s">
        <v>97</v>
      </c>
      <c r="E2" s="35" t="s">
        <v>98</v>
      </c>
      <c r="F2" s="35" t="s">
        <v>99</v>
      </c>
      <c r="G2" s="35"/>
      <c r="H2" s="41" t="s">
        <v>100</v>
      </c>
      <c r="I2" s="35"/>
      <c r="J2" s="117" t="s">
        <v>101</v>
      </c>
      <c r="K2" s="117"/>
      <c r="L2" s="35"/>
      <c r="M2" s="117" t="s">
        <v>102</v>
      </c>
      <c r="N2" s="117"/>
      <c r="O2" s="117"/>
      <c r="P2" s="117"/>
      <c r="Q2" s="117"/>
      <c r="R2" s="117"/>
      <c r="S2" s="117"/>
    </row>
    <row r="3" spans="1:19">
      <c r="A3" s="79">
        <v>42738</v>
      </c>
      <c r="B3" s="35">
        <v>2257.8000000000002</v>
      </c>
      <c r="C3" s="35">
        <v>2251.6</v>
      </c>
      <c r="D3" s="35">
        <v>2263.9</v>
      </c>
      <c r="E3" s="35">
        <v>2245.1</v>
      </c>
      <c r="F3" s="35">
        <v>8.5000000000000006E-3</v>
      </c>
      <c r="G3" s="35"/>
      <c r="H3" s="80" t="s">
        <v>103</v>
      </c>
      <c r="I3" s="35"/>
      <c r="J3" s="77" t="s">
        <v>104</v>
      </c>
      <c r="K3" s="81">
        <f>SQRT(_xlfn.VAR.S(H4:H756))</f>
        <v>8.0637381324849683E-3</v>
      </c>
      <c r="L3" s="35"/>
      <c r="M3" s="35"/>
      <c r="N3" s="35"/>
      <c r="O3" s="35"/>
      <c r="P3" s="35"/>
      <c r="Q3" s="35"/>
      <c r="R3" s="35"/>
      <c r="S3" s="35"/>
    </row>
    <row r="4" spans="1:19">
      <c r="A4" s="79">
        <v>42739</v>
      </c>
      <c r="B4" s="35">
        <v>2270.8000000000002</v>
      </c>
      <c r="C4" s="35">
        <v>2261.6</v>
      </c>
      <c r="D4" s="35">
        <v>2272.8000000000002</v>
      </c>
      <c r="E4" s="35">
        <v>2261.6</v>
      </c>
      <c r="F4" s="35">
        <v>5.7999999999999996E-3</v>
      </c>
      <c r="G4" s="35"/>
      <c r="H4" s="82">
        <f>S_P_500_Historical_Data8[[#This Row],[Price]]/B3-1</f>
        <v>5.7578173443175729E-3</v>
      </c>
      <c r="I4" s="35"/>
      <c r="J4" s="77" t="s">
        <v>105</v>
      </c>
      <c r="K4" s="81">
        <f>_xlfn.STDEV.S(H757:H1009)</f>
        <v>2.1689712432547411E-2</v>
      </c>
      <c r="L4" s="35"/>
      <c r="M4" s="35"/>
      <c r="N4" s="35"/>
      <c r="O4" s="35"/>
      <c r="P4" s="35"/>
      <c r="Q4" s="35"/>
      <c r="R4" s="35"/>
      <c r="S4" s="35"/>
    </row>
    <row r="5" spans="1:19">
      <c r="A5" s="79">
        <v>42740</v>
      </c>
      <c r="B5" s="35">
        <v>2269</v>
      </c>
      <c r="C5" s="35">
        <v>2268.1999999999998</v>
      </c>
      <c r="D5" s="35">
        <v>2271.5</v>
      </c>
      <c r="E5" s="35">
        <v>2260.4</v>
      </c>
      <c r="F5" s="35">
        <v>-8.0000000000000004E-4</v>
      </c>
      <c r="G5" s="35"/>
      <c r="H5" s="82">
        <f>S_P_500_Historical_Data8[[#This Row],[Price]]/B4-1</f>
        <v>-7.9267218601386524E-4</v>
      </c>
      <c r="I5" s="35"/>
      <c r="J5" s="35"/>
      <c r="K5" s="35"/>
      <c r="L5" s="35"/>
      <c r="M5" s="35"/>
      <c r="N5" s="35"/>
      <c r="O5" s="35"/>
      <c r="P5" s="35"/>
      <c r="Q5" s="35"/>
      <c r="R5" s="35"/>
      <c r="S5" s="35"/>
    </row>
    <row r="6" spans="1:19">
      <c r="A6" s="79">
        <v>42741</v>
      </c>
      <c r="B6" s="35">
        <v>2277</v>
      </c>
      <c r="C6" s="35">
        <v>2271.1</v>
      </c>
      <c r="D6" s="35">
        <v>2282.1</v>
      </c>
      <c r="E6" s="35">
        <v>2264.1</v>
      </c>
      <c r="F6" s="35">
        <v>3.5000000000000001E-3</v>
      </c>
      <c r="G6" s="35"/>
      <c r="H6" s="82">
        <f>S_P_500_Historical_Data8[[#This Row],[Price]]/B5-1</f>
        <v>3.5257822829439789E-3</v>
      </c>
      <c r="I6" s="35"/>
      <c r="J6" s="117" t="s">
        <v>106</v>
      </c>
      <c r="K6" s="117"/>
      <c r="L6" s="35"/>
      <c r="M6" s="35"/>
      <c r="N6" s="35"/>
      <c r="O6" s="35"/>
      <c r="P6" s="35"/>
      <c r="Q6" s="35"/>
      <c r="R6" s="35"/>
      <c r="S6" s="35"/>
    </row>
    <row r="7" spans="1:19">
      <c r="A7" s="79">
        <v>42744</v>
      </c>
      <c r="B7" s="35">
        <v>2268.9</v>
      </c>
      <c r="C7" s="35">
        <v>2273.6</v>
      </c>
      <c r="D7" s="35">
        <v>2275.5</v>
      </c>
      <c r="E7" s="35">
        <v>2268.9</v>
      </c>
      <c r="F7" s="35">
        <v>-3.5999999999999999E-3</v>
      </c>
      <c r="G7" s="35"/>
      <c r="H7" s="82">
        <f>S_P_500_Historical_Data8[[#This Row],[Price]]/B6-1</f>
        <v>-3.5573122529644063E-3</v>
      </c>
      <c r="I7" s="35"/>
      <c r="J7" s="77" t="s">
        <v>107</v>
      </c>
      <c r="K7" s="32">
        <f>_xlfn.NORM.S.INV(0.05)</f>
        <v>-1.6448536269514726</v>
      </c>
      <c r="L7" s="35"/>
      <c r="M7" s="35"/>
      <c r="N7" s="35"/>
      <c r="O7" s="35"/>
      <c r="P7" s="35"/>
      <c r="Q7" s="35"/>
      <c r="R7" s="35"/>
      <c r="S7" s="35"/>
    </row>
    <row r="8" spans="1:19">
      <c r="A8" s="79">
        <v>42745</v>
      </c>
      <c r="B8" s="35">
        <v>2268.9</v>
      </c>
      <c r="C8" s="35">
        <v>2269.6999999999998</v>
      </c>
      <c r="D8" s="35">
        <v>2279.3000000000002</v>
      </c>
      <c r="E8" s="35">
        <v>2265.3000000000002</v>
      </c>
      <c r="F8" s="35">
        <v>0</v>
      </c>
      <c r="G8" s="35"/>
      <c r="H8" s="82">
        <f>S_P_500_Historical_Data8[[#This Row],[Price]]/B7-1</f>
        <v>0</v>
      </c>
      <c r="I8" s="35"/>
      <c r="J8" s="77" t="s">
        <v>108</v>
      </c>
      <c r="K8" s="81">
        <f>-K3*K7</f>
        <v>1.3263668914004795E-2</v>
      </c>
      <c r="L8" s="35"/>
      <c r="M8" s="35"/>
      <c r="N8" s="35"/>
      <c r="O8" s="35"/>
      <c r="P8" s="35"/>
      <c r="Q8" s="35"/>
      <c r="R8" s="35"/>
      <c r="S8" s="35"/>
    </row>
    <row r="9" spans="1:19">
      <c r="A9" s="79">
        <v>42746</v>
      </c>
      <c r="B9" s="35">
        <v>2275.3000000000002</v>
      </c>
      <c r="C9" s="35">
        <v>2268.6</v>
      </c>
      <c r="D9" s="35">
        <v>2275.3000000000002</v>
      </c>
      <c r="E9" s="35">
        <v>2260.8000000000002</v>
      </c>
      <c r="F9" s="35">
        <v>2.8E-3</v>
      </c>
      <c r="G9" s="35"/>
      <c r="H9" s="82">
        <f>S_P_500_Historical_Data8[[#This Row],[Price]]/B8-1</f>
        <v>2.8207501432413462E-3</v>
      </c>
      <c r="I9" s="35"/>
      <c r="J9" s="35"/>
      <c r="K9" s="35"/>
      <c r="L9" s="35"/>
      <c r="M9" s="35"/>
      <c r="N9" s="35"/>
      <c r="O9" s="35"/>
      <c r="P9" s="35"/>
      <c r="Q9" s="35"/>
      <c r="R9" s="35"/>
      <c r="S9" s="35"/>
    </row>
    <row r="10" spans="1:19">
      <c r="A10" s="79">
        <v>42747</v>
      </c>
      <c r="B10" s="35">
        <v>2270.4</v>
      </c>
      <c r="C10" s="35">
        <v>2271.1</v>
      </c>
      <c r="D10" s="35">
        <v>2271.8000000000002</v>
      </c>
      <c r="E10" s="35">
        <v>2254.1999999999998</v>
      </c>
      <c r="F10" s="35">
        <v>-2.2000000000000001E-3</v>
      </c>
      <c r="G10" s="35"/>
      <c r="H10" s="82">
        <f>S_P_500_Historical_Data8[[#This Row],[Price]]/B9-1</f>
        <v>-2.1535621676262995E-3</v>
      </c>
      <c r="I10" s="35"/>
      <c r="J10" s="117" t="s">
        <v>109</v>
      </c>
      <c r="K10" s="117"/>
      <c r="L10" s="35"/>
      <c r="M10" s="35"/>
      <c r="N10" s="35"/>
      <c r="O10" s="35"/>
      <c r="P10" s="35"/>
      <c r="Q10" s="35"/>
      <c r="R10" s="35"/>
      <c r="S10" s="35"/>
    </row>
    <row r="11" spans="1:19">
      <c r="A11" s="79">
        <v>42748</v>
      </c>
      <c r="B11" s="35">
        <v>2274.6</v>
      </c>
      <c r="C11" s="35">
        <v>2272.6999999999998</v>
      </c>
      <c r="D11" s="35">
        <v>2278.6999999999998</v>
      </c>
      <c r="E11" s="35">
        <v>2271.5</v>
      </c>
      <c r="F11" s="35">
        <v>1.8E-3</v>
      </c>
      <c r="G11" s="35"/>
      <c r="H11" s="82">
        <f>S_P_500_Historical_Data8[[#This Row],[Price]]/B10-1</f>
        <v>1.849894291754639E-3</v>
      </c>
      <c r="I11" s="35"/>
      <c r="J11" s="77" t="s">
        <v>110</v>
      </c>
      <c r="K11" s="32">
        <v>252</v>
      </c>
      <c r="L11" s="35"/>
      <c r="M11" s="35"/>
      <c r="N11" s="35"/>
      <c r="O11" s="35"/>
      <c r="P11" s="35"/>
      <c r="Q11" s="35"/>
      <c r="R11" s="35"/>
      <c r="S11" s="35"/>
    </row>
    <row r="12" spans="1:19">
      <c r="A12" s="79">
        <v>42752</v>
      </c>
      <c r="B12" s="35">
        <v>2267.9</v>
      </c>
      <c r="C12" s="35">
        <v>2269.1</v>
      </c>
      <c r="D12" s="35">
        <v>2272.1</v>
      </c>
      <c r="E12" s="35">
        <v>2262.8000000000002</v>
      </c>
      <c r="F12" s="35">
        <v>-2.8999999999999998E-3</v>
      </c>
      <c r="G12" s="35"/>
      <c r="H12" s="82">
        <f>S_P_500_Historical_Data8[[#This Row],[Price]]/B11-1</f>
        <v>-2.9455728479731436E-3</v>
      </c>
      <c r="I12" s="35"/>
      <c r="J12" s="77" t="s">
        <v>111</v>
      </c>
      <c r="K12" s="83">
        <v>0.05</v>
      </c>
      <c r="L12" s="35"/>
      <c r="M12" s="35"/>
      <c r="N12" s="35"/>
      <c r="O12" s="35"/>
      <c r="P12" s="35"/>
      <c r="Q12" s="35"/>
      <c r="R12" s="35"/>
      <c r="S12" s="35"/>
    </row>
    <row r="13" spans="1:19">
      <c r="A13" s="79">
        <v>42753</v>
      </c>
      <c r="B13" s="35">
        <v>2271.9</v>
      </c>
      <c r="C13" s="35">
        <v>2269.1</v>
      </c>
      <c r="D13" s="35">
        <v>2272</v>
      </c>
      <c r="E13" s="35">
        <v>2263.3000000000002</v>
      </c>
      <c r="F13" s="35">
        <v>1.8E-3</v>
      </c>
      <c r="G13" s="35"/>
      <c r="H13" s="82">
        <f>S_P_500_Historical_Data8[[#This Row],[Price]]/B12-1</f>
        <v>1.7637461969222112E-3</v>
      </c>
      <c r="I13" s="35"/>
      <c r="J13" s="77" t="s">
        <v>112</v>
      </c>
      <c r="K13" s="32">
        <f>K11*K12</f>
        <v>12.600000000000001</v>
      </c>
      <c r="L13" s="35"/>
      <c r="M13" s="35"/>
      <c r="N13" s="35"/>
      <c r="O13" s="35"/>
      <c r="P13" s="35"/>
      <c r="Q13" s="35"/>
      <c r="R13" s="35"/>
      <c r="S13" s="35"/>
    </row>
    <row r="14" spans="1:19">
      <c r="A14" s="79">
        <v>42754</v>
      </c>
      <c r="B14" s="35">
        <v>2263.6999999999998</v>
      </c>
      <c r="C14" s="35">
        <v>2271.9</v>
      </c>
      <c r="D14" s="35">
        <v>2274.3000000000002</v>
      </c>
      <c r="E14" s="35">
        <v>2258.4</v>
      </c>
      <c r="F14" s="35">
        <v>-3.5999999999999999E-3</v>
      </c>
      <c r="G14" s="35"/>
      <c r="H14" s="82">
        <f>S_P_500_Historical_Data8[[#This Row],[Price]]/B13-1</f>
        <v>-3.6093137902197814E-3</v>
      </c>
      <c r="I14" s="35"/>
      <c r="J14" s="77" t="s">
        <v>113</v>
      </c>
      <c r="K14" s="32">
        <f>COUNTIF(H4:H1009,"&lt;" &amp; -K8)</f>
        <v>77</v>
      </c>
      <c r="L14" s="35"/>
      <c r="M14" s="35"/>
      <c r="N14" s="35"/>
      <c r="O14" s="35"/>
      <c r="P14" s="35"/>
      <c r="Q14" s="35"/>
      <c r="R14" s="35"/>
      <c r="S14" s="35"/>
    </row>
    <row r="15" spans="1:19">
      <c r="A15" s="79">
        <v>42755</v>
      </c>
      <c r="B15" s="35">
        <v>2271.3000000000002</v>
      </c>
      <c r="C15" s="35">
        <v>2270</v>
      </c>
      <c r="D15" s="35">
        <v>2277</v>
      </c>
      <c r="E15" s="35">
        <v>2265</v>
      </c>
      <c r="F15" s="35">
        <v>3.3999999999999998E-3</v>
      </c>
      <c r="G15" s="35"/>
      <c r="H15" s="82">
        <f>S_P_500_Historical_Data8[[#This Row],[Price]]/B14-1</f>
        <v>3.3573353359546143E-3</v>
      </c>
      <c r="I15" s="35"/>
      <c r="J15" s="35"/>
      <c r="K15" s="35"/>
      <c r="L15" s="35"/>
      <c r="M15" s="35"/>
      <c r="N15" s="35"/>
      <c r="O15" s="35"/>
      <c r="P15" s="35"/>
      <c r="Q15" s="35"/>
      <c r="R15" s="35"/>
      <c r="S15" s="35"/>
    </row>
    <row r="16" spans="1:19">
      <c r="A16" s="79">
        <v>42758</v>
      </c>
      <c r="B16" s="35">
        <v>2265.1999999999998</v>
      </c>
      <c r="C16" s="35">
        <v>2267.8000000000002</v>
      </c>
      <c r="D16" s="35">
        <v>2271.8000000000002</v>
      </c>
      <c r="E16" s="35">
        <v>2257</v>
      </c>
      <c r="F16" s="35">
        <v>-2.7000000000000001E-3</v>
      </c>
      <c r="G16" s="35"/>
      <c r="H16" s="82">
        <f>S_P_500_Historical_Data8[[#This Row],[Price]]/B15-1</f>
        <v>-2.6856866111919508E-3</v>
      </c>
      <c r="I16" s="35"/>
      <c r="J16" s="117" t="s">
        <v>114</v>
      </c>
      <c r="K16" s="117"/>
      <c r="L16" s="35"/>
      <c r="M16" s="35"/>
      <c r="N16" s="35"/>
      <c r="O16" s="35"/>
      <c r="P16" s="35"/>
      <c r="Q16" s="35"/>
      <c r="R16" s="35"/>
      <c r="S16" s="35"/>
    </row>
    <row r="17" spans="1:19">
      <c r="A17" s="79">
        <v>42759</v>
      </c>
      <c r="B17" s="35">
        <v>2280.1</v>
      </c>
      <c r="C17" s="35">
        <v>2267.9</v>
      </c>
      <c r="D17" s="35">
        <v>2284.6</v>
      </c>
      <c r="E17" s="35">
        <v>2266.6999999999998</v>
      </c>
      <c r="F17" s="35">
        <v>6.6E-3</v>
      </c>
      <c r="G17" s="35"/>
      <c r="H17" s="82">
        <f>S_P_500_Historical_Data8[[#This Row],[Price]]/B16-1</f>
        <v>6.5777856259934264E-3</v>
      </c>
      <c r="I17" s="35"/>
      <c r="J17" s="77" t="s">
        <v>115</v>
      </c>
      <c r="K17" s="84">
        <f>_xlfn.STDEV.S(H4:H1009)</f>
        <v>1.2908772073540081E-2</v>
      </c>
      <c r="L17" s="35"/>
      <c r="M17" s="35"/>
      <c r="N17" s="35"/>
      <c r="O17" s="35"/>
      <c r="P17" s="35"/>
      <c r="Q17" s="35"/>
      <c r="R17" s="35"/>
      <c r="S17" s="35"/>
    </row>
    <row r="18" spans="1:19">
      <c r="A18" s="79">
        <v>42760</v>
      </c>
      <c r="B18" s="35">
        <v>2298.4</v>
      </c>
      <c r="C18" s="35">
        <v>2288.9</v>
      </c>
      <c r="D18" s="35">
        <v>2299.6</v>
      </c>
      <c r="E18" s="35">
        <v>2288.9</v>
      </c>
      <c r="F18" s="35">
        <v>8.0000000000000002E-3</v>
      </c>
      <c r="G18" s="35"/>
      <c r="H18" s="82">
        <f>S_P_500_Historical_Data8[[#This Row],[Price]]/B17-1</f>
        <v>8.0259637735187184E-3</v>
      </c>
      <c r="I18" s="35"/>
      <c r="J18" s="77" t="s">
        <v>108</v>
      </c>
      <c r="K18" s="81">
        <f>-K17*K7</f>
        <v>2.1233040564652285E-2</v>
      </c>
      <c r="L18" s="35"/>
      <c r="M18" s="35"/>
      <c r="N18" s="35"/>
      <c r="O18" s="35"/>
      <c r="P18" s="35"/>
      <c r="Q18" s="35"/>
      <c r="R18" s="35"/>
      <c r="S18" s="35"/>
    </row>
    <row r="19" spans="1:19" ht="16" customHeight="1">
      <c r="A19" s="79">
        <v>42761</v>
      </c>
      <c r="B19" s="35">
        <v>2296.6999999999998</v>
      </c>
      <c r="C19" s="35">
        <v>2298.6</v>
      </c>
      <c r="D19" s="35">
        <v>2301</v>
      </c>
      <c r="E19" s="35">
        <v>2294.1</v>
      </c>
      <c r="F19" s="35">
        <v>-6.9999999999999999E-4</v>
      </c>
      <c r="G19" s="35"/>
      <c r="H19" s="82">
        <f>S_P_500_Historical_Data8[[#This Row],[Price]]/B18-1</f>
        <v>-7.3964497041434374E-4</v>
      </c>
      <c r="I19" s="35"/>
      <c r="J19" s="145" t="s">
        <v>116</v>
      </c>
      <c r="K19" s="145"/>
      <c r="L19" s="145"/>
      <c r="M19" s="145"/>
      <c r="N19" s="145"/>
      <c r="O19" s="145"/>
      <c r="P19" s="145"/>
      <c r="Q19" s="145"/>
      <c r="R19" s="145"/>
      <c r="S19" s="145"/>
    </row>
    <row r="20" spans="1:19">
      <c r="A20" s="79">
        <v>42762</v>
      </c>
      <c r="B20" s="35">
        <v>2294.6999999999998</v>
      </c>
      <c r="C20" s="35">
        <v>2299</v>
      </c>
      <c r="D20" s="35">
        <v>2299</v>
      </c>
      <c r="E20" s="35">
        <v>2291.6</v>
      </c>
      <c r="F20" s="35">
        <v>-8.9999999999999998E-4</v>
      </c>
      <c r="G20" s="35"/>
      <c r="H20" s="82">
        <f>S_P_500_Historical_Data8[[#This Row],[Price]]/B19-1</f>
        <v>-8.7081464710236922E-4</v>
      </c>
      <c r="I20" s="35"/>
      <c r="J20" s="145"/>
      <c r="K20" s="145"/>
      <c r="L20" s="145"/>
      <c r="M20" s="145"/>
      <c r="N20" s="145"/>
      <c r="O20" s="145"/>
      <c r="P20" s="145"/>
      <c r="Q20" s="145"/>
      <c r="R20" s="145"/>
      <c r="S20" s="145"/>
    </row>
    <row r="21" spans="1:19">
      <c r="A21" s="79">
        <v>42765</v>
      </c>
      <c r="B21" s="35">
        <v>2280.9</v>
      </c>
      <c r="C21" s="35">
        <v>2286</v>
      </c>
      <c r="D21" s="35">
        <v>2286</v>
      </c>
      <c r="E21" s="35">
        <v>2268</v>
      </c>
      <c r="F21" s="35">
        <v>-6.0000000000000001E-3</v>
      </c>
      <c r="G21" s="35"/>
      <c r="H21" s="82">
        <f>S_P_500_Historical_Data8[[#This Row],[Price]]/B20-1</f>
        <v>-6.0138580206561265E-3</v>
      </c>
      <c r="I21" s="35"/>
      <c r="J21" s="145"/>
      <c r="K21" s="145"/>
      <c r="L21" s="145"/>
      <c r="M21" s="145"/>
      <c r="N21" s="145"/>
      <c r="O21" s="145"/>
      <c r="P21" s="145"/>
      <c r="Q21" s="145"/>
      <c r="R21" s="145"/>
      <c r="S21" s="145"/>
    </row>
    <row r="22" spans="1:19">
      <c r="A22" s="79">
        <v>42766</v>
      </c>
      <c r="B22" s="35">
        <v>2278.9</v>
      </c>
      <c r="C22" s="35">
        <v>2274</v>
      </c>
      <c r="D22" s="35">
        <v>2279.1</v>
      </c>
      <c r="E22" s="35">
        <v>2267.1999999999998</v>
      </c>
      <c r="F22" s="35">
        <v>-8.9999999999999998E-4</v>
      </c>
      <c r="G22" s="35"/>
      <c r="H22" s="82">
        <f>S_P_500_Historical_Data8[[#This Row],[Price]]/B21-1</f>
        <v>-8.7684685869615642E-4</v>
      </c>
      <c r="I22" s="35"/>
      <c r="J22" s="145"/>
      <c r="K22" s="145"/>
      <c r="L22" s="145"/>
      <c r="M22" s="145"/>
      <c r="N22" s="145"/>
      <c r="O22" s="145"/>
      <c r="P22" s="145"/>
      <c r="Q22" s="145"/>
      <c r="R22" s="145"/>
      <c r="S22" s="145"/>
    </row>
    <row r="23" spans="1:19">
      <c r="A23" s="79">
        <v>42767</v>
      </c>
      <c r="B23" s="35">
        <v>2279.6</v>
      </c>
      <c r="C23" s="35">
        <v>2285.6</v>
      </c>
      <c r="D23" s="35">
        <v>2289.1</v>
      </c>
      <c r="E23" s="35">
        <v>2272.4</v>
      </c>
      <c r="F23" s="35">
        <v>2.9999999999999997E-4</v>
      </c>
      <c r="G23" s="35"/>
      <c r="H23" s="82">
        <f>S_P_500_Historical_Data8[[#This Row],[Price]]/B22-1</f>
        <v>3.0716573785594115E-4</v>
      </c>
      <c r="I23" s="35"/>
      <c r="J23" s="74"/>
      <c r="K23" s="74"/>
      <c r="L23" s="74"/>
      <c r="M23" s="74"/>
      <c r="N23" s="74"/>
      <c r="O23" s="74"/>
      <c r="P23" s="74"/>
      <c r="Q23" s="74"/>
      <c r="R23" s="74"/>
      <c r="S23" s="74"/>
    </row>
    <row r="24" spans="1:19">
      <c r="A24" s="79">
        <v>42768</v>
      </c>
      <c r="B24" s="35">
        <v>2280.8000000000002</v>
      </c>
      <c r="C24" s="35">
        <v>2276.6999999999998</v>
      </c>
      <c r="D24" s="35">
        <v>2284</v>
      </c>
      <c r="E24" s="35">
        <v>2271.6999999999998</v>
      </c>
      <c r="F24" s="35">
        <v>5.0000000000000001E-4</v>
      </c>
      <c r="G24" s="35"/>
      <c r="H24" s="82">
        <f>S_P_500_Historical_Data8[[#This Row],[Price]]/B23-1</f>
        <v>5.2640814177928874E-4</v>
      </c>
      <c r="I24" s="35"/>
      <c r="J24" s="35"/>
      <c r="K24" s="35"/>
      <c r="L24" s="35"/>
      <c r="M24" s="35"/>
      <c r="N24" s="35"/>
      <c r="O24" s="35"/>
      <c r="P24" s="35"/>
      <c r="Q24" s="35"/>
      <c r="R24" s="35"/>
      <c r="S24" s="35"/>
    </row>
    <row r="25" spans="1:19">
      <c r="A25" s="79">
        <v>42769</v>
      </c>
      <c r="B25" s="35">
        <v>2297.4</v>
      </c>
      <c r="C25" s="35">
        <v>2288.5</v>
      </c>
      <c r="D25" s="35">
        <v>2298.3000000000002</v>
      </c>
      <c r="E25" s="35">
        <v>2287.9</v>
      </c>
      <c r="F25" s="35">
        <v>7.3000000000000001E-3</v>
      </c>
      <c r="G25" s="35"/>
      <c r="H25" s="82">
        <f>S_P_500_Historical_Data8[[#This Row],[Price]]/B24-1</f>
        <v>7.2781480182391167E-3</v>
      </c>
      <c r="I25" s="35"/>
      <c r="J25" s="35"/>
      <c r="K25" s="35"/>
      <c r="L25" s="35"/>
      <c r="M25" s="35"/>
      <c r="N25" s="35"/>
      <c r="O25" s="35"/>
      <c r="P25" s="35"/>
      <c r="Q25" s="35"/>
      <c r="R25" s="35"/>
      <c r="S25" s="35"/>
    </row>
    <row r="26" spans="1:19">
      <c r="A26" s="79">
        <v>42772</v>
      </c>
      <c r="B26" s="35">
        <v>2292.6</v>
      </c>
      <c r="C26" s="35">
        <v>2294.3000000000002</v>
      </c>
      <c r="D26" s="35">
        <v>2296.1999999999998</v>
      </c>
      <c r="E26" s="35">
        <v>2288.6</v>
      </c>
      <c r="F26" s="35">
        <v>-2.0999999999999999E-3</v>
      </c>
      <c r="G26" s="35"/>
      <c r="H26" s="82">
        <f>S_P_500_Historical_Data8[[#This Row],[Price]]/B25-1</f>
        <v>-2.0893183598851284E-3</v>
      </c>
      <c r="I26" s="35"/>
      <c r="J26" s="35"/>
      <c r="K26" s="35"/>
      <c r="L26" s="35"/>
      <c r="M26" s="35"/>
      <c r="N26" s="35"/>
      <c r="O26" s="35"/>
      <c r="P26" s="35"/>
      <c r="Q26" s="35"/>
      <c r="R26" s="35"/>
      <c r="S26" s="35"/>
    </row>
    <row r="27" spans="1:19">
      <c r="A27" s="79">
        <v>42773</v>
      </c>
      <c r="B27" s="35">
        <v>2293.1</v>
      </c>
      <c r="C27" s="35">
        <v>2295.9</v>
      </c>
      <c r="D27" s="35">
        <v>2299.4</v>
      </c>
      <c r="E27" s="35">
        <v>2290.1999999999998</v>
      </c>
      <c r="F27" s="35">
        <v>2.0000000000000001E-4</v>
      </c>
      <c r="G27" s="35"/>
      <c r="H27" s="82">
        <f>S_P_500_Historical_Data8[[#This Row],[Price]]/B26-1</f>
        <v>2.1809299485298084E-4</v>
      </c>
      <c r="I27" s="35"/>
      <c r="J27" s="35"/>
      <c r="K27" s="35"/>
      <c r="L27" s="35"/>
      <c r="M27" s="35"/>
      <c r="N27" s="35"/>
      <c r="O27" s="35"/>
      <c r="P27" s="35"/>
      <c r="Q27" s="35"/>
      <c r="R27" s="35"/>
      <c r="S27" s="35"/>
    </row>
    <row r="28" spans="1:19">
      <c r="A28" s="79">
        <v>42774</v>
      </c>
      <c r="B28" s="35">
        <v>2294.6999999999998</v>
      </c>
      <c r="C28" s="35">
        <v>2289.6</v>
      </c>
      <c r="D28" s="35">
        <v>2295.9</v>
      </c>
      <c r="E28" s="35">
        <v>2285.4</v>
      </c>
      <c r="F28" s="35">
        <v>6.9999999999999999E-4</v>
      </c>
      <c r="G28" s="35"/>
      <c r="H28" s="82">
        <f>S_P_500_Historical_Data8[[#This Row],[Price]]/B27-1</f>
        <v>6.9774541014333558E-4</v>
      </c>
      <c r="I28" s="35"/>
      <c r="J28" s="35"/>
      <c r="K28" s="35"/>
      <c r="L28" s="35"/>
      <c r="M28" s="35"/>
      <c r="N28" s="35"/>
      <c r="O28" s="35"/>
      <c r="P28" s="35"/>
      <c r="Q28" s="35"/>
      <c r="R28" s="35"/>
      <c r="S28" s="35"/>
    </row>
    <row r="29" spans="1:19">
      <c r="A29" s="79">
        <v>42775</v>
      </c>
      <c r="B29" s="35">
        <v>2307.9</v>
      </c>
      <c r="C29" s="35">
        <v>2296.6999999999998</v>
      </c>
      <c r="D29" s="35">
        <v>2311.1</v>
      </c>
      <c r="E29" s="35">
        <v>2296.6</v>
      </c>
      <c r="F29" s="35">
        <v>5.7999999999999996E-3</v>
      </c>
      <c r="G29" s="35"/>
      <c r="H29" s="82">
        <f>S_P_500_Historical_Data8[[#This Row],[Price]]/B28-1</f>
        <v>5.7523859328016957E-3</v>
      </c>
      <c r="I29" s="35"/>
      <c r="J29" s="35"/>
      <c r="K29" s="35"/>
      <c r="L29" s="35"/>
      <c r="M29" s="35"/>
      <c r="N29" s="35"/>
      <c r="O29" s="35"/>
      <c r="P29" s="35"/>
      <c r="Q29" s="35"/>
      <c r="R29" s="35"/>
      <c r="S29" s="35"/>
    </row>
    <row r="30" spans="1:19">
      <c r="A30" s="79">
        <v>42776</v>
      </c>
      <c r="B30" s="35">
        <v>2316.1</v>
      </c>
      <c r="C30" s="35">
        <v>2312.3000000000002</v>
      </c>
      <c r="D30" s="35">
        <v>2319.1999999999998</v>
      </c>
      <c r="E30" s="35">
        <v>2311.1</v>
      </c>
      <c r="F30" s="35">
        <v>3.5999999999999999E-3</v>
      </c>
      <c r="G30" s="35"/>
      <c r="H30" s="82">
        <f>S_P_500_Historical_Data8[[#This Row],[Price]]/B29-1</f>
        <v>3.5530135621126835E-3</v>
      </c>
      <c r="I30" s="35"/>
      <c r="J30" s="35"/>
      <c r="K30" s="35"/>
      <c r="L30" s="35"/>
      <c r="M30" s="35"/>
      <c r="N30" s="35"/>
      <c r="O30" s="35"/>
      <c r="P30" s="35"/>
      <c r="Q30" s="35"/>
      <c r="R30" s="35"/>
      <c r="S30" s="35"/>
    </row>
    <row r="31" spans="1:19">
      <c r="A31" s="79">
        <v>42779</v>
      </c>
      <c r="B31" s="35">
        <v>2328.1999999999998</v>
      </c>
      <c r="C31" s="35">
        <v>2321.6999999999998</v>
      </c>
      <c r="D31" s="35">
        <v>2331.6</v>
      </c>
      <c r="E31" s="35">
        <v>2321.4</v>
      </c>
      <c r="F31" s="35">
        <v>5.1999999999999998E-3</v>
      </c>
      <c r="G31" s="35"/>
      <c r="H31" s="82">
        <f>S_P_500_Historical_Data8[[#This Row],[Price]]/B30-1</f>
        <v>5.2242994689348787E-3</v>
      </c>
      <c r="I31" s="35"/>
      <c r="J31" s="35"/>
      <c r="K31" s="35"/>
      <c r="L31" s="35"/>
      <c r="M31" s="35"/>
      <c r="N31" s="35"/>
      <c r="O31" s="35"/>
      <c r="P31" s="35"/>
      <c r="Q31" s="35"/>
      <c r="R31" s="35"/>
      <c r="S31" s="35"/>
    </row>
    <row r="32" spans="1:19">
      <c r="A32" s="79">
        <v>42780</v>
      </c>
      <c r="B32" s="35">
        <v>2337.6</v>
      </c>
      <c r="C32" s="35">
        <v>2326.1</v>
      </c>
      <c r="D32" s="35">
        <v>2337.6</v>
      </c>
      <c r="E32" s="35">
        <v>2322.1999999999998</v>
      </c>
      <c r="F32" s="35">
        <v>4.0000000000000001E-3</v>
      </c>
      <c r="G32" s="35"/>
      <c r="H32" s="82">
        <f>S_P_500_Historical_Data8[[#This Row],[Price]]/B31-1</f>
        <v>4.0374538269909443E-3</v>
      </c>
      <c r="I32" s="35"/>
      <c r="J32" s="35"/>
      <c r="K32" s="35"/>
      <c r="L32" s="35"/>
      <c r="M32" s="35"/>
      <c r="N32" s="35"/>
      <c r="O32" s="35"/>
      <c r="P32" s="35"/>
      <c r="Q32" s="35"/>
      <c r="R32" s="35"/>
      <c r="S32" s="35"/>
    </row>
    <row r="33" spans="1:19">
      <c r="A33" s="79">
        <v>42781</v>
      </c>
      <c r="B33" s="35">
        <v>2349.1999999999998</v>
      </c>
      <c r="C33" s="35">
        <v>2335.6</v>
      </c>
      <c r="D33" s="35">
        <v>2351.3000000000002</v>
      </c>
      <c r="E33" s="35">
        <v>2334.8000000000002</v>
      </c>
      <c r="F33" s="35">
        <v>5.0000000000000001E-3</v>
      </c>
      <c r="G33" s="35"/>
      <c r="H33" s="82">
        <f>S_P_500_Historical_Data8[[#This Row],[Price]]/B32-1</f>
        <v>4.9623545516768175E-3</v>
      </c>
      <c r="I33" s="35"/>
      <c r="J33" s="35"/>
      <c r="K33" s="35"/>
      <c r="L33" s="35"/>
      <c r="M33" s="35"/>
      <c r="N33" s="35"/>
      <c r="O33" s="35"/>
      <c r="P33" s="35"/>
      <c r="Q33" s="35"/>
      <c r="R33" s="35"/>
      <c r="S33" s="35"/>
    </row>
    <row r="34" spans="1:19">
      <c r="A34" s="79">
        <v>42782</v>
      </c>
      <c r="B34" s="35">
        <v>2347.1999999999998</v>
      </c>
      <c r="C34" s="35">
        <v>2349.6</v>
      </c>
      <c r="D34" s="35">
        <v>2351.3000000000002</v>
      </c>
      <c r="E34" s="35">
        <v>2338.9</v>
      </c>
      <c r="F34" s="35">
        <v>-8.9999999999999998E-4</v>
      </c>
      <c r="G34" s="35"/>
      <c r="H34" s="82">
        <f>S_P_500_Historical_Data8[[#This Row],[Price]]/B33-1</f>
        <v>-8.5135365230715188E-4</v>
      </c>
      <c r="I34" s="35"/>
      <c r="J34" s="35"/>
      <c r="K34" s="35"/>
      <c r="L34" s="35"/>
      <c r="M34" s="35"/>
      <c r="N34" s="35"/>
      <c r="O34" s="35"/>
      <c r="P34" s="35"/>
      <c r="Q34" s="35"/>
      <c r="R34" s="35"/>
      <c r="S34" s="35"/>
    </row>
    <row r="35" spans="1:19">
      <c r="A35" s="79">
        <v>42783</v>
      </c>
      <c r="B35" s="35">
        <v>2351.1999999999998</v>
      </c>
      <c r="C35" s="35">
        <v>2343</v>
      </c>
      <c r="D35" s="35">
        <v>2351.1999999999998</v>
      </c>
      <c r="E35" s="35">
        <v>2339.6</v>
      </c>
      <c r="F35" s="35">
        <v>1.6999999999999999E-3</v>
      </c>
      <c r="G35" s="35"/>
      <c r="H35" s="82">
        <f>S_P_500_Historical_Data8[[#This Row],[Price]]/B34-1</f>
        <v>1.7041581458758781E-3</v>
      </c>
      <c r="I35" s="35"/>
      <c r="J35" s="35"/>
      <c r="K35" s="35"/>
      <c r="L35" s="35"/>
      <c r="M35" s="35"/>
      <c r="N35" s="35"/>
      <c r="O35" s="35"/>
      <c r="P35" s="35"/>
      <c r="Q35" s="35"/>
      <c r="R35" s="35"/>
      <c r="S35" s="35"/>
    </row>
    <row r="36" spans="1:19">
      <c r="A36" s="79">
        <v>42787</v>
      </c>
      <c r="B36" s="35">
        <v>2365.4</v>
      </c>
      <c r="C36" s="35">
        <v>2354.9</v>
      </c>
      <c r="D36" s="35">
        <v>2366.6999999999998</v>
      </c>
      <c r="E36" s="35">
        <v>2354.9</v>
      </c>
      <c r="F36" s="35">
        <v>6.0000000000000001E-3</v>
      </c>
      <c r="G36" s="35"/>
      <c r="H36" s="82">
        <f>S_P_500_Historical_Data8[[#This Row],[Price]]/B35-1</f>
        <v>6.0394692072134326E-3</v>
      </c>
      <c r="I36" s="35"/>
      <c r="J36" s="35"/>
      <c r="K36" s="35"/>
      <c r="L36" s="35"/>
      <c r="M36" s="35"/>
      <c r="N36" s="35"/>
      <c r="O36" s="35"/>
      <c r="P36" s="35"/>
      <c r="Q36" s="35"/>
      <c r="R36" s="35"/>
      <c r="S36" s="35"/>
    </row>
    <row r="37" spans="1:19">
      <c r="A37" s="79">
        <v>42788</v>
      </c>
      <c r="B37" s="35">
        <v>2362.8000000000002</v>
      </c>
      <c r="C37" s="35">
        <v>2361.1</v>
      </c>
      <c r="D37" s="35">
        <v>2365.1</v>
      </c>
      <c r="E37" s="35">
        <v>2358.3000000000002</v>
      </c>
      <c r="F37" s="35">
        <v>-1.1000000000000001E-3</v>
      </c>
      <c r="G37" s="35"/>
      <c r="H37" s="82">
        <f>S_P_500_Historical_Data8[[#This Row],[Price]]/B36-1</f>
        <v>-1.0991798427326671E-3</v>
      </c>
      <c r="I37" s="35"/>
      <c r="J37" s="35"/>
      <c r="K37" s="35"/>
      <c r="L37" s="35"/>
      <c r="M37" s="35"/>
      <c r="N37" s="35"/>
      <c r="O37" s="35"/>
      <c r="P37" s="35"/>
      <c r="Q37" s="35"/>
      <c r="R37" s="35"/>
      <c r="S37" s="35"/>
    </row>
    <row r="38" spans="1:19">
      <c r="A38" s="79">
        <v>42789</v>
      </c>
      <c r="B38" s="35">
        <v>2363.8000000000002</v>
      </c>
      <c r="C38" s="35">
        <v>2367.5</v>
      </c>
      <c r="D38" s="35">
        <v>2368.3000000000002</v>
      </c>
      <c r="E38" s="35">
        <v>2355.1</v>
      </c>
      <c r="F38" s="35">
        <v>4.0000000000000002E-4</v>
      </c>
      <c r="G38" s="35"/>
      <c r="H38" s="82">
        <f>S_P_500_Historical_Data8[[#This Row],[Price]]/B37-1</f>
        <v>4.2322668020999821E-4</v>
      </c>
      <c r="I38" s="35"/>
      <c r="J38" s="35"/>
      <c r="K38" s="35"/>
      <c r="L38" s="35"/>
      <c r="M38" s="35"/>
      <c r="N38" s="35"/>
      <c r="O38" s="35"/>
      <c r="P38" s="35"/>
      <c r="Q38" s="35"/>
      <c r="R38" s="35"/>
      <c r="S38" s="35"/>
    </row>
    <row r="39" spans="1:19">
      <c r="A39" s="79">
        <v>42790</v>
      </c>
      <c r="B39" s="35">
        <v>2367.3000000000002</v>
      </c>
      <c r="C39" s="35">
        <v>2355.6999999999998</v>
      </c>
      <c r="D39" s="35">
        <v>2367.3000000000002</v>
      </c>
      <c r="E39" s="35">
        <v>2352.9</v>
      </c>
      <c r="F39" s="35">
        <v>1.5E-3</v>
      </c>
      <c r="G39" s="35"/>
      <c r="H39" s="82">
        <f>S_P_500_Historical_Data8[[#This Row],[Price]]/B38-1</f>
        <v>1.4806667230731207E-3</v>
      </c>
      <c r="I39" s="35"/>
      <c r="J39" s="35"/>
      <c r="K39" s="35"/>
      <c r="L39" s="35"/>
      <c r="M39" s="35"/>
      <c r="N39" s="35"/>
      <c r="O39" s="35"/>
      <c r="P39" s="35"/>
      <c r="Q39" s="35"/>
      <c r="R39" s="35"/>
      <c r="S39" s="35"/>
    </row>
    <row r="40" spans="1:19">
      <c r="A40" s="79">
        <v>42793</v>
      </c>
      <c r="B40" s="35">
        <v>2369.8000000000002</v>
      </c>
      <c r="C40" s="35">
        <v>2365.1999999999998</v>
      </c>
      <c r="D40" s="35">
        <v>2371.5</v>
      </c>
      <c r="E40" s="35">
        <v>2361.9</v>
      </c>
      <c r="F40" s="35">
        <v>1.1000000000000001E-3</v>
      </c>
      <c r="G40" s="35"/>
      <c r="H40" s="82">
        <f>S_P_500_Historical_Data8[[#This Row],[Price]]/B39-1</f>
        <v>1.0560554217884377E-3</v>
      </c>
      <c r="I40" s="35"/>
      <c r="J40" s="35"/>
      <c r="K40" s="35"/>
      <c r="L40" s="35"/>
      <c r="M40" s="35"/>
      <c r="N40" s="35"/>
      <c r="O40" s="35"/>
      <c r="P40" s="35"/>
      <c r="Q40" s="35"/>
      <c r="R40" s="35"/>
      <c r="S40" s="35"/>
    </row>
    <row r="41" spans="1:19">
      <c r="A41" s="79">
        <v>42794</v>
      </c>
      <c r="B41" s="35">
        <v>2363.6</v>
      </c>
      <c r="C41" s="35">
        <v>2366.1</v>
      </c>
      <c r="D41" s="35">
        <v>2367.8000000000002</v>
      </c>
      <c r="E41" s="35">
        <v>2359</v>
      </c>
      <c r="F41" s="35">
        <v>-2.5999999999999999E-3</v>
      </c>
      <c r="G41" s="35"/>
      <c r="H41" s="82">
        <f>S_P_500_Historical_Data8[[#This Row],[Price]]/B40-1</f>
        <v>-2.6162545362479195E-3</v>
      </c>
      <c r="I41" s="35"/>
      <c r="J41" s="35"/>
      <c r="K41" s="35"/>
      <c r="L41" s="35"/>
      <c r="M41" s="35"/>
      <c r="N41" s="35"/>
      <c r="O41" s="35"/>
      <c r="P41" s="35"/>
      <c r="Q41" s="35"/>
      <c r="R41" s="35"/>
      <c r="S41" s="35"/>
    </row>
    <row r="42" spans="1:19">
      <c r="A42" s="79">
        <v>42795</v>
      </c>
      <c r="B42" s="35">
        <v>2396</v>
      </c>
      <c r="C42" s="35">
        <v>2380.1</v>
      </c>
      <c r="D42" s="35">
        <v>2401</v>
      </c>
      <c r="E42" s="35">
        <v>2380.1</v>
      </c>
      <c r="F42" s="35">
        <v>1.37E-2</v>
      </c>
      <c r="G42" s="35"/>
      <c r="H42" s="82">
        <f>S_P_500_Historical_Data8[[#This Row],[Price]]/B41-1</f>
        <v>1.3707903198510785E-2</v>
      </c>
      <c r="I42" s="35"/>
      <c r="J42" s="35"/>
      <c r="K42" s="35"/>
      <c r="L42" s="35"/>
      <c r="M42" s="35"/>
      <c r="N42" s="35"/>
      <c r="O42" s="35"/>
      <c r="P42" s="35"/>
      <c r="Q42" s="35"/>
      <c r="R42" s="35"/>
      <c r="S42" s="35"/>
    </row>
    <row r="43" spans="1:19">
      <c r="A43" s="79">
        <v>42796</v>
      </c>
      <c r="B43" s="35">
        <v>2381.9</v>
      </c>
      <c r="C43" s="35">
        <v>2394.8000000000002</v>
      </c>
      <c r="D43" s="35">
        <v>2394.8000000000002</v>
      </c>
      <c r="E43" s="35">
        <v>2380.1999999999998</v>
      </c>
      <c r="F43" s="35">
        <v>-5.8999999999999999E-3</v>
      </c>
      <c r="G43" s="35"/>
      <c r="H43" s="82">
        <f>S_P_500_Historical_Data8[[#This Row],[Price]]/B42-1</f>
        <v>-5.884808013355558E-3</v>
      </c>
      <c r="I43" s="35"/>
      <c r="J43" s="35"/>
      <c r="K43" s="35"/>
      <c r="L43" s="35"/>
      <c r="M43" s="35"/>
      <c r="N43" s="35"/>
      <c r="O43" s="35"/>
      <c r="P43" s="35"/>
      <c r="Q43" s="35"/>
      <c r="R43" s="35"/>
      <c r="S43" s="35"/>
    </row>
    <row r="44" spans="1:19">
      <c r="A44" s="79">
        <v>42797</v>
      </c>
      <c r="B44" s="35">
        <v>2383.1</v>
      </c>
      <c r="C44" s="35">
        <v>2380.9</v>
      </c>
      <c r="D44" s="35">
        <v>2383.9</v>
      </c>
      <c r="E44" s="35">
        <v>2375.4</v>
      </c>
      <c r="F44" s="35">
        <v>5.0000000000000001E-4</v>
      </c>
      <c r="G44" s="35"/>
      <c r="H44" s="82">
        <f>S_P_500_Historical_Data8[[#This Row],[Price]]/B43-1</f>
        <v>5.0379948780387984E-4</v>
      </c>
      <c r="I44" s="35"/>
      <c r="J44" s="35"/>
      <c r="K44" s="35"/>
      <c r="L44" s="35"/>
      <c r="M44" s="35"/>
      <c r="N44" s="35"/>
      <c r="O44" s="35"/>
      <c r="P44" s="35"/>
      <c r="Q44" s="35"/>
      <c r="R44" s="35"/>
      <c r="S44" s="35"/>
    </row>
    <row r="45" spans="1:19">
      <c r="A45" s="79">
        <v>42800</v>
      </c>
      <c r="B45" s="35">
        <v>2375.3000000000002</v>
      </c>
      <c r="C45" s="35">
        <v>2375.1999999999998</v>
      </c>
      <c r="D45" s="35">
        <v>2378.8000000000002</v>
      </c>
      <c r="E45" s="35">
        <v>2368</v>
      </c>
      <c r="F45" s="35">
        <v>-3.3E-3</v>
      </c>
      <c r="G45" s="35"/>
      <c r="H45" s="82">
        <f>S_P_500_Historical_Data8[[#This Row],[Price]]/B44-1</f>
        <v>-3.2730477109645939E-3</v>
      </c>
      <c r="I45" s="35"/>
      <c r="J45" s="35"/>
      <c r="K45" s="35"/>
      <c r="L45" s="35"/>
      <c r="M45" s="35"/>
      <c r="N45" s="35"/>
      <c r="O45" s="35"/>
      <c r="P45" s="35"/>
      <c r="Q45" s="35"/>
      <c r="R45" s="35"/>
      <c r="S45" s="35"/>
    </row>
    <row r="46" spans="1:19">
      <c r="A46" s="79">
        <v>42801</v>
      </c>
      <c r="B46" s="35">
        <v>2368.4</v>
      </c>
      <c r="C46" s="35">
        <v>2370.6999999999998</v>
      </c>
      <c r="D46" s="35">
        <v>2375.1</v>
      </c>
      <c r="E46" s="35">
        <v>2365.5</v>
      </c>
      <c r="F46" s="35">
        <v>-2.8999999999999998E-3</v>
      </c>
      <c r="G46" s="35"/>
      <c r="H46" s="82">
        <f>S_P_500_Historical_Data8[[#This Row],[Price]]/B45-1</f>
        <v>-2.9048962236349896E-3</v>
      </c>
      <c r="I46" s="35"/>
      <c r="J46" s="35"/>
      <c r="K46" s="35"/>
      <c r="L46" s="35"/>
      <c r="M46" s="35"/>
      <c r="N46" s="35"/>
      <c r="O46" s="35"/>
      <c r="P46" s="35"/>
      <c r="Q46" s="35"/>
      <c r="R46" s="35"/>
      <c r="S46" s="35"/>
    </row>
    <row r="47" spans="1:19">
      <c r="A47" s="79">
        <v>42802</v>
      </c>
      <c r="B47" s="35">
        <v>2363</v>
      </c>
      <c r="C47" s="35">
        <v>2369.8000000000002</v>
      </c>
      <c r="D47" s="35">
        <v>2373.1</v>
      </c>
      <c r="E47" s="35">
        <v>2361</v>
      </c>
      <c r="F47" s="35">
        <v>-2.3E-3</v>
      </c>
      <c r="G47" s="35"/>
      <c r="H47" s="82">
        <f>S_P_500_Historical_Data8[[#This Row],[Price]]/B46-1</f>
        <v>-2.2800202668468161E-3</v>
      </c>
      <c r="I47" s="35"/>
      <c r="J47" s="35"/>
      <c r="K47" s="35"/>
      <c r="L47" s="35"/>
      <c r="M47" s="35"/>
      <c r="N47" s="35"/>
      <c r="O47" s="35"/>
      <c r="P47" s="35"/>
      <c r="Q47" s="35"/>
      <c r="R47" s="35"/>
      <c r="S47" s="35"/>
    </row>
    <row r="48" spans="1:19">
      <c r="A48" s="79">
        <v>42803</v>
      </c>
      <c r="B48" s="35">
        <v>2364.9</v>
      </c>
      <c r="C48" s="35">
        <v>2363.5</v>
      </c>
      <c r="D48" s="35">
        <v>2369.1</v>
      </c>
      <c r="E48" s="35">
        <v>2354.5</v>
      </c>
      <c r="F48" s="35">
        <v>8.0000000000000004E-4</v>
      </c>
      <c r="G48" s="35"/>
      <c r="H48" s="82">
        <f>S_P_500_Historical_Data8[[#This Row],[Price]]/B47-1</f>
        <v>8.0406263224719332E-4</v>
      </c>
      <c r="I48" s="35"/>
      <c r="J48" s="35"/>
      <c r="K48" s="35"/>
      <c r="L48" s="35"/>
      <c r="M48" s="35"/>
      <c r="N48" s="35"/>
      <c r="O48" s="35"/>
      <c r="P48" s="35"/>
      <c r="Q48" s="35"/>
      <c r="R48" s="35"/>
      <c r="S48" s="35"/>
    </row>
    <row r="49" spans="1:19">
      <c r="A49" s="79">
        <v>42804</v>
      </c>
      <c r="B49" s="35">
        <v>2372.6</v>
      </c>
      <c r="C49" s="35">
        <v>2372.5</v>
      </c>
      <c r="D49" s="35">
        <v>2376.9</v>
      </c>
      <c r="E49" s="35">
        <v>2363</v>
      </c>
      <c r="F49" s="35">
        <v>3.3E-3</v>
      </c>
      <c r="G49" s="35"/>
      <c r="H49" s="82">
        <f>S_P_500_Historical_Data8[[#This Row],[Price]]/B48-1</f>
        <v>3.2559516258614529E-3</v>
      </c>
      <c r="I49" s="35"/>
      <c r="J49" s="35"/>
      <c r="K49" s="35"/>
      <c r="L49" s="35"/>
      <c r="M49" s="35"/>
      <c r="N49" s="35"/>
      <c r="O49" s="35"/>
      <c r="P49" s="35"/>
      <c r="Q49" s="35"/>
      <c r="R49" s="35"/>
      <c r="S49" s="35"/>
    </row>
    <row r="50" spans="1:19">
      <c r="A50" s="79">
        <v>42807</v>
      </c>
      <c r="B50" s="35">
        <v>2373.5</v>
      </c>
      <c r="C50" s="35">
        <v>2371.6</v>
      </c>
      <c r="D50" s="35">
        <v>2374.4</v>
      </c>
      <c r="E50" s="35">
        <v>2368.5</v>
      </c>
      <c r="F50" s="35">
        <v>4.0000000000000002E-4</v>
      </c>
      <c r="G50" s="35"/>
      <c r="H50" s="82">
        <f>S_P_500_Historical_Data8[[#This Row],[Price]]/B49-1</f>
        <v>3.7933069206785852E-4</v>
      </c>
      <c r="I50" s="35"/>
      <c r="J50" s="35"/>
      <c r="K50" s="35"/>
      <c r="L50" s="35"/>
      <c r="M50" s="35"/>
      <c r="N50" s="35"/>
      <c r="O50" s="35"/>
      <c r="P50" s="35"/>
      <c r="Q50" s="35"/>
      <c r="R50" s="35"/>
      <c r="S50" s="35"/>
    </row>
    <row r="51" spans="1:19">
      <c r="A51" s="79">
        <v>42808</v>
      </c>
      <c r="B51" s="35">
        <v>2365.4</v>
      </c>
      <c r="C51" s="35">
        <v>2368.6</v>
      </c>
      <c r="D51" s="35">
        <v>2368.6</v>
      </c>
      <c r="E51" s="35">
        <v>2358.1999999999998</v>
      </c>
      <c r="F51" s="35">
        <v>-3.3999999999999998E-3</v>
      </c>
      <c r="G51" s="35"/>
      <c r="H51" s="82">
        <f>S_P_500_Historical_Data8[[#This Row],[Price]]/B50-1</f>
        <v>-3.4126816937012361E-3</v>
      </c>
      <c r="I51" s="35"/>
      <c r="J51" s="35"/>
      <c r="K51" s="35"/>
      <c r="L51" s="35"/>
      <c r="M51" s="35"/>
      <c r="N51" s="35"/>
      <c r="O51" s="35"/>
      <c r="P51" s="35"/>
      <c r="Q51" s="35"/>
      <c r="R51" s="35"/>
      <c r="S51" s="35"/>
    </row>
    <row r="52" spans="1:19">
      <c r="A52" s="79">
        <v>42809</v>
      </c>
      <c r="B52" s="35">
        <v>2385.3000000000002</v>
      </c>
      <c r="C52" s="35">
        <v>2370.3000000000002</v>
      </c>
      <c r="D52" s="35">
        <v>2390</v>
      </c>
      <c r="E52" s="35">
        <v>2368.9</v>
      </c>
      <c r="F52" s="35">
        <v>8.3999999999999995E-3</v>
      </c>
      <c r="G52" s="35"/>
      <c r="H52" s="82">
        <f>S_P_500_Historical_Data8[[#This Row],[Price]]/B51-1</f>
        <v>8.4129534116852422E-3</v>
      </c>
      <c r="I52" s="35"/>
      <c r="J52" s="35"/>
      <c r="K52" s="35"/>
      <c r="L52" s="35"/>
      <c r="M52" s="35"/>
      <c r="N52" s="35"/>
      <c r="O52" s="35"/>
      <c r="P52" s="35"/>
      <c r="Q52" s="35"/>
      <c r="R52" s="35"/>
      <c r="S52" s="35"/>
    </row>
    <row r="53" spans="1:19">
      <c r="A53" s="79">
        <v>42810</v>
      </c>
      <c r="B53" s="35">
        <v>2381.4</v>
      </c>
      <c r="C53" s="35">
        <v>2387.6999999999998</v>
      </c>
      <c r="D53" s="35">
        <v>2388.1</v>
      </c>
      <c r="E53" s="35">
        <v>2377.1999999999998</v>
      </c>
      <c r="F53" s="35">
        <v>-1.6000000000000001E-3</v>
      </c>
      <c r="G53" s="35"/>
      <c r="H53" s="82">
        <f>S_P_500_Historical_Data8[[#This Row],[Price]]/B52-1</f>
        <v>-1.6350144635894903E-3</v>
      </c>
      <c r="I53" s="35"/>
      <c r="J53" s="35"/>
      <c r="K53" s="35"/>
      <c r="L53" s="35"/>
      <c r="M53" s="35"/>
      <c r="N53" s="35"/>
      <c r="O53" s="35"/>
      <c r="P53" s="35"/>
      <c r="Q53" s="35"/>
      <c r="R53" s="35"/>
      <c r="S53" s="35"/>
    </row>
    <row r="54" spans="1:19">
      <c r="A54" s="79">
        <v>42811</v>
      </c>
      <c r="B54" s="35">
        <v>2378.1999999999998</v>
      </c>
      <c r="C54" s="35">
        <v>2383.6999999999998</v>
      </c>
      <c r="D54" s="35">
        <v>2385.6999999999998</v>
      </c>
      <c r="E54" s="35">
        <v>2377.6</v>
      </c>
      <c r="F54" s="35">
        <v>-1.2999999999999999E-3</v>
      </c>
      <c r="G54" s="35"/>
      <c r="H54" s="82">
        <f>S_P_500_Historical_Data8[[#This Row],[Price]]/B53-1</f>
        <v>-1.3437473754934759E-3</v>
      </c>
      <c r="I54" s="35"/>
      <c r="J54" s="35"/>
      <c r="K54" s="35"/>
      <c r="L54" s="35"/>
      <c r="M54" s="35"/>
      <c r="N54" s="35"/>
      <c r="O54" s="35"/>
      <c r="P54" s="35"/>
      <c r="Q54" s="35"/>
      <c r="R54" s="35"/>
      <c r="S54" s="35"/>
    </row>
    <row r="55" spans="1:19">
      <c r="A55" s="79">
        <v>42814</v>
      </c>
      <c r="B55" s="35">
        <v>2373.5</v>
      </c>
      <c r="C55" s="35">
        <v>2378.1999999999998</v>
      </c>
      <c r="D55" s="35">
        <v>2379.6</v>
      </c>
      <c r="E55" s="35">
        <v>2369.6999999999998</v>
      </c>
      <c r="F55" s="35">
        <v>-2E-3</v>
      </c>
      <c r="G55" s="35"/>
      <c r="H55" s="82">
        <f>S_P_500_Historical_Data8[[#This Row],[Price]]/B54-1</f>
        <v>-1.9762845849801147E-3</v>
      </c>
      <c r="I55" s="35"/>
      <c r="J55" s="35"/>
      <c r="K55" s="35"/>
      <c r="L55" s="35"/>
      <c r="M55" s="35"/>
      <c r="N55" s="35"/>
      <c r="O55" s="35"/>
      <c r="P55" s="35"/>
      <c r="Q55" s="35"/>
      <c r="R55" s="35"/>
      <c r="S55" s="35"/>
    </row>
    <row r="56" spans="1:19">
      <c r="A56" s="79">
        <v>42815</v>
      </c>
      <c r="B56" s="35">
        <v>2344</v>
      </c>
      <c r="C56" s="35">
        <v>2379.3000000000002</v>
      </c>
      <c r="D56" s="35">
        <v>2381.9</v>
      </c>
      <c r="E56" s="35">
        <v>2341.9</v>
      </c>
      <c r="F56" s="35">
        <v>-1.24E-2</v>
      </c>
      <c r="G56" s="35"/>
      <c r="H56" s="82">
        <f>S_P_500_Historical_Data8[[#This Row],[Price]]/B55-1</f>
        <v>-1.2428902464714509E-2</v>
      </c>
      <c r="I56" s="35"/>
      <c r="J56" s="35"/>
      <c r="K56" s="35"/>
      <c r="L56" s="35"/>
      <c r="M56" s="35"/>
      <c r="N56" s="35"/>
      <c r="O56" s="35"/>
      <c r="P56" s="35"/>
      <c r="Q56" s="35"/>
      <c r="R56" s="35"/>
      <c r="S56" s="35"/>
    </row>
    <row r="57" spans="1:19">
      <c r="A57" s="79">
        <v>42816</v>
      </c>
      <c r="B57" s="35">
        <v>2348.4</v>
      </c>
      <c r="C57" s="35">
        <v>2343</v>
      </c>
      <c r="D57" s="35">
        <v>2351.8000000000002</v>
      </c>
      <c r="E57" s="35">
        <v>2336.4</v>
      </c>
      <c r="F57" s="35">
        <v>1.9E-3</v>
      </c>
      <c r="G57" s="35"/>
      <c r="H57" s="82">
        <f>S_P_500_Historical_Data8[[#This Row],[Price]]/B56-1</f>
        <v>1.8771331058020646E-3</v>
      </c>
      <c r="I57" s="35"/>
      <c r="J57" s="35"/>
      <c r="K57" s="35"/>
      <c r="L57" s="35"/>
      <c r="M57" s="35"/>
      <c r="N57" s="35"/>
      <c r="O57" s="35"/>
      <c r="P57" s="35"/>
      <c r="Q57" s="35"/>
      <c r="R57" s="35"/>
      <c r="S57" s="35"/>
    </row>
    <row r="58" spans="1:19">
      <c r="A58" s="79">
        <v>42817</v>
      </c>
      <c r="B58" s="35">
        <v>2346</v>
      </c>
      <c r="C58" s="35">
        <v>2346</v>
      </c>
      <c r="D58" s="35">
        <v>2358.9</v>
      </c>
      <c r="E58" s="35">
        <v>2342.1</v>
      </c>
      <c r="F58" s="35">
        <v>-1E-3</v>
      </c>
      <c r="G58" s="35"/>
      <c r="H58" s="82">
        <f>S_P_500_Historical_Data8[[#This Row],[Price]]/B57-1</f>
        <v>-1.0219724067450642E-3</v>
      </c>
      <c r="I58" s="35"/>
      <c r="J58" s="35"/>
      <c r="K58" s="35"/>
      <c r="L58" s="35"/>
      <c r="M58" s="35"/>
      <c r="N58" s="35"/>
      <c r="O58" s="35"/>
      <c r="P58" s="35"/>
      <c r="Q58" s="35"/>
      <c r="R58" s="35"/>
      <c r="S58" s="35"/>
    </row>
    <row r="59" spans="1:19">
      <c r="A59" s="79">
        <v>42818</v>
      </c>
      <c r="B59" s="35">
        <v>2344</v>
      </c>
      <c r="C59" s="35">
        <v>2350.4</v>
      </c>
      <c r="D59" s="35">
        <v>2356.1999999999998</v>
      </c>
      <c r="E59" s="35">
        <v>2335.6999999999998</v>
      </c>
      <c r="F59" s="35">
        <v>-8.9999999999999998E-4</v>
      </c>
      <c r="G59" s="35"/>
      <c r="H59" s="82">
        <f>S_P_500_Historical_Data8[[#This Row],[Price]]/B58-1</f>
        <v>-8.5251491901106036E-4</v>
      </c>
      <c r="I59" s="35"/>
      <c r="J59" s="35"/>
      <c r="K59" s="35"/>
      <c r="L59" s="35"/>
      <c r="M59" s="35"/>
      <c r="N59" s="35"/>
      <c r="O59" s="35"/>
      <c r="P59" s="35"/>
      <c r="Q59" s="35"/>
      <c r="R59" s="35"/>
      <c r="S59" s="35"/>
    </row>
    <row r="60" spans="1:19">
      <c r="A60" s="79">
        <v>42821</v>
      </c>
      <c r="B60" s="35">
        <v>2341.6</v>
      </c>
      <c r="C60" s="35">
        <v>2329.1</v>
      </c>
      <c r="D60" s="35">
        <v>2344.9</v>
      </c>
      <c r="E60" s="35">
        <v>2322.1999999999998</v>
      </c>
      <c r="F60" s="35">
        <v>-1E-3</v>
      </c>
      <c r="G60" s="35"/>
      <c r="H60" s="82">
        <f>S_P_500_Historical_Data8[[#This Row],[Price]]/B59-1</f>
        <v>-1.0238907849829948E-3</v>
      </c>
      <c r="I60" s="35"/>
      <c r="J60" s="35"/>
      <c r="K60" s="35"/>
      <c r="L60" s="35"/>
      <c r="M60" s="35"/>
      <c r="N60" s="35"/>
      <c r="O60" s="35"/>
      <c r="P60" s="35"/>
      <c r="Q60" s="35"/>
      <c r="R60" s="35"/>
      <c r="S60" s="35"/>
    </row>
    <row r="61" spans="1:19">
      <c r="A61" s="79">
        <v>42822</v>
      </c>
      <c r="B61" s="35">
        <v>2358.6</v>
      </c>
      <c r="C61" s="35">
        <v>2339.8000000000002</v>
      </c>
      <c r="D61" s="35">
        <v>2363.8000000000002</v>
      </c>
      <c r="E61" s="35">
        <v>2337.6</v>
      </c>
      <c r="F61" s="35">
        <v>7.3000000000000001E-3</v>
      </c>
      <c r="G61" s="35"/>
      <c r="H61" s="82">
        <f>S_P_500_Historical_Data8[[#This Row],[Price]]/B60-1</f>
        <v>7.2599931670651596E-3</v>
      </c>
      <c r="I61" s="35"/>
      <c r="J61" s="35"/>
      <c r="K61" s="35"/>
      <c r="L61" s="35"/>
      <c r="M61" s="35"/>
      <c r="N61" s="35"/>
      <c r="O61" s="35"/>
      <c r="P61" s="35"/>
      <c r="Q61" s="35"/>
      <c r="R61" s="35"/>
      <c r="S61" s="35"/>
    </row>
    <row r="62" spans="1:19">
      <c r="A62" s="79">
        <v>42823</v>
      </c>
      <c r="B62" s="35">
        <v>2361.1</v>
      </c>
      <c r="C62" s="35">
        <v>2356.5</v>
      </c>
      <c r="D62" s="35">
        <v>2363.4</v>
      </c>
      <c r="E62" s="35">
        <v>2352.9</v>
      </c>
      <c r="F62" s="35">
        <v>1.1000000000000001E-3</v>
      </c>
      <c r="G62" s="35"/>
      <c r="H62" s="82">
        <f>S_P_500_Historical_Data8[[#This Row],[Price]]/B61-1</f>
        <v>1.0599508182820294E-3</v>
      </c>
      <c r="I62" s="35"/>
      <c r="J62" s="35"/>
      <c r="K62" s="35"/>
      <c r="L62" s="35"/>
      <c r="M62" s="35"/>
      <c r="N62" s="35"/>
      <c r="O62" s="35"/>
      <c r="P62" s="35"/>
      <c r="Q62" s="35"/>
      <c r="R62" s="35"/>
      <c r="S62" s="35"/>
    </row>
    <row r="63" spans="1:19">
      <c r="A63" s="79">
        <v>42824</v>
      </c>
      <c r="B63" s="35">
        <v>2368.1</v>
      </c>
      <c r="C63" s="35">
        <v>2361.3000000000002</v>
      </c>
      <c r="D63" s="35">
        <v>2370.4</v>
      </c>
      <c r="E63" s="35">
        <v>2358.6</v>
      </c>
      <c r="F63" s="35">
        <v>3.0000000000000001E-3</v>
      </c>
      <c r="G63" s="35"/>
      <c r="H63" s="82">
        <f>S_P_500_Historical_Data8[[#This Row],[Price]]/B62-1</f>
        <v>2.9647198339757264E-3</v>
      </c>
      <c r="I63" s="35"/>
      <c r="J63" s="35"/>
      <c r="K63" s="35"/>
      <c r="L63" s="35"/>
      <c r="M63" s="35"/>
      <c r="N63" s="35"/>
      <c r="O63" s="35"/>
      <c r="P63" s="35"/>
      <c r="Q63" s="35"/>
      <c r="R63" s="35"/>
      <c r="S63" s="35"/>
    </row>
    <row r="64" spans="1:19">
      <c r="A64" s="79">
        <v>42825</v>
      </c>
      <c r="B64" s="35">
        <v>2362.6999999999998</v>
      </c>
      <c r="C64" s="35">
        <v>2364.8000000000002</v>
      </c>
      <c r="D64" s="35">
        <v>2370.3000000000002</v>
      </c>
      <c r="E64" s="35">
        <v>2362.6</v>
      </c>
      <c r="F64" s="35">
        <v>-2.3E-3</v>
      </c>
      <c r="G64" s="35"/>
      <c r="H64" s="82">
        <f>S_P_500_Historical_Data8[[#This Row],[Price]]/B63-1</f>
        <v>-2.2803091085681348E-3</v>
      </c>
      <c r="I64" s="35"/>
      <c r="J64" s="35"/>
      <c r="K64" s="35"/>
      <c r="L64" s="35"/>
      <c r="M64" s="35"/>
      <c r="N64" s="35"/>
      <c r="O64" s="35"/>
      <c r="P64" s="35"/>
      <c r="Q64" s="35"/>
      <c r="R64" s="35"/>
      <c r="S64" s="35"/>
    </row>
    <row r="65" spans="1:19">
      <c r="A65" s="79">
        <v>42828</v>
      </c>
      <c r="B65" s="35">
        <v>2358.8000000000002</v>
      </c>
      <c r="C65" s="35">
        <v>2362.3000000000002</v>
      </c>
      <c r="D65" s="35">
        <v>2365.9</v>
      </c>
      <c r="E65" s="35">
        <v>2344.6999999999998</v>
      </c>
      <c r="F65" s="35">
        <v>-1.6999999999999999E-3</v>
      </c>
      <c r="G65" s="35"/>
      <c r="H65" s="82">
        <f>S_P_500_Historical_Data8[[#This Row],[Price]]/B64-1</f>
        <v>-1.650653912896094E-3</v>
      </c>
      <c r="I65" s="35"/>
      <c r="J65" s="35"/>
      <c r="K65" s="35"/>
      <c r="L65" s="35"/>
      <c r="M65" s="35"/>
      <c r="N65" s="35"/>
      <c r="O65" s="35"/>
      <c r="P65" s="35"/>
      <c r="Q65" s="35"/>
      <c r="R65" s="35"/>
      <c r="S65" s="35"/>
    </row>
    <row r="66" spans="1:19">
      <c r="A66" s="79">
        <v>42829</v>
      </c>
      <c r="B66" s="35">
        <v>2360.1999999999998</v>
      </c>
      <c r="C66" s="35">
        <v>2354.8000000000002</v>
      </c>
      <c r="D66" s="35">
        <v>2360.5</v>
      </c>
      <c r="E66" s="35">
        <v>2350.6999999999998</v>
      </c>
      <c r="F66" s="35">
        <v>5.9999999999999995E-4</v>
      </c>
      <c r="G66" s="35"/>
      <c r="H66" s="82">
        <f>S_P_500_Historical_Data8[[#This Row],[Price]]/B65-1</f>
        <v>5.9352212989649544E-4</v>
      </c>
      <c r="I66" s="35"/>
      <c r="J66" s="35"/>
      <c r="K66" s="35"/>
      <c r="L66" s="35"/>
      <c r="M66" s="35"/>
      <c r="N66" s="35"/>
      <c r="O66" s="35"/>
      <c r="P66" s="35"/>
      <c r="Q66" s="35"/>
      <c r="R66" s="35"/>
      <c r="S66" s="35"/>
    </row>
    <row r="67" spans="1:19">
      <c r="A67" s="79">
        <v>42830</v>
      </c>
      <c r="B67" s="35">
        <v>2352.9</v>
      </c>
      <c r="C67" s="35">
        <v>2366.6</v>
      </c>
      <c r="D67" s="35">
        <v>2378.4</v>
      </c>
      <c r="E67" s="35">
        <v>2350.5</v>
      </c>
      <c r="F67" s="35">
        <v>-3.0999999999999999E-3</v>
      </c>
      <c r="G67" s="35"/>
      <c r="H67" s="82">
        <f>S_P_500_Historical_Data8[[#This Row],[Price]]/B66-1</f>
        <v>-3.0929582238792275E-3</v>
      </c>
      <c r="I67" s="35"/>
      <c r="J67" s="35"/>
      <c r="K67" s="35"/>
      <c r="L67" s="35"/>
      <c r="M67" s="35"/>
      <c r="N67" s="35"/>
      <c r="O67" s="35"/>
      <c r="P67" s="35"/>
      <c r="Q67" s="35"/>
      <c r="R67" s="35"/>
      <c r="S67" s="35"/>
    </row>
    <row r="68" spans="1:19">
      <c r="A68" s="79">
        <v>42831</v>
      </c>
      <c r="B68" s="35">
        <v>2357.5</v>
      </c>
      <c r="C68" s="35">
        <v>2353.8000000000002</v>
      </c>
      <c r="D68" s="35">
        <v>2364.1999999999998</v>
      </c>
      <c r="E68" s="35">
        <v>2348.9</v>
      </c>
      <c r="F68" s="35">
        <v>2E-3</v>
      </c>
      <c r="G68" s="35"/>
      <c r="H68" s="82">
        <f>S_P_500_Historical_Data8[[#This Row],[Price]]/B67-1</f>
        <v>1.9550342130987275E-3</v>
      </c>
      <c r="I68" s="35"/>
      <c r="J68" s="35"/>
      <c r="K68" s="35"/>
      <c r="L68" s="35"/>
      <c r="M68" s="35"/>
      <c r="N68" s="35"/>
      <c r="O68" s="35"/>
      <c r="P68" s="35"/>
      <c r="Q68" s="35"/>
      <c r="R68" s="35"/>
      <c r="S68" s="35"/>
    </row>
    <row r="69" spans="1:19">
      <c r="A69" s="79">
        <v>42832</v>
      </c>
      <c r="B69" s="35">
        <v>2355.5</v>
      </c>
      <c r="C69" s="35">
        <v>2356.6</v>
      </c>
      <c r="D69" s="35">
        <v>2363.8000000000002</v>
      </c>
      <c r="E69" s="35">
        <v>2350.6999999999998</v>
      </c>
      <c r="F69" s="35">
        <v>-8.0000000000000004E-4</v>
      </c>
      <c r="G69" s="35"/>
      <c r="H69" s="82">
        <f>S_P_500_Historical_Data8[[#This Row],[Price]]/B68-1</f>
        <v>-8.4835630965007791E-4</v>
      </c>
      <c r="I69" s="35"/>
      <c r="J69" s="35"/>
      <c r="K69" s="35"/>
      <c r="L69" s="35"/>
      <c r="M69" s="35"/>
      <c r="N69" s="35"/>
      <c r="O69" s="35"/>
      <c r="P69" s="35"/>
      <c r="Q69" s="35"/>
      <c r="R69" s="35"/>
      <c r="S69" s="35"/>
    </row>
    <row r="70" spans="1:19">
      <c r="A70" s="79">
        <v>42835</v>
      </c>
      <c r="B70" s="35">
        <v>2357.1999999999998</v>
      </c>
      <c r="C70" s="35">
        <v>2357.1999999999998</v>
      </c>
      <c r="D70" s="35">
        <v>2366.4</v>
      </c>
      <c r="E70" s="35">
        <v>2351.5</v>
      </c>
      <c r="F70" s="35">
        <v>6.9999999999999999E-4</v>
      </c>
      <c r="G70" s="35"/>
      <c r="H70" s="82">
        <f>S_P_500_Historical_Data8[[#This Row],[Price]]/B69-1</f>
        <v>7.2171513479091232E-4</v>
      </c>
      <c r="I70" s="35"/>
      <c r="J70" s="35"/>
      <c r="K70" s="35"/>
      <c r="L70" s="35"/>
      <c r="M70" s="35"/>
      <c r="N70" s="35"/>
      <c r="O70" s="35"/>
      <c r="P70" s="35"/>
      <c r="Q70" s="35"/>
      <c r="R70" s="35"/>
      <c r="S70" s="35"/>
    </row>
    <row r="71" spans="1:19">
      <c r="A71" s="79">
        <v>42836</v>
      </c>
      <c r="B71" s="35">
        <v>2353.8000000000002</v>
      </c>
      <c r="C71" s="35">
        <v>2353.9</v>
      </c>
      <c r="D71" s="35">
        <v>2355.1999999999998</v>
      </c>
      <c r="E71" s="35">
        <v>2337.1999999999998</v>
      </c>
      <c r="F71" s="35">
        <v>-1.4E-3</v>
      </c>
      <c r="G71" s="35"/>
      <c r="H71" s="82">
        <f>S_P_500_Historical_Data8[[#This Row],[Price]]/B70-1</f>
        <v>-1.4423892754114043E-3</v>
      </c>
      <c r="I71" s="35"/>
      <c r="J71" s="35"/>
      <c r="K71" s="35"/>
      <c r="L71" s="35"/>
      <c r="M71" s="35"/>
      <c r="N71" s="35"/>
      <c r="O71" s="35"/>
      <c r="P71" s="35"/>
      <c r="Q71" s="35"/>
      <c r="R71" s="35"/>
      <c r="S71" s="35"/>
    </row>
    <row r="72" spans="1:19">
      <c r="A72" s="79">
        <v>42837</v>
      </c>
      <c r="B72" s="35">
        <v>2344.9</v>
      </c>
      <c r="C72" s="35">
        <v>2352.1999999999998</v>
      </c>
      <c r="D72" s="35">
        <v>2352.6999999999998</v>
      </c>
      <c r="E72" s="35">
        <v>2341.1999999999998</v>
      </c>
      <c r="F72" s="35">
        <v>-3.8E-3</v>
      </c>
      <c r="G72" s="35"/>
      <c r="H72" s="82">
        <f>S_P_500_Historical_Data8[[#This Row],[Price]]/B71-1</f>
        <v>-3.7811198912397481E-3</v>
      </c>
      <c r="I72" s="35"/>
      <c r="J72" s="35"/>
      <c r="K72" s="35"/>
      <c r="L72" s="35"/>
      <c r="M72" s="35"/>
      <c r="N72" s="35"/>
      <c r="O72" s="35"/>
      <c r="P72" s="35"/>
      <c r="Q72" s="35"/>
      <c r="R72" s="35"/>
      <c r="S72" s="35"/>
    </row>
    <row r="73" spans="1:19">
      <c r="A73" s="79">
        <v>42838</v>
      </c>
      <c r="B73" s="35">
        <v>2328.9</v>
      </c>
      <c r="C73" s="35">
        <v>2342</v>
      </c>
      <c r="D73" s="35">
        <v>2348.3000000000002</v>
      </c>
      <c r="E73" s="35">
        <v>2328.9</v>
      </c>
      <c r="F73" s="35">
        <v>-6.7999999999999996E-3</v>
      </c>
      <c r="G73" s="35"/>
      <c r="H73" s="82">
        <f>S_P_500_Historical_Data8[[#This Row],[Price]]/B72-1</f>
        <v>-6.8233186916286659E-3</v>
      </c>
      <c r="I73" s="35"/>
      <c r="J73" s="35"/>
      <c r="K73" s="35"/>
      <c r="L73" s="35"/>
      <c r="M73" s="35"/>
      <c r="N73" s="35"/>
      <c r="O73" s="35"/>
      <c r="P73" s="35"/>
      <c r="Q73" s="35"/>
      <c r="R73" s="35"/>
      <c r="S73" s="35"/>
    </row>
    <row r="74" spans="1:19">
      <c r="A74" s="79">
        <v>42842</v>
      </c>
      <c r="B74" s="35">
        <v>2349</v>
      </c>
      <c r="C74" s="35">
        <v>2332.6</v>
      </c>
      <c r="D74" s="35">
        <v>2349.1</v>
      </c>
      <c r="E74" s="35">
        <v>2332.5</v>
      </c>
      <c r="F74" s="35">
        <v>8.6E-3</v>
      </c>
      <c r="G74" s="35"/>
      <c r="H74" s="82">
        <f>S_P_500_Historical_Data8[[#This Row],[Price]]/B73-1</f>
        <v>8.6306840139120933E-3</v>
      </c>
      <c r="I74" s="35"/>
      <c r="J74" s="35"/>
      <c r="K74" s="35"/>
      <c r="L74" s="35"/>
      <c r="M74" s="35"/>
      <c r="N74" s="35"/>
      <c r="O74" s="35"/>
      <c r="P74" s="35"/>
      <c r="Q74" s="35"/>
      <c r="R74" s="35"/>
      <c r="S74" s="35"/>
    </row>
    <row r="75" spans="1:19">
      <c r="A75" s="79">
        <v>42843</v>
      </c>
      <c r="B75" s="35">
        <v>2342.1999999999998</v>
      </c>
      <c r="C75" s="35">
        <v>2342.5</v>
      </c>
      <c r="D75" s="35">
        <v>2348.3000000000002</v>
      </c>
      <c r="E75" s="35">
        <v>2334.5</v>
      </c>
      <c r="F75" s="35">
        <v>-2.8999999999999998E-3</v>
      </c>
      <c r="G75" s="35"/>
      <c r="H75" s="82">
        <f>S_P_500_Historical_Data8[[#This Row],[Price]]/B74-1</f>
        <v>-2.8948488718604226E-3</v>
      </c>
      <c r="I75" s="35"/>
      <c r="J75" s="35"/>
      <c r="K75" s="35"/>
      <c r="L75" s="35"/>
      <c r="M75" s="35"/>
      <c r="N75" s="35"/>
      <c r="O75" s="35"/>
      <c r="P75" s="35"/>
      <c r="Q75" s="35"/>
      <c r="R75" s="35"/>
      <c r="S75" s="35"/>
    </row>
    <row r="76" spans="1:19">
      <c r="A76" s="79">
        <v>42844</v>
      </c>
      <c r="B76" s="35">
        <v>2338.1999999999998</v>
      </c>
      <c r="C76" s="35">
        <v>2346.8000000000002</v>
      </c>
      <c r="D76" s="35">
        <v>2352.6</v>
      </c>
      <c r="E76" s="35">
        <v>2335.1</v>
      </c>
      <c r="F76" s="35">
        <v>-1.6999999999999999E-3</v>
      </c>
      <c r="G76" s="35"/>
      <c r="H76" s="82">
        <f>S_P_500_Historical_Data8[[#This Row],[Price]]/B75-1</f>
        <v>-1.7077960891469512E-3</v>
      </c>
      <c r="I76" s="35"/>
      <c r="J76" s="35"/>
      <c r="K76" s="35"/>
      <c r="L76" s="35"/>
      <c r="M76" s="35"/>
      <c r="N76" s="35"/>
      <c r="O76" s="35"/>
      <c r="P76" s="35"/>
      <c r="Q76" s="35"/>
      <c r="R76" s="35"/>
      <c r="S76" s="35"/>
    </row>
    <row r="77" spans="1:19">
      <c r="A77" s="79">
        <v>42845</v>
      </c>
      <c r="B77" s="35">
        <v>2355.8000000000002</v>
      </c>
      <c r="C77" s="35">
        <v>2342.6999999999998</v>
      </c>
      <c r="D77" s="35">
        <v>2361.4</v>
      </c>
      <c r="E77" s="35">
        <v>2340.9</v>
      </c>
      <c r="F77" s="35">
        <v>7.4999999999999997E-3</v>
      </c>
      <c r="G77" s="35"/>
      <c r="H77" s="82">
        <f>S_P_500_Historical_Data8[[#This Row],[Price]]/B76-1</f>
        <v>7.5271576426312325E-3</v>
      </c>
      <c r="I77" s="35"/>
      <c r="J77" s="35"/>
      <c r="K77" s="35"/>
      <c r="L77" s="35"/>
      <c r="M77" s="35"/>
      <c r="N77" s="35"/>
      <c r="O77" s="35"/>
      <c r="P77" s="35"/>
      <c r="Q77" s="35"/>
      <c r="R77" s="35"/>
      <c r="S77" s="35"/>
    </row>
    <row r="78" spans="1:19">
      <c r="A78" s="79">
        <v>42846</v>
      </c>
      <c r="B78" s="35">
        <v>2348.6999999999998</v>
      </c>
      <c r="C78" s="35">
        <v>2354.6999999999998</v>
      </c>
      <c r="D78" s="35">
        <v>2356.1999999999998</v>
      </c>
      <c r="E78" s="35">
        <v>2344.5</v>
      </c>
      <c r="F78" s="35">
        <v>-3.0000000000000001E-3</v>
      </c>
      <c r="G78" s="35"/>
      <c r="H78" s="82">
        <f>S_P_500_Historical_Data8[[#This Row],[Price]]/B77-1</f>
        <v>-3.0138381866033903E-3</v>
      </c>
      <c r="I78" s="35"/>
      <c r="J78" s="35"/>
      <c r="K78" s="35"/>
      <c r="L78" s="35"/>
      <c r="M78" s="35"/>
      <c r="N78" s="35"/>
      <c r="O78" s="35"/>
      <c r="P78" s="35"/>
      <c r="Q78" s="35"/>
      <c r="R78" s="35"/>
      <c r="S78" s="35"/>
    </row>
    <row r="79" spans="1:19">
      <c r="A79" s="79">
        <v>42849</v>
      </c>
      <c r="B79" s="35">
        <v>2374.1999999999998</v>
      </c>
      <c r="C79" s="35">
        <v>2370.3000000000002</v>
      </c>
      <c r="D79" s="35">
        <v>2377</v>
      </c>
      <c r="E79" s="35">
        <v>2369.1999999999998</v>
      </c>
      <c r="F79" s="35">
        <v>1.09E-2</v>
      </c>
      <c r="G79" s="35"/>
      <c r="H79" s="82">
        <f>S_P_500_Historical_Data8[[#This Row],[Price]]/B78-1</f>
        <v>1.0857069868437819E-2</v>
      </c>
      <c r="I79" s="35"/>
      <c r="J79" s="35"/>
      <c r="K79" s="35"/>
      <c r="L79" s="35"/>
      <c r="M79" s="35"/>
      <c r="N79" s="35"/>
      <c r="O79" s="35"/>
      <c r="P79" s="35"/>
      <c r="Q79" s="35"/>
      <c r="R79" s="35"/>
      <c r="S79" s="35"/>
    </row>
    <row r="80" spans="1:19">
      <c r="A80" s="79">
        <v>42850</v>
      </c>
      <c r="B80" s="35">
        <v>2388.6</v>
      </c>
      <c r="C80" s="35">
        <v>2381.5</v>
      </c>
      <c r="D80" s="35">
        <v>2392.5</v>
      </c>
      <c r="E80" s="35">
        <v>2381.1999999999998</v>
      </c>
      <c r="F80" s="35">
        <v>6.1000000000000004E-3</v>
      </c>
      <c r="G80" s="35"/>
      <c r="H80" s="82">
        <f>S_P_500_Historical_Data8[[#This Row],[Price]]/B79-1</f>
        <v>6.0652009097801329E-3</v>
      </c>
      <c r="I80" s="35"/>
      <c r="J80" s="35"/>
      <c r="K80" s="35"/>
      <c r="L80" s="35"/>
      <c r="M80" s="35"/>
      <c r="N80" s="35"/>
      <c r="O80" s="35"/>
      <c r="P80" s="35"/>
      <c r="Q80" s="35"/>
      <c r="R80" s="35"/>
      <c r="S80" s="35"/>
    </row>
    <row r="81" spans="1:19">
      <c r="A81" s="79">
        <v>42851</v>
      </c>
      <c r="B81" s="35">
        <v>2387.4</v>
      </c>
      <c r="C81" s="35">
        <v>2389</v>
      </c>
      <c r="D81" s="35">
        <v>2398.1999999999998</v>
      </c>
      <c r="E81" s="35">
        <v>2386.8000000000002</v>
      </c>
      <c r="F81" s="35">
        <v>-5.0000000000000001E-4</v>
      </c>
      <c r="G81" s="35"/>
      <c r="H81" s="82">
        <f>S_P_500_Historical_Data8[[#This Row],[Price]]/B80-1</f>
        <v>-5.0238633509158692E-4</v>
      </c>
      <c r="I81" s="35"/>
      <c r="J81" s="35"/>
      <c r="K81" s="35"/>
      <c r="L81" s="35"/>
      <c r="M81" s="35"/>
      <c r="N81" s="35"/>
      <c r="O81" s="35"/>
      <c r="P81" s="35"/>
      <c r="Q81" s="35"/>
      <c r="R81" s="35"/>
      <c r="S81" s="35"/>
    </row>
    <row r="82" spans="1:19">
      <c r="A82" s="79">
        <v>42852</v>
      </c>
      <c r="B82" s="35">
        <v>2388.8000000000002</v>
      </c>
      <c r="C82" s="35">
        <v>2389.6999999999998</v>
      </c>
      <c r="D82" s="35">
        <v>2392.1</v>
      </c>
      <c r="E82" s="35">
        <v>2382.6999999999998</v>
      </c>
      <c r="F82" s="35">
        <v>5.9999999999999995E-4</v>
      </c>
      <c r="G82" s="35"/>
      <c r="H82" s="82">
        <f>S_P_500_Historical_Data8[[#This Row],[Price]]/B81-1</f>
        <v>5.8641199631392915E-4</v>
      </c>
      <c r="I82" s="35"/>
      <c r="J82" s="35"/>
      <c r="K82" s="35"/>
      <c r="L82" s="35"/>
      <c r="M82" s="35"/>
      <c r="N82" s="35"/>
      <c r="O82" s="35"/>
      <c r="P82" s="35"/>
      <c r="Q82" s="35"/>
      <c r="R82" s="35"/>
      <c r="S82" s="35"/>
    </row>
    <row r="83" spans="1:19">
      <c r="A83" s="79">
        <v>42853</v>
      </c>
      <c r="B83" s="35">
        <v>2384.1999999999998</v>
      </c>
      <c r="C83" s="35">
        <v>2393.6999999999998</v>
      </c>
      <c r="D83" s="35">
        <v>2393.6999999999998</v>
      </c>
      <c r="E83" s="35">
        <v>2382.4</v>
      </c>
      <c r="F83" s="35">
        <v>-1.9E-3</v>
      </c>
      <c r="G83" s="35"/>
      <c r="H83" s="82">
        <f>S_P_500_Historical_Data8[[#This Row],[Price]]/B82-1</f>
        <v>-1.9256530475554312E-3</v>
      </c>
      <c r="I83" s="35"/>
      <c r="J83" s="35"/>
      <c r="K83" s="35"/>
      <c r="L83" s="35"/>
      <c r="M83" s="35"/>
      <c r="N83" s="35"/>
      <c r="O83" s="35"/>
      <c r="P83" s="35"/>
      <c r="Q83" s="35"/>
      <c r="R83" s="35"/>
      <c r="S83" s="35"/>
    </row>
    <row r="84" spans="1:19">
      <c r="A84" s="79">
        <v>42856</v>
      </c>
      <c r="B84" s="35">
        <v>2388.3000000000002</v>
      </c>
      <c r="C84" s="35">
        <v>2388.5</v>
      </c>
      <c r="D84" s="35">
        <v>2394.5</v>
      </c>
      <c r="E84" s="35">
        <v>2384.8000000000002</v>
      </c>
      <c r="F84" s="35">
        <v>1.6999999999999999E-3</v>
      </c>
      <c r="G84" s="35"/>
      <c r="H84" s="82">
        <f>S_P_500_Historical_Data8[[#This Row],[Price]]/B83-1</f>
        <v>1.7196543914101969E-3</v>
      </c>
      <c r="I84" s="35"/>
      <c r="J84" s="35"/>
      <c r="K84" s="35"/>
      <c r="L84" s="35"/>
      <c r="M84" s="35"/>
      <c r="N84" s="35"/>
      <c r="O84" s="35"/>
      <c r="P84" s="35"/>
      <c r="Q84" s="35"/>
      <c r="R84" s="35"/>
      <c r="S84" s="35"/>
    </row>
    <row r="85" spans="1:19">
      <c r="A85" s="79">
        <v>42857</v>
      </c>
      <c r="B85" s="35">
        <v>2391.1999999999998</v>
      </c>
      <c r="C85" s="35">
        <v>2391.1</v>
      </c>
      <c r="D85" s="35">
        <v>2392.9</v>
      </c>
      <c r="E85" s="35">
        <v>2385.8000000000002</v>
      </c>
      <c r="F85" s="35">
        <v>1.1999999999999999E-3</v>
      </c>
      <c r="G85" s="35"/>
      <c r="H85" s="82">
        <f>S_P_500_Historical_Data8[[#This Row],[Price]]/B84-1</f>
        <v>1.214252815810335E-3</v>
      </c>
      <c r="I85" s="35"/>
      <c r="J85" s="35"/>
      <c r="K85" s="35"/>
      <c r="L85" s="35"/>
      <c r="M85" s="35"/>
      <c r="N85" s="35"/>
      <c r="O85" s="35"/>
      <c r="P85" s="35"/>
      <c r="Q85" s="35"/>
      <c r="R85" s="35"/>
      <c r="S85" s="35"/>
    </row>
    <row r="86" spans="1:19">
      <c r="A86" s="79">
        <v>42858</v>
      </c>
      <c r="B86" s="35">
        <v>2388.1</v>
      </c>
      <c r="C86" s="35">
        <v>2386.5</v>
      </c>
      <c r="D86" s="35">
        <v>2389.8000000000002</v>
      </c>
      <c r="E86" s="35">
        <v>2379.8000000000002</v>
      </c>
      <c r="F86" s="35">
        <v>-1.2999999999999999E-3</v>
      </c>
      <c r="G86" s="35"/>
      <c r="H86" s="82">
        <f>S_P_500_Historical_Data8[[#This Row],[Price]]/B85-1</f>
        <v>-1.2964202074271514E-3</v>
      </c>
      <c r="I86" s="35"/>
      <c r="J86" s="35"/>
      <c r="K86" s="35"/>
      <c r="L86" s="35"/>
      <c r="M86" s="35"/>
      <c r="N86" s="35"/>
      <c r="O86" s="35"/>
      <c r="P86" s="35"/>
      <c r="Q86" s="35"/>
      <c r="R86" s="35"/>
      <c r="S86" s="35"/>
    </row>
    <row r="87" spans="1:19">
      <c r="A87" s="79">
        <v>42859</v>
      </c>
      <c r="B87" s="35">
        <v>2389.5</v>
      </c>
      <c r="C87" s="35">
        <v>2389.8000000000002</v>
      </c>
      <c r="D87" s="35">
        <v>2391.4</v>
      </c>
      <c r="E87" s="35">
        <v>2380.3000000000002</v>
      </c>
      <c r="F87" s="35">
        <v>5.9999999999999995E-4</v>
      </c>
      <c r="G87" s="35"/>
      <c r="H87" s="82">
        <f>S_P_500_Historical_Data8[[#This Row],[Price]]/B86-1</f>
        <v>5.8624010719832143E-4</v>
      </c>
      <c r="I87" s="35"/>
      <c r="J87" s="35"/>
      <c r="K87" s="35"/>
      <c r="L87" s="35"/>
      <c r="M87" s="35"/>
      <c r="N87" s="35"/>
      <c r="O87" s="35"/>
      <c r="P87" s="35"/>
      <c r="Q87" s="35"/>
      <c r="R87" s="35"/>
      <c r="S87" s="35"/>
    </row>
    <row r="88" spans="1:19">
      <c r="A88" s="79">
        <v>42860</v>
      </c>
      <c r="B88" s="35">
        <v>2399.3000000000002</v>
      </c>
      <c r="C88" s="35">
        <v>2392.4</v>
      </c>
      <c r="D88" s="35">
        <v>2399.3000000000002</v>
      </c>
      <c r="E88" s="35">
        <v>2389.4</v>
      </c>
      <c r="F88" s="35">
        <v>4.1000000000000003E-3</v>
      </c>
      <c r="G88" s="35"/>
      <c r="H88" s="82">
        <f>S_P_500_Historical_Data8[[#This Row],[Price]]/B87-1</f>
        <v>4.1012764176606709E-3</v>
      </c>
      <c r="I88" s="35"/>
      <c r="J88" s="35"/>
      <c r="K88" s="35"/>
      <c r="L88" s="35"/>
      <c r="M88" s="35"/>
      <c r="N88" s="35"/>
      <c r="O88" s="35"/>
      <c r="P88" s="35"/>
      <c r="Q88" s="35"/>
      <c r="R88" s="35"/>
      <c r="S88" s="35"/>
    </row>
    <row r="89" spans="1:19">
      <c r="A89" s="79">
        <v>42863</v>
      </c>
      <c r="B89" s="35">
        <v>2399.4</v>
      </c>
      <c r="C89" s="35">
        <v>2399.9</v>
      </c>
      <c r="D89" s="35">
        <v>2401.4</v>
      </c>
      <c r="E89" s="35">
        <v>2393.9</v>
      </c>
      <c r="F89" s="35">
        <v>0</v>
      </c>
      <c r="G89" s="35"/>
      <c r="H89" s="82">
        <f>S_P_500_Historical_Data8[[#This Row],[Price]]/B88-1</f>
        <v>4.167882298999892E-5</v>
      </c>
      <c r="I89" s="35"/>
      <c r="J89" s="35"/>
      <c r="K89" s="35"/>
      <c r="L89" s="35"/>
      <c r="M89" s="35"/>
      <c r="N89" s="35"/>
      <c r="O89" s="35"/>
      <c r="P89" s="35"/>
      <c r="Q89" s="35"/>
      <c r="R89" s="35"/>
      <c r="S89" s="35"/>
    </row>
    <row r="90" spans="1:19">
      <c r="A90" s="79">
        <v>42864</v>
      </c>
      <c r="B90" s="35">
        <v>2396.9</v>
      </c>
      <c r="C90" s="35">
        <v>2401.6</v>
      </c>
      <c r="D90" s="35">
        <v>2403.9</v>
      </c>
      <c r="E90" s="35">
        <v>2392.4</v>
      </c>
      <c r="F90" s="35">
        <v>-1E-3</v>
      </c>
      <c r="G90" s="35"/>
      <c r="H90" s="82">
        <f>S_P_500_Historical_Data8[[#This Row],[Price]]/B89-1</f>
        <v>-1.0419271484537473E-3</v>
      </c>
      <c r="I90" s="35"/>
      <c r="J90" s="35"/>
      <c r="K90" s="35"/>
      <c r="L90" s="35"/>
      <c r="M90" s="35"/>
      <c r="N90" s="35"/>
      <c r="O90" s="35"/>
      <c r="P90" s="35"/>
      <c r="Q90" s="35"/>
      <c r="R90" s="35"/>
      <c r="S90" s="35"/>
    </row>
    <row r="91" spans="1:19">
      <c r="A91" s="79">
        <v>42865</v>
      </c>
      <c r="B91" s="35">
        <v>2399.6</v>
      </c>
      <c r="C91" s="35">
        <v>2396.8000000000002</v>
      </c>
      <c r="D91" s="35">
        <v>2399.6999999999998</v>
      </c>
      <c r="E91" s="35">
        <v>2392.8000000000002</v>
      </c>
      <c r="F91" s="35">
        <v>1.1000000000000001E-3</v>
      </c>
      <c r="G91" s="35"/>
      <c r="H91" s="82">
        <f>S_P_500_Historical_Data8[[#This Row],[Price]]/B90-1</f>
        <v>1.1264550043805777E-3</v>
      </c>
      <c r="I91" s="35"/>
      <c r="J91" s="35"/>
      <c r="K91" s="35"/>
      <c r="L91" s="35"/>
      <c r="M91" s="35"/>
      <c r="N91" s="35"/>
      <c r="O91" s="35"/>
      <c r="P91" s="35"/>
      <c r="Q91" s="35"/>
      <c r="R91" s="35"/>
      <c r="S91" s="35"/>
    </row>
    <row r="92" spans="1:19">
      <c r="A92" s="79">
        <v>42866</v>
      </c>
      <c r="B92" s="35">
        <v>2394.4</v>
      </c>
      <c r="C92" s="35">
        <v>2394.8000000000002</v>
      </c>
      <c r="D92" s="35">
        <v>2395.6999999999998</v>
      </c>
      <c r="E92" s="35">
        <v>2381.6999999999998</v>
      </c>
      <c r="F92" s="35">
        <v>-2.2000000000000001E-3</v>
      </c>
      <c r="G92" s="35"/>
      <c r="H92" s="82">
        <f>S_P_500_Historical_Data8[[#This Row],[Price]]/B91-1</f>
        <v>-2.1670278379729568E-3</v>
      </c>
      <c r="I92" s="35"/>
      <c r="J92" s="35"/>
      <c r="K92" s="35"/>
      <c r="L92" s="35"/>
      <c r="M92" s="35"/>
      <c r="N92" s="35"/>
      <c r="O92" s="35"/>
      <c r="P92" s="35"/>
      <c r="Q92" s="35"/>
      <c r="R92" s="35"/>
      <c r="S92" s="35"/>
    </row>
    <row r="93" spans="1:19">
      <c r="A93" s="79">
        <v>42867</v>
      </c>
      <c r="B93" s="35">
        <v>2390.9</v>
      </c>
      <c r="C93" s="35">
        <v>2392.4</v>
      </c>
      <c r="D93" s="35">
        <v>2392.4</v>
      </c>
      <c r="E93" s="35">
        <v>2387.1999999999998</v>
      </c>
      <c r="F93" s="35">
        <v>-1.5E-3</v>
      </c>
      <c r="G93" s="35"/>
      <c r="H93" s="82">
        <f>S_P_500_Historical_Data8[[#This Row],[Price]]/B92-1</f>
        <v>-1.4617440694955075E-3</v>
      </c>
      <c r="I93" s="35"/>
      <c r="J93" s="35"/>
      <c r="K93" s="35"/>
      <c r="L93" s="35"/>
      <c r="M93" s="35"/>
      <c r="N93" s="35"/>
      <c r="O93" s="35"/>
      <c r="P93" s="35"/>
      <c r="Q93" s="35"/>
      <c r="R93" s="35"/>
      <c r="S93" s="35"/>
    </row>
    <row r="94" spans="1:19">
      <c r="A94" s="79">
        <v>42870</v>
      </c>
      <c r="B94" s="35">
        <v>2402.3000000000002</v>
      </c>
      <c r="C94" s="35">
        <v>2394</v>
      </c>
      <c r="D94" s="35">
        <v>2404.1</v>
      </c>
      <c r="E94" s="35">
        <v>2393.9</v>
      </c>
      <c r="F94" s="35">
        <v>4.7999999999999996E-3</v>
      </c>
      <c r="G94" s="35"/>
      <c r="H94" s="82">
        <f>S_P_500_Historical_Data8[[#This Row],[Price]]/B93-1</f>
        <v>4.7680789660797807E-3</v>
      </c>
      <c r="I94" s="35"/>
      <c r="J94" s="35"/>
      <c r="K94" s="35"/>
      <c r="L94" s="35"/>
      <c r="M94" s="35"/>
      <c r="N94" s="35"/>
      <c r="O94" s="35"/>
      <c r="P94" s="35"/>
      <c r="Q94" s="35"/>
      <c r="R94" s="35"/>
      <c r="S94" s="35"/>
    </row>
    <row r="95" spans="1:19">
      <c r="A95" s="79">
        <v>42871</v>
      </c>
      <c r="B95" s="35">
        <v>2400.6999999999998</v>
      </c>
      <c r="C95" s="35">
        <v>2404.6</v>
      </c>
      <c r="D95" s="35">
        <v>2405.8000000000002</v>
      </c>
      <c r="E95" s="35">
        <v>2396.1</v>
      </c>
      <c r="F95" s="35">
        <v>-6.9999999999999999E-4</v>
      </c>
      <c r="G95" s="35"/>
      <c r="H95" s="82">
        <f>S_P_500_Historical_Data8[[#This Row],[Price]]/B94-1</f>
        <v>-6.6602838946028253E-4</v>
      </c>
      <c r="I95" s="35"/>
      <c r="J95" s="35"/>
      <c r="K95" s="35"/>
      <c r="L95" s="35"/>
      <c r="M95" s="35"/>
      <c r="N95" s="35"/>
      <c r="O95" s="35"/>
      <c r="P95" s="35"/>
      <c r="Q95" s="35"/>
      <c r="R95" s="35"/>
      <c r="S95" s="35"/>
    </row>
    <row r="96" spans="1:19">
      <c r="A96" s="79">
        <v>42872</v>
      </c>
      <c r="B96" s="35">
        <v>2357</v>
      </c>
      <c r="C96" s="35">
        <v>2382.9</v>
      </c>
      <c r="D96" s="35">
        <v>2384.9</v>
      </c>
      <c r="E96" s="35">
        <v>2356.1999999999998</v>
      </c>
      <c r="F96" s="35">
        <v>-1.8200000000000001E-2</v>
      </c>
      <c r="G96" s="35"/>
      <c r="H96" s="82">
        <f>S_P_500_Historical_Data8[[#This Row],[Price]]/B95-1</f>
        <v>-1.8203024117965483E-2</v>
      </c>
      <c r="I96" s="35"/>
      <c r="J96" s="35"/>
      <c r="K96" s="35"/>
      <c r="L96" s="35"/>
      <c r="M96" s="35"/>
      <c r="N96" s="35"/>
      <c r="O96" s="35"/>
      <c r="P96" s="35"/>
      <c r="Q96" s="35"/>
      <c r="R96" s="35"/>
      <c r="S96" s="35"/>
    </row>
    <row r="97" spans="1:19">
      <c r="A97" s="79">
        <v>42873</v>
      </c>
      <c r="B97" s="35">
        <v>2365.6999999999998</v>
      </c>
      <c r="C97" s="35">
        <v>2354.6999999999998</v>
      </c>
      <c r="D97" s="35">
        <v>2375.6999999999998</v>
      </c>
      <c r="E97" s="35">
        <v>2352.6999999999998</v>
      </c>
      <c r="F97" s="35">
        <v>3.7000000000000002E-3</v>
      </c>
      <c r="G97" s="35"/>
      <c r="H97" s="82">
        <f>S_P_500_Historical_Data8[[#This Row],[Price]]/B96-1</f>
        <v>3.6911327959270324E-3</v>
      </c>
      <c r="I97" s="35"/>
      <c r="J97" s="35"/>
      <c r="K97" s="35"/>
      <c r="L97" s="35"/>
      <c r="M97" s="35"/>
      <c r="N97" s="35"/>
      <c r="O97" s="35"/>
      <c r="P97" s="35"/>
      <c r="Q97" s="35"/>
      <c r="R97" s="35"/>
      <c r="S97" s="35"/>
    </row>
    <row r="98" spans="1:19">
      <c r="A98" s="79">
        <v>42874</v>
      </c>
      <c r="B98" s="35">
        <v>2381.6999999999998</v>
      </c>
      <c r="C98" s="35">
        <v>2371.4</v>
      </c>
      <c r="D98" s="35">
        <v>2389.1</v>
      </c>
      <c r="E98" s="35">
        <v>2370.4</v>
      </c>
      <c r="F98" s="35">
        <v>6.7999999999999996E-3</v>
      </c>
      <c r="G98" s="35"/>
      <c r="H98" s="82">
        <f>S_P_500_Historical_Data8[[#This Row],[Price]]/B97-1</f>
        <v>6.7633258654944406E-3</v>
      </c>
      <c r="I98" s="35"/>
      <c r="J98" s="35"/>
      <c r="K98" s="35"/>
      <c r="L98" s="35"/>
      <c r="M98" s="35"/>
      <c r="N98" s="35"/>
      <c r="O98" s="35"/>
      <c r="P98" s="35"/>
      <c r="Q98" s="35"/>
      <c r="R98" s="35"/>
      <c r="S98" s="35"/>
    </row>
    <row r="99" spans="1:19">
      <c r="A99" s="79">
        <v>42877</v>
      </c>
      <c r="B99" s="35">
        <v>2394</v>
      </c>
      <c r="C99" s="35">
        <v>2387.1999999999998</v>
      </c>
      <c r="D99" s="35">
        <v>2395.5</v>
      </c>
      <c r="E99" s="35">
        <v>2386.9</v>
      </c>
      <c r="F99" s="35">
        <v>5.1999999999999998E-3</v>
      </c>
      <c r="G99" s="35"/>
      <c r="H99" s="82">
        <f>S_P_500_Historical_Data8[[#This Row],[Price]]/B98-1</f>
        <v>5.1643783851871294E-3</v>
      </c>
      <c r="I99" s="35"/>
      <c r="J99" s="35"/>
      <c r="K99" s="35"/>
      <c r="L99" s="35"/>
      <c r="M99" s="35"/>
      <c r="N99" s="35"/>
      <c r="O99" s="35"/>
      <c r="P99" s="35"/>
      <c r="Q99" s="35"/>
      <c r="R99" s="35"/>
      <c r="S99" s="35"/>
    </row>
    <row r="100" spans="1:19">
      <c r="A100" s="79">
        <v>42878</v>
      </c>
      <c r="B100" s="35">
        <v>2398.4</v>
      </c>
      <c r="C100" s="35">
        <v>2397</v>
      </c>
      <c r="D100" s="35">
        <v>2400.8000000000002</v>
      </c>
      <c r="E100" s="35">
        <v>2393.9</v>
      </c>
      <c r="F100" s="35">
        <v>1.8E-3</v>
      </c>
      <c r="G100" s="35"/>
      <c r="H100" s="82">
        <f>S_P_500_Historical_Data8[[#This Row],[Price]]/B99-1</f>
        <v>1.8379281537177494E-3</v>
      </c>
      <c r="I100" s="35"/>
      <c r="J100" s="35"/>
      <c r="K100" s="35"/>
      <c r="L100" s="35"/>
      <c r="M100" s="35"/>
      <c r="N100" s="35"/>
      <c r="O100" s="35"/>
      <c r="P100" s="35"/>
      <c r="Q100" s="35"/>
      <c r="R100" s="35"/>
      <c r="S100" s="35"/>
    </row>
    <row r="101" spans="1:19">
      <c r="A101" s="79">
        <v>42879</v>
      </c>
      <c r="B101" s="35">
        <v>2404.4</v>
      </c>
      <c r="C101" s="35">
        <v>2401.4</v>
      </c>
      <c r="D101" s="35">
        <v>2405.6</v>
      </c>
      <c r="E101" s="35">
        <v>2398</v>
      </c>
      <c r="F101" s="35">
        <v>2.5000000000000001E-3</v>
      </c>
      <c r="G101" s="35"/>
      <c r="H101" s="82">
        <f>S_P_500_Historical_Data8[[#This Row],[Price]]/B100-1</f>
        <v>2.5016677785190122E-3</v>
      </c>
      <c r="I101" s="35"/>
      <c r="J101" s="35"/>
      <c r="K101" s="35"/>
      <c r="L101" s="35"/>
      <c r="M101" s="35"/>
      <c r="N101" s="35"/>
      <c r="O101" s="35"/>
      <c r="P101" s="35"/>
      <c r="Q101" s="35"/>
      <c r="R101" s="35"/>
      <c r="S101" s="35"/>
    </row>
    <row r="102" spans="1:19">
      <c r="A102" s="79">
        <v>42880</v>
      </c>
      <c r="B102" s="35">
        <v>2415.1</v>
      </c>
      <c r="C102" s="35">
        <v>2409.5</v>
      </c>
      <c r="D102" s="35">
        <v>2418.6999999999998</v>
      </c>
      <c r="E102" s="35">
        <v>2408</v>
      </c>
      <c r="F102" s="35">
        <v>4.4999999999999997E-3</v>
      </c>
      <c r="G102" s="35"/>
      <c r="H102" s="82">
        <f>S_P_500_Historical_Data8[[#This Row],[Price]]/B101-1</f>
        <v>4.4501746797536157E-3</v>
      </c>
      <c r="I102" s="35"/>
      <c r="J102" s="35"/>
      <c r="K102" s="35"/>
      <c r="L102" s="35"/>
      <c r="M102" s="35"/>
      <c r="N102" s="35"/>
      <c r="O102" s="35"/>
      <c r="P102" s="35"/>
      <c r="Q102" s="35"/>
      <c r="R102" s="35"/>
      <c r="S102" s="35"/>
    </row>
    <row r="103" spans="1:19">
      <c r="A103" s="79">
        <v>42881</v>
      </c>
      <c r="B103" s="35">
        <v>2415.8000000000002</v>
      </c>
      <c r="C103" s="35">
        <v>2414.5</v>
      </c>
      <c r="D103" s="35">
        <v>2416.6999999999998</v>
      </c>
      <c r="E103" s="35">
        <v>2412.1999999999998</v>
      </c>
      <c r="F103" s="35">
        <v>2.9999999999999997E-4</v>
      </c>
      <c r="G103" s="35"/>
      <c r="H103" s="82">
        <f>S_P_500_Historical_Data8[[#This Row],[Price]]/B102-1</f>
        <v>2.898430706803623E-4</v>
      </c>
      <c r="I103" s="35"/>
      <c r="J103" s="35"/>
      <c r="K103" s="35"/>
      <c r="L103" s="35"/>
      <c r="M103" s="35"/>
      <c r="N103" s="35"/>
      <c r="O103" s="35"/>
      <c r="P103" s="35"/>
      <c r="Q103" s="35"/>
      <c r="R103" s="35"/>
      <c r="S103" s="35"/>
    </row>
    <row r="104" spans="1:19">
      <c r="A104" s="79">
        <v>42885</v>
      </c>
      <c r="B104" s="35">
        <v>2412.9</v>
      </c>
      <c r="C104" s="35">
        <v>2411.6999999999998</v>
      </c>
      <c r="D104" s="35">
        <v>2415.3000000000002</v>
      </c>
      <c r="E104" s="35">
        <v>2409.4</v>
      </c>
      <c r="F104" s="35">
        <v>-1.1999999999999999E-3</v>
      </c>
      <c r="G104" s="35"/>
      <c r="H104" s="82">
        <f>S_P_500_Historical_Data8[[#This Row],[Price]]/B103-1</f>
        <v>-1.2004304992135895E-3</v>
      </c>
      <c r="I104" s="35"/>
      <c r="J104" s="35"/>
      <c r="K104" s="35"/>
      <c r="L104" s="35"/>
      <c r="M104" s="35"/>
      <c r="N104" s="35"/>
      <c r="O104" s="35"/>
      <c r="P104" s="35"/>
      <c r="Q104" s="35"/>
      <c r="R104" s="35"/>
      <c r="S104" s="35"/>
    </row>
    <row r="105" spans="1:19">
      <c r="A105" s="79">
        <v>42886</v>
      </c>
      <c r="B105" s="35">
        <v>2411.8000000000002</v>
      </c>
      <c r="C105" s="35">
        <v>2415.6</v>
      </c>
      <c r="D105" s="35">
        <v>2416</v>
      </c>
      <c r="E105" s="35">
        <v>2403.6</v>
      </c>
      <c r="F105" s="35">
        <v>-5.0000000000000001E-4</v>
      </c>
      <c r="G105" s="35"/>
      <c r="H105" s="82">
        <f>S_P_500_Historical_Data8[[#This Row],[Price]]/B104-1</f>
        <v>-4.5588296241039217E-4</v>
      </c>
      <c r="I105" s="35"/>
      <c r="J105" s="35"/>
      <c r="K105" s="35"/>
      <c r="L105" s="35"/>
      <c r="M105" s="35"/>
      <c r="N105" s="35"/>
      <c r="O105" s="35"/>
      <c r="P105" s="35"/>
      <c r="Q105" s="35"/>
      <c r="R105" s="35"/>
      <c r="S105" s="35"/>
    </row>
    <row r="106" spans="1:19">
      <c r="A106" s="79">
        <v>42887</v>
      </c>
      <c r="B106" s="35">
        <v>2430.1</v>
      </c>
      <c r="C106" s="35">
        <v>2415.6999999999998</v>
      </c>
      <c r="D106" s="35">
        <v>2430.1</v>
      </c>
      <c r="E106" s="35">
        <v>2413.5</v>
      </c>
      <c r="F106" s="35">
        <v>7.6E-3</v>
      </c>
      <c r="G106" s="35"/>
      <c r="H106" s="82">
        <f>S_P_500_Historical_Data8[[#This Row],[Price]]/B105-1</f>
        <v>7.5876938386265635E-3</v>
      </c>
      <c r="I106" s="35"/>
      <c r="J106" s="35"/>
      <c r="K106" s="35"/>
      <c r="L106" s="35"/>
      <c r="M106" s="35"/>
      <c r="N106" s="35"/>
      <c r="O106" s="35"/>
      <c r="P106" s="35"/>
      <c r="Q106" s="35"/>
      <c r="R106" s="35"/>
      <c r="S106" s="35"/>
    </row>
    <row r="107" spans="1:19">
      <c r="A107" s="79">
        <v>42888</v>
      </c>
      <c r="B107" s="35">
        <v>2439.1</v>
      </c>
      <c r="C107" s="35">
        <v>2431.3000000000002</v>
      </c>
      <c r="D107" s="35">
        <v>2440.1999999999998</v>
      </c>
      <c r="E107" s="35">
        <v>2427.6999999999998</v>
      </c>
      <c r="F107" s="35">
        <v>3.7000000000000002E-3</v>
      </c>
      <c r="G107" s="35"/>
      <c r="H107" s="82">
        <f>S_P_500_Historical_Data8[[#This Row],[Price]]/B106-1</f>
        <v>3.7035512941854254E-3</v>
      </c>
      <c r="I107" s="35"/>
      <c r="J107" s="35"/>
      <c r="K107" s="35"/>
      <c r="L107" s="35"/>
      <c r="M107" s="35"/>
      <c r="N107" s="35"/>
      <c r="O107" s="35"/>
      <c r="P107" s="35"/>
      <c r="Q107" s="35"/>
      <c r="R107" s="35"/>
      <c r="S107" s="35"/>
    </row>
    <row r="108" spans="1:19">
      <c r="A108" s="79">
        <v>42891</v>
      </c>
      <c r="B108" s="35">
        <v>2436.1</v>
      </c>
      <c r="C108" s="35">
        <v>2437.8000000000002</v>
      </c>
      <c r="D108" s="35">
        <v>2439.6</v>
      </c>
      <c r="E108" s="35">
        <v>2434.3000000000002</v>
      </c>
      <c r="F108" s="35">
        <v>-1.1999999999999999E-3</v>
      </c>
      <c r="G108" s="35"/>
      <c r="H108" s="82">
        <f>S_P_500_Historical_Data8[[#This Row],[Price]]/B107-1</f>
        <v>-1.2299618711819615E-3</v>
      </c>
      <c r="I108" s="35"/>
      <c r="J108" s="35"/>
      <c r="K108" s="35"/>
      <c r="L108" s="35"/>
      <c r="M108" s="35"/>
      <c r="N108" s="35"/>
      <c r="O108" s="35"/>
      <c r="P108" s="35"/>
      <c r="Q108" s="35"/>
      <c r="R108" s="35"/>
      <c r="S108" s="35"/>
    </row>
    <row r="109" spans="1:19">
      <c r="A109" s="79">
        <v>42892</v>
      </c>
      <c r="B109" s="35">
        <v>2429.3000000000002</v>
      </c>
      <c r="C109" s="35">
        <v>2431.9</v>
      </c>
      <c r="D109" s="35">
        <v>2436.1999999999998</v>
      </c>
      <c r="E109" s="35">
        <v>2428.1</v>
      </c>
      <c r="F109" s="35">
        <v>-2.8E-3</v>
      </c>
      <c r="G109" s="35"/>
      <c r="H109" s="82">
        <f>S_P_500_Historical_Data8[[#This Row],[Price]]/B108-1</f>
        <v>-2.791346824842833E-3</v>
      </c>
      <c r="I109" s="35"/>
      <c r="J109" s="35"/>
      <c r="K109" s="35"/>
      <c r="L109" s="35"/>
      <c r="M109" s="35"/>
      <c r="N109" s="35"/>
      <c r="O109" s="35"/>
      <c r="P109" s="35"/>
      <c r="Q109" s="35"/>
      <c r="R109" s="35"/>
      <c r="S109" s="35"/>
    </row>
    <row r="110" spans="1:19">
      <c r="A110" s="79">
        <v>42893</v>
      </c>
      <c r="B110" s="35">
        <v>2433.1</v>
      </c>
      <c r="C110" s="35">
        <v>2432</v>
      </c>
      <c r="D110" s="35">
        <v>2435.3000000000002</v>
      </c>
      <c r="E110" s="35">
        <v>2424.8000000000002</v>
      </c>
      <c r="F110" s="35">
        <v>1.6000000000000001E-3</v>
      </c>
      <c r="G110" s="35"/>
      <c r="H110" s="82">
        <f>S_P_500_Historical_Data8[[#This Row],[Price]]/B109-1</f>
        <v>1.5642366113695072E-3</v>
      </c>
      <c r="I110" s="35"/>
      <c r="J110" s="35"/>
      <c r="K110" s="35"/>
      <c r="L110" s="35"/>
      <c r="M110" s="35"/>
      <c r="N110" s="35"/>
      <c r="O110" s="35"/>
      <c r="P110" s="35"/>
      <c r="Q110" s="35"/>
      <c r="R110" s="35"/>
      <c r="S110" s="35"/>
    </row>
    <row r="111" spans="1:19">
      <c r="A111" s="79">
        <v>42894</v>
      </c>
      <c r="B111" s="35">
        <v>2433.8000000000002</v>
      </c>
      <c r="C111" s="35">
        <v>2434.3000000000002</v>
      </c>
      <c r="D111" s="35">
        <v>2439.3000000000002</v>
      </c>
      <c r="E111" s="35">
        <v>2427.9</v>
      </c>
      <c r="F111" s="35">
        <v>2.9999999999999997E-4</v>
      </c>
      <c r="G111" s="35"/>
      <c r="H111" s="82">
        <f>S_P_500_Historical_Data8[[#This Row],[Price]]/B110-1</f>
        <v>2.8769882043500061E-4</v>
      </c>
      <c r="I111" s="35"/>
      <c r="J111" s="35"/>
      <c r="K111" s="35"/>
      <c r="L111" s="35"/>
      <c r="M111" s="35"/>
      <c r="N111" s="35"/>
      <c r="O111" s="35"/>
      <c r="P111" s="35"/>
      <c r="Q111" s="35"/>
      <c r="R111" s="35"/>
      <c r="S111" s="35"/>
    </row>
    <row r="112" spans="1:19">
      <c r="A112" s="79">
        <v>42895</v>
      </c>
      <c r="B112" s="35">
        <v>2431.8000000000002</v>
      </c>
      <c r="C112" s="35">
        <v>2436.4</v>
      </c>
      <c r="D112" s="35">
        <v>2446.1999999999998</v>
      </c>
      <c r="E112" s="35">
        <v>2415.6999999999998</v>
      </c>
      <c r="F112" s="35">
        <v>-8.0000000000000004E-4</v>
      </c>
      <c r="G112" s="35"/>
      <c r="H112" s="82">
        <f>S_P_500_Historical_Data8[[#This Row],[Price]]/B111-1</f>
        <v>-8.2176021037061453E-4</v>
      </c>
      <c r="I112" s="35"/>
      <c r="J112" s="35"/>
      <c r="K112" s="35"/>
      <c r="L112" s="35"/>
      <c r="M112" s="35"/>
      <c r="N112" s="35"/>
      <c r="O112" s="35"/>
      <c r="P112" s="35"/>
      <c r="Q112" s="35"/>
      <c r="R112" s="35"/>
      <c r="S112" s="35"/>
    </row>
    <row r="113" spans="1:19">
      <c r="A113" s="79">
        <v>42898</v>
      </c>
      <c r="B113" s="35">
        <v>2429.4</v>
      </c>
      <c r="C113" s="35">
        <v>2425.9</v>
      </c>
      <c r="D113" s="35">
        <v>2430.4</v>
      </c>
      <c r="E113" s="35">
        <v>2420</v>
      </c>
      <c r="F113" s="35">
        <v>-1E-3</v>
      </c>
      <c r="G113" s="35"/>
      <c r="H113" s="82">
        <f>S_P_500_Historical_Data8[[#This Row],[Price]]/B112-1</f>
        <v>-9.8692326671601105E-4</v>
      </c>
      <c r="I113" s="35"/>
      <c r="J113" s="35"/>
      <c r="K113" s="35"/>
      <c r="L113" s="35"/>
      <c r="M113" s="35"/>
      <c r="N113" s="35"/>
      <c r="O113" s="35"/>
      <c r="P113" s="35"/>
      <c r="Q113" s="35"/>
      <c r="R113" s="35"/>
      <c r="S113" s="35"/>
    </row>
    <row r="114" spans="1:19">
      <c r="A114" s="79">
        <v>42899</v>
      </c>
      <c r="B114" s="35">
        <v>2440.3000000000002</v>
      </c>
      <c r="C114" s="35">
        <v>2434.1999999999998</v>
      </c>
      <c r="D114" s="35">
        <v>2441.5</v>
      </c>
      <c r="E114" s="35">
        <v>2431.3000000000002</v>
      </c>
      <c r="F114" s="35">
        <v>4.4999999999999997E-3</v>
      </c>
      <c r="G114" s="35"/>
      <c r="H114" s="82">
        <f>S_P_500_Historical_Data8[[#This Row],[Price]]/B113-1</f>
        <v>4.4867045360994506E-3</v>
      </c>
      <c r="I114" s="35"/>
      <c r="J114" s="35"/>
      <c r="K114" s="35"/>
      <c r="L114" s="35"/>
      <c r="M114" s="35"/>
      <c r="N114" s="35"/>
      <c r="O114" s="35"/>
      <c r="P114" s="35"/>
      <c r="Q114" s="35"/>
      <c r="R114" s="35"/>
      <c r="S114" s="35"/>
    </row>
    <row r="115" spans="1:19">
      <c r="A115" s="79">
        <v>42900</v>
      </c>
      <c r="B115" s="35">
        <v>2437.9</v>
      </c>
      <c r="C115" s="35">
        <v>2443.8000000000002</v>
      </c>
      <c r="D115" s="35">
        <v>2443.8000000000002</v>
      </c>
      <c r="E115" s="35">
        <v>2428.3000000000002</v>
      </c>
      <c r="F115" s="35">
        <v>-1E-3</v>
      </c>
      <c r="G115" s="35"/>
      <c r="H115" s="82">
        <f>S_P_500_Historical_Data8[[#This Row],[Price]]/B114-1</f>
        <v>-9.8348563701189384E-4</v>
      </c>
      <c r="I115" s="35"/>
      <c r="J115" s="35"/>
      <c r="K115" s="35"/>
      <c r="L115" s="35"/>
      <c r="M115" s="35"/>
      <c r="N115" s="35"/>
      <c r="O115" s="35"/>
      <c r="P115" s="35"/>
      <c r="Q115" s="35"/>
      <c r="R115" s="35"/>
      <c r="S115" s="35"/>
    </row>
    <row r="116" spans="1:19">
      <c r="A116" s="79">
        <v>42901</v>
      </c>
      <c r="B116" s="35">
        <v>2432.5</v>
      </c>
      <c r="C116" s="35">
        <v>2424.1</v>
      </c>
      <c r="D116" s="35">
        <v>2433.9</v>
      </c>
      <c r="E116" s="35">
        <v>2418.5</v>
      </c>
      <c r="F116" s="35">
        <v>-2.2000000000000001E-3</v>
      </c>
      <c r="G116" s="35"/>
      <c r="H116" s="82">
        <f>S_P_500_Historical_Data8[[#This Row],[Price]]/B115-1</f>
        <v>-2.215021124738592E-3</v>
      </c>
      <c r="I116" s="35"/>
      <c r="J116" s="35"/>
      <c r="K116" s="35"/>
      <c r="L116" s="35"/>
      <c r="M116" s="35"/>
      <c r="N116" s="35"/>
      <c r="O116" s="35"/>
      <c r="P116" s="35"/>
      <c r="Q116" s="35"/>
      <c r="R116" s="35"/>
      <c r="S116" s="35"/>
    </row>
    <row r="117" spans="1:19">
      <c r="A117" s="79">
        <v>42902</v>
      </c>
      <c r="B117" s="35">
        <v>2433.1999999999998</v>
      </c>
      <c r="C117" s="35">
        <v>2431.1999999999998</v>
      </c>
      <c r="D117" s="35">
        <v>2433.1999999999998</v>
      </c>
      <c r="E117" s="35">
        <v>2422.9</v>
      </c>
      <c r="F117" s="35">
        <v>2.9999999999999997E-4</v>
      </c>
      <c r="G117" s="35"/>
      <c r="H117" s="82">
        <f>S_P_500_Historical_Data8[[#This Row],[Price]]/B116-1</f>
        <v>2.877697841725535E-4</v>
      </c>
      <c r="I117" s="35"/>
      <c r="J117" s="35"/>
      <c r="K117" s="35"/>
      <c r="L117" s="35"/>
      <c r="M117" s="35"/>
      <c r="N117" s="35"/>
      <c r="O117" s="35"/>
      <c r="P117" s="35"/>
      <c r="Q117" s="35"/>
      <c r="R117" s="35"/>
      <c r="S117" s="35"/>
    </row>
    <row r="118" spans="1:19">
      <c r="A118" s="79">
        <v>42905</v>
      </c>
      <c r="B118" s="35">
        <v>2453.5</v>
      </c>
      <c r="C118" s="35">
        <v>2442.6</v>
      </c>
      <c r="D118" s="35">
        <v>2453.8000000000002</v>
      </c>
      <c r="E118" s="35">
        <v>2441.8000000000002</v>
      </c>
      <c r="F118" s="35">
        <v>8.3000000000000001E-3</v>
      </c>
      <c r="G118" s="35"/>
      <c r="H118" s="82">
        <f>S_P_500_Historical_Data8[[#This Row],[Price]]/B117-1</f>
        <v>8.3429228998850302E-3</v>
      </c>
      <c r="I118" s="35"/>
      <c r="J118" s="35"/>
      <c r="K118" s="35"/>
      <c r="L118" s="35"/>
      <c r="M118" s="35"/>
      <c r="N118" s="35"/>
      <c r="O118" s="35"/>
      <c r="P118" s="35"/>
      <c r="Q118" s="35"/>
      <c r="R118" s="35"/>
      <c r="S118" s="35"/>
    </row>
    <row r="119" spans="1:19">
      <c r="A119" s="79">
        <v>42906</v>
      </c>
      <c r="B119" s="35">
        <v>2437</v>
      </c>
      <c r="C119" s="35">
        <v>2450.6999999999998</v>
      </c>
      <c r="D119" s="35">
        <v>2450.6999999999998</v>
      </c>
      <c r="E119" s="35">
        <v>2436.6</v>
      </c>
      <c r="F119" s="35">
        <v>-6.7000000000000002E-3</v>
      </c>
      <c r="G119" s="35"/>
      <c r="H119" s="82">
        <f>S_P_500_Historical_Data8[[#This Row],[Price]]/B118-1</f>
        <v>-6.7250866109639373E-3</v>
      </c>
      <c r="I119" s="35"/>
      <c r="J119" s="35"/>
      <c r="K119" s="35"/>
      <c r="L119" s="35"/>
      <c r="M119" s="35"/>
      <c r="N119" s="35"/>
      <c r="O119" s="35"/>
      <c r="P119" s="35"/>
      <c r="Q119" s="35"/>
      <c r="R119" s="35"/>
      <c r="S119" s="35"/>
    </row>
    <row r="120" spans="1:19">
      <c r="A120" s="79">
        <v>42907</v>
      </c>
      <c r="B120" s="35">
        <v>2435.6</v>
      </c>
      <c r="C120" s="35">
        <v>2439.3000000000002</v>
      </c>
      <c r="D120" s="35">
        <v>2442.1999999999998</v>
      </c>
      <c r="E120" s="35">
        <v>2430.6999999999998</v>
      </c>
      <c r="F120" s="35">
        <v>-5.9999999999999995E-4</v>
      </c>
      <c r="G120" s="35"/>
      <c r="H120" s="82">
        <f>S_P_500_Historical_Data8[[#This Row],[Price]]/B119-1</f>
        <v>-5.7447681575706344E-4</v>
      </c>
      <c r="I120" s="35"/>
      <c r="J120" s="35"/>
      <c r="K120" s="35"/>
      <c r="L120" s="35"/>
      <c r="M120" s="35"/>
      <c r="N120" s="35"/>
      <c r="O120" s="35"/>
      <c r="P120" s="35"/>
      <c r="Q120" s="35"/>
      <c r="R120" s="35"/>
      <c r="S120" s="35"/>
    </row>
    <row r="121" spans="1:19">
      <c r="A121" s="79">
        <v>42908</v>
      </c>
      <c r="B121" s="35">
        <v>2434.5</v>
      </c>
      <c r="C121" s="35">
        <v>2437.4</v>
      </c>
      <c r="D121" s="35">
        <v>2441.6</v>
      </c>
      <c r="E121" s="35">
        <v>2433.3000000000002</v>
      </c>
      <c r="F121" s="35">
        <v>-5.0000000000000001E-4</v>
      </c>
      <c r="G121" s="35"/>
      <c r="H121" s="82">
        <f>S_P_500_Historical_Data8[[#This Row],[Price]]/B120-1</f>
        <v>-4.5163409426829393E-4</v>
      </c>
      <c r="I121" s="35"/>
      <c r="J121" s="35"/>
      <c r="K121" s="35"/>
      <c r="L121" s="35"/>
      <c r="M121" s="35"/>
      <c r="N121" s="35"/>
      <c r="O121" s="35"/>
      <c r="P121" s="35"/>
      <c r="Q121" s="35"/>
      <c r="R121" s="35"/>
      <c r="S121" s="35"/>
    </row>
    <row r="122" spans="1:19">
      <c r="A122" s="79">
        <v>42909</v>
      </c>
      <c r="B122" s="35">
        <v>2438.3000000000002</v>
      </c>
      <c r="C122" s="35">
        <v>2434.6999999999998</v>
      </c>
      <c r="D122" s="35">
        <v>2441.4</v>
      </c>
      <c r="E122" s="35">
        <v>2431.1</v>
      </c>
      <c r="F122" s="35">
        <v>1.6000000000000001E-3</v>
      </c>
      <c r="G122" s="35"/>
      <c r="H122" s="82">
        <f>S_P_500_Historical_Data8[[#This Row],[Price]]/B121-1</f>
        <v>1.5608954610804027E-3</v>
      </c>
      <c r="I122" s="35"/>
      <c r="J122" s="35"/>
      <c r="K122" s="35"/>
      <c r="L122" s="35"/>
      <c r="M122" s="35"/>
      <c r="N122" s="35"/>
      <c r="O122" s="35"/>
      <c r="P122" s="35"/>
      <c r="Q122" s="35"/>
      <c r="R122" s="35"/>
      <c r="S122" s="35"/>
    </row>
    <row r="123" spans="1:19">
      <c r="A123" s="79">
        <v>42912</v>
      </c>
      <c r="B123" s="35">
        <v>2439.1</v>
      </c>
      <c r="C123" s="35">
        <v>2443.3000000000002</v>
      </c>
      <c r="D123" s="35">
        <v>2450.4</v>
      </c>
      <c r="E123" s="35">
        <v>2437</v>
      </c>
      <c r="F123" s="35">
        <v>2.9999999999999997E-4</v>
      </c>
      <c r="G123" s="35"/>
      <c r="H123" s="82">
        <f>S_P_500_Historical_Data8[[#This Row],[Price]]/B122-1</f>
        <v>3.2809744494111115E-4</v>
      </c>
      <c r="I123" s="35"/>
      <c r="J123" s="35"/>
      <c r="K123" s="35"/>
      <c r="L123" s="35"/>
      <c r="M123" s="35"/>
      <c r="N123" s="35"/>
      <c r="O123" s="35"/>
      <c r="P123" s="35"/>
      <c r="Q123" s="35"/>
      <c r="R123" s="35"/>
      <c r="S123" s="35"/>
    </row>
    <row r="124" spans="1:19">
      <c r="A124" s="79">
        <v>42913</v>
      </c>
      <c r="B124" s="35">
        <v>2419.4</v>
      </c>
      <c r="C124" s="35">
        <v>2436.3000000000002</v>
      </c>
      <c r="D124" s="35">
        <v>2440.1999999999998</v>
      </c>
      <c r="E124" s="35">
        <v>2419.4</v>
      </c>
      <c r="F124" s="35">
        <v>-8.0999999999999996E-3</v>
      </c>
      <c r="G124" s="35"/>
      <c r="H124" s="82">
        <f>S_P_500_Historical_Data8[[#This Row],[Price]]/B123-1</f>
        <v>-8.0767496207616585E-3</v>
      </c>
      <c r="I124" s="35"/>
      <c r="J124" s="35"/>
      <c r="K124" s="35"/>
      <c r="L124" s="35"/>
      <c r="M124" s="35"/>
      <c r="N124" s="35"/>
      <c r="O124" s="35"/>
      <c r="P124" s="35"/>
      <c r="Q124" s="35"/>
      <c r="R124" s="35"/>
      <c r="S124" s="35"/>
    </row>
    <row r="125" spans="1:19">
      <c r="A125" s="79">
        <v>42914</v>
      </c>
      <c r="B125" s="35">
        <v>2440.6999999999998</v>
      </c>
      <c r="C125" s="35">
        <v>2428.6999999999998</v>
      </c>
      <c r="D125" s="35">
        <v>2443</v>
      </c>
      <c r="E125" s="35">
        <v>2428</v>
      </c>
      <c r="F125" s="35">
        <v>8.8000000000000005E-3</v>
      </c>
      <c r="G125" s="35"/>
      <c r="H125" s="82">
        <f>S_P_500_Historical_Data8[[#This Row],[Price]]/B124-1</f>
        <v>8.8038356617341496E-3</v>
      </c>
      <c r="I125" s="35"/>
      <c r="J125" s="35"/>
      <c r="K125" s="35"/>
      <c r="L125" s="35"/>
      <c r="M125" s="35"/>
      <c r="N125" s="35"/>
      <c r="O125" s="35"/>
      <c r="P125" s="35"/>
      <c r="Q125" s="35"/>
      <c r="R125" s="35"/>
      <c r="S125" s="35"/>
    </row>
    <row r="126" spans="1:19">
      <c r="A126" s="79">
        <v>42915</v>
      </c>
      <c r="B126" s="35">
        <v>2419.6999999999998</v>
      </c>
      <c r="C126" s="35">
        <v>2442.4</v>
      </c>
      <c r="D126" s="35">
        <v>2442.6999999999998</v>
      </c>
      <c r="E126" s="35">
        <v>2405.6999999999998</v>
      </c>
      <c r="F126" s="35">
        <v>-8.6E-3</v>
      </c>
      <c r="G126" s="35"/>
      <c r="H126" s="82">
        <f>S_P_500_Historical_Data8[[#This Row],[Price]]/B125-1</f>
        <v>-8.60408899086329E-3</v>
      </c>
      <c r="I126" s="35"/>
      <c r="J126" s="35"/>
      <c r="K126" s="35"/>
      <c r="L126" s="35"/>
      <c r="M126" s="35"/>
      <c r="N126" s="35"/>
      <c r="O126" s="35"/>
      <c r="P126" s="35"/>
      <c r="Q126" s="35"/>
      <c r="R126" s="35"/>
      <c r="S126" s="35"/>
    </row>
    <row r="127" spans="1:19">
      <c r="A127" s="79">
        <v>42916</v>
      </c>
      <c r="B127" s="35">
        <v>2423.4</v>
      </c>
      <c r="C127" s="35">
        <v>2429.1999999999998</v>
      </c>
      <c r="D127" s="35">
        <v>2432.6999999999998</v>
      </c>
      <c r="E127" s="35">
        <v>2421.6999999999998</v>
      </c>
      <c r="F127" s="35">
        <v>1.5E-3</v>
      </c>
      <c r="G127" s="35"/>
      <c r="H127" s="82">
        <f>S_P_500_Historical_Data8[[#This Row],[Price]]/B126-1</f>
        <v>1.5291151795677749E-3</v>
      </c>
      <c r="I127" s="35"/>
      <c r="J127" s="35"/>
      <c r="K127" s="35"/>
      <c r="L127" s="35"/>
      <c r="M127" s="35"/>
      <c r="N127" s="35"/>
      <c r="O127" s="35"/>
      <c r="P127" s="35"/>
      <c r="Q127" s="35"/>
      <c r="R127" s="35"/>
      <c r="S127" s="35"/>
    </row>
    <row r="128" spans="1:19">
      <c r="A128" s="79">
        <v>42919</v>
      </c>
      <c r="B128" s="35">
        <v>2429</v>
      </c>
      <c r="C128" s="35">
        <v>2431.4</v>
      </c>
      <c r="D128" s="35">
        <v>2439.1999999999998</v>
      </c>
      <c r="E128" s="35">
        <v>2428.6999999999998</v>
      </c>
      <c r="F128" s="35">
        <v>2.3E-3</v>
      </c>
      <c r="G128" s="35"/>
      <c r="H128" s="82">
        <f>S_P_500_Historical_Data8[[#This Row],[Price]]/B127-1</f>
        <v>2.3108030040439598E-3</v>
      </c>
      <c r="I128" s="35"/>
      <c r="J128" s="35"/>
      <c r="K128" s="35"/>
      <c r="L128" s="35"/>
      <c r="M128" s="35"/>
      <c r="N128" s="35"/>
      <c r="O128" s="35"/>
      <c r="P128" s="35"/>
      <c r="Q128" s="35"/>
      <c r="R128" s="35"/>
      <c r="S128" s="35"/>
    </row>
    <row r="129" spans="1:19">
      <c r="A129" s="79">
        <v>42921</v>
      </c>
      <c r="B129" s="35">
        <v>2432.5</v>
      </c>
      <c r="C129" s="35">
        <v>2430.8000000000002</v>
      </c>
      <c r="D129" s="35">
        <v>2434.9</v>
      </c>
      <c r="E129" s="35">
        <v>2422.1</v>
      </c>
      <c r="F129" s="35">
        <v>1.4E-3</v>
      </c>
      <c r="G129" s="35"/>
      <c r="H129" s="82">
        <f>S_P_500_Historical_Data8[[#This Row],[Price]]/B128-1</f>
        <v>1.4409221902016434E-3</v>
      </c>
      <c r="I129" s="35"/>
      <c r="J129" s="35"/>
      <c r="K129" s="35"/>
      <c r="L129" s="35"/>
      <c r="M129" s="35"/>
      <c r="N129" s="35"/>
      <c r="O129" s="35"/>
      <c r="P129" s="35"/>
      <c r="Q129" s="35"/>
      <c r="R129" s="35"/>
      <c r="S129" s="35"/>
    </row>
    <row r="130" spans="1:19">
      <c r="A130" s="79">
        <v>42922</v>
      </c>
      <c r="B130" s="35">
        <v>2409.8000000000002</v>
      </c>
      <c r="C130" s="35">
        <v>2423.4</v>
      </c>
      <c r="D130" s="35">
        <v>2424.3000000000002</v>
      </c>
      <c r="E130" s="35">
        <v>2407.6999999999998</v>
      </c>
      <c r="F130" s="35">
        <v>-9.2999999999999992E-3</v>
      </c>
      <c r="G130" s="35"/>
      <c r="H130" s="82">
        <f>S_P_500_Historical_Data8[[#This Row],[Price]]/B129-1</f>
        <v>-9.3319630010276766E-3</v>
      </c>
      <c r="I130" s="35"/>
      <c r="J130" s="35"/>
      <c r="K130" s="35"/>
      <c r="L130" s="35"/>
      <c r="M130" s="35"/>
      <c r="N130" s="35"/>
      <c r="O130" s="35"/>
      <c r="P130" s="35"/>
      <c r="Q130" s="35"/>
      <c r="R130" s="35"/>
      <c r="S130" s="35"/>
    </row>
    <row r="131" spans="1:19">
      <c r="A131" s="79">
        <v>42923</v>
      </c>
      <c r="B131" s="35">
        <v>2425.1999999999998</v>
      </c>
      <c r="C131" s="35">
        <v>2413.5</v>
      </c>
      <c r="D131" s="35">
        <v>2426.9</v>
      </c>
      <c r="E131" s="35">
        <v>2413.5</v>
      </c>
      <c r="F131" s="35">
        <v>6.4000000000000003E-3</v>
      </c>
      <c r="G131" s="35"/>
      <c r="H131" s="82">
        <f>S_P_500_Historical_Data8[[#This Row],[Price]]/B130-1</f>
        <v>6.3905718316872306E-3</v>
      </c>
      <c r="I131" s="35"/>
      <c r="J131" s="35"/>
      <c r="K131" s="35"/>
      <c r="L131" s="35"/>
      <c r="M131" s="35"/>
      <c r="N131" s="35"/>
      <c r="O131" s="35"/>
      <c r="P131" s="35"/>
      <c r="Q131" s="35"/>
      <c r="R131" s="35"/>
      <c r="S131" s="35"/>
    </row>
    <row r="132" spans="1:19">
      <c r="A132" s="79">
        <v>42926</v>
      </c>
      <c r="B132" s="35">
        <v>2427.4</v>
      </c>
      <c r="C132" s="35">
        <v>2424.5</v>
      </c>
      <c r="D132" s="35">
        <v>2432</v>
      </c>
      <c r="E132" s="35">
        <v>2422.3000000000002</v>
      </c>
      <c r="F132" s="35">
        <v>8.9999999999999998E-4</v>
      </c>
      <c r="G132" s="35"/>
      <c r="H132" s="82">
        <f>S_P_500_Historical_Data8[[#This Row],[Price]]/B131-1</f>
        <v>9.0714167903693799E-4</v>
      </c>
      <c r="I132" s="35"/>
      <c r="J132" s="35"/>
      <c r="K132" s="35"/>
      <c r="L132" s="35"/>
      <c r="M132" s="35"/>
      <c r="N132" s="35"/>
      <c r="O132" s="35"/>
      <c r="P132" s="35"/>
      <c r="Q132" s="35"/>
      <c r="R132" s="35"/>
      <c r="S132" s="35"/>
    </row>
    <row r="133" spans="1:19">
      <c r="A133" s="79">
        <v>42927</v>
      </c>
      <c r="B133" s="35">
        <v>2425.5</v>
      </c>
      <c r="C133" s="35">
        <v>2427.3000000000002</v>
      </c>
      <c r="D133" s="35">
        <v>2429.3000000000002</v>
      </c>
      <c r="E133" s="35">
        <v>2412.8000000000002</v>
      </c>
      <c r="F133" s="35">
        <v>-8.0000000000000004E-4</v>
      </c>
      <c r="G133" s="35"/>
      <c r="H133" s="82">
        <f>S_P_500_Historical_Data8[[#This Row],[Price]]/B132-1</f>
        <v>-7.8273049353216884E-4</v>
      </c>
      <c r="I133" s="35"/>
      <c r="J133" s="35"/>
      <c r="K133" s="35"/>
      <c r="L133" s="35"/>
      <c r="M133" s="35"/>
      <c r="N133" s="35"/>
      <c r="O133" s="35"/>
      <c r="P133" s="35"/>
      <c r="Q133" s="35"/>
      <c r="R133" s="35"/>
      <c r="S133" s="35"/>
    </row>
    <row r="134" spans="1:19">
      <c r="A134" s="79">
        <v>42928</v>
      </c>
      <c r="B134" s="35">
        <v>2443.1999999999998</v>
      </c>
      <c r="C134" s="35">
        <v>2435.8000000000002</v>
      </c>
      <c r="D134" s="35">
        <v>2445.8000000000002</v>
      </c>
      <c r="E134" s="35">
        <v>2435.8000000000002</v>
      </c>
      <c r="F134" s="35">
        <v>7.3000000000000001E-3</v>
      </c>
      <c r="G134" s="35"/>
      <c r="H134" s="82">
        <f>S_P_500_Historical_Data8[[#This Row],[Price]]/B133-1</f>
        <v>7.2974644403214217E-3</v>
      </c>
      <c r="I134" s="35"/>
      <c r="J134" s="35"/>
      <c r="K134" s="35"/>
      <c r="L134" s="35"/>
      <c r="M134" s="35"/>
      <c r="N134" s="35"/>
      <c r="O134" s="35"/>
      <c r="P134" s="35"/>
      <c r="Q134" s="35"/>
      <c r="R134" s="35"/>
      <c r="S134" s="35"/>
    </row>
    <row r="135" spans="1:19">
      <c r="A135" s="79">
        <v>42929</v>
      </c>
      <c r="B135" s="35">
        <v>2447.8000000000002</v>
      </c>
      <c r="C135" s="35">
        <v>2445</v>
      </c>
      <c r="D135" s="35">
        <v>2449.3000000000002</v>
      </c>
      <c r="E135" s="35">
        <v>2441.6999999999998</v>
      </c>
      <c r="F135" s="35">
        <v>1.9E-3</v>
      </c>
      <c r="G135" s="35"/>
      <c r="H135" s="82">
        <f>S_P_500_Historical_Data8[[#This Row],[Price]]/B134-1</f>
        <v>1.8827766863132034E-3</v>
      </c>
      <c r="I135" s="35"/>
      <c r="J135" s="35"/>
      <c r="K135" s="35"/>
      <c r="L135" s="35"/>
      <c r="M135" s="35"/>
      <c r="N135" s="35"/>
      <c r="O135" s="35"/>
      <c r="P135" s="35"/>
      <c r="Q135" s="35"/>
      <c r="R135" s="35"/>
      <c r="S135" s="35"/>
    </row>
    <row r="136" spans="1:19">
      <c r="A136" s="79">
        <v>42930</v>
      </c>
      <c r="B136" s="35">
        <v>2459.3000000000002</v>
      </c>
      <c r="C136" s="35">
        <v>2449.1999999999998</v>
      </c>
      <c r="D136" s="35">
        <v>2463.5</v>
      </c>
      <c r="E136" s="35">
        <v>2446.6999999999998</v>
      </c>
      <c r="F136" s="35">
        <v>4.7000000000000002E-3</v>
      </c>
      <c r="G136" s="35"/>
      <c r="H136" s="82">
        <f>S_P_500_Historical_Data8[[#This Row],[Price]]/B135-1</f>
        <v>4.6980962496936396E-3</v>
      </c>
      <c r="I136" s="35"/>
      <c r="J136" s="35"/>
      <c r="K136" s="35"/>
      <c r="L136" s="35"/>
      <c r="M136" s="35"/>
      <c r="N136" s="35"/>
      <c r="O136" s="35"/>
      <c r="P136" s="35"/>
      <c r="Q136" s="35"/>
      <c r="R136" s="35"/>
      <c r="S136" s="35"/>
    </row>
    <row r="137" spans="1:19">
      <c r="A137" s="79">
        <v>42933</v>
      </c>
      <c r="B137" s="35">
        <v>2459.1</v>
      </c>
      <c r="C137" s="35">
        <v>2459.5</v>
      </c>
      <c r="D137" s="35">
        <v>2462.8000000000002</v>
      </c>
      <c r="E137" s="35">
        <v>2457.1999999999998</v>
      </c>
      <c r="F137" s="35">
        <v>-1E-4</v>
      </c>
      <c r="G137" s="35"/>
      <c r="H137" s="82">
        <f>S_P_500_Historical_Data8[[#This Row],[Price]]/B136-1</f>
        <v>-8.1323953970757756E-5</v>
      </c>
      <c r="I137" s="35"/>
      <c r="J137" s="35"/>
      <c r="K137" s="35"/>
      <c r="L137" s="35"/>
      <c r="M137" s="35"/>
      <c r="N137" s="35"/>
      <c r="O137" s="35"/>
      <c r="P137" s="35"/>
      <c r="Q137" s="35"/>
      <c r="R137" s="35"/>
      <c r="S137" s="35"/>
    </row>
    <row r="138" spans="1:19">
      <c r="A138" s="79">
        <v>42934</v>
      </c>
      <c r="B138" s="35">
        <v>2460.6</v>
      </c>
      <c r="C138" s="35">
        <v>2455.9</v>
      </c>
      <c r="D138" s="35">
        <v>2460.9</v>
      </c>
      <c r="E138" s="35">
        <v>2450.3000000000002</v>
      </c>
      <c r="F138" s="35">
        <v>5.9999999999999995E-4</v>
      </c>
      <c r="G138" s="35"/>
      <c r="H138" s="82">
        <f>S_P_500_Historical_Data8[[#This Row],[Price]]/B137-1</f>
        <v>6.0997926070505137E-4</v>
      </c>
      <c r="I138" s="35"/>
      <c r="J138" s="35"/>
      <c r="K138" s="35"/>
      <c r="L138" s="35"/>
      <c r="M138" s="35"/>
      <c r="N138" s="35"/>
      <c r="O138" s="35"/>
      <c r="P138" s="35"/>
      <c r="Q138" s="35"/>
      <c r="R138" s="35"/>
      <c r="S138" s="35"/>
    </row>
    <row r="139" spans="1:19">
      <c r="A139" s="79">
        <v>42935</v>
      </c>
      <c r="B139" s="35">
        <v>2473.8000000000002</v>
      </c>
      <c r="C139" s="35">
        <v>2463.8000000000002</v>
      </c>
      <c r="D139" s="35">
        <v>2473.8000000000002</v>
      </c>
      <c r="E139" s="35">
        <v>2463.8000000000002</v>
      </c>
      <c r="F139" s="35">
        <v>5.4000000000000003E-3</v>
      </c>
      <c r="G139" s="35"/>
      <c r="H139" s="82">
        <f>S_P_500_Historical_Data8[[#This Row],[Price]]/B138-1</f>
        <v>5.3645452328701104E-3</v>
      </c>
      <c r="I139" s="35"/>
      <c r="J139" s="35"/>
      <c r="K139" s="35"/>
      <c r="L139" s="35"/>
      <c r="M139" s="35"/>
      <c r="N139" s="35"/>
      <c r="O139" s="35"/>
      <c r="P139" s="35"/>
      <c r="Q139" s="35"/>
      <c r="R139" s="35"/>
      <c r="S139" s="35"/>
    </row>
    <row r="140" spans="1:19">
      <c r="A140" s="79">
        <v>42936</v>
      </c>
      <c r="B140" s="35">
        <v>2473.4</v>
      </c>
      <c r="C140" s="35">
        <v>2475.6</v>
      </c>
      <c r="D140" s="35">
        <v>2477.6</v>
      </c>
      <c r="E140" s="35">
        <v>2468.4</v>
      </c>
      <c r="F140" s="35">
        <v>-2.0000000000000001E-4</v>
      </c>
      <c r="G140" s="35"/>
      <c r="H140" s="82">
        <f>S_P_500_Historical_Data8[[#This Row],[Price]]/B139-1</f>
        <v>-1.6169455897807605E-4</v>
      </c>
      <c r="I140" s="35"/>
      <c r="J140" s="35"/>
      <c r="K140" s="35"/>
      <c r="L140" s="35"/>
      <c r="M140" s="35"/>
      <c r="N140" s="35"/>
      <c r="O140" s="35"/>
      <c r="P140" s="35"/>
      <c r="Q140" s="35"/>
      <c r="R140" s="35"/>
      <c r="S140" s="35"/>
    </row>
    <row r="141" spans="1:19">
      <c r="A141" s="79">
        <v>42937</v>
      </c>
      <c r="B141" s="35">
        <v>2472.5</v>
      </c>
      <c r="C141" s="35">
        <v>2467.4</v>
      </c>
      <c r="D141" s="35">
        <v>2472.5</v>
      </c>
      <c r="E141" s="35">
        <v>2465.1</v>
      </c>
      <c r="F141" s="35">
        <v>-4.0000000000000002E-4</v>
      </c>
      <c r="G141" s="35"/>
      <c r="H141" s="82">
        <f>S_P_500_Historical_Data8[[#This Row],[Price]]/B140-1</f>
        <v>-3.6387159375761424E-4</v>
      </c>
      <c r="I141" s="35"/>
      <c r="J141" s="35"/>
      <c r="K141" s="35"/>
      <c r="L141" s="35"/>
      <c r="M141" s="35"/>
      <c r="N141" s="35"/>
      <c r="O141" s="35"/>
      <c r="P141" s="35"/>
      <c r="Q141" s="35"/>
      <c r="R141" s="35"/>
      <c r="S141" s="35"/>
    </row>
    <row r="142" spans="1:19">
      <c r="A142" s="79">
        <v>42940</v>
      </c>
      <c r="B142" s="35">
        <v>2469.9</v>
      </c>
      <c r="C142" s="35">
        <v>2472</v>
      </c>
      <c r="D142" s="35">
        <v>2473.1</v>
      </c>
      <c r="E142" s="35">
        <v>2466.3000000000002</v>
      </c>
      <c r="F142" s="35">
        <v>-1.1000000000000001E-3</v>
      </c>
      <c r="G142" s="35"/>
      <c r="H142" s="82">
        <f>S_P_500_Historical_Data8[[#This Row],[Price]]/B141-1</f>
        <v>-1.0515672396359532E-3</v>
      </c>
      <c r="I142" s="35"/>
      <c r="J142" s="35"/>
      <c r="K142" s="35"/>
      <c r="L142" s="35"/>
      <c r="M142" s="35"/>
      <c r="N142" s="35"/>
      <c r="O142" s="35"/>
      <c r="P142" s="35"/>
      <c r="Q142" s="35"/>
      <c r="R142" s="35"/>
      <c r="S142" s="35"/>
    </row>
    <row r="143" spans="1:19">
      <c r="A143" s="79">
        <v>42941</v>
      </c>
      <c r="B143" s="35">
        <v>2477.1</v>
      </c>
      <c r="C143" s="35">
        <v>2477.9</v>
      </c>
      <c r="D143" s="35">
        <v>2481.1999999999998</v>
      </c>
      <c r="E143" s="35">
        <v>2474.9</v>
      </c>
      <c r="F143" s="35">
        <v>2.8999999999999998E-3</v>
      </c>
      <c r="G143" s="35"/>
      <c r="H143" s="82">
        <f>S_P_500_Historical_Data8[[#This Row],[Price]]/B142-1</f>
        <v>2.9150977772378628E-3</v>
      </c>
      <c r="I143" s="35"/>
      <c r="J143" s="35"/>
      <c r="K143" s="35"/>
      <c r="L143" s="35"/>
      <c r="M143" s="35"/>
      <c r="N143" s="35"/>
      <c r="O143" s="35"/>
      <c r="P143" s="35"/>
      <c r="Q143" s="35"/>
      <c r="R143" s="35"/>
      <c r="S143" s="35"/>
    </row>
    <row r="144" spans="1:19">
      <c r="A144" s="79">
        <v>42942</v>
      </c>
      <c r="B144" s="35">
        <v>2477.8000000000002</v>
      </c>
      <c r="C144" s="35">
        <v>2480</v>
      </c>
      <c r="D144" s="35">
        <v>2481.6999999999998</v>
      </c>
      <c r="E144" s="35">
        <v>2474.9</v>
      </c>
      <c r="F144" s="35">
        <v>2.9999999999999997E-4</v>
      </c>
      <c r="G144" s="35"/>
      <c r="H144" s="82">
        <f>S_P_500_Historical_Data8[[#This Row],[Price]]/B143-1</f>
        <v>2.8258851075868563E-4</v>
      </c>
      <c r="I144" s="35"/>
      <c r="J144" s="35"/>
      <c r="K144" s="35"/>
      <c r="L144" s="35"/>
      <c r="M144" s="35"/>
      <c r="N144" s="35"/>
      <c r="O144" s="35"/>
      <c r="P144" s="35"/>
      <c r="Q144" s="35"/>
      <c r="R144" s="35"/>
      <c r="S144" s="35"/>
    </row>
    <row r="145" spans="1:19">
      <c r="A145" s="79">
        <v>42943</v>
      </c>
      <c r="B145" s="35">
        <v>2475.4</v>
      </c>
      <c r="C145" s="35">
        <v>2482.8000000000002</v>
      </c>
      <c r="D145" s="35">
        <v>2484</v>
      </c>
      <c r="E145" s="35">
        <v>2459.9</v>
      </c>
      <c r="F145" s="35">
        <v>-1E-3</v>
      </c>
      <c r="G145" s="35"/>
      <c r="H145" s="82">
        <f>S_P_500_Historical_Data8[[#This Row],[Price]]/B144-1</f>
        <v>-9.6860117846475635E-4</v>
      </c>
      <c r="I145" s="35"/>
      <c r="J145" s="35"/>
      <c r="K145" s="35"/>
      <c r="L145" s="35"/>
      <c r="M145" s="35"/>
      <c r="N145" s="35"/>
      <c r="O145" s="35"/>
      <c r="P145" s="35"/>
      <c r="Q145" s="35"/>
      <c r="R145" s="35"/>
      <c r="S145" s="35"/>
    </row>
    <row r="146" spans="1:19">
      <c r="A146" s="79">
        <v>42944</v>
      </c>
      <c r="B146" s="35">
        <v>2472.1</v>
      </c>
      <c r="C146" s="35">
        <v>2469.1</v>
      </c>
      <c r="D146" s="35">
        <v>2473.5</v>
      </c>
      <c r="E146" s="35">
        <v>2464.6999999999998</v>
      </c>
      <c r="F146" s="35">
        <v>-1.2999999999999999E-3</v>
      </c>
      <c r="G146" s="35"/>
      <c r="H146" s="82">
        <f>S_P_500_Historical_Data8[[#This Row],[Price]]/B145-1</f>
        <v>-1.3331178799386167E-3</v>
      </c>
      <c r="I146" s="35"/>
      <c r="J146" s="35"/>
      <c r="K146" s="35"/>
      <c r="L146" s="35"/>
      <c r="M146" s="35"/>
      <c r="N146" s="35"/>
      <c r="O146" s="35"/>
      <c r="P146" s="35"/>
      <c r="Q146" s="35"/>
      <c r="R146" s="35"/>
      <c r="S146" s="35"/>
    </row>
    <row r="147" spans="1:19">
      <c r="A147" s="79">
        <v>42947</v>
      </c>
      <c r="B147" s="35">
        <v>2470.3000000000002</v>
      </c>
      <c r="C147" s="35">
        <v>2475.9</v>
      </c>
      <c r="D147" s="35">
        <v>2478</v>
      </c>
      <c r="E147" s="35">
        <v>2468.5</v>
      </c>
      <c r="F147" s="35">
        <v>-6.9999999999999999E-4</v>
      </c>
      <c r="G147" s="35"/>
      <c r="H147" s="82">
        <f>S_P_500_Historical_Data8[[#This Row],[Price]]/B146-1</f>
        <v>-7.2812588487514152E-4</v>
      </c>
      <c r="I147" s="35"/>
      <c r="J147" s="35"/>
      <c r="K147" s="35"/>
      <c r="L147" s="35"/>
      <c r="M147" s="35"/>
      <c r="N147" s="35"/>
      <c r="O147" s="35"/>
      <c r="P147" s="35"/>
      <c r="Q147" s="35"/>
      <c r="R147" s="35"/>
      <c r="S147" s="35"/>
    </row>
    <row r="148" spans="1:19">
      <c r="A148" s="79">
        <v>42948</v>
      </c>
      <c r="B148" s="35">
        <v>2476.3000000000002</v>
      </c>
      <c r="C148" s="35">
        <v>2477.1</v>
      </c>
      <c r="D148" s="35">
        <v>2478.5</v>
      </c>
      <c r="E148" s="35">
        <v>2471.1</v>
      </c>
      <c r="F148" s="35">
        <v>2.3999999999999998E-3</v>
      </c>
      <c r="G148" s="35"/>
      <c r="H148" s="82">
        <f>S_P_500_Historical_Data8[[#This Row],[Price]]/B147-1</f>
        <v>2.4288547949642414E-3</v>
      </c>
      <c r="I148" s="35"/>
      <c r="J148" s="35"/>
      <c r="K148" s="35"/>
      <c r="L148" s="35"/>
      <c r="M148" s="35"/>
      <c r="N148" s="35"/>
      <c r="O148" s="35"/>
      <c r="P148" s="35"/>
      <c r="Q148" s="35"/>
      <c r="R148" s="35"/>
      <c r="S148" s="35"/>
    </row>
    <row r="149" spans="1:19">
      <c r="A149" s="79">
        <v>42949</v>
      </c>
      <c r="B149" s="35">
        <v>2477.6</v>
      </c>
      <c r="C149" s="35">
        <v>2480.4</v>
      </c>
      <c r="D149" s="35">
        <v>2480.4</v>
      </c>
      <c r="E149" s="35">
        <v>2466.5</v>
      </c>
      <c r="F149" s="35">
        <v>5.0000000000000001E-4</v>
      </c>
      <c r="G149" s="35"/>
      <c r="H149" s="82">
        <f>S_P_500_Historical_Data8[[#This Row],[Price]]/B148-1</f>
        <v>5.2497677987317637E-4</v>
      </c>
      <c r="I149" s="35"/>
      <c r="J149" s="35"/>
      <c r="K149" s="35"/>
      <c r="L149" s="35"/>
      <c r="M149" s="35"/>
      <c r="N149" s="35"/>
      <c r="O149" s="35"/>
      <c r="P149" s="35"/>
      <c r="Q149" s="35"/>
      <c r="R149" s="35"/>
      <c r="S149" s="35"/>
    </row>
    <row r="150" spans="1:19">
      <c r="A150" s="79">
        <v>42950</v>
      </c>
      <c r="B150" s="35">
        <v>2472.1999999999998</v>
      </c>
      <c r="C150" s="35">
        <v>2476</v>
      </c>
      <c r="D150" s="35">
        <v>2476</v>
      </c>
      <c r="E150" s="35">
        <v>2468.8000000000002</v>
      </c>
      <c r="F150" s="35">
        <v>-2.2000000000000001E-3</v>
      </c>
      <c r="G150" s="35"/>
      <c r="H150" s="82">
        <f>S_P_500_Historical_Data8[[#This Row],[Price]]/B149-1</f>
        <v>-2.1795285760413119E-3</v>
      </c>
      <c r="I150" s="35"/>
      <c r="J150" s="35"/>
      <c r="K150" s="35"/>
      <c r="L150" s="35"/>
      <c r="M150" s="35"/>
      <c r="N150" s="35"/>
      <c r="O150" s="35"/>
      <c r="P150" s="35"/>
      <c r="Q150" s="35"/>
      <c r="R150" s="35"/>
      <c r="S150" s="35"/>
    </row>
    <row r="151" spans="1:19">
      <c r="A151" s="79">
        <v>42951</v>
      </c>
      <c r="B151" s="35">
        <v>2476.8000000000002</v>
      </c>
      <c r="C151" s="35">
        <v>2476.9</v>
      </c>
      <c r="D151" s="35">
        <v>2480</v>
      </c>
      <c r="E151" s="35">
        <v>2472.1</v>
      </c>
      <c r="F151" s="35">
        <v>1.9E-3</v>
      </c>
      <c r="G151" s="35"/>
      <c r="H151" s="82">
        <f>S_P_500_Historical_Data8[[#This Row],[Price]]/B150-1</f>
        <v>1.8606908826148683E-3</v>
      </c>
      <c r="I151" s="35"/>
      <c r="J151" s="35"/>
      <c r="K151" s="35"/>
      <c r="L151" s="35"/>
      <c r="M151" s="35"/>
      <c r="N151" s="35"/>
      <c r="O151" s="35"/>
      <c r="P151" s="35"/>
      <c r="Q151" s="35"/>
      <c r="R151" s="35"/>
      <c r="S151" s="35"/>
    </row>
    <row r="152" spans="1:19">
      <c r="A152" s="79">
        <v>42954</v>
      </c>
      <c r="B152" s="35">
        <v>2480.9</v>
      </c>
      <c r="C152" s="35">
        <v>2477.1</v>
      </c>
      <c r="D152" s="35">
        <v>2480.9</v>
      </c>
      <c r="E152" s="35">
        <v>2475.9</v>
      </c>
      <c r="F152" s="35">
        <v>1.6999999999999999E-3</v>
      </c>
      <c r="G152" s="35"/>
      <c r="H152" s="82">
        <f>S_P_500_Historical_Data8[[#This Row],[Price]]/B151-1</f>
        <v>1.6553617571060109E-3</v>
      </c>
      <c r="I152" s="35"/>
      <c r="J152" s="35"/>
      <c r="K152" s="35"/>
      <c r="L152" s="35"/>
      <c r="M152" s="35"/>
      <c r="N152" s="35"/>
      <c r="O152" s="35"/>
      <c r="P152" s="35"/>
      <c r="Q152" s="35"/>
      <c r="R152" s="35"/>
      <c r="S152" s="35"/>
    </row>
    <row r="153" spans="1:19">
      <c r="A153" s="79">
        <v>42955</v>
      </c>
      <c r="B153" s="35">
        <v>2474.9</v>
      </c>
      <c r="C153" s="35">
        <v>2478.3000000000002</v>
      </c>
      <c r="D153" s="35">
        <v>2490.9</v>
      </c>
      <c r="E153" s="35">
        <v>2470.3000000000002</v>
      </c>
      <c r="F153" s="35">
        <v>-2.3999999999999998E-3</v>
      </c>
      <c r="G153" s="35"/>
      <c r="H153" s="82">
        <f>S_P_500_Historical_Data8[[#This Row],[Price]]/B152-1</f>
        <v>-2.4184771655447745E-3</v>
      </c>
      <c r="I153" s="35"/>
      <c r="J153" s="35"/>
      <c r="K153" s="35"/>
      <c r="L153" s="35"/>
      <c r="M153" s="35"/>
      <c r="N153" s="35"/>
      <c r="O153" s="35"/>
      <c r="P153" s="35"/>
      <c r="Q153" s="35"/>
      <c r="R153" s="35"/>
      <c r="S153" s="35"/>
    </row>
    <row r="154" spans="1:19">
      <c r="A154" s="79">
        <v>42956</v>
      </c>
      <c r="B154" s="35">
        <v>2474</v>
      </c>
      <c r="C154" s="35">
        <v>2465.3000000000002</v>
      </c>
      <c r="D154" s="35">
        <v>2474.4</v>
      </c>
      <c r="E154" s="35">
        <v>2462.1</v>
      </c>
      <c r="F154" s="35">
        <v>-4.0000000000000002E-4</v>
      </c>
      <c r="G154" s="35"/>
      <c r="H154" s="82">
        <f>S_P_500_Historical_Data8[[#This Row],[Price]]/B153-1</f>
        <v>-3.6365105660840502E-4</v>
      </c>
      <c r="I154" s="35"/>
      <c r="J154" s="35"/>
      <c r="K154" s="35"/>
      <c r="L154" s="35"/>
      <c r="M154" s="35"/>
      <c r="N154" s="35"/>
      <c r="O154" s="35"/>
      <c r="P154" s="35"/>
      <c r="Q154" s="35"/>
      <c r="R154" s="35"/>
      <c r="S154" s="35"/>
    </row>
    <row r="155" spans="1:19">
      <c r="A155" s="79">
        <v>42957</v>
      </c>
      <c r="B155" s="35">
        <v>2438.1999999999998</v>
      </c>
      <c r="C155" s="35">
        <v>2465.4</v>
      </c>
      <c r="D155" s="35">
        <v>2465.4</v>
      </c>
      <c r="E155" s="35">
        <v>2437.8000000000002</v>
      </c>
      <c r="F155" s="35">
        <v>-1.4500000000000001E-2</v>
      </c>
      <c r="G155" s="35"/>
      <c r="H155" s="82">
        <f>S_P_500_Historical_Data8[[#This Row],[Price]]/B154-1</f>
        <v>-1.4470493128536877E-2</v>
      </c>
      <c r="I155" s="35"/>
      <c r="J155" s="35"/>
      <c r="K155" s="35"/>
      <c r="L155" s="35"/>
      <c r="M155" s="35"/>
      <c r="N155" s="35"/>
      <c r="O155" s="35"/>
      <c r="P155" s="35"/>
      <c r="Q155" s="35"/>
      <c r="R155" s="35"/>
      <c r="S155" s="35"/>
    </row>
    <row r="156" spans="1:19">
      <c r="A156" s="79">
        <v>42958</v>
      </c>
      <c r="B156" s="35">
        <v>2441.3000000000002</v>
      </c>
      <c r="C156" s="35">
        <v>2441</v>
      </c>
      <c r="D156" s="35">
        <v>2448.1</v>
      </c>
      <c r="E156" s="35">
        <v>2437.8000000000002</v>
      </c>
      <c r="F156" s="35">
        <v>1.2999999999999999E-3</v>
      </c>
      <c r="G156" s="35"/>
      <c r="H156" s="82">
        <f>S_P_500_Historical_Data8[[#This Row],[Price]]/B155-1</f>
        <v>1.2714297432534494E-3</v>
      </c>
      <c r="I156" s="35"/>
      <c r="J156" s="35"/>
      <c r="K156" s="35"/>
      <c r="L156" s="35"/>
      <c r="M156" s="35"/>
      <c r="N156" s="35"/>
      <c r="O156" s="35"/>
      <c r="P156" s="35"/>
      <c r="Q156" s="35"/>
      <c r="R156" s="35"/>
      <c r="S156" s="35"/>
    </row>
    <row r="157" spans="1:19">
      <c r="A157" s="79">
        <v>42961</v>
      </c>
      <c r="B157" s="35">
        <v>2465.8000000000002</v>
      </c>
      <c r="C157" s="35">
        <v>2455</v>
      </c>
      <c r="D157" s="35">
        <v>2468.1999999999998</v>
      </c>
      <c r="E157" s="35">
        <v>2455</v>
      </c>
      <c r="F157" s="35">
        <v>0.01</v>
      </c>
      <c r="G157" s="35"/>
      <c r="H157" s="82">
        <f>S_P_500_Historical_Data8[[#This Row],[Price]]/B156-1</f>
        <v>1.0035636750911348E-2</v>
      </c>
      <c r="I157" s="35"/>
      <c r="J157" s="35"/>
      <c r="K157" s="35"/>
      <c r="L157" s="35"/>
      <c r="M157" s="35"/>
      <c r="N157" s="35"/>
      <c r="O157" s="35"/>
      <c r="P157" s="35"/>
      <c r="Q157" s="35"/>
      <c r="R157" s="35"/>
      <c r="S157" s="35"/>
    </row>
    <row r="158" spans="1:19">
      <c r="A158" s="79">
        <v>42962</v>
      </c>
      <c r="B158" s="35">
        <v>2464.6</v>
      </c>
      <c r="C158" s="35">
        <v>2468.6999999999998</v>
      </c>
      <c r="D158" s="35">
        <v>2468.9</v>
      </c>
      <c r="E158" s="35">
        <v>2461.6</v>
      </c>
      <c r="F158" s="35">
        <v>-5.0000000000000001E-4</v>
      </c>
      <c r="G158" s="35"/>
      <c r="H158" s="82">
        <f>S_P_500_Historical_Data8[[#This Row],[Price]]/B157-1</f>
        <v>-4.8665747424780914E-4</v>
      </c>
      <c r="I158" s="35"/>
      <c r="J158" s="35"/>
      <c r="K158" s="35"/>
      <c r="L158" s="35"/>
      <c r="M158" s="35"/>
      <c r="N158" s="35"/>
      <c r="O158" s="35"/>
      <c r="P158" s="35"/>
      <c r="Q158" s="35"/>
      <c r="R158" s="35"/>
      <c r="S158" s="35"/>
    </row>
    <row r="159" spans="1:19">
      <c r="A159" s="79">
        <v>42963</v>
      </c>
      <c r="B159" s="35">
        <v>2468.1</v>
      </c>
      <c r="C159" s="35">
        <v>2468.6</v>
      </c>
      <c r="D159" s="35">
        <v>2474.9</v>
      </c>
      <c r="E159" s="35">
        <v>2463.9</v>
      </c>
      <c r="F159" s="35">
        <v>1.4E-3</v>
      </c>
      <c r="G159" s="35"/>
      <c r="H159" s="82">
        <f>S_P_500_Historical_Data8[[#This Row],[Price]]/B158-1</f>
        <v>1.420108739754955E-3</v>
      </c>
      <c r="I159" s="35"/>
      <c r="J159" s="35"/>
      <c r="K159" s="35"/>
      <c r="L159" s="35"/>
      <c r="M159" s="35"/>
      <c r="N159" s="35"/>
      <c r="O159" s="35"/>
      <c r="P159" s="35"/>
      <c r="Q159" s="35"/>
      <c r="R159" s="35"/>
      <c r="S159" s="35"/>
    </row>
    <row r="160" spans="1:19">
      <c r="A160" s="79">
        <v>42964</v>
      </c>
      <c r="B160" s="35">
        <v>2430</v>
      </c>
      <c r="C160" s="35">
        <v>2462.9</v>
      </c>
      <c r="D160" s="35">
        <v>2465</v>
      </c>
      <c r="E160" s="35">
        <v>2430</v>
      </c>
      <c r="F160" s="35">
        <v>-1.54E-2</v>
      </c>
      <c r="G160" s="35"/>
      <c r="H160" s="82">
        <f>S_P_500_Historical_Data8[[#This Row],[Price]]/B159-1</f>
        <v>-1.5436975811352838E-2</v>
      </c>
      <c r="I160" s="35"/>
      <c r="J160" s="35"/>
      <c r="K160" s="35"/>
      <c r="L160" s="35"/>
      <c r="M160" s="35"/>
      <c r="N160" s="35"/>
      <c r="O160" s="35"/>
      <c r="P160" s="35"/>
      <c r="Q160" s="35"/>
      <c r="R160" s="35"/>
      <c r="S160" s="35"/>
    </row>
    <row r="161" spans="1:19">
      <c r="A161" s="79">
        <v>42965</v>
      </c>
      <c r="B161" s="35">
        <v>2425.6</v>
      </c>
      <c r="C161" s="35">
        <v>2427.6</v>
      </c>
      <c r="D161" s="35">
        <v>2440.3000000000002</v>
      </c>
      <c r="E161" s="35">
        <v>2420.6999999999998</v>
      </c>
      <c r="F161" s="35">
        <v>-1.8E-3</v>
      </c>
      <c r="G161" s="35"/>
      <c r="H161" s="82">
        <f>S_P_500_Historical_Data8[[#This Row],[Price]]/B160-1</f>
        <v>-1.8106995884773491E-3</v>
      </c>
      <c r="I161" s="35"/>
      <c r="J161" s="35"/>
      <c r="K161" s="35"/>
      <c r="L161" s="35"/>
      <c r="M161" s="35"/>
      <c r="N161" s="35"/>
      <c r="O161" s="35"/>
      <c r="P161" s="35"/>
      <c r="Q161" s="35"/>
      <c r="R161" s="35"/>
      <c r="S161" s="35"/>
    </row>
    <row r="162" spans="1:19">
      <c r="A162" s="79">
        <v>42968</v>
      </c>
      <c r="B162" s="35">
        <v>2428.4</v>
      </c>
      <c r="C162" s="35">
        <v>2425.5</v>
      </c>
      <c r="D162" s="35">
        <v>2430.6</v>
      </c>
      <c r="E162" s="35">
        <v>2417.3000000000002</v>
      </c>
      <c r="F162" s="35">
        <v>1.1999999999999999E-3</v>
      </c>
      <c r="G162" s="35"/>
      <c r="H162" s="82">
        <f>S_P_500_Historical_Data8[[#This Row],[Price]]/B161-1</f>
        <v>1.154353562005328E-3</v>
      </c>
      <c r="I162" s="35"/>
      <c r="J162" s="35"/>
      <c r="K162" s="35"/>
      <c r="L162" s="35"/>
      <c r="M162" s="35"/>
      <c r="N162" s="35"/>
      <c r="O162" s="35"/>
      <c r="P162" s="35"/>
      <c r="Q162" s="35"/>
      <c r="R162" s="35"/>
      <c r="S162" s="35"/>
    </row>
    <row r="163" spans="1:19">
      <c r="A163" s="79">
        <v>42969</v>
      </c>
      <c r="B163" s="35">
        <v>2452.5</v>
      </c>
      <c r="C163" s="35">
        <v>2433.8000000000002</v>
      </c>
      <c r="D163" s="35">
        <v>2454.8000000000002</v>
      </c>
      <c r="E163" s="35">
        <v>2433.6999999999998</v>
      </c>
      <c r="F163" s="35">
        <v>9.9000000000000008E-3</v>
      </c>
      <c r="G163" s="35"/>
      <c r="H163" s="82">
        <f>S_P_500_Historical_Data8[[#This Row],[Price]]/B162-1</f>
        <v>9.924229945643237E-3</v>
      </c>
      <c r="I163" s="35"/>
      <c r="J163" s="35"/>
      <c r="K163" s="35"/>
      <c r="L163" s="35"/>
      <c r="M163" s="35"/>
      <c r="N163" s="35"/>
      <c r="O163" s="35"/>
      <c r="P163" s="35"/>
      <c r="Q163" s="35"/>
      <c r="R163" s="35"/>
      <c r="S163" s="35"/>
    </row>
    <row r="164" spans="1:19">
      <c r="A164" s="79">
        <v>42970</v>
      </c>
      <c r="B164" s="35">
        <v>2444</v>
      </c>
      <c r="C164" s="35">
        <v>2444.9</v>
      </c>
      <c r="D164" s="35">
        <v>2448.9</v>
      </c>
      <c r="E164" s="35">
        <v>2441.4</v>
      </c>
      <c r="F164" s="35">
        <v>-3.5000000000000001E-3</v>
      </c>
      <c r="G164" s="35"/>
      <c r="H164" s="82">
        <f>S_P_500_Historical_Data8[[#This Row],[Price]]/B163-1</f>
        <v>-3.46585117227316E-3</v>
      </c>
      <c r="I164" s="35"/>
      <c r="J164" s="35"/>
      <c r="K164" s="35"/>
      <c r="L164" s="35"/>
      <c r="M164" s="35"/>
      <c r="N164" s="35"/>
      <c r="O164" s="35"/>
      <c r="P164" s="35"/>
      <c r="Q164" s="35"/>
      <c r="R164" s="35"/>
      <c r="S164" s="35"/>
    </row>
    <row r="165" spans="1:19">
      <c r="A165" s="79">
        <v>42971</v>
      </c>
      <c r="B165" s="35">
        <v>2439</v>
      </c>
      <c r="C165" s="35">
        <v>2447.9</v>
      </c>
      <c r="D165" s="35">
        <v>2450.4</v>
      </c>
      <c r="E165" s="35">
        <v>2436.1999999999998</v>
      </c>
      <c r="F165" s="35">
        <v>-2E-3</v>
      </c>
      <c r="G165" s="35"/>
      <c r="H165" s="82">
        <f>S_P_500_Historical_Data8[[#This Row],[Price]]/B164-1</f>
        <v>-2.0458265139116083E-3</v>
      </c>
      <c r="I165" s="35"/>
      <c r="J165" s="35"/>
      <c r="K165" s="35"/>
      <c r="L165" s="35"/>
      <c r="M165" s="35"/>
      <c r="N165" s="35"/>
      <c r="O165" s="35"/>
      <c r="P165" s="35"/>
      <c r="Q165" s="35"/>
      <c r="R165" s="35"/>
      <c r="S165" s="35"/>
    </row>
    <row r="166" spans="1:19">
      <c r="A166" s="79">
        <v>42972</v>
      </c>
      <c r="B166" s="35">
        <v>2443.1</v>
      </c>
      <c r="C166" s="35">
        <v>2444.6999999999998</v>
      </c>
      <c r="D166" s="35">
        <v>2454</v>
      </c>
      <c r="E166" s="35">
        <v>2442.1999999999998</v>
      </c>
      <c r="F166" s="35">
        <v>1.6999999999999999E-3</v>
      </c>
      <c r="G166" s="35"/>
      <c r="H166" s="82">
        <f>S_P_500_Historical_Data8[[#This Row],[Price]]/B165-1</f>
        <v>1.6810168101679679E-3</v>
      </c>
      <c r="I166" s="35"/>
      <c r="J166" s="35"/>
      <c r="K166" s="35"/>
      <c r="L166" s="35"/>
      <c r="M166" s="35"/>
      <c r="N166" s="35"/>
      <c r="O166" s="35"/>
      <c r="P166" s="35"/>
      <c r="Q166" s="35"/>
      <c r="R166" s="35"/>
      <c r="S166" s="35"/>
    </row>
    <row r="167" spans="1:19">
      <c r="A167" s="79">
        <v>42975</v>
      </c>
      <c r="B167" s="35">
        <v>2444.1999999999998</v>
      </c>
      <c r="C167" s="35">
        <v>2447.3000000000002</v>
      </c>
      <c r="D167" s="35">
        <v>2449.1</v>
      </c>
      <c r="E167" s="35">
        <v>2439</v>
      </c>
      <c r="F167" s="35">
        <v>5.0000000000000001E-4</v>
      </c>
      <c r="G167" s="35"/>
      <c r="H167" s="82">
        <f>S_P_500_Historical_Data8[[#This Row],[Price]]/B166-1</f>
        <v>4.5024763619982977E-4</v>
      </c>
      <c r="I167" s="35"/>
      <c r="J167" s="35"/>
      <c r="K167" s="35"/>
      <c r="L167" s="35"/>
      <c r="M167" s="35"/>
      <c r="N167" s="35"/>
      <c r="O167" s="35"/>
      <c r="P167" s="35"/>
      <c r="Q167" s="35"/>
      <c r="R167" s="35"/>
      <c r="S167" s="35"/>
    </row>
    <row r="168" spans="1:19">
      <c r="A168" s="79">
        <v>42976</v>
      </c>
      <c r="B168" s="35">
        <v>2446.3000000000002</v>
      </c>
      <c r="C168" s="35">
        <v>2431.9</v>
      </c>
      <c r="D168" s="35">
        <v>2449.1999999999998</v>
      </c>
      <c r="E168" s="35">
        <v>2428.1999999999998</v>
      </c>
      <c r="F168" s="35">
        <v>8.9999999999999998E-4</v>
      </c>
      <c r="G168" s="35"/>
      <c r="H168" s="82">
        <f>S_P_500_Historical_Data8[[#This Row],[Price]]/B167-1</f>
        <v>8.5917682677383311E-4</v>
      </c>
      <c r="I168" s="35"/>
      <c r="J168" s="35"/>
      <c r="K168" s="35"/>
      <c r="L168" s="35"/>
      <c r="M168" s="35"/>
      <c r="N168" s="35"/>
      <c r="O168" s="35"/>
      <c r="P168" s="35"/>
      <c r="Q168" s="35"/>
      <c r="R168" s="35"/>
      <c r="S168" s="35"/>
    </row>
    <row r="169" spans="1:19">
      <c r="A169" s="79">
        <v>42977</v>
      </c>
      <c r="B169" s="35">
        <v>2457.6</v>
      </c>
      <c r="C169" s="35">
        <v>2446.1</v>
      </c>
      <c r="D169" s="35">
        <v>2460.3000000000002</v>
      </c>
      <c r="E169" s="35">
        <v>2443.8000000000002</v>
      </c>
      <c r="F169" s="35">
        <v>4.5999999999999999E-3</v>
      </c>
      <c r="G169" s="35"/>
      <c r="H169" s="82">
        <f>S_P_500_Historical_Data8[[#This Row],[Price]]/B168-1</f>
        <v>4.6192208641619992E-3</v>
      </c>
      <c r="I169" s="35"/>
      <c r="J169" s="35"/>
      <c r="K169" s="35"/>
      <c r="L169" s="35"/>
      <c r="M169" s="35"/>
      <c r="N169" s="35"/>
      <c r="O169" s="35"/>
      <c r="P169" s="35"/>
      <c r="Q169" s="35"/>
      <c r="R169" s="35"/>
      <c r="S169" s="35"/>
    </row>
    <row r="170" spans="1:19">
      <c r="A170" s="79">
        <v>42978</v>
      </c>
      <c r="B170" s="35">
        <v>2471.6999999999998</v>
      </c>
      <c r="C170" s="35">
        <v>2462.6999999999998</v>
      </c>
      <c r="D170" s="35">
        <v>2475</v>
      </c>
      <c r="E170" s="35">
        <v>2462.6999999999998</v>
      </c>
      <c r="F170" s="35">
        <v>5.7000000000000002E-3</v>
      </c>
      <c r="G170" s="35"/>
      <c r="H170" s="82">
        <f>S_P_500_Historical_Data8[[#This Row],[Price]]/B169-1</f>
        <v>5.7373046875E-3</v>
      </c>
      <c r="I170" s="35"/>
      <c r="J170" s="35"/>
      <c r="K170" s="35"/>
      <c r="L170" s="35"/>
      <c r="M170" s="35"/>
      <c r="N170" s="35"/>
      <c r="O170" s="35"/>
      <c r="P170" s="35"/>
      <c r="Q170" s="35"/>
      <c r="R170" s="35"/>
      <c r="S170" s="35"/>
    </row>
    <row r="171" spans="1:19">
      <c r="A171" s="79">
        <v>42979</v>
      </c>
      <c r="B171" s="35">
        <v>2476.6</v>
      </c>
      <c r="C171" s="35">
        <v>2474.4</v>
      </c>
      <c r="D171" s="35">
        <v>2480.4</v>
      </c>
      <c r="E171" s="35">
        <v>2473.8000000000002</v>
      </c>
      <c r="F171" s="35">
        <v>2E-3</v>
      </c>
      <c r="G171" s="35"/>
      <c r="H171" s="82">
        <f>S_P_500_Historical_Data8[[#This Row],[Price]]/B170-1</f>
        <v>1.9824412347777542E-3</v>
      </c>
      <c r="I171" s="35"/>
      <c r="J171" s="35"/>
      <c r="K171" s="35"/>
      <c r="L171" s="35"/>
      <c r="M171" s="35"/>
      <c r="N171" s="35"/>
      <c r="O171" s="35"/>
      <c r="P171" s="35"/>
      <c r="Q171" s="35"/>
      <c r="R171" s="35"/>
      <c r="S171" s="35"/>
    </row>
    <row r="172" spans="1:19">
      <c r="A172" s="79">
        <v>42983</v>
      </c>
      <c r="B172" s="35">
        <v>2457.8000000000002</v>
      </c>
      <c r="C172" s="35">
        <v>2470.3000000000002</v>
      </c>
      <c r="D172" s="35">
        <v>2472</v>
      </c>
      <c r="E172" s="35">
        <v>2446.6</v>
      </c>
      <c r="F172" s="35">
        <v>-7.6E-3</v>
      </c>
      <c r="G172" s="35"/>
      <c r="H172" s="82">
        <f>S_P_500_Historical_Data8[[#This Row],[Price]]/B171-1</f>
        <v>-7.5910522490509891E-3</v>
      </c>
      <c r="I172" s="35"/>
      <c r="J172" s="35"/>
      <c r="K172" s="35"/>
      <c r="L172" s="35"/>
      <c r="M172" s="35"/>
      <c r="N172" s="35"/>
      <c r="O172" s="35"/>
      <c r="P172" s="35"/>
      <c r="Q172" s="35"/>
      <c r="R172" s="35"/>
      <c r="S172" s="35"/>
    </row>
    <row r="173" spans="1:19">
      <c r="A173" s="79">
        <v>42984</v>
      </c>
      <c r="B173" s="35">
        <v>2465.5</v>
      </c>
      <c r="C173" s="35">
        <v>2463.8000000000002</v>
      </c>
      <c r="D173" s="35">
        <v>2469.6</v>
      </c>
      <c r="E173" s="35">
        <v>2459.1999999999998</v>
      </c>
      <c r="F173" s="35">
        <v>3.0999999999999999E-3</v>
      </c>
      <c r="G173" s="35"/>
      <c r="H173" s="82">
        <f>S_P_500_Historical_Data8[[#This Row],[Price]]/B172-1</f>
        <v>3.1328830661565554E-3</v>
      </c>
      <c r="I173" s="35"/>
      <c r="J173" s="35"/>
      <c r="K173" s="35"/>
      <c r="L173" s="35"/>
      <c r="M173" s="35"/>
      <c r="N173" s="35"/>
      <c r="O173" s="35"/>
      <c r="P173" s="35"/>
      <c r="Q173" s="35"/>
      <c r="R173" s="35"/>
      <c r="S173" s="35"/>
    </row>
    <row r="174" spans="1:19">
      <c r="A174" s="79">
        <v>42985</v>
      </c>
      <c r="B174" s="35">
        <v>2465.1</v>
      </c>
      <c r="C174" s="35">
        <v>2468.1</v>
      </c>
      <c r="D174" s="35">
        <v>2468.6</v>
      </c>
      <c r="E174" s="35">
        <v>2460.3000000000002</v>
      </c>
      <c r="F174" s="35">
        <v>-2.0000000000000001E-4</v>
      </c>
      <c r="G174" s="35"/>
      <c r="H174" s="82">
        <f>S_P_500_Historical_Data8[[#This Row],[Price]]/B173-1</f>
        <v>-1.6223889677557946E-4</v>
      </c>
      <c r="I174" s="35"/>
      <c r="J174" s="35"/>
      <c r="K174" s="35"/>
      <c r="L174" s="35"/>
      <c r="M174" s="35"/>
      <c r="N174" s="35"/>
      <c r="O174" s="35"/>
      <c r="P174" s="35"/>
      <c r="Q174" s="35"/>
      <c r="R174" s="35"/>
      <c r="S174" s="35"/>
    </row>
    <row r="175" spans="1:19">
      <c r="A175" s="79">
        <v>42986</v>
      </c>
      <c r="B175" s="35">
        <v>2461.4</v>
      </c>
      <c r="C175" s="35">
        <v>2462.1999999999998</v>
      </c>
      <c r="D175" s="35">
        <v>2467.1</v>
      </c>
      <c r="E175" s="35">
        <v>2459.4</v>
      </c>
      <c r="F175" s="35">
        <v>-1.5E-3</v>
      </c>
      <c r="G175" s="35"/>
      <c r="H175" s="82">
        <f>S_P_500_Historical_Data8[[#This Row],[Price]]/B174-1</f>
        <v>-1.500953308182118E-3</v>
      </c>
      <c r="I175" s="35"/>
      <c r="J175" s="35"/>
      <c r="K175" s="35"/>
      <c r="L175" s="35"/>
      <c r="M175" s="35"/>
      <c r="N175" s="35"/>
      <c r="O175" s="35"/>
      <c r="P175" s="35"/>
      <c r="Q175" s="35"/>
      <c r="R175" s="35"/>
      <c r="S175" s="35"/>
    </row>
    <row r="176" spans="1:19">
      <c r="A176" s="79">
        <v>42989</v>
      </c>
      <c r="B176" s="35">
        <v>2488.1</v>
      </c>
      <c r="C176" s="35">
        <v>2474.5</v>
      </c>
      <c r="D176" s="35">
        <v>2488.9</v>
      </c>
      <c r="E176" s="35">
        <v>2474.5</v>
      </c>
      <c r="F176" s="35">
        <v>1.0800000000000001E-2</v>
      </c>
      <c r="G176" s="35"/>
      <c r="H176" s="82">
        <f>S_P_500_Historical_Data8[[#This Row],[Price]]/B175-1</f>
        <v>1.0847485171040727E-2</v>
      </c>
      <c r="I176" s="35"/>
      <c r="J176" s="35"/>
      <c r="K176" s="35"/>
      <c r="L176" s="35"/>
      <c r="M176" s="35"/>
      <c r="N176" s="35"/>
      <c r="O176" s="35"/>
      <c r="P176" s="35"/>
      <c r="Q176" s="35"/>
      <c r="R176" s="35"/>
      <c r="S176" s="35"/>
    </row>
    <row r="177" spans="1:19">
      <c r="A177" s="79">
        <v>42990</v>
      </c>
      <c r="B177" s="35">
        <v>2496.5</v>
      </c>
      <c r="C177" s="35">
        <v>2491.9</v>
      </c>
      <c r="D177" s="35">
        <v>2496.8000000000002</v>
      </c>
      <c r="E177" s="35">
        <v>2490.4</v>
      </c>
      <c r="F177" s="35">
        <v>3.3999999999999998E-3</v>
      </c>
      <c r="G177" s="35"/>
      <c r="H177" s="82">
        <f>S_P_500_Historical_Data8[[#This Row],[Price]]/B176-1</f>
        <v>3.3760700936458221E-3</v>
      </c>
      <c r="I177" s="35"/>
      <c r="J177" s="35"/>
      <c r="K177" s="35"/>
      <c r="L177" s="35"/>
      <c r="M177" s="35"/>
      <c r="N177" s="35"/>
      <c r="O177" s="35"/>
      <c r="P177" s="35"/>
      <c r="Q177" s="35"/>
      <c r="R177" s="35"/>
      <c r="S177" s="35"/>
    </row>
    <row r="178" spans="1:19">
      <c r="A178" s="79">
        <v>42991</v>
      </c>
      <c r="B178" s="35">
        <v>2498.4</v>
      </c>
      <c r="C178" s="35">
        <v>2493.9</v>
      </c>
      <c r="D178" s="35">
        <v>2498.4</v>
      </c>
      <c r="E178" s="35">
        <v>2492.1</v>
      </c>
      <c r="F178" s="35">
        <v>8.0000000000000004E-4</v>
      </c>
      <c r="G178" s="35"/>
      <c r="H178" s="82">
        <f>S_P_500_Historical_Data8[[#This Row],[Price]]/B177-1</f>
        <v>7.6106549168830639E-4</v>
      </c>
      <c r="I178" s="35"/>
      <c r="J178" s="35"/>
      <c r="K178" s="35"/>
      <c r="L178" s="35"/>
      <c r="M178" s="35"/>
      <c r="N178" s="35"/>
      <c r="O178" s="35"/>
      <c r="P178" s="35"/>
      <c r="Q178" s="35"/>
      <c r="R178" s="35"/>
      <c r="S178" s="35"/>
    </row>
    <row r="179" spans="1:19">
      <c r="A179" s="79">
        <v>42992</v>
      </c>
      <c r="B179" s="35">
        <v>2495.6</v>
      </c>
      <c r="C179" s="35">
        <v>2494.6</v>
      </c>
      <c r="D179" s="35">
        <v>2498.4</v>
      </c>
      <c r="E179" s="35">
        <v>2491.3000000000002</v>
      </c>
      <c r="F179" s="35">
        <v>-1.1000000000000001E-3</v>
      </c>
      <c r="G179" s="35"/>
      <c r="H179" s="82">
        <f>S_P_500_Historical_Data8[[#This Row],[Price]]/B178-1</f>
        <v>-1.1207172590458336E-3</v>
      </c>
      <c r="I179" s="35"/>
      <c r="J179" s="35"/>
      <c r="K179" s="35"/>
      <c r="L179" s="35"/>
      <c r="M179" s="35"/>
      <c r="N179" s="35"/>
      <c r="O179" s="35"/>
      <c r="P179" s="35"/>
      <c r="Q179" s="35"/>
      <c r="R179" s="35"/>
      <c r="S179" s="35"/>
    </row>
    <row r="180" spans="1:19">
      <c r="A180" s="79">
        <v>42993</v>
      </c>
      <c r="B180" s="35">
        <v>2500.1999999999998</v>
      </c>
      <c r="C180" s="35">
        <v>2495.6999999999998</v>
      </c>
      <c r="D180" s="35">
        <v>2500.1999999999998</v>
      </c>
      <c r="E180" s="35">
        <v>2493.1999999999998</v>
      </c>
      <c r="F180" s="35">
        <v>1.8E-3</v>
      </c>
      <c r="G180" s="35"/>
      <c r="H180" s="82">
        <f>S_P_500_Historical_Data8[[#This Row],[Price]]/B179-1</f>
        <v>1.843244109632991E-3</v>
      </c>
      <c r="I180" s="35"/>
      <c r="J180" s="35"/>
      <c r="K180" s="35"/>
      <c r="L180" s="35"/>
      <c r="M180" s="35"/>
      <c r="N180" s="35"/>
      <c r="O180" s="35"/>
      <c r="P180" s="35"/>
      <c r="Q180" s="35"/>
      <c r="R180" s="35"/>
      <c r="S180" s="35"/>
    </row>
    <row r="181" spans="1:19">
      <c r="A181" s="79">
        <v>42996</v>
      </c>
      <c r="B181" s="35">
        <v>2503.9</v>
      </c>
      <c r="C181" s="35">
        <v>2502.5</v>
      </c>
      <c r="D181" s="35">
        <v>2508.3000000000002</v>
      </c>
      <c r="E181" s="35">
        <v>2499.9</v>
      </c>
      <c r="F181" s="35">
        <v>1.5E-3</v>
      </c>
      <c r="G181" s="35"/>
      <c r="H181" s="82">
        <f>S_P_500_Historical_Data8[[#This Row],[Price]]/B180-1</f>
        <v>1.479881609471434E-3</v>
      </c>
      <c r="I181" s="35"/>
      <c r="J181" s="35"/>
      <c r="K181" s="35"/>
      <c r="L181" s="35"/>
      <c r="M181" s="35"/>
      <c r="N181" s="35"/>
      <c r="O181" s="35"/>
      <c r="P181" s="35"/>
      <c r="Q181" s="35"/>
      <c r="R181" s="35"/>
      <c r="S181" s="35"/>
    </row>
    <row r="182" spans="1:19">
      <c r="A182" s="79">
        <v>42997</v>
      </c>
      <c r="B182" s="35">
        <v>2506.6999999999998</v>
      </c>
      <c r="C182" s="35">
        <v>2506.3000000000002</v>
      </c>
      <c r="D182" s="35">
        <v>2507.8000000000002</v>
      </c>
      <c r="E182" s="35">
        <v>2503.1999999999998</v>
      </c>
      <c r="F182" s="35">
        <v>1.1000000000000001E-3</v>
      </c>
      <c r="G182" s="35"/>
      <c r="H182" s="82">
        <f>S_P_500_Historical_Data8[[#This Row],[Price]]/B181-1</f>
        <v>1.1182555213864465E-3</v>
      </c>
      <c r="I182" s="35"/>
      <c r="J182" s="35"/>
      <c r="K182" s="35"/>
      <c r="L182" s="35"/>
      <c r="M182" s="35"/>
      <c r="N182" s="35"/>
      <c r="O182" s="35"/>
      <c r="P182" s="35"/>
      <c r="Q182" s="35"/>
      <c r="R182" s="35"/>
      <c r="S182" s="35"/>
    </row>
    <row r="183" spans="1:19">
      <c r="A183" s="79">
        <v>42998</v>
      </c>
      <c r="B183" s="35">
        <v>2508.1999999999998</v>
      </c>
      <c r="C183" s="35">
        <v>2506.8000000000002</v>
      </c>
      <c r="D183" s="35">
        <v>2508.8000000000002</v>
      </c>
      <c r="E183" s="35">
        <v>2496.6999999999998</v>
      </c>
      <c r="F183" s="35">
        <v>5.9999999999999995E-4</v>
      </c>
      <c r="G183" s="35"/>
      <c r="H183" s="82">
        <f>S_P_500_Historical_Data8[[#This Row],[Price]]/B182-1</f>
        <v>5.9839629792146631E-4</v>
      </c>
      <c r="I183" s="35"/>
      <c r="J183" s="35"/>
      <c r="K183" s="35"/>
      <c r="L183" s="35"/>
      <c r="M183" s="35"/>
      <c r="N183" s="35"/>
      <c r="O183" s="35"/>
      <c r="P183" s="35"/>
      <c r="Q183" s="35"/>
      <c r="R183" s="35"/>
      <c r="S183" s="35"/>
    </row>
    <row r="184" spans="1:19">
      <c r="A184" s="79">
        <v>42999</v>
      </c>
      <c r="B184" s="35">
        <v>2500.6</v>
      </c>
      <c r="C184" s="35">
        <v>2507.1999999999998</v>
      </c>
      <c r="D184" s="35">
        <v>2507.1999999999998</v>
      </c>
      <c r="E184" s="35">
        <v>2499</v>
      </c>
      <c r="F184" s="35">
        <v>-3.0000000000000001E-3</v>
      </c>
      <c r="G184" s="35"/>
      <c r="H184" s="82">
        <f>S_P_500_Historical_Data8[[#This Row],[Price]]/B183-1</f>
        <v>-3.0300613986125047E-3</v>
      </c>
      <c r="I184" s="35"/>
      <c r="J184" s="35"/>
      <c r="K184" s="35"/>
      <c r="L184" s="35"/>
      <c r="M184" s="35"/>
      <c r="N184" s="35"/>
      <c r="O184" s="35"/>
      <c r="P184" s="35"/>
      <c r="Q184" s="35"/>
      <c r="R184" s="35"/>
      <c r="S184" s="35"/>
    </row>
    <row r="185" spans="1:19">
      <c r="A185" s="79">
        <v>43000</v>
      </c>
      <c r="B185" s="35">
        <v>2502.1999999999998</v>
      </c>
      <c r="C185" s="35">
        <v>2497.3000000000002</v>
      </c>
      <c r="D185" s="35">
        <v>2503.5</v>
      </c>
      <c r="E185" s="35">
        <v>2496.5</v>
      </c>
      <c r="F185" s="35">
        <v>5.9999999999999995E-4</v>
      </c>
      <c r="G185" s="35"/>
      <c r="H185" s="82">
        <f>S_P_500_Historical_Data8[[#This Row],[Price]]/B184-1</f>
        <v>6.3984643685510711E-4</v>
      </c>
      <c r="I185" s="35"/>
      <c r="J185" s="35"/>
      <c r="K185" s="35"/>
      <c r="L185" s="35"/>
      <c r="M185" s="35"/>
      <c r="N185" s="35"/>
      <c r="O185" s="35"/>
      <c r="P185" s="35"/>
      <c r="Q185" s="35"/>
      <c r="R185" s="35"/>
      <c r="S185" s="35"/>
    </row>
    <row r="186" spans="1:19">
      <c r="A186" s="79">
        <v>43003</v>
      </c>
      <c r="B186" s="35">
        <v>2496.6999999999998</v>
      </c>
      <c r="C186" s="35">
        <v>2499.4</v>
      </c>
      <c r="D186" s="35">
        <v>2502.5</v>
      </c>
      <c r="E186" s="35">
        <v>2488</v>
      </c>
      <c r="F186" s="35">
        <v>-2.2000000000000001E-3</v>
      </c>
      <c r="G186" s="35"/>
      <c r="H186" s="82">
        <f>S_P_500_Historical_Data8[[#This Row],[Price]]/B185-1</f>
        <v>-2.1980657021820615E-3</v>
      </c>
      <c r="I186" s="35"/>
      <c r="J186" s="35"/>
      <c r="K186" s="35"/>
      <c r="L186" s="35"/>
      <c r="M186" s="35"/>
      <c r="N186" s="35"/>
      <c r="O186" s="35"/>
      <c r="P186" s="35"/>
      <c r="Q186" s="35"/>
      <c r="R186" s="35"/>
      <c r="S186" s="35"/>
    </row>
    <row r="187" spans="1:19">
      <c r="A187" s="79">
        <v>43004</v>
      </c>
      <c r="B187" s="35">
        <v>2496.8000000000002</v>
      </c>
      <c r="C187" s="35">
        <v>2501</v>
      </c>
      <c r="D187" s="35">
        <v>2503.5</v>
      </c>
      <c r="E187" s="35">
        <v>2495.1</v>
      </c>
      <c r="F187" s="35">
        <v>0</v>
      </c>
      <c r="G187" s="35"/>
      <c r="H187" s="82">
        <f>S_P_500_Historical_Data8[[#This Row],[Price]]/B186-1</f>
        <v>4.0052869788365086E-5</v>
      </c>
      <c r="I187" s="35"/>
      <c r="J187" s="35"/>
      <c r="K187" s="35"/>
      <c r="L187" s="35"/>
      <c r="M187" s="35"/>
      <c r="N187" s="35"/>
      <c r="O187" s="35"/>
      <c r="P187" s="35"/>
      <c r="Q187" s="35"/>
      <c r="R187" s="35"/>
      <c r="S187" s="35"/>
    </row>
    <row r="188" spans="1:19">
      <c r="A188" s="79">
        <v>43005</v>
      </c>
      <c r="B188" s="35">
        <v>2507</v>
      </c>
      <c r="C188" s="35">
        <v>2503.3000000000002</v>
      </c>
      <c r="D188" s="35">
        <v>2511.8000000000002</v>
      </c>
      <c r="E188" s="35">
        <v>2495.9</v>
      </c>
      <c r="F188" s="35">
        <v>4.1000000000000003E-3</v>
      </c>
      <c r="G188" s="35"/>
      <c r="H188" s="82">
        <f>S_P_500_Historical_Data8[[#This Row],[Price]]/B187-1</f>
        <v>4.0852290932393842E-3</v>
      </c>
      <c r="I188" s="35"/>
      <c r="J188" s="35"/>
      <c r="K188" s="35"/>
      <c r="L188" s="35"/>
      <c r="M188" s="35"/>
      <c r="N188" s="35"/>
      <c r="O188" s="35"/>
      <c r="P188" s="35"/>
      <c r="Q188" s="35"/>
      <c r="R188" s="35"/>
      <c r="S188" s="35"/>
    </row>
    <row r="189" spans="1:19">
      <c r="A189" s="79">
        <v>43006</v>
      </c>
      <c r="B189" s="35">
        <v>2510.1</v>
      </c>
      <c r="C189" s="35">
        <v>2503.4</v>
      </c>
      <c r="D189" s="35">
        <v>2510.8000000000002</v>
      </c>
      <c r="E189" s="35">
        <v>2502.9</v>
      </c>
      <c r="F189" s="35">
        <v>1.1999999999999999E-3</v>
      </c>
      <c r="G189" s="35"/>
      <c r="H189" s="82">
        <f>S_P_500_Historical_Data8[[#This Row],[Price]]/B188-1</f>
        <v>1.2365376944554196E-3</v>
      </c>
      <c r="I189" s="35"/>
      <c r="J189" s="35"/>
      <c r="K189" s="35"/>
      <c r="L189" s="35"/>
      <c r="M189" s="35"/>
      <c r="N189" s="35"/>
      <c r="O189" s="35"/>
      <c r="P189" s="35"/>
      <c r="Q189" s="35"/>
      <c r="R189" s="35"/>
      <c r="S189" s="35"/>
    </row>
    <row r="190" spans="1:19">
      <c r="A190" s="79">
        <v>43007</v>
      </c>
      <c r="B190" s="35">
        <v>2519.4</v>
      </c>
      <c r="C190" s="35">
        <v>2510</v>
      </c>
      <c r="D190" s="35">
        <v>2519.4</v>
      </c>
      <c r="E190" s="35">
        <v>2508</v>
      </c>
      <c r="F190" s="35">
        <v>3.7000000000000002E-3</v>
      </c>
      <c r="G190" s="35"/>
      <c r="H190" s="82">
        <f>S_P_500_Historical_Data8[[#This Row],[Price]]/B189-1</f>
        <v>3.705031672045056E-3</v>
      </c>
      <c r="I190" s="35"/>
      <c r="J190" s="35"/>
      <c r="K190" s="35"/>
      <c r="L190" s="35"/>
      <c r="M190" s="35"/>
      <c r="N190" s="35"/>
      <c r="O190" s="35"/>
      <c r="P190" s="35"/>
      <c r="Q190" s="35"/>
      <c r="R190" s="35"/>
      <c r="S190" s="35"/>
    </row>
    <row r="191" spans="1:19">
      <c r="A191" s="79">
        <v>43010</v>
      </c>
      <c r="B191" s="35">
        <v>2529.1</v>
      </c>
      <c r="C191" s="35">
        <v>2521.1999999999998</v>
      </c>
      <c r="D191" s="35">
        <v>2529.1999999999998</v>
      </c>
      <c r="E191" s="35">
        <v>2520.4</v>
      </c>
      <c r="F191" s="35">
        <v>3.8999999999999998E-3</v>
      </c>
      <c r="G191" s="35"/>
      <c r="H191" s="82">
        <f>S_P_500_Historical_Data8[[#This Row],[Price]]/B190-1</f>
        <v>3.8501230451695179E-3</v>
      </c>
      <c r="I191" s="35"/>
      <c r="J191" s="35"/>
      <c r="K191" s="35"/>
      <c r="L191" s="35"/>
      <c r="M191" s="35"/>
      <c r="N191" s="35"/>
      <c r="O191" s="35"/>
      <c r="P191" s="35"/>
      <c r="Q191" s="35"/>
      <c r="R191" s="35"/>
      <c r="S191" s="35"/>
    </row>
    <row r="192" spans="1:19">
      <c r="A192" s="79">
        <v>43011</v>
      </c>
      <c r="B192" s="35">
        <v>2534.6</v>
      </c>
      <c r="C192" s="35">
        <v>2530.3000000000002</v>
      </c>
      <c r="D192" s="35">
        <v>2535.1</v>
      </c>
      <c r="E192" s="35">
        <v>2528.8000000000002</v>
      </c>
      <c r="F192" s="35">
        <v>2.2000000000000001E-3</v>
      </c>
      <c r="G192" s="35"/>
      <c r="H192" s="82">
        <f>S_P_500_Historical_Data8[[#This Row],[Price]]/B191-1</f>
        <v>2.174686647423929E-3</v>
      </c>
      <c r="I192" s="35"/>
      <c r="J192" s="35"/>
      <c r="K192" s="35"/>
      <c r="L192" s="35"/>
      <c r="M192" s="35"/>
      <c r="N192" s="35"/>
      <c r="O192" s="35"/>
      <c r="P192" s="35"/>
      <c r="Q192" s="35"/>
      <c r="R192" s="35"/>
      <c r="S192" s="35"/>
    </row>
    <row r="193" spans="1:19">
      <c r="A193" s="79">
        <v>43012</v>
      </c>
      <c r="B193" s="35">
        <v>2537.6999999999998</v>
      </c>
      <c r="C193" s="35">
        <v>2533.5</v>
      </c>
      <c r="D193" s="35">
        <v>2540.5</v>
      </c>
      <c r="E193" s="35">
        <v>2531.8000000000002</v>
      </c>
      <c r="F193" s="35">
        <v>1.1999999999999999E-3</v>
      </c>
      <c r="G193" s="35"/>
      <c r="H193" s="82">
        <f>S_P_500_Historical_Data8[[#This Row],[Price]]/B192-1</f>
        <v>1.2230726741890852E-3</v>
      </c>
      <c r="I193" s="35"/>
      <c r="J193" s="35"/>
      <c r="K193" s="35"/>
      <c r="L193" s="35"/>
      <c r="M193" s="35"/>
      <c r="N193" s="35"/>
      <c r="O193" s="35"/>
      <c r="P193" s="35"/>
      <c r="Q193" s="35"/>
      <c r="R193" s="35"/>
      <c r="S193" s="35"/>
    </row>
    <row r="194" spans="1:19">
      <c r="A194" s="79">
        <v>43013</v>
      </c>
      <c r="B194" s="35">
        <v>2552.1</v>
      </c>
      <c r="C194" s="35">
        <v>2540.9</v>
      </c>
      <c r="D194" s="35">
        <v>2552.5</v>
      </c>
      <c r="E194" s="35">
        <v>2540</v>
      </c>
      <c r="F194" s="35">
        <v>5.7000000000000002E-3</v>
      </c>
      <c r="G194" s="35"/>
      <c r="H194" s="82">
        <f>S_P_500_Historical_Data8[[#This Row],[Price]]/B193-1</f>
        <v>5.6744296016078E-3</v>
      </c>
      <c r="I194" s="35"/>
      <c r="J194" s="35"/>
      <c r="K194" s="35"/>
      <c r="L194" s="35"/>
      <c r="M194" s="35"/>
      <c r="N194" s="35"/>
      <c r="O194" s="35"/>
      <c r="P194" s="35"/>
      <c r="Q194" s="35"/>
      <c r="R194" s="35"/>
      <c r="S194" s="35"/>
    </row>
    <row r="195" spans="1:19">
      <c r="A195" s="79">
        <v>43014</v>
      </c>
      <c r="B195" s="35">
        <v>2549.3000000000002</v>
      </c>
      <c r="C195" s="35">
        <v>2547.4</v>
      </c>
      <c r="D195" s="35">
        <v>2549.4</v>
      </c>
      <c r="E195" s="35">
        <v>2543.8000000000002</v>
      </c>
      <c r="F195" s="35">
        <v>-1.1000000000000001E-3</v>
      </c>
      <c r="G195" s="35"/>
      <c r="H195" s="82">
        <f>S_P_500_Historical_Data8[[#This Row],[Price]]/B194-1</f>
        <v>-1.0971356921749553E-3</v>
      </c>
      <c r="I195" s="35"/>
      <c r="J195" s="35"/>
      <c r="K195" s="35"/>
      <c r="L195" s="35"/>
      <c r="M195" s="35"/>
      <c r="N195" s="35"/>
      <c r="O195" s="35"/>
      <c r="P195" s="35"/>
      <c r="Q195" s="35"/>
      <c r="R195" s="35"/>
      <c r="S195" s="35"/>
    </row>
    <row r="196" spans="1:19">
      <c r="A196" s="79">
        <v>43017</v>
      </c>
      <c r="B196" s="35">
        <v>2544.6999999999998</v>
      </c>
      <c r="C196" s="35">
        <v>2551.4</v>
      </c>
      <c r="D196" s="35">
        <v>2551.8000000000002</v>
      </c>
      <c r="E196" s="35">
        <v>2541.6</v>
      </c>
      <c r="F196" s="35">
        <v>-1.8E-3</v>
      </c>
      <c r="G196" s="35"/>
      <c r="H196" s="82">
        <f>S_P_500_Historical_Data8[[#This Row],[Price]]/B195-1</f>
        <v>-1.8044168987566556E-3</v>
      </c>
      <c r="I196" s="35"/>
      <c r="J196" s="35"/>
      <c r="K196" s="35"/>
      <c r="L196" s="35"/>
      <c r="M196" s="35"/>
      <c r="N196" s="35"/>
      <c r="O196" s="35"/>
      <c r="P196" s="35"/>
      <c r="Q196" s="35"/>
      <c r="R196" s="35"/>
      <c r="S196" s="35"/>
    </row>
    <row r="197" spans="1:19">
      <c r="A197" s="79">
        <v>43018</v>
      </c>
      <c r="B197" s="35">
        <v>2550.6</v>
      </c>
      <c r="C197" s="35">
        <v>2550</v>
      </c>
      <c r="D197" s="35">
        <v>2555.1999999999998</v>
      </c>
      <c r="E197" s="35">
        <v>2544.9</v>
      </c>
      <c r="F197" s="35">
        <v>2.3E-3</v>
      </c>
      <c r="G197" s="35"/>
      <c r="H197" s="82">
        <f>S_P_500_Historical_Data8[[#This Row],[Price]]/B196-1</f>
        <v>2.3185444256690335E-3</v>
      </c>
      <c r="I197" s="35"/>
      <c r="J197" s="35"/>
      <c r="K197" s="35"/>
      <c r="L197" s="35"/>
      <c r="M197" s="35"/>
      <c r="N197" s="35"/>
      <c r="O197" s="35"/>
      <c r="P197" s="35"/>
      <c r="Q197" s="35"/>
      <c r="R197" s="35"/>
      <c r="S197" s="35"/>
    </row>
    <row r="198" spans="1:19">
      <c r="A198" s="79">
        <v>43019</v>
      </c>
      <c r="B198" s="35">
        <v>2555.1999999999998</v>
      </c>
      <c r="C198" s="35">
        <v>2550.6</v>
      </c>
      <c r="D198" s="35">
        <v>2555.1999999999998</v>
      </c>
      <c r="E198" s="35">
        <v>2547.9</v>
      </c>
      <c r="F198" s="35">
        <v>1.8E-3</v>
      </c>
      <c r="G198" s="35"/>
      <c r="H198" s="82">
        <f>S_P_500_Historical_Data8[[#This Row],[Price]]/B197-1</f>
        <v>1.80349721634121E-3</v>
      </c>
      <c r="I198" s="35"/>
      <c r="J198" s="35"/>
      <c r="K198" s="35"/>
      <c r="L198" s="35"/>
      <c r="M198" s="35"/>
      <c r="N198" s="35"/>
      <c r="O198" s="35"/>
      <c r="P198" s="35"/>
      <c r="Q198" s="35"/>
      <c r="R198" s="35"/>
      <c r="S198" s="35"/>
    </row>
    <row r="199" spans="1:19">
      <c r="A199" s="79">
        <v>43020</v>
      </c>
      <c r="B199" s="35">
        <v>2550.9</v>
      </c>
      <c r="C199" s="35">
        <v>2552.9</v>
      </c>
      <c r="D199" s="35">
        <v>2555.3000000000002</v>
      </c>
      <c r="E199" s="35">
        <v>2548.3000000000002</v>
      </c>
      <c r="F199" s="35">
        <v>-1.6999999999999999E-3</v>
      </c>
      <c r="G199" s="35"/>
      <c r="H199" s="82">
        <f>S_P_500_Historical_Data8[[#This Row],[Price]]/B198-1</f>
        <v>-1.68284283030673E-3</v>
      </c>
      <c r="I199" s="35"/>
      <c r="J199" s="35"/>
      <c r="K199" s="35"/>
      <c r="L199" s="35"/>
      <c r="M199" s="35"/>
      <c r="N199" s="35"/>
      <c r="O199" s="35"/>
      <c r="P199" s="35"/>
      <c r="Q199" s="35"/>
      <c r="R199" s="35"/>
      <c r="S199" s="35"/>
    </row>
    <row r="200" spans="1:19">
      <c r="A200" s="79">
        <v>43021</v>
      </c>
      <c r="B200" s="35">
        <v>2553.1999999999998</v>
      </c>
      <c r="C200" s="35">
        <v>2555.6999999999998</v>
      </c>
      <c r="D200" s="35">
        <v>2557.6999999999998</v>
      </c>
      <c r="E200" s="35">
        <v>2552.1</v>
      </c>
      <c r="F200" s="35">
        <v>8.9999999999999998E-4</v>
      </c>
      <c r="G200" s="35"/>
      <c r="H200" s="82">
        <f>S_P_500_Historical_Data8[[#This Row],[Price]]/B199-1</f>
        <v>9.0164255752855915E-4</v>
      </c>
      <c r="I200" s="35"/>
      <c r="J200" s="35"/>
      <c r="K200" s="35"/>
      <c r="L200" s="35"/>
      <c r="M200" s="35"/>
      <c r="N200" s="35"/>
      <c r="O200" s="35"/>
      <c r="P200" s="35"/>
      <c r="Q200" s="35"/>
      <c r="R200" s="35"/>
      <c r="S200" s="35"/>
    </row>
    <row r="201" spans="1:19">
      <c r="A201" s="79">
        <v>43024</v>
      </c>
      <c r="B201" s="35">
        <v>2557.6</v>
      </c>
      <c r="C201" s="35">
        <v>2555.6</v>
      </c>
      <c r="D201" s="35">
        <v>2559.5</v>
      </c>
      <c r="E201" s="35">
        <v>2552.6</v>
      </c>
      <c r="F201" s="35">
        <v>1.6999999999999999E-3</v>
      </c>
      <c r="G201" s="35"/>
      <c r="H201" s="82">
        <f>S_P_500_Historical_Data8[[#This Row],[Price]]/B200-1</f>
        <v>1.7233275889081412E-3</v>
      </c>
      <c r="I201" s="35"/>
      <c r="J201" s="35"/>
      <c r="K201" s="35"/>
      <c r="L201" s="35"/>
      <c r="M201" s="35"/>
      <c r="N201" s="35"/>
      <c r="O201" s="35"/>
      <c r="P201" s="35"/>
      <c r="Q201" s="35"/>
      <c r="R201" s="35"/>
      <c r="S201" s="35"/>
    </row>
    <row r="202" spans="1:19">
      <c r="A202" s="79">
        <v>43025</v>
      </c>
      <c r="B202" s="35">
        <v>2559.4</v>
      </c>
      <c r="C202" s="35">
        <v>2557.1999999999998</v>
      </c>
      <c r="D202" s="35">
        <v>2559.6999999999998</v>
      </c>
      <c r="E202" s="35">
        <v>2554.6999999999998</v>
      </c>
      <c r="F202" s="35">
        <v>6.9999999999999999E-4</v>
      </c>
      <c r="G202" s="35"/>
      <c r="H202" s="82">
        <f>S_P_500_Historical_Data8[[#This Row],[Price]]/B201-1</f>
        <v>7.0378479824850793E-4</v>
      </c>
      <c r="I202" s="35"/>
      <c r="J202" s="35"/>
      <c r="K202" s="35"/>
      <c r="L202" s="35"/>
      <c r="M202" s="35"/>
      <c r="N202" s="35"/>
      <c r="O202" s="35"/>
      <c r="P202" s="35"/>
      <c r="Q202" s="35"/>
      <c r="R202" s="35"/>
      <c r="S202" s="35"/>
    </row>
    <row r="203" spans="1:19">
      <c r="A203" s="79">
        <v>43026</v>
      </c>
      <c r="B203" s="35">
        <v>2561.3000000000002</v>
      </c>
      <c r="C203" s="35">
        <v>2562.9</v>
      </c>
      <c r="D203" s="35">
        <v>2564.1</v>
      </c>
      <c r="E203" s="35">
        <v>2559.6999999999998</v>
      </c>
      <c r="F203" s="35">
        <v>6.9999999999999999E-4</v>
      </c>
      <c r="G203" s="35"/>
      <c r="H203" s="82">
        <f>S_P_500_Historical_Data8[[#This Row],[Price]]/B202-1</f>
        <v>7.4236149097450799E-4</v>
      </c>
      <c r="I203" s="35"/>
      <c r="J203" s="35"/>
      <c r="K203" s="35"/>
      <c r="L203" s="35"/>
      <c r="M203" s="35"/>
      <c r="N203" s="35"/>
      <c r="O203" s="35"/>
      <c r="P203" s="35"/>
      <c r="Q203" s="35"/>
      <c r="R203" s="35"/>
      <c r="S203" s="35"/>
    </row>
    <row r="204" spans="1:19">
      <c r="A204" s="79">
        <v>43027</v>
      </c>
      <c r="B204" s="35">
        <v>2562.1</v>
      </c>
      <c r="C204" s="35">
        <v>2553.4</v>
      </c>
      <c r="D204" s="35">
        <v>2562.4</v>
      </c>
      <c r="E204" s="35">
        <v>2547.9</v>
      </c>
      <c r="F204" s="35">
        <v>2.9999999999999997E-4</v>
      </c>
      <c r="G204" s="35"/>
      <c r="H204" s="82">
        <f>S_P_500_Historical_Data8[[#This Row],[Price]]/B203-1</f>
        <v>3.123413891381599E-4</v>
      </c>
      <c r="I204" s="35"/>
      <c r="J204" s="35"/>
      <c r="K204" s="35"/>
      <c r="L204" s="35"/>
      <c r="M204" s="35"/>
      <c r="N204" s="35"/>
      <c r="O204" s="35"/>
      <c r="P204" s="35"/>
      <c r="Q204" s="35"/>
      <c r="R204" s="35"/>
      <c r="S204" s="35"/>
    </row>
    <row r="205" spans="1:19">
      <c r="A205" s="79">
        <v>43028</v>
      </c>
      <c r="B205" s="35">
        <v>2575.1999999999998</v>
      </c>
      <c r="C205" s="35">
        <v>2567.6</v>
      </c>
      <c r="D205" s="35">
        <v>2575.4</v>
      </c>
      <c r="E205" s="35">
        <v>2567.6</v>
      </c>
      <c r="F205" s="35">
        <v>5.1000000000000004E-3</v>
      </c>
      <c r="G205" s="35"/>
      <c r="H205" s="82">
        <f>S_P_500_Historical_Data8[[#This Row],[Price]]/B204-1</f>
        <v>5.1129932477265161E-3</v>
      </c>
      <c r="I205" s="35"/>
      <c r="J205" s="35"/>
      <c r="K205" s="35"/>
      <c r="L205" s="35"/>
      <c r="M205" s="35"/>
      <c r="N205" s="35"/>
      <c r="O205" s="35"/>
      <c r="P205" s="35"/>
      <c r="Q205" s="35"/>
      <c r="R205" s="35"/>
      <c r="S205" s="35"/>
    </row>
    <row r="206" spans="1:19">
      <c r="A206" s="79">
        <v>43031</v>
      </c>
      <c r="B206" s="35">
        <v>2565</v>
      </c>
      <c r="C206" s="35">
        <v>2578.1</v>
      </c>
      <c r="D206" s="35">
        <v>2578.3000000000002</v>
      </c>
      <c r="E206" s="35">
        <v>2564.3000000000002</v>
      </c>
      <c r="F206" s="35">
        <v>-4.0000000000000001E-3</v>
      </c>
      <c r="G206" s="35"/>
      <c r="H206" s="82">
        <f>S_P_500_Historical_Data8[[#This Row],[Price]]/B205-1</f>
        <v>-3.9608574091332116E-3</v>
      </c>
      <c r="I206" s="35"/>
      <c r="J206" s="35"/>
      <c r="K206" s="35"/>
      <c r="L206" s="35"/>
      <c r="M206" s="35"/>
      <c r="N206" s="35"/>
      <c r="O206" s="35"/>
      <c r="P206" s="35"/>
      <c r="Q206" s="35"/>
      <c r="R206" s="35"/>
      <c r="S206" s="35"/>
    </row>
    <row r="207" spans="1:19">
      <c r="A207" s="79">
        <v>43032</v>
      </c>
      <c r="B207" s="35">
        <v>2569.1</v>
      </c>
      <c r="C207" s="35">
        <v>2568.6999999999998</v>
      </c>
      <c r="D207" s="35">
        <v>2572.1999999999998</v>
      </c>
      <c r="E207" s="35">
        <v>2565.6</v>
      </c>
      <c r="F207" s="35">
        <v>1.6000000000000001E-3</v>
      </c>
      <c r="G207" s="35"/>
      <c r="H207" s="82">
        <f>S_P_500_Historical_Data8[[#This Row],[Price]]/B206-1</f>
        <v>1.5984405458089324E-3</v>
      </c>
      <c r="I207" s="35"/>
      <c r="J207" s="35"/>
      <c r="K207" s="35"/>
      <c r="L207" s="35"/>
      <c r="M207" s="35"/>
      <c r="N207" s="35"/>
      <c r="O207" s="35"/>
      <c r="P207" s="35"/>
      <c r="Q207" s="35"/>
      <c r="R207" s="35"/>
      <c r="S207" s="35"/>
    </row>
    <row r="208" spans="1:19">
      <c r="A208" s="79">
        <v>43033</v>
      </c>
      <c r="B208" s="35">
        <v>2557.1999999999998</v>
      </c>
      <c r="C208" s="35">
        <v>2566.5</v>
      </c>
      <c r="D208" s="35">
        <v>2567.4</v>
      </c>
      <c r="E208" s="35">
        <v>2544</v>
      </c>
      <c r="F208" s="35">
        <v>-4.5999999999999999E-3</v>
      </c>
      <c r="G208" s="35"/>
      <c r="H208" s="82">
        <f>S_P_500_Historical_Data8[[#This Row],[Price]]/B207-1</f>
        <v>-4.6319722860146406E-3</v>
      </c>
      <c r="I208" s="35"/>
      <c r="J208" s="35"/>
      <c r="K208" s="35"/>
      <c r="L208" s="35"/>
      <c r="M208" s="35"/>
      <c r="N208" s="35"/>
      <c r="O208" s="35"/>
      <c r="P208" s="35"/>
      <c r="Q208" s="35"/>
      <c r="R208" s="35"/>
      <c r="S208" s="35"/>
    </row>
    <row r="209" spans="1:19">
      <c r="A209" s="79">
        <v>43034</v>
      </c>
      <c r="B209" s="35">
        <v>2560.4</v>
      </c>
      <c r="C209" s="35">
        <v>2560.1</v>
      </c>
      <c r="D209" s="35">
        <v>2567.1</v>
      </c>
      <c r="E209" s="35">
        <v>2559.8000000000002</v>
      </c>
      <c r="F209" s="35">
        <v>1.2999999999999999E-3</v>
      </c>
      <c r="G209" s="35"/>
      <c r="H209" s="82">
        <f>S_P_500_Historical_Data8[[#This Row],[Price]]/B208-1</f>
        <v>1.2513686844988214E-3</v>
      </c>
      <c r="I209" s="35"/>
      <c r="J209" s="35"/>
      <c r="K209" s="35"/>
      <c r="L209" s="35"/>
      <c r="M209" s="35"/>
      <c r="N209" s="35"/>
      <c r="O209" s="35"/>
      <c r="P209" s="35"/>
      <c r="Q209" s="35"/>
      <c r="R209" s="35"/>
      <c r="S209" s="35"/>
    </row>
    <row r="210" spans="1:19">
      <c r="A210" s="79">
        <v>43035</v>
      </c>
      <c r="B210" s="35">
        <v>2581.1</v>
      </c>
      <c r="C210" s="35">
        <v>2570.3000000000002</v>
      </c>
      <c r="D210" s="35">
        <v>2583</v>
      </c>
      <c r="E210" s="35">
        <v>2565.9</v>
      </c>
      <c r="F210" s="35">
        <v>8.0999999999999996E-3</v>
      </c>
      <c r="G210" s="35"/>
      <c r="H210" s="82">
        <f>S_P_500_Historical_Data8[[#This Row],[Price]]/B209-1</f>
        <v>8.084674269645209E-3</v>
      </c>
      <c r="I210" s="35"/>
      <c r="J210" s="35"/>
      <c r="K210" s="35"/>
      <c r="L210" s="35"/>
      <c r="M210" s="35"/>
      <c r="N210" s="35"/>
      <c r="O210" s="35"/>
      <c r="P210" s="35"/>
      <c r="Q210" s="35"/>
      <c r="R210" s="35"/>
      <c r="S210" s="35"/>
    </row>
    <row r="211" spans="1:19">
      <c r="A211" s="79">
        <v>43038</v>
      </c>
      <c r="B211" s="35">
        <v>2572.8000000000002</v>
      </c>
      <c r="C211" s="35">
        <v>2577.8000000000002</v>
      </c>
      <c r="D211" s="35">
        <v>2580</v>
      </c>
      <c r="E211" s="35">
        <v>2568.1999999999998</v>
      </c>
      <c r="F211" s="35">
        <v>-3.2000000000000002E-3</v>
      </c>
      <c r="G211" s="35"/>
      <c r="H211" s="82">
        <f>S_P_500_Historical_Data8[[#This Row],[Price]]/B210-1</f>
        <v>-3.2156832358295473E-3</v>
      </c>
      <c r="I211" s="35"/>
      <c r="J211" s="35"/>
      <c r="K211" s="35"/>
      <c r="L211" s="35"/>
      <c r="M211" s="35"/>
      <c r="N211" s="35"/>
      <c r="O211" s="35"/>
      <c r="P211" s="35"/>
      <c r="Q211" s="35"/>
      <c r="R211" s="35"/>
      <c r="S211" s="35"/>
    </row>
    <row r="212" spans="1:19">
      <c r="A212" s="79">
        <v>43039</v>
      </c>
      <c r="B212" s="35">
        <v>2575.3000000000002</v>
      </c>
      <c r="C212" s="35">
        <v>2576</v>
      </c>
      <c r="D212" s="35">
        <v>2578.3000000000002</v>
      </c>
      <c r="E212" s="35">
        <v>2572.1999999999998</v>
      </c>
      <c r="F212" s="35">
        <v>1E-3</v>
      </c>
      <c r="G212" s="35"/>
      <c r="H212" s="82">
        <f>S_P_500_Historical_Data8[[#This Row],[Price]]/B211-1</f>
        <v>9.7170398009960302E-4</v>
      </c>
      <c r="I212" s="35"/>
      <c r="J212" s="35"/>
      <c r="K212" s="35"/>
      <c r="L212" s="35"/>
      <c r="M212" s="35"/>
      <c r="N212" s="35"/>
      <c r="O212" s="35"/>
      <c r="P212" s="35"/>
      <c r="Q212" s="35"/>
      <c r="R212" s="35"/>
      <c r="S212" s="35"/>
    </row>
    <row r="213" spans="1:19">
      <c r="A213" s="79">
        <v>43040</v>
      </c>
      <c r="B213" s="35">
        <v>2579.4</v>
      </c>
      <c r="C213" s="35">
        <v>2583.1999999999998</v>
      </c>
      <c r="D213" s="35">
        <v>2588.4</v>
      </c>
      <c r="E213" s="35">
        <v>2574.9</v>
      </c>
      <c r="F213" s="35">
        <v>1.6000000000000001E-3</v>
      </c>
      <c r="G213" s="35"/>
      <c r="H213" s="82">
        <f>S_P_500_Historical_Data8[[#This Row],[Price]]/B212-1</f>
        <v>1.592047528443219E-3</v>
      </c>
      <c r="I213" s="35"/>
      <c r="J213" s="35"/>
      <c r="K213" s="35"/>
      <c r="L213" s="35"/>
      <c r="M213" s="35"/>
      <c r="N213" s="35"/>
      <c r="O213" s="35"/>
      <c r="P213" s="35"/>
      <c r="Q213" s="35"/>
      <c r="R213" s="35"/>
      <c r="S213" s="35"/>
    </row>
    <row r="214" spans="1:19">
      <c r="A214" s="79">
        <v>43041</v>
      </c>
      <c r="B214" s="35">
        <v>2579.8000000000002</v>
      </c>
      <c r="C214" s="35">
        <v>2579.5</v>
      </c>
      <c r="D214" s="35">
        <v>2581.1</v>
      </c>
      <c r="E214" s="35">
        <v>2566.1999999999998</v>
      </c>
      <c r="F214" s="35">
        <v>2.0000000000000001E-4</v>
      </c>
      <c r="G214" s="35"/>
      <c r="H214" s="82">
        <f>S_P_500_Historical_Data8[[#This Row],[Price]]/B213-1</f>
        <v>1.5507482360233027E-4</v>
      </c>
      <c r="I214" s="35"/>
      <c r="J214" s="35"/>
      <c r="K214" s="35"/>
      <c r="L214" s="35"/>
      <c r="M214" s="35"/>
      <c r="N214" s="35"/>
      <c r="O214" s="35"/>
      <c r="P214" s="35"/>
      <c r="Q214" s="35"/>
      <c r="R214" s="35"/>
      <c r="S214" s="35"/>
    </row>
    <row r="215" spans="1:19">
      <c r="A215" s="79">
        <v>43042</v>
      </c>
      <c r="B215" s="35">
        <v>2587.8000000000002</v>
      </c>
      <c r="C215" s="35">
        <v>2581.9</v>
      </c>
      <c r="D215" s="35">
        <v>2588.4</v>
      </c>
      <c r="E215" s="35">
        <v>2576.8000000000002</v>
      </c>
      <c r="F215" s="35">
        <v>3.0999999999999999E-3</v>
      </c>
      <c r="G215" s="35"/>
      <c r="H215" s="82">
        <f>S_P_500_Historical_Data8[[#This Row],[Price]]/B214-1</f>
        <v>3.1010155826032282E-3</v>
      </c>
      <c r="I215" s="35"/>
      <c r="J215" s="35"/>
      <c r="K215" s="35"/>
      <c r="L215" s="35"/>
      <c r="M215" s="35"/>
      <c r="N215" s="35"/>
      <c r="O215" s="35"/>
      <c r="P215" s="35"/>
      <c r="Q215" s="35"/>
      <c r="R215" s="35"/>
      <c r="S215" s="35"/>
    </row>
    <row r="216" spans="1:19">
      <c r="A216" s="79">
        <v>43045</v>
      </c>
      <c r="B216" s="35">
        <v>2591.1</v>
      </c>
      <c r="C216" s="35">
        <v>2587.5</v>
      </c>
      <c r="D216" s="35">
        <v>2593.4</v>
      </c>
      <c r="E216" s="35">
        <v>2585.6999999999998</v>
      </c>
      <c r="F216" s="35">
        <v>1.2999999999999999E-3</v>
      </c>
      <c r="G216" s="35"/>
      <c r="H216" s="82">
        <f>S_P_500_Historical_Data8[[#This Row],[Price]]/B215-1</f>
        <v>1.2752144678875865E-3</v>
      </c>
      <c r="I216" s="35"/>
      <c r="J216" s="35"/>
      <c r="K216" s="35"/>
      <c r="L216" s="35"/>
      <c r="M216" s="35"/>
      <c r="N216" s="35"/>
      <c r="O216" s="35"/>
      <c r="P216" s="35"/>
      <c r="Q216" s="35"/>
      <c r="R216" s="35"/>
      <c r="S216" s="35"/>
    </row>
    <row r="217" spans="1:19">
      <c r="A217" s="79">
        <v>43046</v>
      </c>
      <c r="B217" s="35">
        <v>2590.6</v>
      </c>
      <c r="C217" s="35">
        <v>2592.1</v>
      </c>
      <c r="D217" s="35">
        <v>2597</v>
      </c>
      <c r="E217" s="35">
        <v>2584.3000000000002</v>
      </c>
      <c r="F217" s="35">
        <v>-2.0000000000000001E-4</v>
      </c>
      <c r="G217" s="35"/>
      <c r="H217" s="82">
        <f>S_P_500_Historical_Data8[[#This Row],[Price]]/B216-1</f>
        <v>-1.9296823742809277E-4</v>
      </c>
      <c r="I217" s="35"/>
      <c r="J217" s="35"/>
      <c r="K217" s="35"/>
      <c r="L217" s="35"/>
      <c r="M217" s="35"/>
      <c r="N217" s="35"/>
      <c r="O217" s="35"/>
      <c r="P217" s="35"/>
      <c r="Q217" s="35"/>
      <c r="R217" s="35"/>
      <c r="S217" s="35"/>
    </row>
    <row r="218" spans="1:19">
      <c r="A218" s="79">
        <v>43047</v>
      </c>
      <c r="B218" s="35">
        <v>2594.4</v>
      </c>
      <c r="C218" s="35">
        <v>2588.6999999999998</v>
      </c>
      <c r="D218" s="35">
        <v>2595.5</v>
      </c>
      <c r="E218" s="35">
        <v>2585</v>
      </c>
      <c r="F218" s="35">
        <v>1.5E-3</v>
      </c>
      <c r="G218" s="35"/>
      <c r="H218" s="82">
        <f>S_P_500_Historical_Data8[[#This Row],[Price]]/B217-1</f>
        <v>1.4668416583032418E-3</v>
      </c>
      <c r="I218" s="35"/>
      <c r="J218" s="35"/>
      <c r="K218" s="35"/>
      <c r="L218" s="35"/>
      <c r="M218" s="35"/>
      <c r="N218" s="35"/>
      <c r="O218" s="35"/>
      <c r="P218" s="35"/>
      <c r="Q218" s="35"/>
      <c r="R218" s="35"/>
      <c r="S218" s="35"/>
    </row>
    <row r="219" spans="1:19">
      <c r="A219" s="79">
        <v>43048</v>
      </c>
      <c r="B219" s="35">
        <v>2584.6</v>
      </c>
      <c r="C219" s="35">
        <v>2584</v>
      </c>
      <c r="D219" s="35">
        <v>2586.5</v>
      </c>
      <c r="E219" s="35">
        <v>2566.3000000000002</v>
      </c>
      <c r="F219" s="35">
        <v>-3.8E-3</v>
      </c>
      <c r="G219" s="35"/>
      <c r="H219" s="82">
        <f>S_P_500_Historical_Data8[[#This Row],[Price]]/B218-1</f>
        <v>-3.7773666358310587E-3</v>
      </c>
      <c r="I219" s="35"/>
      <c r="J219" s="35"/>
      <c r="K219" s="35"/>
      <c r="L219" s="35"/>
      <c r="M219" s="35"/>
      <c r="N219" s="35"/>
      <c r="O219" s="35"/>
      <c r="P219" s="35"/>
      <c r="Q219" s="35"/>
      <c r="R219" s="35"/>
      <c r="S219" s="35"/>
    </row>
    <row r="220" spans="1:19">
      <c r="A220" s="79">
        <v>43049</v>
      </c>
      <c r="B220" s="35">
        <v>2582.3000000000002</v>
      </c>
      <c r="C220" s="35">
        <v>2580.1999999999998</v>
      </c>
      <c r="D220" s="35">
        <v>2583.8000000000002</v>
      </c>
      <c r="E220" s="35">
        <v>2575.6</v>
      </c>
      <c r="F220" s="35">
        <v>-8.9999999999999998E-4</v>
      </c>
      <c r="G220" s="35"/>
      <c r="H220" s="82">
        <f>S_P_500_Historical_Data8[[#This Row],[Price]]/B219-1</f>
        <v>-8.8988624932284655E-4</v>
      </c>
      <c r="I220" s="35"/>
      <c r="J220" s="35"/>
      <c r="K220" s="35"/>
      <c r="L220" s="35"/>
      <c r="M220" s="35"/>
      <c r="N220" s="35"/>
      <c r="O220" s="35"/>
      <c r="P220" s="35"/>
      <c r="Q220" s="35"/>
      <c r="R220" s="35"/>
      <c r="S220" s="35"/>
    </row>
    <row r="221" spans="1:19">
      <c r="A221" s="79">
        <v>43052</v>
      </c>
      <c r="B221" s="35">
        <v>2584.8000000000002</v>
      </c>
      <c r="C221" s="35">
        <v>2576.5</v>
      </c>
      <c r="D221" s="35">
        <v>2587.6999999999998</v>
      </c>
      <c r="E221" s="35">
        <v>2574.5</v>
      </c>
      <c r="F221" s="35">
        <v>1E-3</v>
      </c>
      <c r="G221" s="35"/>
      <c r="H221" s="82">
        <f>S_P_500_Historical_Data8[[#This Row],[Price]]/B220-1</f>
        <v>9.6812918715882823E-4</v>
      </c>
      <c r="I221" s="35"/>
      <c r="J221" s="35"/>
      <c r="K221" s="35"/>
      <c r="L221" s="35"/>
      <c r="M221" s="35"/>
      <c r="N221" s="35"/>
      <c r="O221" s="35"/>
      <c r="P221" s="35"/>
      <c r="Q221" s="35"/>
      <c r="R221" s="35"/>
      <c r="S221" s="35"/>
    </row>
    <row r="222" spans="1:19">
      <c r="A222" s="79">
        <v>43053</v>
      </c>
      <c r="B222" s="35">
        <v>2578.9</v>
      </c>
      <c r="C222" s="35">
        <v>2577.8000000000002</v>
      </c>
      <c r="D222" s="35">
        <v>2579.6999999999998</v>
      </c>
      <c r="E222" s="35">
        <v>2566.6</v>
      </c>
      <c r="F222" s="35">
        <v>-2.3E-3</v>
      </c>
      <c r="G222" s="35"/>
      <c r="H222" s="82">
        <f>S_P_500_Historical_Data8[[#This Row],[Price]]/B221-1</f>
        <v>-2.2825750541628498E-3</v>
      </c>
      <c r="I222" s="35"/>
      <c r="J222" s="35"/>
      <c r="K222" s="35"/>
      <c r="L222" s="35"/>
      <c r="M222" s="35"/>
      <c r="N222" s="35"/>
      <c r="O222" s="35"/>
      <c r="P222" s="35"/>
      <c r="Q222" s="35"/>
      <c r="R222" s="35"/>
      <c r="S222" s="35"/>
    </row>
    <row r="223" spans="1:19">
      <c r="A223" s="79">
        <v>43054</v>
      </c>
      <c r="B223" s="35">
        <v>2564.6</v>
      </c>
      <c r="C223" s="35">
        <v>2569.4</v>
      </c>
      <c r="D223" s="35">
        <v>2572.8000000000002</v>
      </c>
      <c r="E223" s="35">
        <v>2557.4</v>
      </c>
      <c r="F223" s="35">
        <v>-5.4999999999999997E-3</v>
      </c>
      <c r="G223" s="35"/>
      <c r="H223" s="82">
        <f>S_P_500_Historical_Data8[[#This Row],[Price]]/B222-1</f>
        <v>-5.5449998061189998E-3</v>
      </c>
      <c r="I223" s="35"/>
      <c r="J223" s="35"/>
      <c r="K223" s="35"/>
      <c r="L223" s="35"/>
      <c r="M223" s="35"/>
      <c r="N223" s="35"/>
      <c r="O223" s="35"/>
      <c r="P223" s="35"/>
      <c r="Q223" s="35"/>
      <c r="R223" s="35"/>
      <c r="S223" s="35"/>
    </row>
    <row r="224" spans="1:19">
      <c r="A224" s="79">
        <v>43055</v>
      </c>
      <c r="B224" s="35">
        <v>2585.6</v>
      </c>
      <c r="C224" s="35">
        <v>2572.9</v>
      </c>
      <c r="D224" s="35">
        <v>2590.1</v>
      </c>
      <c r="E224" s="35">
        <v>2572.9</v>
      </c>
      <c r="F224" s="35">
        <v>8.2000000000000007E-3</v>
      </c>
      <c r="G224" s="35"/>
      <c r="H224" s="82">
        <f>S_P_500_Historical_Data8[[#This Row],[Price]]/B223-1</f>
        <v>8.188411448178945E-3</v>
      </c>
      <c r="I224" s="35"/>
      <c r="J224" s="35"/>
      <c r="K224" s="35"/>
      <c r="L224" s="35"/>
      <c r="M224" s="35"/>
      <c r="N224" s="35"/>
      <c r="O224" s="35"/>
      <c r="P224" s="35"/>
      <c r="Q224" s="35"/>
      <c r="R224" s="35"/>
      <c r="S224" s="35"/>
    </row>
    <row r="225" spans="1:19">
      <c r="A225" s="79">
        <v>43056</v>
      </c>
      <c r="B225" s="35">
        <v>2578.8000000000002</v>
      </c>
      <c r="C225" s="35">
        <v>2582.9</v>
      </c>
      <c r="D225" s="35">
        <v>2584</v>
      </c>
      <c r="E225" s="35">
        <v>2577.6</v>
      </c>
      <c r="F225" s="35">
        <v>-2.5999999999999999E-3</v>
      </c>
      <c r="G225" s="35"/>
      <c r="H225" s="82">
        <f>S_P_500_Historical_Data8[[#This Row],[Price]]/B224-1</f>
        <v>-2.6299504950494379E-3</v>
      </c>
      <c r="I225" s="35"/>
      <c r="J225" s="35"/>
      <c r="K225" s="35"/>
      <c r="L225" s="35"/>
      <c r="M225" s="35"/>
      <c r="N225" s="35"/>
      <c r="O225" s="35"/>
      <c r="P225" s="35"/>
      <c r="Q225" s="35"/>
      <c r="R225" s="35"/>
      <c r="S225" s="35"/>
    </row>
    <row r="226" spans="1:19">
      <c r="A226" s="79">
        <v>43059</v>
      </c>
      <c r="B226" s="35">
        <v>2582.1</v>
      </c>
      <c r="C226" s="35">
        <v>2579.5</v>
      </c>
      <c r="D226" s="35">
        <v>2584.6</v>
      </c>
      <c r="E226" s="35">
        <v>2578.1999999999998</v>
      </c>
      <c r="F226" s="35">
        <v>1.2999999999999999E-3</v>
      </c>
      <c r="G226" s="35"/>
      <c r="H226" s="82">
        <f>S_P_500_Historical_Data8[[#This Row],[Price]]/B225-1</f>
        <v>1.2796649604465138E-3</v>
      </c>
      <c r="I226" s="35"/>
      <c r="J226" s="35"/>
      <c r="K226" s="35"/>
      <c r="L226" s="35"/>
      <c r="M226" s="35"/>
      <c r="N226" s="35"/>
      <c r="O226" s="35"/>
      <c r="P226" s="35"/>
      <c r="Q226" s="35"/>
      <c r="R226" s="35"/>
      <c r="S226" s="35"/>
    </row>
    <row r="227" spans="1:19">
      <c r="A227" s="79">
        <v>43060</v>
      </c>
      <c r="B227" s="35">
        <v>2599</v>
      </c>
      <c r="C227" s="35">
        <v>2589.1999999999998</v>
      </c>
      <c r="D227" s="35">
        <v>2601.1999999999998</v>
      </c>
      <c r="E227" s="35">
        <v>2589.1999999999998</v>
      </c>
      <c r="F227" s="35">
        <v>6.4999999999999997E-3</v>
      </c>
      <c r="G227" s="35"/>
      <c r="H227" s="82">
        <f>S_P_500_Historical_Data8[[#This Row],[Price]]/B226-1</f>
        <v>6.5450602222996146E-3</v>
      </c>
      <c r="I227" s="35"/>
      <c r="J227" s="35"/>
      <c r="K227" s="35"/>
      <c r="L227" s="35"/>
      <c r="M227" s="35"/>
      <c r="N227" s="35"/>
      <c r="O227" s="35"/>
      <c r="P227" s="35"/>
      <c r="Q227" s="35"/>
      <c r="R227" s="35"/>
      <c r="S227" s="35"/>
    </row>
    <row r="228" spans="1:19">
      <c r="A228" s="79">
        <v>43061</v>
      </c>
      <c r="B228" s="35">
        <v>2597.1</v>
      </c>
      <c r="C228" s="35">
        <v>2600.3000000000002</v>
      </c>
      <c r="D228" s="35">
        <v>2600.9</v>
      </c>
      <c r="E228" s="35">
        <v>2595.1999999999998</v>
      </c>
      <c r="F228" s="35">
        <v>-6.9999999999999999E-4</v>
      </c>
      <c r="G228" s="35"/>
      <c r="H228" s="82">
        <f>S_P_500_Historical_Data8[[#This Row],[Price]]/B227-1</f>
        <v>-7.3105040400156529E-4</v>
      </c>
      <c r="I228" s="35"/>
      <c r="J228" s="35"/>
      <c r="K228" s="35"/>
      <c r="L228" s="35"/>
      <c r="M228" s="35"/>
      <c r="N228" s="35"/>
      <c r="O228" s="35"/>
      <c r="P228" s="35"/>
      <c r="Q228" s="35"/>
      <c r="R228" s="35"/>
      <c r="S228" s="35"/>
    </row>
    <row r="229" spans="1:19">
      <c r="A229" s="79">
        <v>43063</v>
      </c>
      <c r="B229" s="35">
        <v>2602.4</v>
      </c>
      <c r="C229" s="35">
        <v>2600.4</v>
      </c>
      <c r="D229" s="35">
        <v>2604.1999999999998</v>
      </c>
      <c r="E229" s="35">
        <v>2600.4</v>
      </c>
      <c r="F229" s="35">
        <v>2E-3</v>
      </c>
      <c r="G229" s="35"/>
      <c r="H229" s="82">
        <f>S_P_500_Historical_Data8[[#This Row],[Price]]/B228-1</f>
        <v>2.0407377459474851E-3</v>
      </c>
      <c r="I229" s="35"/>
      <c r="J229" s="35"/>
      <c r="K229" s="35"/>
      <c r="L229" s="35"/>
      <c r="M229" s="35"/>
      <c r="N229" s="35"/>
      <c r="O229" s="35"/>
      <c r="P229" s="35"/>
      <c r="Q229" s="35"/>
      <c r="R229" s="35"/>
      <c r="S229" s="35"/>
    </row>
    <row r="230" spans="1:19">
      <c r="A230" s="79">
        <v>43066</v>
      </c>
      <c r="B230" s="35">
        <v>2601.4</v>
      </c>
      <c r="C230" s="35">
        <v>2602.6999999999998</v>
      </c>
      <c r="D230" s="35">
        <v>2606.4</v>
      </c>
      <c r="E230" s="35">
        <v>2598.9</v>
      </c>
      <c r="F230" s="35">
        <v>-4.0000000000000002E-4</v>
      </c>
      <c r="G230" s="35"/>
      <c r="H230" s="82">
        <f>S_P_500_Historical_Data8[[#This Row],[Price]]/B229-1</f>
        <v>-3.8426068244701295E-4</v>
      </c>
      <c r="I230" s="35"/>
      <c r="J230" s="35"/>
      <c r="K230" s="35"/>
      <c r="L230" s="35"/>
      <c r="M230" s="35"/>
      <c r="N230" s="35"/>
      <c r="O230" s="35"/>
      <c r="P230" s="35"/>
      <c r="Q230" s="35"/>
      <c r="R230" s="35"/>
      <c r="S230" s="35"/>
    </row>
    <row r="231" spans="1:19">
      <c r="A231" s="79">
        <v>43067</v>
      </c>
      <c r="B231" s="35">
        <v>2627</v>
      </c>
      <c r="C231" s="35">
        <v>2605.9</v>
      </c>
      <c r="D231" s="35">
        <v>2627.7</v>
      </c>
      <c r="E231" s="35">
        <v>2605.4</v>
      </c>
      <c r="F231" s="35">
        <v>9.7999999999999997E-3</v>
      </c>
      <c r="G231" s="35"/>
      <c r="H231" s="82">
        <f>S_P_500_Historical_Data8[[#This Row],[Price]]/B230-1</f>
        <v>9.8408549242714471E-3</v>
      </c>
      <c r="I231" s="35"/>
      <c r="J231" s="35"/>
      <c r="K231" s="35"/>
      <c r="L231" s="35"/>
      <c r="M231" s="35"/>
      <c r="N231" s="35"/>
      <c r="O231" s="35"/>
      <c r="P231" s="35"/>
      <c r="Q231" s="35"/>
      <c r="R231" s="35"/>
      <c r="S231" s="35"/>
    </row>
    <row r="232" spans="1:19">
      <c r="A232" s="79">
        <v>43068</v>
      </c>
      <c r="B232" s="35">
        <v>2626.1</v>
      </c>
      <c r="C232" s="35">
        <v>2627.8</v>
      </c>
      <c r="D232" s="35">
        <v>2634.9</v>
      </c>
      <c r="E232" s="35">
        <v>2620.3000000000002</v>
      </c>
      <c r="F232" s="35">
        <v>-2.9999999999999997E-4</v>
      </c>
      <c r="G232" s="35"/>
      <c r="H232" s="82">
        <f>S_P_500_Historical_Data8[[#This Row],[Price]]/B231-1</f>
        <v>-3.4259611724407613E-4</v>
      </c>
      <c r="I232" s="35"/>
      <c r="J232" s="35"/>
      <c r="K232" s="35"/>
      <c r="L232" s="35"/>
      <c r="M232" s="35"/>
      <c r="N232" s="35"/>
      <c r="O232" s="35"/>
      <c r="P232" s="35"/>
      <c r="Q232" s="35"/>
      <c r="R232" s="35"/>
      <c r="S232" s="35"/>
    </row>
    <row r="233" spans="1:19">
      <c r="A233" s="79">
        <v>43069</v>
      </c>
      <c r="B233" s="35">
        <v>2647.6</v>
      </c>
      <c r="C233" s="35">
        <v>2633.9</v>
      </c>
      <c r="D233" s="35">
        <v>2657.7</v>
      </c>
      <c r="E233" s="35">
        <v>2633.9</v>
      </c>
      <c r="F233" s="35">
        <v>8.2000000000000007E-3</v>
      </c>
      <c r="G233" s="35"/>
      <c r="H233" s="82">
        <f>S_P_500_Historical_Data8[[#This Row],[Price]]/B232-1</f>
        <v>8.1870454285823957E-3</v>
      </c>
      <c r="I233" s="35"/>
      <c r="J233" s="35"/>
      <c r="K233" s="35"/>
      <c r="L233" s="35"/>
      <c r="M233" s="35"/>
      <c r="N233" s="35"/>
      <c r="O233" s="35"/>
      <c r="P233" s="35"/>
      <c r="Q233" s="35"/>
      <c r="R233" s="35"/>
      <c r="S233" s="35"/>
    </row>
    <row r="234" spans="1:19">
      <c r="A234" s="79">
        <v>43070</v>
      </c>
      <c r="B234" s="35">
        <v>2642.2</v>
      </c>
      <c r="C234" s="35">
        <v>2645.1</v>
      </c>
      <c r="D234" s="35">
        <v>2650.6</v>
      </c>
      <c r="E234" s="35">
        <v>2605.5</v>
      </c>
      <c r="F234" s="35">
        <v>-2E-3</v>
      </c>
      <c r="G234" s="35"/>
      <c r="H234" s="82">
        <f>S_P_500_Historical_Data8[[#This Row],[Price]]/B233-1</f>
        <v>-2.0395830185828689E-3</v>
      </c>
      <c r="I234" s="35"/>
      <c r="J234" s="35"/>
      <c r="K234" s="35"/>
      <c r="L234" s="35"/>
      <c r="M234" s="35"/>
      <c r="N234" s="35"/>
      <c r="O234" s="35"/>
      <c r="P234" s="35"/>
      <c r="Q234" s="35"/>
      <c r="R234" s="35"/>
      <c r="S234" s="35"/>
    </row>
    <row r="235" spans="1:19">
      <c r="A235" s="79">
        <v>43073</v>
      </c>
      <c r="B235" s="35">
        <v>2639.4</v>
      </c>
      <c r="C235" s="35">
        <v>2657.2</v>
      </c>
      <c r="D235" s="35">
        <v>2665.2</v>
      </c>
      <c r="E235" s="35">
        <v>2639</v>
      </c>
      <c r="F235" s="35">
        <v>-1.1000000000000001E-3</v>
      </c>
      <c r="G235" s="35"/>
      <c r="H235" s="82">
        <f>S_P_500_Historical_Data8[[#This Row],[Price]]/B234-1</f>
        <v>-1.0597229581408296E-3</v>
      </c>
      <c r="I235" s="35"/>
      <c r="J235" s="35"/>
      <c r="K235" s="35"/>
      <c r="L235" s="35"/>
      <c r="M235" s="35"/>
      <c r="N235" s="35"/>
      <c r="O235" s="35"/>
      <c r="P235" s="35"/>
      <c r="Q235" s="35"/>
      <c r="R235" s="35"/>
      <c r="S235" s="35"/>
    </row>
    <row r="236" spans="1:19">
      <c r="A236" s="79">
        <v>43074</v>
      </c>
      <c r="B236" s="35">
        <v>2629.6</v>
      </c>
      <c r="C236" s="35">
        <v>2639.8</v>
      </c>
      <c r="D236" s="35">
        <v>2648.7</v>
      </c>
      <c r="E236" s="35">
        <v>2627.7</v>
      </c>
      <c r="F236" s="35">
        <v>-3.7000000000000002E-3</v>
      </c>
      <c r="G236" s="35"/>
      <c r="H236" s="82">
        <f>S_P_500_Historical_Data8[[#This Row],[Price]]/B235-1</f>
        <v>-3.7129650678184856E-3</v>
      </c>
      <c r="I236" s="35"/>
      <c r="J236" s="35"/>
      <c r="K236" s="35"/>
      <c r="L236" s="35"/>
      <c r="M236" s="35"/>
      <c r="N236" s="35"/>
      <c r="O236" s="35"/>
      <c r="P236" s="35"/>
      <c r="Q236" s="35"/>
      <c r="R236" s="35"/>
      <c r="S236" s="35"/>
    </row>
    <row r="237" spans="1:19">
      <c r="A237" s="79">
        <v>43075</v>
      </c>
      <c r="B237" s="35">
        <v>2629.3</v>
      </c>
      <c r="C237" s="35">
        <v>2626.2</v>
      </c>
      <c r="D237" s="35">
        <v>2634.4</v>
      </c>
      <c r="E237" s="35">
        <v>2624.8</v>
      </c>
      <c r="F237" s="35">
        <v>-1E-4</v>
      </c>
      <c r="G237" s="35"/>
      <c r="H237" s="82">
        <f>S_P_500_Historical_Data8[[#This Row],[Price]]/B236-1</f>
        <v>-1.1408579251581674E-4</v>
      </c>
      <c r="I237" s="35"/>
      <c r="J237" s="35"/>
      <c r="K237" s="35"/>
      <c r="L237" s="35"/>
      <c r="M237" s="35"/>
      <c r="N237" s="35"/>
      <c r="O237" s="35"/>
      <c r="P237" s="35"/>
      <c r="Q237" s="35"/>
      <c r="R237" s="35"/>
      <c r="S237" s="35"/>
    </row>
    <row r="238" spans="1:19">
      <c r="A238" s="79">
        <v>43076</v>
      </c>
      <c r="B238" s="35">
        <v>2637</v>
      </c>
      <c r="C238" s="35">
        <v>2628.4</v>
      </c>
      <c r="D238" s="35">
        <v>2641</v>
      </c>
      <c r="E238" s="35">
        <v>2626.5</v>
      </c>
      <c r="F238" s="35">
        <v>2.8999999999999998E-3</v>
      </c>
      <c r="G238" s="35"/>
      <c r="H238" s="82">
        <f>S_P_500_Historical_Data8[[#This Row],[Price]]/B237-1</f>
        <v>2.9285361122730613E-3</v>
      </c>
      <c r="I238" s="35"/>
      <c r="J238" s="35"/>
      <c r="K238" s="35"/>
      <c r="L238" s="35"/>
      <c r="M238" s="35"/>
      <c r="N238" s="35"/>
      <c r="O238" s="35"/>
      <c r="P238" s="35"/>
      <c r="Q238" s="35"/>
      <c r="R238" s="35"/>
      <c r="S238" s="35"/>
    </row>
    <row r="239" spans="1:19">
      <c r="A239" s="79">
        <v>43077</v>
      </c>
      <c r="B239" s="35">
        <v>2651.5</v>
      </c>
      <c r="C239" s="35">
        <v>2646.2</v>
      </c>
      <c r="D239" s="35">
        <v>2651.7</v>
      </c>
      <c r="E239" s="35">
        <v>2644.1</v>
      </c>
      <c r="F239" s="35">
        <v>5.4999999999999997E-3</v>
      </c>
      <c r="G239" s="35"/>
      <c r="H239" s="82">
        <f>S_P_500_Historical_Data8[[#This Row],[Price]]/B238-1</f>
        <v>5.4986727341677089E-3</v>
      </c>
      <c r="I239" s="35"/>
      <c r="J239" s="35"/>
      <c r="K239" s="35"/>
      <c r="L239" s="35"/>
      <c r="M239" s="35"/>
      <c r="N239" s="35"/>
      <c r="O239" s="35"/>
      <c r="P239" s="35"/>
      <c r="Q239" s="35"/>
      <c r="R239" s="35"/>
      <c r="S239" s="35"/>
    </row>
    <row r="240" spans="1:19">
      <c r="A240" s="79">
        <v>43080</v>
      </c>
      <c r="B240" s="35">
        <v>2660</v>
      </c>
      <c r="C240" s="35">
        <v>2652.2</v>
      </c>
      <c r="D240" s="35">
        <v>2660.3</v>
      </c>
      <c r="E240" s="35">
        <v>2651.5</v>
      </c>
      <c r="F240" s="35">
        <v>3.2000000000000002E-3</v>
      </c>
      <c r="G240" s="35"/>
      <c r="H240" s="82">
        <f>S_P_500_Historical_Data8[[#This Row],[Price]]/B239-1</f>
        <v>3.2057326041863288E-3</v>
      </c>
      <c r="I240" s="35"/>
      <c r="J240" s="35"/>
      <c r="K240" s="35"/>
      <c r="L240" s="35"/>
      <c r="M240" s="35"/>
      <c r="N240" s="35"/>
      <c r="O240" s="35"/>
      <c r="P240" s="35"/>
      <c r="Q240" s="35"/>
      <c r="R240" s="35"/>
      <c r="S240" s="35"/>
    </row>
    <row r="241" spans="1:19">
      <c r="A241" s="79">
        <v>43081</v>
      </c>
      <c r="B241" s="35">
        <v>2664.1</v>
      </c>
      <c r="C241" s="35">
        <v>2661.7</v>
      </c>
      <c r="D241" s="35">
        <v>2669.7</v>
      </c>
      <c r="E241" s="35">
        <v>2659.8</v>
      </c>
      <c r="F241" s="35">
        <v>1.5E-3</v>
      </c>
      <c r="G241" s="35"/>
      <c r="H241" s="82">
        <f>S_P_500_Historical_Data8[[#This Row],[Price]]/B240-1</f>
        <v>1.5413533834585103E-3</v>
      </c>
      <c r="I241" s="35"/>
      <c r="J241" s="35"/>
      <c r="K241" s="35"/>
      <c r="L241" s="35"/>
      <c r="M241" s="35"/>
      <c r="N241" s="35"/>
      <c r="O241" s="35"/>
      <c r="P241" s="35"/>
      <c r="Q241" s="35"/>
      <c r="R241" s="35"/>
      <c r="S241" s="35"/>
    </row>
    <row r="242" spans="1:19">
      <c r="A242" s="79">
        <v>43082</v>
      </c>
      <c r="B242" s="35">
        <v>2662.8</v>
      </c>
      <c r="C242" s="35">
        <v>2667.6</v>
      </c>
      <c r="D242" s="35">
        <v>2671.9</v>
      </c>
      <c r="E242" s="35">
        <v>2662.8</v>
      </c>
      <c r="F242" s="35">
        <v>-5.0000000000000001E-4</v>
      </c>
      <c r="G242" s="35"/>
      <c r="H242" s="82">
        <f>S_P_500_Historical_Data8[[#This Row],[Price]]/B241-1</f>
        <v>-4.8796967080799725E-4</v>
      </c>
      <c r="I242" s="35"/>
      <c r="J242" s="35"/>
      <c r="K242" s="35"/>
      <c r="L242" s="35"/>
      <c r="M242" s="35"/>
      <c r="N242" s="35"/>
      <c r="O242" s="35"/>
      <c r="P242" s="35"/>
      <c r="Q242" s="35"/>
      <c r="R242" s="35"/>
      <c r="S242" s="35"/>
    </row>
    <row r="243" spans="1:19">
      <c r="A243" s="79">
        <v>43083</v>
      </c>
      <c r="B243" s="35">
        <v>2652</v>
      </c>
      <c r="C243" s="35">
        <v>2665.9</v>
      </c>
      <c r="D243" s="35">
        <v>2668.1</v>
      </c>
      <c r="E243" s="35">
        <v>2652</v>
      </c>
      <c r="F243" s="35">
        <v>-4.1000000000000003E-3</v>
      </c>
      <c r="G243" s="35"/>
      <c r="H243" s="82">
        <f>S_P_500_Historical_Data8[[#This Row],[Price]]/B242-1</f>
        <v>-4.0558810274898827E-3</v>
      </c>
      <c r="I243" s="35"/>
      <c r="J243" s="35"/>
      <c r="K243" s="35"/>
      <c r="L243" s="35"/>
      <c r="M243" s="35"/>
      <c r="N243" s="35"/>
      <c r="O243" s="35"/>
      <c r="P243" s="35"/>
      <c r="Q243" s="35"/>
      <c r="R243" s="35"/>
      <c r="S243" s="35"/>
    </row>
    <row r="244" spans="1:19">
      <c r="A244" s="79">
        <v>43084</v>
      </c>
      <c r="B244" s="35">
        <v>2675.8</v>
      </c>
      <c r="C244" s="35">
        <v>2660.6</v>
      </c>
      <c r="D244" s="35">
        <v>2679.6</v>
      </c>
      <c r="E244" s="35">
        <v>2659.1</v>
      </c>
      <c r="F244" s="35">
        <v>8.9999999999999993E-3</v>
      </c>
      <c r="G244" s="35"/>
      <c r="H244" s="82">
        <f>S_P_500_Historical_Data8[[#This Row],[Price]]/B243-1</f>
        <v>8.9743589743589425E-3</v>
      </c>
      <c r="I244" s="35"/>
      <c r="J244" s="35"/>
      <c r="K244" s="35"/>
      <c r="L244" s="35"/>
      <c r="M244" s="35"/>
      <c r="N244" s="35"/>
      <c r="O244" s="35"/>
      <c r="P244" s="35"/>
      <c r="Q244" s="35"/>
      <c r="R244" s="35"/>
      <c r="S244" s="35"/>
    </row>
    <row r="245" spans="1:19">
      <c r="A245" s="79">
        <v>43087</v>
      </c>
      <c r="B245" s="35">
        <v>2690.2</v>
      </c>
      <c r="C245" s="35">
        <v>2685.9</v>
      </c>
      <c r="D245" s="35">
        <v>2695</v>
      </c>
      <c r="E245" s="35">
        <v>2685.9</v>
      </c>
      <c r="F245" s="35">
        <v>5.4000000000000003E-3</v>
      </c>
      <c r="G245" s="35"/>
      <c r="H245" s="82">
        <f>S_P_500_Historical_Data8[[#This Row],[Price]]/B244-1</f>
        <v>5.3815681291575768E-3</v>
      </c>
      <c r="I245" s="35"/>
      <c r="J245" s="35"/>
      <c r="K245" s="35"/>
      <c r="L245" s="35"/>
      <c r="M245" s="35"/>
      <c r="N245" s="35"/>
      <c r="O245" s="35"/>
      <c r="P245" s="35"/>
      <c r="Q245" s="35"/>
      <c r="R245" s="35"/>
      <c r="S245" s="35"/>
    </row>
    <row r="246" spans="1:19">
      <c r="A246" s="79">
        <v>43088</v>
      </c>
      <c r="B246" s="35">
        <v>2681.5</v>
      </c>
      <c r="C246" s="35">
        <v>2692.7</v>
      </c>
      <c r="D246" s="35">
        <v>2694.4</v>
      </c>
      <c r="E246" s="35">
        <v>2680.7</v>
      </c>
      <c r="F246" s="35">
        <v>-3.2000000000000002E-3</v>
      </c>
      <c r="G246" s="35"/>
      <c r="H246" s="82">
        <f>S_P_500_Historical_Data8[[#This Row],[Price]]/B245-1</f>
        <v>-3.2339603003493922E-3</v>
      </c>
      <c r="I246" s="35"/>
      <c r="J246" s="35"/>
      <c r="K246" s="35"/>
      <c r="L246" s="35"/>
      <c r="M246" s="35"/>
      <c r="N246" s="35"/>
      <c r="O246" s="35"/>
      <c r="P246" s="35"/>
      <c r="Q246" s="35"/>
      <c r="R246" s="35"/>
      <c r="S246" s="35"/>
    </row>
    <row r="247" spans="1:19">
      <c r="A247" s="79">
        <v>43089</v>
      </c>
      <c r="B247" s="35">
        <v>2679.2</v>
      </c>
      <c r="C247" s="35">
        <v>2688.2</v>
      </c>
      <c r="D247" s="35">
        <v>2691</v>
      </c>
      <c r="E247" s="35">
        <v>2676.1</v>
      </c>
      <c r="F247" s="35">
        <v>-8.9999999999999998E-4</v>
      </c>
      <c r="G247" s="35"/>
      <c r="H247" s="82">
        <f>S_P_500_Historical_Data8[[#This Row],[Price]]/B246-1</f>
        <v>-8.5772888308788264E-4</v>
      </c>
      <c r="I247" s="35"/>
      <c r="J247" s="35"/>
      <c r="K247" s="35"/>
      <c r="L247" s="35"/>
      <c r="M247" s="35"/>
      <c r="N247" s="35"/>
      <c r="O247" s="35"/>
      <c r="P247" s="35"/>
      <c r="Q247" s="35"/>
      <c r="R247" s="35"/>
      <c r="S247" s="35"/>
    </row>
    <row r="248" spans="1:19">
      <c r="A248" s="79">
        <v>43090</v>
      </c>
      <c r="B248" s="35">
        <v>2684.6</v>
      </c>
      <c r="C248" s="35">
        <v>2683</v>
      </c>
      <c r="D248" s="35">
        <v>2692.6</v>
      </c>
      <c r="E248" s="35">
        <v>2682.4</v>
      </c>
      <c r="F248" s="35">
        <v>2E-3</v>
      </c>
      <c r="G248" s="35"/>
      <c r="H248" s="82">
        <f>S_P_500_Historical_Data8[[#This Row],[Price]]/B247-1</f>
        <v>2.0155270229920141E-3</v>
      </c>
      <c r="I248" s="35"/>
      <c r="J248" s="35"/>
      <c r="K248" s="35"/>
      <c r="L248" s="35"/>
      <c r="M248" s="35"/>
      <c r="N248" s="35"/>
      <c r="O248" s="35"/>
      <c r="P248" s="35"/>
      <c r="Q248" s="35"/>
      <c r="R248" s="35"/>
      <c r="S248" s="35"/>
    </row>
    <row r="249" spans="1:19">
      <c r="A249" s="79">
        <v>43091</v>
      </c>
      <c r="B249" s="35">
        <v>2683.3</v>
      </c>
      <c r="C249" s="35">
        <v>2684.2</v>
      </c>
      <c r="D249" s="35">
        <v>2685.3</v>
      </c>
      <c r="E249" s="35">
        <v>2678.1</v>
      </c>
      <c r="F249" s="35">
        <v>-5.0000000000000001E-4</v>
      </c>
      <c r="G249" s="35"/>
      <c r="H249" s="82">
        <f>S_P_500_Historical_Data8[[#This Row],[Price]]/B248-1</f>
        <v>-4.8424346271314089E-4</v>
      </c>
      <c r="I249" s="35"/>
      <c r="J249" s="35"/>
      <c r="K249" s="35"/>
      <c r="L249" s="35"/>
      <c r="M249" s="35"/>
      <c r="N249" s="35"/>
      <c r="O249" s="35"/>
      <c r="P249" s="35"/>
      <c r="Q249" s="35"/>
      <c r="R249" s="35"/>
      <c r="S249" s="35"/>
    </row>
    <row r="250" spans="1:19">
      <c r="A250" s="79">
        <v>43095</v>
      </c>
      <c r="B250" s="35">
        <v>2680.5</v>
      </c>
      <c r="C250" s="35">
        <v>2679.1</v>
      </c>
      <c r="D250" s="35">
        <v>2682.7</v>
      </c>
      <c r="E250" s="35">
        <v>2678</v>
      </c>
      <c r="F250" s="35">
        <v>-1E-3</v>
      </c>
      <c r="G250" s="35"/>
      <c r="H250" s="82">
        <f>S_P_500_Historical_Data8[[#This Row],[Price]]/B249-1</f>
        <v>-1.0434912234935645E-3</v>
      </c>
      <c r="I250" s="35"/>
      <c r="J250" s="35"/>
      <c r="K250" s="35"/>
      <c r="L250" s="35"/>
      <c r="M250" s="35"/>
      <c r="N250" s="35"/>
      <c r="O250" s="35"/>
      <c r="P250" s="35"/>
      <c r="Q250" s="35"/>
      <c r="R250" s="35"/>
      <c r="S250" s="35"/>
    </row>
    <row r="251" spans="1:19">
      <c r="A251" s="79">
        <v>43096</v>
      </c>
      <c r="B251" s="35">
        <v>2682.6</v>
      </c>
      <c r="C251" s="35">
        <v>2682.1</v>
      </c>
      <c r="D251" s="35">
        <v>2685.6</v>
      </c>
      <c r="E251" s="35">
        <v>2678.9</v>
      </c>
      <c r="F251" s="35">
        <v>8.0000000000000004E-4</v>
      </c>
      <c r="G251" s="35"/>
      <c r="H251" s="82">
        <f>S_P_500_Historical_Data8[[#This Row],[Price]]/B250-1</f>
        <v>7.8343592613316915E-4</v>
      </c>
      <c r="I251" s="35"/>
      <c r="J251" s="35"/>
      <c r="K251" s="35"/>
      <c r="L251" s="35"/>
      <c r="M251" s="35"/>
      <c r="N251" s="35"/>
      <c r="O251" s="35"/>
      <c r="P251" s="35"/>
      <c r="Q251" s="35"/>
      <c r="R251" s="35"/>
      <c r="S251" s="35"/>
    </row>
    <row r="252" spans="1:19">
      <c r="A252" s="79">
        <v>43097</v>
      </c>
      <c r="B252" s="35">
        <v>2687.5</v>
      </c>
      <c r="C252" s="35">
        <v>2686.1</v>
      </c>
      <c r="D252" s="35">
        <v>2687.7</v>
      </c>
      <c r="E252" s="35">
        <v>2682.7</v>
      </c>
      <c r="F252" s="35">
        <v>1.8E-3</v>
      </c>
      <c r="G252" s="35"/>
      <c r="H252" s="82">
        <f>S_P_500_Historical_Data8[[#This Row],[Price]]/B251-1</f>
        <v>1.8265861477670953E-3</v>
      </c>
      <c r="I252" s="35"/>
      <c r="J252" s="35"/>
      <c r="K252" s="35"/>
      <c r="L252" s="35"/>
      <c r="M252" s="35"/>
      <c r="N252" s="35"/>
      <c r="O252" s="35"/>
      <c r="P252" s="35"/>
      <c r="Q252" s="35"/>
      <c r="R252" s="35"/>
      <c r="S252" s="35"/>
    </row>
    <row r="253" spans="1:19">
      <c r="A253" s="79">
        <v>43098</v>
      </c>
      <c r="B253" s="35">
        <v>2673.6</v>
      </c>
      <c r="C253" s="35">
        <v>2689.2</v>
      </c>
      <c r="D253" s="35">
        <v>2692.1</v>
      </c>
      <c r="E253" s="35">
        <v>2673.6</v>
      </c>
      <c r="F253" s="35">
        <v>-5.1999999999999998E-3</v>
      </c>
      <c r="G253" s="35"/>
      <c r="H253" s="82">
        <f>S_P_500_Historical_Data8[[#This Row],[Price]]/B252-1</f>
        <v>-5.1720930232558304E-3</v>
      </c>
      <c r="I253" s="35"/>
      <c r="J253" s="35"/>
      <c r="K253" s="35"/>
      <c r="L253" s="35"/>
      <c r="M253" s="35"/>
      <c r="N253" s="35"/>
      <c r="O253" s="35"/>
      <c r="P253" s="35"/>
      <c r="Q253" s="35"/>
      <c r="R253" s="35"/>
      <c r="S253" s="35"/>
    </row>
    <row r="254" spans="1:19">
      <c r="A254" s="79">
        <v>43102</v>
      </c>
      <c r="B254" s="35">
        <v>2695.8</v>
      </c>
      <c r="C254" s="35">
        <v>2683.7</v>
      </c>
      <c r="D254" s="35">
        <v>2695.9</v>
      </c>
      <c r="E254" s="35">
        <v>2682.4</v>
      </c>
      <c r="F254" s="35">
        <v>8.3000000000000001E-3</v>
      </c>
      <c r="G254" s="35"/>
      <c r="H254" s="82">
        <f>S_P_500_Historical_Data8[[#This Row],[Price]]/B253-1</f>
        <v>8.3034111310593683E-3</v>
      </c>
      <c r="I254" s="35"/>
      <c r="J254" s="35"/>
      <c r="K254" s="35"/>
      <c r="L254" s="35"/>
      <c r="M254" s="35"/>
      <c r="N254" s="35"/>
      <c r="O254" s="35"/>
      <c r="P254" s="35"/>
      <c r="Q254" s="35"/>
      <c r="R254" s="35"/>
      <c r="S254" s="35"/>
    </row>
    <row r="255" spans="1:19">
      <c r="A255" s="79">
        <v>43103</v>
      </c>
      <c r="B255" s="35">
        <v>2713.1</v>
      </c>
      <c r="C255" s="35">
        <v>2697.8</v>
      </c>
      <c r="D255" s="35">
        <v>2714.4</v>
      </c>
      <c r="E255" s="35">
        <v>2697.8</v>
      </c>
      <c r="F255" s="35">
        <v>6.4000000000000003E-3</v>
      </c>
      <c r="G255" s="35"/>
      <c r="H255" s="82">
        <f>S_P_500_Historical_Data8[[#This Row],[Price]]/B254-1</f>
        <v>6.4173900140958029E-3</v>
      </c>
      <c r="I255" s="35"/>
      <c r="J255" s="35"/>
      <c r="K255" s="35"/>
      <c r="L255" s="35"/>
      <c r="M255" s="35"/>
      <c r="N255" s="35"/>
      <c r="O255" s="35"/>
      <c r="P255" s="35"/>
      <c r="Q255" s="35"/>
      <c r="R255" s="35"/>
      <c r="S255" s="35"/>
    </row>
    <row r="256" spans="1:19">
      <c r="A256" s="79">
        <v>43104</v>
      </c>
      <c r="B256" s="35">
        <v>2724</v>
      </c>
      <c r="C256" s="35">
        <v>2719.3</v>
      </c>
      <c r="D256" s="35">
        <v>2729.3</v>
      </c>
      <c r="E256" s="35">
        <v>2719.1</v>
      </c>
      <c r="F256" s="35">
        <v>4.0000000000000001E-3</v>
      </c>
      <c r="G256" s="35"/>
      <c r="H256" s="82">
        <f>S_P_500_Historical_Data8[[#This Row],[Price]]/B255-1</f>
        <v>4.0175445062844428E-3</v>
      </c>
      <c r="I256" s="35"/>
      <c r="J256" s="35"/>
      <c r="K256" s="35"/>
      <c r="L256" s="35"/>
      <c r="M256" s="35"/>
      <c r="N256" s="35"/>
      <c r="O256" s="35"/>
      <c r="P256" s="35"/>
      <c r="Q256" s="35"/>
      <c r="R256" s="35"/>
      <c r="S256" s="35"/>
    </row>
    <row r="257" spans="1:19">
      <c r="A257" s="79">
        <v>43105</v>
      </c>
      <c r="B257" s="35">
        <v>2743.2</v>
      </c>
      <c r="C257" s="35">
        <v>2731.3</v>
      </c>
      <c r="D257" s="35">
        <v>2743.4</v>
      </c>
      <c r="E257" s="35">
        <v>2727.9</v>
      </c>
      <c r="F257" s="35">
        <v>7.0000000000000001E-3</v>
      </c>
      <c r="G257" s="35"/>
      <c r="H257" s="82">
        <f>S_P_500_Historical_Data8[[#This Row],[Price]]/B256-1</f>
        <v>7.0484581497796128E-3</v>
      </c>
      <c r="I257" s="35"/>
      <c r="J257" s="35"/>
      <c r="K257" s="35"/>
      <c r="L257" s="35"/>
      <c r="M257" s="35"/>
      <c r="N257" s="35"/>
      <c r="O257" s="35"/>
      <c r="P257" s="35"/>
      <c r="Q257" s="35"/>
      <c r="R257" s="35"/>
      <c r="S257" s="35"/>
    </row>
    <row r="258" spans="1:19">
      <c r="A258" s="79">
        <v>43108</v>
      </c>
      <c r="B258" s="35">
        <v>2747.7</v>
      </c>
      <c r="C258" s="35">
        <v>2742.7</v>
      </c>
      <c r="D258" s="35">
        <v>2748.5</v>
      </c>
      <c r="E258" s="35">
        <v>2737.6</v>
      </c>
      <c r="F258" s="35">
        <v>1.6000000000000001E-3</v>
      </c>
      <c r="G258" s="35"/>
      <c r="H258" s="82">
        <f>S_P_500_Historical_Data8[[#This Row],[Price]]/B257-1</f>
        <v>1.6404199475066328E-3</v>
      </c>
      <c r="I258" s="35"/>
      <c r="J258" s="35"/>
      <c r="K258" s="35"/>
      <c r="L258" s="35"/>
      <c r="M258" s="35"/>
      <c r="N258" s="35"/>
      <c r="O258" s="35"/>
      <c r="P258" s="35"/>
      <c r="Q258" s="35"/>
      <c r="R258" s="35"/>
      <c r="S258" s="35"/>
    </row>
    <row r="259" spans="1:19">
      <c r="A259" s="79">
        <v>43109</v>
      </c>
      <c r="B259" s="35">
        <v>2751.3</v>
      </c>
      <c r="C259" s="35">
        <v>2751.2</v>
      </c>
      <c r="D259" s="35">
        <v>2759.1</v>
      </c>
      <c r="E259" s="35">
        <v>2747.9</v>
      </c>
      <c r="F259" s="35">
        <v>1.2999999999999999E-3</v>
      </c>
      <c r="G259" s="35"/>
      <c r="H259" s="82">
        <f>S_P_500_Historical_Data8[[#This Row],[Price]]/B258-1</f>
        <v>1.3101867016052093E-3</v>
      </c>
      <c r="I259" s="35"/>
      <c r="J259" s="35"/>
      <c r="K259" s="35"/>
      <c r="L259" s="35"/>
      <c r="M259" s="35"/>
      <c r="N259" s="35"/>
      <c r="O259" s="35"/>
      <c r="P259" s="35"/>
      <c r="Q259" s="35"/>
      <c r="R259" s="35"/>
      <c r="S259" s="35"/>
    </row>
    <row r="260" spans="1:19">
      <c r="A260" s="79">
        <v>43110</v>
      </c>
      <c r="B260" s="35">
        <v>2748.2</v>
      </c>
      <c r="C260" s="35">
        <v>2745.6</v>
      </c>
      <c r="D260" s="35">
        <v>2750.8</v>
      </c>
      <c r="E260" s="35">
        <v>2736.1</v>
      </c>
      <c r="F260" s="35">
        <v>-1.1000000000000001E-3</v>
      </c>
      <c r="G260" s="35"/>
      <c r="H260" s="82">
        <f>S_P_500_Historical_Data8[[#This Row],[Price]]/B259-1</f>
        <v>-1.1267400865047073E-3</v>
      </c>
      <c r="I260" s="35"/>
      <c r="J260" s="35"/>
      <c r="K260" s="35"/>
      <c r="L260" s="35"/>
      <c r="M260" s="35"/>
      <c r="N260" s="35"/>
      <c r="O260" s="35"/>
      <c r="P260" s="35"/>
      <c r="Q260" s="35"/>
      <c r="R260" s="35"/>
      <c r="S260" s="35"/>
    </row>
    <row r="261" spans="1:19">
      <c r="A261" s="79">
        <v>43111</v>
      </c>
      <c r="B261" s="35">
        <v>2767.6</v>
      </c>
      <c r="C261" s="35">
        <v>2753</v>
      </c>
      <c r="D261" s="35">
        <v>2767.6</v>
      </c>
      <c r="E261" s="35">
        <v>2752.8</v>
      </c>
      <c r="F261" s="35">
        <v>7.1000000000000004E-3</v>
      </c>
      <c r="G261" s="35"/>
      <c r="H261" s="82">
        <f>S_P_500_Historical_Data8[[#This Row],[Price]]/B260-1</f>
        <v>7.0591659995633549E-3</v>
      </c>
      <c r="I261" s="35"/>
      <c r="J261" s="35"/>
      <c r="K261" s="35"/>
      <c r="L261" s="35"/>
      <c r="M261" s="35"/>
      <c r="N261" s="35"/>
      <c r="O261" s="35"/>
      <c r="P261" s="35"/>
      <c r="Q261" s="35"/>
      <c r="R261" s="35"/>
      <c r="S261" s="35"/>
    </row>
    <row r="262" spans="1:19">
      <c r="A262" s="79">
        <v>43112</v>
      </c>
      <c r="B262" s="35">
        <v>2786.2</v>
      </c>
      <c r="C262" s="35">
        <v>2770.2</v>
      </c>
      <c r="D262" s="35">
        <v>2787.8</v>
      </c>
      <c r="E262" s="35">
        <v>2769.6</v>
      </c>
      <c r="F262" s="35">
        <v>6.7000000000000002E-3</v>
      </c>
      <c r="G262" s="35"/>
      <c r="H262" s="82">
        <f>S_P_500_Historical_Data8[[#This Row],[Price]]/B261-1</f>
        <v>6.7206243676831701E-3</v>
      </c>
      <c r="I262" s="35"/>
      <c r="J262" s="35"/>
      <c r="K262" s="35"/>
      <c r="L262" s="35"/>
      <c r="M262" s="35"/>
      <c r="N262" s="35"/>
      <c r="O262" s="35"/>
      <c r="P262" s="35"/>
      <c r="Q262" s="35"/>
      <c r="R262" s="35"/>
      <c r="S262" s="35"/>
    </row>
    <row r="263" spans="1:19">
      <c r="A263" s="79">
        <v>43116</v>
      </c>
      <c r="B263" s="35">
        <v>2776.4</v>
      </c>
      <c r="C263" s="35">
        <v>2799</v>
      </c>
      <c r="D263" s="35">
        <v>2807.5</v>
      </c>
      <c r="E263" s="35">
        <v>2768.6</v>
      </c>
      <c r="F263" s="35">
        <v>-3.5000000000000001E-3</v>
      </c>
      <c r="G263" s="35"/>
      <c r="H263" s="82">
        <f>S_P_500_Historical_Data8[[#This Row],[Price]]/B262-1</f>
        <v>-3.5173354389490541E-3</v>
      </c>
      <c r="I263" s="35"/>
      <c r="J263" s="35"/>
      <c r="K263" s="35"/>
      <c r="L263" s="35"/>
      <c r="M263" s="35"/>
      <c r="N263" s="35"/>
      <c r="O263" s="35"/>
      <c r="P263" s="35"/>
      <c r="Q263" s="35"/>
      <c r="R263" s="35"/>
      <c r="S263" s="35"/>
    </row>
    <row r="264" spans="1:19">
      <c r="A264" s="79">
        <v>43117</v>
      </c>
      <c r="B264" s="35">
        <v>2802.6</v>
      </c>
      <c r="C264" s="35">
        <v>2785</v>
      </c>
      <c r="D264" s="35">
        <v>2807</v>
      </c>
      <c r="E264" s="35">
        <v>2778.4</v>
      </c>
      <c r="F264" s="35">
        <v>9.4000000000000004E-3</v>
      </c>
      <c r="G264" s="35"/>
      <c r="H264" s="82">
        <f>S_P_500_Historical_Data8[[#This Row],[Price]]/B263-1</f>
        <v>9.4366805935743869E-3</v>
      </c>
      <c r="I264" s="35"/>
      <c r="J264" s="35"/>
      <c r="K264" s="35"/>
      <c r="L264" s="35"/>
      <c r="M264" s="35"/>
      <c r="N264" s="35"/>
      <c r="O264" s="35"/>
      <c r="P264" s="35"/>
      <c r="Q264" s="35"/>
      <c r="R264" s="35"/>
      <c r="S264" s="35"/>
    </row>
    <row r="265" spans="1:19">
      <c r="A265" s="79">
        <v>43118</v>
      </c>
      <c r="B265" s="35">
        <v>2798</v>
      </c>
      <c r="C265" s="35">
        <v>2802.4</v>
      </c>
      <c r="D265" s="35">
        <v>2805.8</v>
      </c>
      <c r="E265" s="35">
        <v>2792.6</v>
      </c>
      <c r="F265" s="35">
        <v>-1.6000000000000001E-3</v>
      </c>
      <c r="G265" s="35"/>
      <c r="H265" s="82">
        <f>S_P_500_Historical_Data8[[#This Row],[Price]]/B264-1</f>
        <v>-1.6413330478840527E-3</v>
      </c>
      <c r="I265" s="35"/>
      <c r="J265" s="35"/>
      <c r="K265" s="35"/>
      <c r="L265" s="35"/>
      <c r="M265" s="35"/>
      <c r="N265" s="35"/>
      <c r="O265" s="35"/>
      <c r="P265" s="35"/>
      <c r="Q265" s="35"/>
      <c r="R265" s="35"/>
      <c r="S265" s="35"/>
    </row>
    <row r="266" spans="1:19">
      <c r="A266" s="79">
        <v>43119</v>
      </c>
      <c r="B266" s="35">
        <v>2810.3</v>
      </c>
      <c r="C266" s="35">
        <v>2802.6</v>
      </c>
      <c r="D266" s="35">
        <v>2810.3</v>
      </c>
      <c r="E266" s="35">
        <v>2798.1</v>
      </c>
      <c r="F266" s="35">
        <v>4.4000000000000003E-3</v>
      </c>
      <c r="G266" s="35"/>
      <c r="H266" s="82">
        <f>S_P_500_Historical_Data8[[#This Row],[Price]]/B265-1</f>
        <v>4.3959971408149556E-3</v>
      </c>
      <c r="I266" s="35"/>
      <c r="J266" s="35"/>
      <c r="K266" s="35"/>
      <c r="L266" s="35"/>
      <c r="M266" s="35"/>
      <c r="N266" s="35"/>
      <c r="O266" s="35"/>
      <c r="P266" s="35"/>
      <c r="Q266" s="35"/>
      <c r="R266" s="35"/>
      <c r="S266" s="35"/>
    </row>
    <row r="267" spans="1:19">
      <c r="A267" s="79">
        <v>43122</v>
      </c>
      <c r="B267" s="35">
        <v>2833</v>
      </c>
      <c r="C267" s="35">
        <v>2809.2</v>
      </c>
      <c r="D267" s="35">
        <v>2833</v>
      </c>
      <c r="E267" s="35">
        <v>2808.1</v>
      </c>
      <c r="F267" s="35">
        <v>8.0999999999999996E-3</v>
      </c>
      <c r="G267" s="35"/>
      <c r="H267" s="82">
        <f>S_P_500_Historical_Data8[[#This Row],[Price]]/B266-1</f>
        <v>8.0774294559298188E-3</v>
      </c>
      <c r="I267" s="35"/>
      <c r="J267" s="35"/>
      <c r="K267" s="35"/>
      <c r="L267" s="35"/>
      <c r="M267" s="35"/>
      <c r="N267" s="35"/>
      <c r="O267" s="35"/>
      <c r="P267" s="35"/>
      <c r="Q267" s="35"/>
      <c r="R267" s="35"/>
      <c r="S267" s="35"/>
    </row>
    <row r="268" spans="1:19">
      <c r="A268" s="79">
        <v>43123</v>
      </c>
      <c r="B268" s="35">
        <v>2839.1</v>
      </c>
      <c r="C268" s="35">
        <v>2835.1</v>
      </c>
      <c r="D268" s="35">
        <v>2842.2</v>
      </c>
      <c r="E268" s="35">
        <v>2830.6</v>
      </c>
      <c r="F268" s="35">
        <v>2.2000000000000001E-3</v>
      </c>
      <c r="G268" s="35"/>
      <c r="H268" s="82">
        <f>S_P_500_Historical_Data8[[#This Row],[Price]]/B267-1</f>
        <v>2.1531944934698455E-3</v>
      </c>
      <c r="I268" s="35"/>
      <c r="J268" s="35"/>
      <c r="K268" s="35"/>
      <c r="L268" s="35"/>
      <c r="M268" s="35"/>
      <c r="N268" s="35"/>
      <c r="O268" s="35"/>
      <c r="P268" s="35"/>
      <c r="Q268" s="35"/>
      <c r="R268" s="35"/>
      <c r="S268" s="35"/>
    </row>
    <row r="269" spans="1:19">
      <c r="A269" s="79">
        <v>43124</v>
      </c>
      <c r="B269" s="35">
        <v>2837.5</v>
      </c>
      <c r="C269" s="35">
        <v>2845.4</v>
      </c>
      <c r="D269" s="35">
        <v>2853</v>
      </c>
      <c r="E269" s="35">
        <v>2824.8</v>
      </c>
      <c r="F269" s="35">
        <v>-5.9999999999999995E-4</v>
      </c>
      <c r="G269" s="35"/>
      <c r="H269" s="82">
        <f>S_P_500_Historical_Data8[[#This Row],[Price]]/B268-1</f>
        <v>-5.6355887429115903E-4</v>
      </c>
      <c r="I269" s="35"/>
      <c r="J269" s="35"/>
      <c r="K269" s="35"/>
      <c r="L269" s="35"/>
      <c r="M269" s="35"/>
      <c r="N269" s="35"/>
      <c r="O269" s="35"/>
      <c r="P269" s="35"/>
      <c r="Q269" s="35"/>
      <c r="R269" s="35"/>
      <c r="S269" s="35"/>
    </row>
    <row r="270" spans="1:19">
      <c r="A270" s="79">
        <v>43125</v>
      </c>
      <c r="B270" s="35">
        <v>2839.2</v>
      </c>
      <c r="C270" s="35">
        <v>2846.2</v>
      </c>
      <c r="D270" s="35">
        <v>2848.6</v>
      </c>
      <c r="E270" s="35">
        <v>2830.9</v>
      </c>
      <c r="F270" s="35">
        <v>5.9999999999999995E-4</v>
      </c>
      <c r="G270" s="35"/>
      <c r="H270" s="82">
        <f>S_P_500_Historical_Data8[[#This Row],[Price]]/B269-1</f>
        <v>5.99118942731236E-4</v>
      </c>
      <c r="I270" s="35"/>
      <c r="J270" s="35"/>
      <c r="K270" s="35"/>
      <c r="L270" s="35"/>
      <c r="M270" s="35"/>
      <c r="N270" s="35"/>
      <c r="O270" s="35"/>
      <c r="P270" s="35"/>
      <c r="Q270" s="35"/>
      <c r="R270" s="35"/>
      <c r="S270" s="35"/>
    </row>
    <row r="271" spans="1:19">
      <c r="A271" s="79">
        <v>43126</v>
      </c>
      <c r="B271" s="35">
        <v>2872.9</v>
      </c>
      <c r="C271" s="35">
        <v>2847.5</v>
      </c>
      <c r="D271" s="35">
        <v>2872.9</v>
      </c>
      <c r="E271" s="35">
        <v>2846.2</v>
      </c>
      <c r="F271" s="35">
        <v>1.1900000000000001E-2</v>
      </c>
      <c r="G271" s="35"/>
      <c r="H271" s="82">
        <f>S_P_500_Historical_Data8[[#This Row],[Price]]/B270-1</f>
        <v>1.1869540715694571E-2</v>
      </c>
      <c r="I271" s="35"/>
      <c r="J271" s="35"/>
      <c r="K271" s="35"/>
      <c r="L271" s="35"/>
      <c r="M271" s="35"/>
      <c r="N271" s="35"/>
      <c r="O271" s="35"/>
      <c r="P271" s="35"/>
      <c r="Q271" s="35"/>
      <c r="R271" s="35"/>
      <c r="S271" s="35"/>
    </row>
    <row r="272" spans="1:19">
      <c r="A272" s="79">
        <v>43129</v>
      </c>
      <c r="B272" s="35">
        <v>2853.5</v>
      </c>
      <c r="C272" s="35">
        <v>2867.2</v>
      </c>
      <c r="D272" s="35">
        <v>2870.6</v>
      </c>
      <c r="E272" s="35">
        <v>2851.5</v>
      </c>
      <c r="F272" s="35">
        <v>-6.7999999999999996E-3</v>
      </c>
      <c r="G272" s="35"/>
      <c r="H272" s="82">
        <f>S_P_500_Historical_Data8[[#This Row],[Price]]/B271-1</f>
        <v>-6.7527585366703446E-3</v>
      </c>
      <c r="I272" s="35"/>
      <c r="J272" s="35"/>
      <c r="K272" s="35"/>
      <c r="L272" s="35"/>
      <c r="M272" s="35"/>
      <c r="N272" s="35"/>
      <c r="O272" s="35"/>
      <c r="P272" s="35"/>
      <c r="Q272" s="35"/>
      <c r="R272" s="35"/>
      <c r="S272" s="35"/>
    </row>
    <row r="273" spans="1:19">
      <c r="A273" s="79">
        <v>43130</v>
      </c>
      <c r="B273" s="35">
        <v>2822.4</v>
      </c>
      <c r="C273" s="35">
        <v>2832.7</v>
      </c>
      <c r="D273" s="35">
        <v>2837.8</v>
      </c>
      <c r="E273" s="35">
        <v>2818.3</v>
      </c>
      <c r="F273" s="35">
        <v>-1.09E-2</v>
      </c>
      <c r="G273" s="35"/>
      <c r="H273" s="82">
        <f>S_P_500_Historical_Data8[[#This Row],[Price]]/B272-1</f>
        <v>-1.0898896092517929E-2</v>
      </c>
      <c r="I273" s="35"/>
      <c r="J273" s="35"/>
      <c r="K273" s="35"/>
      <c r="L273" s="35"/>
      <c r="M273" s="35"/>
      <c r="N273" s="35"/>
      <c r="O273" s="35"/>
      <c r="P273" s="35"/>
      <c r="Q273" s="35"/>
      <c r="R273" s="35"/>
      <c r="S273" s="35"/>
    </row>
    <row r="274" spans="1:19">
      <c r="A274" s="79">
        <v>43131</v>
      </c>
      <c r="B274" s="35">
        <v>2823.8</v>
      </c>
      <c r="C274" s="35">
        <v>2832.4</v>
      </c>
      <c r="D274" s="35">
        <v>2839.3</v>
      </c>
      <c r="E274" s="35">
        <v>2813</v>
      </c>
      <c r="F274" s="35">
        <v>5.0000000000000001E-4</v>
      </c>
      <c r="G274" s="35"/>
      <c r="H274" s="82">
        <f>S_P_500_Historical_Data8[[#This Row],[Price]]/B273-1</f>
        <v>4.9603174603185529E-4</v>
      </c>
      <c r="I274" s="35"/>
      <c r="J274" s="35"/>
      <c r="K274" s="35"/>
      <c r="L274" s="35"/>
      <c r="M274" s="35"/>
      <c r="N274" s="35"/>
      <c r="O274" s="35"/>
      <c r="P274" s="35"/>
      <c r="Q274" s="35"/>
      <c r="R274" s="35"/>
      <c r="S274" s="35"/>
    </row>
    <row r="275" spans="1:19">
      <c r="A275" s="79">
        <v>43132</v>
      </c>
      <c r="B275" s="35">
        <v>2822</v>
      </c>
      <c r="C275" s="35">
        <v>2816.4</v>
      </c>
      <c r="D275" s="35">
        <v>2836</v>
      </c>
      <c r="E275" s="35">
        <v>2812.7</v>
      </c>
      <c r="F275" s="35">
        <v>-5.9999999999999995E-4</v>
      </c>
      <c r="G275" s="35"/>
      <c r="H275" s="82">
        <f>S_P_500_Historical_Data8[[#This Row],[Price]]/B274-1</f>
        <v>-6.3743891210432668E-4</v>
      </c>
      <c r="I275" s="35"/>
      <c r="J275" s="35"/>
      <c r="K275" s="35"/>
      <c r="L275" s="35"/>
      <c r="M275" s="35"/>
      <c r="N275" s="35"/>
      <c r="O275" s="35"/>
      <c r="P275" s="35"/>
      <c r="Q275" s="35"/>
      <c r="R275" s="35"/>
      <c r="S275" s="35"/>
    </row>
    <row r="276" spans="1:19">
      <c r="A276" s="79">
        <v>43133</v>
      </c>
      <c r="B276" s="35">
        <v>2762.1</v>
      </c>
      <c r="C276" s="35">
        <v>2808.9</v>
      </c>
      <c r="D276" s="35">
        <v>2808.9</v>
      </c>
      <c r="E276" s="35">
        <v>2760</v>
      </c>
      <c r="F276" s="35">
        <v>-2.12E-2</v>
      </c>
      <c r="G276" s="35"/>
      <c r="H276" s="82">
        <f>S_P_500_Historical_Data8[[#This Row],[Price]]/B275-1</f>
        <v>-2.1226080793763313E-2</v>
      </c>
      <c r="I276" s="35"/>
      <c r="J276" s="35"/>
      <c r="K276" s="35"/>
      <c r="L276" s="35"/>
      <c r="M276" s="35"/>
      <c r="N276" s="35"/>
      <c r="O276" s="35"/>
      <c r="P276" s="35"/>
      <c r="Q276" s="35"/>
      <c r="R276" s="35"/>
      <c r="S276" s="35"/>
    </row>
    <row r="277" spans="1:19">
      <c r="A277" s="79">
        <v>43136</v>
      </c>
      <c r="B277" s="35">
        <v>2648.9</v>
      </c>
      <c r="C277" s="35">
        <v>2741.1</v>
      </c>
      <c r="D277" s="35">
        <v>2763.4</v>
      </c>
      <c r="E277" s="35">
        <v>2638.2</v>
      </c>
      <c r="F277" s="35">
        <v>-4.1000000000000002E-2</v>
      </c>
      <c r="G277" s="35"/>
      <c r="H277" s="82">
        <f>S_P_500_Historical_Data8[[#This Row],[Price]]/B276-1</f>
        <v>-4.0983309800514012E-2</v>
      </c>
      <c r="I277" s="35"/>
      <c r="J277" s="35"/>
      <c r="K277" s="35"/>
      <c r="L277" s="35"/>
      <c r="M277" s="35"/>
      <c r="N277" s="35"/>
      <c r="O277" s="35"/>
      <c r="P277" s="35"/>
      <c r="Q277" s="35"/>
      <c r="R277" s="35"/>
      <c r="S277" s="35"/>
    </row>
    <row r="278" spans="1:19">
      <c r="A278" s="79">
        <v>43137</v>
      </c>
      <c r="B278" s="35">
        <v>2695.1</v>
      </c>
      <c r="C278" s="35">
        <v>2614.8000000000002</v>
      </c>
      <c r="D278" s="35">
        <v>2701</v>
      </c>
      <c r="E278" s="35">
        <v>2593.1</v>
      </c>
      <c r="F278" s="35">
        <v>1.7399999999999999E-2</v>
      </c>
      <c r="G278" s="35"/>
      <c r="H278" s="82">
        <f>S_P_500_Historical_Data8[[#This Row],[Price]]/B277-1</f>
        <v>1.744120200838073E-2</v>
      </c>
      <c r="I278" s="35"/>
      <c r="J278" s="35"/>
      <c r="K278" s="35"/>
      <c r="L278" s="35"/>
      <c r="M278" s="35"/>
      <c r="N278" s="35"/>
      <c r="O278" s="35"/>
      <c r="P278" s="35"/>
      <c r="Q278" s="35"/>
      <c r="R278" s="35"/>
      <c r="S278" s="35"/>
    </row>
    <row r="279" spans="1:19">
      <c r="A279" s="79">
        <v>43138</v>
      </c>
      <c r="B279" s="35">
        <v>2681.7</v>
      </c>
      <c r="C279" s="35">
        <v>2690.9</v>
      </c>
      <c r="D279" s="35">
        <v>2727.7</v>
      </c>
      <c r="E279" s="35">
        <v>2681.3</v>
      </c>
      <c r="F279" s="35">
        <v>-5.0000000000000001E-3</v>
      </c>
      <c r="G279" s="35"/>
      <c r="H279" s="82">
        <f>S_P_500_Historical_Data8[[#This Row],[Price]]/B278-1</f>
        <v>-4.9719861971726509E-3</v>
      </c>
      <c r="I279" s="35"/>
      <c r="J279" s="35"/>
      <c r="K279" s="35"/>
      <c r="L279" s="35"/>
      <c r="M279" s="35"/>
      <c r="N279" s="35"/>
      <c r="O279" s="35"/>
      <c r="P279" s="35"/>
      <c r="Q279" s="35"/>
      <c r="R279" s="35"/>
      <c r="S279" s="35"/>
    </row>
    <row r="280" spans="1:19">
      <c r="A280" s="79">
        <v>43139</v>
      </c>
      <c r="B280" s="35">
        <v>2581</v>
      </c>
      <c r="C280" s="35">
        <v>2685</v>
      </c>
      <c r="D280" s="35">
        <v>2685.3</v>
      </c>
      <c r="E280" s="35">
        <v>2580.6</v>
      </c>
      <c r="F280" s="35">
        <v>-3.7600000000000001E-2</v>
      </c>
      <c r="G280" s="35"/>
      <c r="H280" s="82">
        <f>S_P_500_Historical_Data8[[#This Row],[Price]]/B279-1</f>
        <v>-3.7550807323712521E-2</v>
      </c>
      <c r="I280" s="35"/>
      <c r="J280" s="35"/>
      <c r="K280" s="35"/>
      <c r="L280" s="35"/>
      <c r="M280" s="35"/>
      <c r="N280" s="35"/>
      <c r="O280" s="35"/>
      <c r="P280" s="35"/>
      <c r="Q280" s="35"/>
      <c r="R280" s="35"/>
      <c r="S280" s="35"/>
    </row>
    <row r="281" spans="1:19">
      <c r="A281" s="79">
        <v>43140</v>
      </c>
      <c r="B281" s="35">
        <v>2619.6</v>
      </c>
      <c r="C281" s="35">
        <v>2601.8000000000002</v>
      </c>
      <c r="D281" s="35">
        <v>2638.7</v>
      </c>
      <c r="E281" s="35">
        <v>2532.6999999999998</v>
      </c>
      <c r="F281" s="35">
        <v>1.4999999999999999E-2</v>
      </c>
      <c r="G281" s="35"/>
      <c r="H281" s="82">
        <f>S_P_500_Historical_Data8[[#This Row],[Price]]/B280-1</f>
        <v>1.4955443626501363E-2</v>
      </c>
      <c r="I281" s="35"/>
      <c r="J281" s="35"/>
      <c r="K281" s="35"/>
      <c r="L281" s="35"/>
      <c r="M281" s="35"/>
      <c r="N281" s="35"/>
      <c r="O281" s="35"/>
      <c r="P281" s="35"/>
      <c r="Q281" s="35"/>
      <c r="R281" s="35"/>
      <c r="S281" s="35"/>
    </row>
    <row r="282" spans="1:19">
      <c r="A282" s="79">
        <v>43143</v>
      </c>
      <c r="B282" s="35">
        <v>2656</v>
      </c>
      <c r="C282" s="35">
        <v>2636.8</v>
      </c>
      <c r="D282" s="35">
        <v>2672.6</v>
      </c>
      <c r="E282" s="35">
        <v>2622.4</v>
      </c>
      <c r="F282" s="35">
        <v>1.3899999999999999E-2</v>
      </c>
      <c r="G282" s="35"/>
      <c r="H282" s="82">
        <f>S_P_500_Historical_Data8[[#This Row],[Price]]/B281-1</f>
        <v>1.3895251183386748E-2</v>
      </c>
      <c r="I282" s="35"/>
      <c r="J282" s="35"/>
      <c r="K282" s="35"/>
      <c r="L282" s="35"/>
      <c r="M282" s="35"/>
      <c r="N282" s="35"/>
      <c r="O282" s="35"/>
      <c r="P282" s="35"/>
      <c r="Q282" s="35"/>
      <c r="R282" s="35"/>
      <c r="S282" s="35"/>
    </row>
    <row r="283" spans="1:19">
      <c r="A283" s="79">
        <v>43144</v>
      </c>
      <c r="B283" s="35">
        <v>2662.9</v>
      </c>
      <c r="C283" s="35">
        <v>2646.3</v>
      </c>
      <c r="D283" s="35">
        <v>2668.8</v>
      </c>
      <c r="E283" s="35">
        <v>2637.1</v>
      </c>
      <c r="F283" s="35">
        <v>2.5999999999999999E-3</v>
      </c>
      <c r="G283" s="35"/>
      <c r="H283" s="82">
        <f>S_P_500_Historical_Data8[[#This Row],[Price]]/B282-1</f>
        <v>2.5978915662649982E-3</v>
      </c>
      <c r="I283" s="35"/>
      <c r="J283" s="35"/>
      <c r="K283" s="35"/>
      <c r="L283" s="35"/>
      <c r="M283" s="35"/>
      <c r="N283" s="35"/>
      <c r="O283" s="35"/>
      <c r="P283" s="35"/>
      <c r="Q283" s="35"/>
      <c r="R283" s="35"/>
      <c r="S283" s="35"/>
    </row>
    <row r="284" spans="1:19">
      <c r="A284" s="79">
        <v>43145</v>
      </c>
      <c r="B284" s="35">
        <v>2698.6</v>
      </c>
      <c r="C284" s="35">
        <v>2651.2</v>
      </c>
      <c r="D284" s="35">
        <v>2702.1</v>
      </c>
      <c r="E284" s="35">
        <v>2648.9</v>
      </c>
      <c r="F284" s="35">
        <v>1.34E-2</v>
      </c>
      <c r="G284" s="35"/>
      <c r="H284" s="82">
        <f>S_P_500_Historical_Data8[[#This Row],[Price]]/B283-1</f>
        <v>1.3406436591685722E-2</v>
      </c>
      <c r="I284" s="35"/>
      <c r="J284" s="35"/>
      <c r="K284" s="35"/>
      <c r="L284" s="35"/>
      <c r="M284" s="35"/>
      <c r="N284" s="35"/>
      <c r="O284" s="35"/>
      <c r="P284" s="35"/>
      <c r="Q284" s="35"/>
      <c r="R284" s="35"/>
      <c r="S284" s="35"/>
    </row>
    <row r="285" spans="1:19">
      <c r="A285" s="79">
        <v>43146</v>
      </c>
      <c r="B285" s="35">
        <v>2731.2</v>
      </c>
      <c r="C285" s="35">
        <v>2713.5</v>
      </c>
      <c r="D285" s="35">
        <v>2731.5</v>
      </c>
      <c r="E285" s="35">
        <v>2689.8</v>
      </c>
      <c r="F285" s="35">
        <v>1.21E-2</v>
      </c>
      <c r="G285" s="35"/>
      <c r="H285" s="82">
        <f>S_P_500_Historical_Data8[[#This Row],[Price]]/B284-1</f>
        <v>1.2080337953012554E-2</v>
      </c>
      <c r="I285" s="35"/>
      <c r="J285" s="35"/>
      <c r="K285" s="35"/>
      <c r="L285" s="35"/>
      <c r="M285" s="35"/>
      <c r="N285" s="35"/>
      <c r="O285" s="35"/>
      <c r="P285" s="35"/>
      <c r="Q285" s="35"/>
      <c r="R285" s="35"/>
      <c r="S285" s="35"/>
    </row>
    <row r="286" spans="1:19">
      <c r="A286" s="79">
        <v>43147</v>
      </c>
      <c r="B286" s="35">
        <v>2732.2</v>
      </c>
      <c r="C286" s="35">
        <v>2727.1</v>
      </c>
      <c r="D286" s="35">
        <v>2754.4</v>
      </c>
      <c r="E286" s="35">
        <v>2725.1</v>
      </c>
      <c r="F286" s="35">
        <v>4.0000000000000002E-4</v>
      </c>
      <c r="G286" s="35"/>
      <c r="H286" s="82">
        <f>S_P_500_Historical_Data8[[#This Row],[Price]]/B285-1</f>
        <v>3.6613942589336368E-4</v>
      </c>
      <c r="I286" s="35"/>
      <c r="J286" s="35"/>
      <c r="K286" s="35"/>
      <c r="L286" s="35"/>
      <c r="M286" s="35"/>
      <c r="N286" s="35"/>
      <c r="O286" s="35"/>
      <c r="P286" s="35"/>
      <c r="Q286" s="35"/>
      <c r="R286" s="35"/>
      <c r="S286" s="35"/>
    </row>
    <row r="287" spans="1:19">
      <c r="A287" s="79">
        <v>43151</v>
      </c>
      <c r="B287" s="35">
        <v>2716.3</v>
      </c>
      <c r="C287" s="35">
        <v>2723</v>
      </c>
      <c r="D287" s="35">
        <v>2737.6</v>
      </c>
      <c r="E287" s="35">
        <v>2706.8</v>
      </c>
      <c r="F287" s="35">
        <v>-5.7999999999999996E-3</v>
      </c>
      <c r="G287" s="35"/>
      <c r="H287" s="82">
        <f>S_P_500_Historical_Data8[[#This Row],[Price]]/B286-1</f>
        <v>-5.8194861283945576E-3</v>
      </c>
      <c r="I287" s="35"/>
      <c r="J287" s="35"/>
      <c r="K287" s="35"/>
      <c r="L287" s="35"/>
      <c r="M287" s="35"/>
      <c r="N287" s="35"/>
      <c r="O287" s="35"/>
      <c r="P287" s="35"/>
      <c r="Q287" s="35"/>
      <c r="R287" s="35"/>
      <c r="S287" s="35"/>
    </row>
    <row r="288" spans="1:19">
      <c r="A288" s="79">
        <v>43152</v>
      </c>
      <c r="B288" s="35">
        <v>2701.3</v>
      </c>
      <c r="C288" s="35">
        <v>2720.5</v>
      </c>
      <c r="D288" s="35">
        <v>2747.8</v>
      </c>
      <c r="E288" s="35">
        <v>2701.3</v>
      </c>
      <c r="F288" s="35">
        <v>-5.4999999999999997E-3</v>
      </c>
      <c r="G288" s="35"/>
      <c r="H288" s="82">
        <f>S_P_500_Historical_Data8[[#This Row],[Price]]/B287-1</f>
        <v>-5.5222177226373903E-3</v>
      </c>
      <c r="I288" s="35"/>
      <c r="J288" s="35"/>
      <c r="K288" s="35"/>
      <c r="L288" s="35"/>
      <c r="M288" s="35"/>
      <c r="N288" s="35"/>
      <c r="O288" s="35"/>
      <c r="P288" s="35"/>
      <c r="Q288" s="35"/>
      <c r="R288" s="35"/>
      <c r="S288" s="35"/>
    </row>
    <row r="289" spans="1:19">
      <c r="A289" s="79">
        <v>43153</v>
      </c>
      <c r="B289" s="35">
        <v>2704</v>
      </c>
      <c r="C289" s="35">
        <v>2710.4</v>
      </c>
      <c r="D289" s="35">
        <v>2731.3</v>
      </c>
      <c r="E289" s="35">
        <v>2697.8</v>
      </c>
      <c r="F289" s="35">
        <v>1E-3</v>
      </c>
      <c r="G289" s="35"/>
      <c r="H289" s="82">
        <f>S_P_500_Historical_Data8[[#This Row],[Price]]/B288-1</f>
        <v>9.9951875023140957E-4</v>
      </c>
      <c r="I289" s="35"/>
      <c r="J289" s="35"/>
      <c r="K289" s="35"/>
      <c r="L289" s="35"/>
      <c r="M289" s="35"/>
      <c r="N289" s="35"/>
      <c r="O289" s="35"/>
      <c r="P289" s="35"/>
      <c r="Q289" s="35"/>
      <c r="R289" s="35"/>
      <c r="S289" s="35"/>
    </row>
    <row r="290" spans="1:19">
      <c r="A290" s="79">
        <v>43154</v>
      </c>
      <c r="B290" s="35">
        <v>2747.3</v>
      </c>
      <c r="C290" s="35">
        <v>2715.8</v>
      </c>
      <c r="D290" s="35">
        <v>2747.8</v>
      </c>
      <c r="E290" s="35">
        <v>2713.7</v>
      </c>
      <c r="F290" s="35">
        <v>1.6E-2</v>
      </c>
      <c r="G290" s="35"/>
      <c r="H290" s="82">
        <f>S_P_500_Historical_Data8[[#This Row],[Price]]/B289-1</f>
        <v>1.6013313609467561E-2</v>
      </c>
      <c r="I290" s="35"/>
      <c r="J290" s="35"/>
      <c r="K290" s="35"/>
      <c r="L290" s="35"/>
      <c r="M290" s="35"/>
      <c r="N290" s="35"/>
      <c r="O290" s="35"/>
      <c r="P290" s="35"/>
      <c r="Q290" s="35"/>
      <c r="R290" s="35"/>
      <c r="S290" s="35"/>
    </row>
    <row r="291" spans="1:19">
      <c r="A291" s="79">
        <v>43157</v>
      </c>
      <c r="B291" s="35">
        <v>2779.6</v>
      </c>
      <c r="C291" s="35">
        <v>2757.4</v>
      </c>
      <c r="D291" s="35">
        <v>2780.6</v>
      </c>
      <c r="E291" s="35">
        <v>2753.8</v>
      </c>
      <c r="F291" s="35">
        <v>1.18E-2</v>
      </c>
      <c r="G291" s="35"/>
      <c r="H291" s="82">
        <f>S_P_500_Historical_Data8[[#This Row],[Price]]/B290-1</f>
        <v>1.1756997779638123E-2</v>
      </c>
      <c r="I291" s="35"/>
      <c r="J291" s="35"/>
      <c r="K291" s="35"/>
      <c r="L291" s="35"/>
      <c r="M291" s="35"/>
      <c r="N291" s="35"/>
      <c r="O291" s="35"/>
      <c r="P291" s="35"/>
      <c r="Q291" s="35"/>
      <c r="R291" s="35"/>
      <c r="S291" s="35"/>
    </row>
    <row r="292" spans="1:19">
      <c r="A292" s="79">
        <v>43158</v>
      </c>
      <c r="B292" s="35">
        <v>2744.3</v>
      </c>
      <c r="C292" s="35">
        <v>2780.4</v>
      </c>
      <c r="D292" s="35">
        <v>2789.2</v>
      </c>
      <c r="E292" s="35">
        <v>2744.2</v>
      </c>
      <c r="F292" s="35">
        <v>-1.2699999999999999E-2</v>
      </c>
      <c r="G292" s="35"/>
      <c r="H292" s="82">
        <f>S_P_500_Historical_Data8[[#This Row],[Price]]/B291-1</f>
        <v>-1.2699669017124715E-2</v>
      </c>
      <c r="I292" s="35"/>
      <c r="J292" s="35"/>
      <c r="K292" s="35"/>
      <c r="L292" s="35"/>
      <c r="M292" s="35"/>
      <c r="N292" s="35"/>
      <c r="O292" s="35"/>
      <c r="P292" s="35"/>
      <c r="Q292" s="35"/>
      <c r="R292" s="35"/>
      <c r="S292" s="35"/>
    </row>
    <row r="293" spans="1:19">
      <c r="A293" s="79">
        <v>43159</v>
      </c>
      <c r="B293" s="35">
        <v>2713.8</v>
      </c>
      <c r="C293" s="35">
        <v>2753.8</v>
      </c>
      <c r="D293" s="35">
        <v>2761.5</v>
      </c>
      <c r="E293" s="35">
        <v>2713.5</v>
      </c>
      <c r="F293" s="35">
        <v>-1.11E-2</v>
      </c>
      <c r="G293" s="35"/>
      <c r="H293" s="82">
        <f>S_P_500_Historical_Data8[[#This Row],[Price]]/B292-1</f>
        <v>-1.1113945268374503E-2</v>
      </c>
      <c r="I293" s="35"/>
      <c r="J293" s="35"/>
      <c r="K293" s="35"/>
      <c r="L293" s="35"/>
      <c r="M293" s="35"/>
      <c r="N293" s="35"/>
      <c r="O293" s="35"/>
      <c r="P293" s="35"/>
      <c r="Q293" s="35"/>
      <c r="R293" s="35"/>
      <c r="S293" s="35"/>
    </row>
    <row r="294" spans="1:19">
      <c r="A294" s="79">
        <v>43160</v>
      </c>
      <c r="B294" s="35">
        <v>2677.7</v>
      </c>
      <c r="C294" s="35">
        <v>2715.2</v>
      </c>
      <c r="D294" s="35">
        <v>2730.9</v>
      </c>
      <c r="E294" s="35">
        <v>2659.7</v>
      </c>
      <c r="F294" s="35">
        <v>-1.3299999999999999E-2</v>
      </c>
      <c r="G294" s="35"/>
      <c r="H294" s="82">
        <f>S_P_500_Historical_Data8[[#This Row],[Price]]/B293-1</f>
        <v>-1.3302380425971094E-2</v>
      </c>
      <c r="I294" s="35"/>
      <c r="J294" s="35"/>
      <c r="K294" s="35"/>
      <c r="L294" s="35"/>
      <c r="M294" s="35"/>
      <c r="N294" s="35"/>
      <c r="O294" s="35"/>
      <c r="P294" s="35"/>
      <c r="Q294" s="35"/>
      <c r="R294" s="35"/>
      <c r="S294" s="35"/>
    </row>
    <row r="295" spans="1:19">
      <c r="A295" s="79">
        <v>43161</v>
      </c>
      <c r="B295" s="35">
        <v>2691.2</v>
      </c>
      <c r="C295" s="35">
        <v>2658.9</v>
      </c>
      <c r="D295" s="35">
        <v>2696.2</v>
      </c>
      <c r="E295" s="35">
        <v>2647.3</v>
      </c>
      <c r="F295" s="35">
        <v>5.0000000000000001E-3</v>
      </c>
      <c r="G295" s="35"/>
      <c r="H295" s="82">
        <f>S_P_500_Historical_Data8[[#This Row],[Price]]/B294-1</f>
        <v>5.0416402136161942E-3</v>
      </c>
      <c r="I295" s="35"/>
      <c r="J295" s="35"/>
      <c r="K295" s="35"/>
      <c r="L295" s="35"/>
      <c r="M295" s="35"/>
      <c r="N295" s="35"/>
      <c r="O295" s="35"/>
      <c r="P295" s="35"/>
      <c r="Q295" s="35"/>
      <c r="R295" s="35"/>
      <c r="S295" s="35"/>
    </row>
    <row r="296" spans="1:19">
      <c r="A296" s="79">
        <v>43164</v>
      </c>
      <c r="B296" s="35">
        <v>2720.9</v>
      </c>
      <c r="C296" s="35">
        <v>2681.1</v>
      </c>
      <c r="D296" s="35">
        <v>2728.1</v>
      </c>
      <c r="E296" s="35">
        <v>2675.8</v>
      </c>
      <c r="F296" s="35">
        <v>1.0999999999999999E-2</v>
      </c>
      <c r="G296" s="35"/>
      <c r="H296" s="82">
        <f>S_P_500_Historical_Data8[[#This Row],[Price]]/B295-1</f>
        <v>1.1035969084423503E-2</v>
      </c>
      <c r="I296" s="35"/>
      <c r="J296" s="35"/>
      <c r="K296" s="35"/>
      <c r="L296" s="35"/>
      <c r="M296" s="35"/>
      <c r="N296" s="35"/>
      <c r="O296" s="35"/>
      <c r="P296" s="35"/>
      <c r="Q296" s="35"/>
      <c r="R296" s="35"/>
      <c r="S296" s="35"/>
    </row>
    <row r="297" spans="1:19">
      <c r="A297" s="79">
        <v>43165</v>
      </c>
      <c r="B297" s="35">
        <v>2728.1</v>
      </c>
      <c r="C297" s="35">
        <v>2730.2</v>
      </c>
      <c r="D297" s="35">
        <v>2732.1</v>
      </c>
      <c r="E297" s="35">
        <v>2711.3</v>
      </c>
      <c r="F297" s="35">
        <v>2.5999999999999999E-3</v>
      </c>
      <c r="G297" s="35"/>
      <c r="H297" s="82">
        <f>S_P_500_Historical_Data8[[#This Row],[Price]]/B296-1</f>
        <v>2.6461832481898817E-3</v>
      </c>
      <c r="I297" s="35"/>
      <c r="J297" s="35"/>
      <c r="K297" s="35"/>
      <c r="L297" s="35"/>
      <c r="M297" s="35"/>
      <c r="N297" s="35"/>
      <c r="O297" s="35"/>
      <c r="P297" s="35"/>
      <c r="Q297" s="35"/>
      <c r="R297" s="35"/>
      <c r="S297" s="35"/>
    </row>
    <row r="298" spans="1:19">
      <c r="A298" s="79">
        <v>43166</v>
      </c>
      <c r="B298" s="35">
        <v>2726.8</v>
      </c>
      <c r="C298" s="35">
        <v>2710.2</v>
      </c>
      <c r="D298" s="35">
        <v>2730.6</v>
      </c>
      <c r="E298" s="35">
        <v>2701.7</v>
      </c>
      <c r="F298" s="35">
        <v>-5.0000000000000001E-4</v>
      </c>
      <c r="G298" s="35"/>
      <c r="H298" s="82">
        <f>S_P_500_Historical_Data8[[#This Row],[Price]]/B297-1</f>
        <v>-4.765221216229687E-4</v>
      </c>
      <c r="I298" s="35"/>
      <c r="J298" s="35"/>
      <c r="K298" s="35"/>
      <c r="L298" s="35"/>
      <c r="M298" s="35"/>
      <c r="N298" s="35"/>
      <c r="O298" s="35"/>
      <c r="P298" s="35"/>
      <c r="Q298" s="35"/>
      <c r="R298" s="35"/>
      <c r="S298" s="35"/>
    </row>
    <row r="299" spans="1:19">
      <c r="A299" s="79">
        <v>43167</v>
      </c>
      <c r="B299" s="35">
        <v>2739</v>
      </c>
      <c r="C299" s="35">
        <v>2732.8</v>
      </c>
      <c r="D299" s="35">
        <v>2740.4</v>
      </c>
      <c r="E299" s="35">
        <v>2722.7</v>
      </c>
      <c r="F299" s="35">
        <v>4.4999999999999997E-3</v>
      </c>
      <c r="G299" s="35"/>
      <c r="H299" s="82">
        <f>S_P_500_Historical_Data8[[#This Row],[Price]]/B298-1</f>
        <v>4.4741088455331202E-3</v>
      </c>
      <c r="I299" s="35"/>
      <c r="J299" s="35"/>
      <c r="K299" s="35"/>
      <c r="L299" s="35"/>
      <c r="M299" s="35"/>
      <c r="N299" s="35"/>
      <c r="O299" s="35"/>
      <c r="P299" s="35"/>
      <c r="Q299" s="35"/>
      <c r="R299" s="35"/>
      <c r="S299" s="35"/>
    </row>
    <row r="300" spans="1:19">
      <c r="A300" s="79">
        <v>43168</v>
      </c>
      <c r="B300" s="35">
        <v>2786.6</v>
      </c>
      <c r="C300" s="35">
        <v>2752.9</v>
      </c>
      <c r="D300" s="35">
        <v>2786.6</v>
      </c>
      <c r="E300" s="35">
        <v>2751.5</v>
      </c>
      <c r="F300" s="35">
        <v>1.7399999999999999E-2</v>
      </c>
      <c r="G300" s="35"/>
      <c r="H300" s="82">
        <f>S_P_500_Historical_Data8[[#This Row],[Price]]/B299-1</f>
        <v>1.7378605330412578E-2</v>
      </c>
      <c r="I300" s="35"/>
      <c r="J300" s="35"/>
      <c r="K300" s="35"/>
      <c r="L300" s="35"/>
      <c r="M300" s="35"/>
      <c r="N300" s="35"/>
      <c r="O300" s="35"/>
      <c r="P300" s="35"/>
      <c r="Q300" s="35"/>
      <c r="R300" s="35"/>
      <c r="S300" s="35"/>
    </row>
    <row r="301" spans="1:19">
      <c r="A301" s="79">
        <v>43171</v>
      </c>
      <c r="B301" s="35">
        <v>2783</v>
      </c>
      <c r="C301" s="35">
        <v>2790.5</v>
      </c>
      <c r="D301" s="35">
        <v>2797</v>
      </c>
      <c r="E301" s="35">
        <v>2779.3</v>
      </c>
      <c r="F301" s="35">
        <v>-1.2999999999999999E-3</v>
      </c>
      <c r="G301" s="35"/>
      <c r="H301" s="82">
        <f>S_P_500_Historical_Data8[[#This Row],[Price]]/B300-1</f>
        <v>-1.2918969353333809E-3</v>
      </c>
      <c r="I301" s="35"/>
      <c r="J301" s="35"/>
      <c r="K301" s="35"/>
      <c r="L301" s="35"/>
      <c r="M301" s="35"/>
      <c r="N301" s="35"/>
      <c r="O301" s="35"/>
      <c r="P301" s="35"/>
      <c r="Q301" s="35"/>
      <c r="R301" s="35"/>
      <c r="S301" s="35"/>
    </row>
    <row r="302" spans="1:19">
      <c r="A302" s="79">
        <v>43172</v>
      </c>
      <c r="B302" s="35">
        <v>2765.3</v>
      </c>
      <c r="C302" s="35">
        <v>2792.3</v>
      </c>
      <c r="D302" s="35">
        <v>2801.9</v>
      </c>
      <c r="E302" s="35">
        <v>2758.7</v>
      </c>
      <c r="F302" s="35">
        <v>-6.4000000000000003E-3</v>
      </c>
      <c r="G302" s="35"/>
      <c r="H302" s="82">
        <f>S_P_500_Historical_Data8[[#This Row],[Price]]/B301-1</f>
        <v>-6.3600431189363427E-3</v>
      </c>
      <c r="I302" s="35"/>
      <c r="J302" s="35"/>
      <c r="K302" s="35"/>
      <c r="L302" s="35"/>
      <c r="M302" s="35"/>
      <c r="N302" s="35"/>
      <c r="O302" s="35"/>
      <c r="P302" s="35"/>
      <c r="Q302" s="35"/>
      <c r="R302" s="35"/>
      <c r="S302" s="35"/>
    </row>
    <row r="303" spans="1:19">
      <c r="A303" s="79">
        <v>43173</v>
      </c>
      <c r="B303" s="35">
        <v>2749.5</v>
      </c>
      <c r="C303" s="35">
        <v>2774.1</v>
      </c>
      <c r="D303" s="35">
        <v>2777.1</v>
      </c>
      <c r="E303" s="35">
        <v>2744.4</v>
      </c>
      <c r="F303" s="35">
        <v>-5.7000000000000002E-3</v>
      </c>
      <c r="G303" s="35"/>
      <c r="H303" s="82">
        <f>S_P_500_Historical_Data8[[#This Row],[Price]]/B302-1</f>
        <v>-5.7136657867139506E-3</v>
      </c>
      <c r="I303" s="35"/>
      <c r="J303" s="35"/>
      <c r="K303" s="35"/>
      <c r="L303" s="35"/>
      <c r="M303" s="35"/>
      <c r="N303" s="35"/>
      <c r="O303" s="35"/>
      <c r="P303" s="35"/>
      <c r="Q303" s="35"/>
      <c r="R303" s="35"/>
      <c r="S303" s="35"/>
    </row>
    <row r="304" spans="1:19">
      <c r="A304" s="79">
        <v>43174</v>
      </c>
      <c r="B304" s="35">
        <v>2747.3</v>
      </c>
      <c r="C304" s="35">
        <v>2754.3</v>
      </c>
      <c r="D304" s="35">
        <v>2763</v>
      </c>
      <c r="E304" s="35">
        <v>2741.5</v>
      </c>
      <c r="F304" s="35">
        <v>-8.0000000000000004E-4</v>
      </c>
      <c r="G304" s="35"/>
      <c r="H304" s="82">
        <f>S_P_500_Historical_Data8[[#This Row],[Price]]/B303-1</f>
        <v>-8.0014548099649474E-4</v>
      </c>
      <c r="I304" s="35"/>
      <c r="J304" s="35"/>
      <c r="K304" s="35"/>
      <c r="L304" s="35"/>
      <c r="M304" s="35"/>
      <c r="N304" s="35"/>
      <c r="O304" s="35"/>
      <c r="P304" s="35"/>
      <c r="Q304" s="35"/>
      <c r="R304" s="35"/>
      <c r="S304" s="35"/>
    </row>
    <row r="305" spans="1:19">
      <c r="A305" s="79">
        <v>43175</v>
      </c>
      <c r="B305" s="35">
        <v>2752</v>
      </c>
      <c r="C305" s="35">
        <v>2750.6</v>
      </c>
      <c r="D305" s="35">
        <v>2761.8</v>
      </c>
      <c r="E305" s="35">
        <v>2750</v>
      </c>
      <c r="F305" s="35">
        <v>1.6999999999999999E-3</v>
      </c>
      <c r="G305" s="35"/>
      <c r="H305" s="82">
        <f>S_P_500_Historical_Data8[[#This Row],[Price]]/B304-1</f>
        <v>1.7107705747461122E-3</v>
      </c>
      <c r="I305" s="35"/>
      <c r="J305" s="35"/>
      <c r="K305" s="35"/>
      <c r="L305" s="35"/>
      <c r="M305" s="35"/>
      <c r="N305" s="35"/>
      <c r="O305" s="35"/>
      <c r="P305" s="35"/>
      <c r="Q305" s="35"/>
      <c r="R305" s="35"/>
      <c r="S305" s="35"/>
    </row>
    <row r="306" spans="1:19">
      <c r="A306" s="79">
        <v>43178</v>
      </c>
      <c r="B306" s="35">
        <v>2712.9</v>
      </c>
      <c r="C306" s="35">
        <v>2741.4</v>
      </c>
      <c r="D306" s="35">
        <v>2741.4</v>
      </c>
      <c r="E306" s="35">
        <v>2694.6</v>
      </c>
      <c r="F306" s="35">
        <v>-1.4200000000000001E-2</v>
      </c>
      <c r="G306" s="35"/>
      <c r="H306" s="82">
        <f>S_P_500_Historical_Data8[[#This Row],[Price]]/B305-1</f>
        <v>-1.4207848837209269E-2</v>
      </c>
      <c r="I306" s="35"/>
      <c r="J306" s="35"/>
      <c r="K306" s="35"/>
      <c r="L306" s="35"/>
      <c r="M306" s="35"/>
      <c r="N306" s="35"/>
      <c r="O306" s="35"/>
      <c r="P306" s="35"/>
      <c r="Q306" s="35"/>
      <c r="R306" s="35"/>
      <c r="S306" s="35"/>
    </row>
    <row r="307" spans="1:19">
      <c r="A307" s="79">
        <v>43179</v>
      </c>
      <c r="B307" s="35">
        <v>2716.9</v>
      </c>
      <c r="C307" s="35">
        <v>2715.1</v>
      </c>
      <c r="D307" s="35">
        <v>2724.2</v>
      </c>
      <c r="E307" s="35">
        <v>2710.1</v>
      </c>
      <c r="F307" s="35">
        <v>1.5E-3</v>
      </c>
      <c r="G307" s="35"/>
      <c r="H307" s="82">
        <f>S_P_500_Historical_Data8[[#This Row],[Price]]/B306-1</f>
        <v>1.4744369493899789E-3</v>
      </c>
      <c r="I307" s="35"/>
      <c r="J307" s="35"/>
      <c r="K307" s="35"/>
      <c r="L307" s="35"/>
      <c r="M307" s="35"/>
      <c r="N307" s="35"/>
      <c r="O307" s="35"/>
      <c r="P307" s="35"/>
      <c r="Q307" s="35"/>
      <c r="R307" s="35"/>
      <c r="S307" s="35"/>
    </row>
    <row r="308" spans="1:19">
      <c r="A308" s="79">
        <v>43180</v>
      </c>
      <c r="B308" s="35">
        <v>2711.9</v>
      </c>
      <c r="C308" s="35">
        <v>2715</v>
      </c>
      <c r="D308" s="35">
        <v>2739.1</v>
      </c>
      <c r="E308" s="35">
        <v>2709.8</v>
      </c>
      <c r="F308" s="35">
        <v>-1.8E-3</v>
      </c>
      <c r="G308" s="35"/>
      <c r="H308" s="82">
        <f>S_P_500_Historical_Data8[[#This Row],[Price]]/B307-1</f>
        <v>-1.840332732158001E-3</v>
      </c>
      <c r="I308" s="35"/>
      <c r="J308" s="35"/>
      <c r="K308" s="35"/>
      <c r="L308" s="35"/>
      <c r="M308" s="35"/>
      <c r="N308" s="35"/>
      <c r="O308" s="35"/>
      <c r="P308" s="35"/>
      <c r="Q308" s="35"/>
      <c r="R308" s="35"/>
      <c r="S308" s="35"/>
    </row>
    <row r="309" spans="1:19">
      <c r="A309" s="79">
        <v>43181</v>
      </c>
      <c r="B309" s="35">
        <v>2643.7</v>
      </c>
      <c r="C309" s="35">
        <v>2691.4</v>
      </c>
      <c r="D309" s="35">
        <v>2695.7</v>
      </c>
      <c r="E309" s="35">
        <v>2641.6</v>
      </c>
      <c r="F309" s="35">
        <v>-2.5100000000000001E-2</v>
      </c>
      <c r="G309" s="35"/>
      <c r="H309" s="82">
        <f>S_P_500_Historical_Data8[[#This Row],[Price]]/B308-1</f>
        <v>-2.5148419926988574E-2</v>
      </c>
      <c r="I309" s="35"/>
      <c r="J309" s="35"/>
      <c r="K309" s="35"/>
      <c r="L309" s="35"/>
      <c r="M309" s="35"/>
      <c r="N309" s="35"/>
      <c r="O309" s="35"/>
      <c r="P309" s="35"/>
      <c r="Q309" s="35"/>
      <c r="R309" s="35"/>
      <c r="S309" s="35"/>
    </row>
    <row r="310" spans="1:19">
      <c r="A310" s="79">
        <v>43182</v>
      </c>
      <c r="B310" s="35">
        <v>2588.3000000000002</v>
      </c>
      <c r="C310" s="35">
        <v>2646.7</v>
      </c>
      <c r="D310" s="35">
        <v>2657.7</v>
      </c>
      <c r="E310" s="35">
        <v>2585.9</v>
      </c>
      <c r="F310" s="35">
        <v>-2.1000000000000001E-2</v>
      </c>
      <c r="G310" s="35"/>
      <c r="H310" s="82">
        <f>S_P_500_Historical_Data8[[#This Row],[Price]]/B309-1</f>
        <v>-2.0955479063433646E-2</v>
      </c>
      <c r="I310" s="35"/>
      <c r="J310" s="35"/>
      <c r="K310" s="35"/>
      <c r="L310" s="35"/>
      <c r="M310" s="35"/>
      <c r="N310" s="35"/>
      <c r="O310" s="35"/>
      <c r="P310" s="35"/>
      <c r="Q310" s="35"/>
      <c r="R310" s="35"/>
      <c r="S310" s="35"/>
    </row>
    <row r="311" spans="1:19">
      <c r="A311" s="79">
        <v>43185</v>
      </c>
      <c r="B311" s="35">
        <v>2658.6</v>
      </c>
      <c r="C311" s="35">
        <v>2619.3000000000002</v>
      </c>
      <c r="D311" s="35">
        <v>2661.4</v>
      </c>
      <c r="E311" s="35">
        <v>2601.8000000000002</v>
      </c>
      <c r="F311" s="35">
        <v>2.7199999999999998E-2</v>
      </c>
      <c r="G311" s="35"/>
      <c r="H311" s="82">
        <f>S_P_500_Historical_Data8[[#This Row],[Price]]/B310-1</f>
        <v>2.7160684619248032E-2</v>
      </c>
      <c r="I311" s="35"/>
      <c r="J311" s="35"/>
      <c r="K311" s="35"/>
      <c r="L311" s="35"/>
      <c r="M311" s="35"/>
      <c r="N311" s="35"/>
      <c r="O311" s="35"/>
      <c r="P311" s="35"/>
      <c r="Q311" s="35"/>
      <c r="R311" s="35"/>
      <c r="S311" s="35"/>
    </row>
    <row r="312" spans="1:19">
      <c r="A312" s="79">
        <v>43186</v>
      </c>
      <c r="B312" s="35">
        <v>2612.6</v>
      </c>
      <c r="C312" s="35">
        <v>2667.6</v>
      </c>
      <c r="D312" s="35">
        <v>2674.8</v>
      </c>
      <c r="E312" s="35">
        <v>2596.1</v>
      </c>
      <c r="F312" s="35">
        <v>-1.7299999999999999E-2</v>
      </c>
      <c r="G312" s="35"/>
      <c r="H312" s="82">
        <f>S_P_500_Historical_Data8[[#This Row],[Price]]/B311-1</f>
        <v>-1.7302339577221049E-2</v>
      </c>
      <c r="I312" s="35"/>
      <c r="J312" s="35"/>
      <c r="K312" s="35"/>
      <c r="L312" s="35"/>
      <c r="M312" s="35"/>
      <c r="N312" s="35"/>
      <c r="O312" s="35"/>
      <c r="P312" s="35"/>
      <c r="Q312" s="35"/>
      <c r="R312" s="35"/>
      <c r="S312" s="35"/>
    </row>
    <row r="313" spans="1:19">
      <c r="A313" s="79">
        <v>43187</v>
      </c>
      <c r="B313" s="35">
        <v>2605</v>
      </c>
      <c r="C313" s="35">
        <v>2611.3000000000002</v>
      </c>
      <c r="D313" s="35">
        <v>2632.7</v>
      </c>
      <c r="E313" s="35">
        <v>2593.1</v>
      </c>
      <c r="F313" s="35">
        <v>-2.8999999999999998E-3</v>
      </c>
      <c r="G313" s="35"/>
      <c r="H313" s="82">
        <f>S_P_500_Historical_Data8[[#This Row],[Price]]/B312-1</f>
        <v>-2.9089795605909963E-3</v>
      </c>
      <c r="I313" s="35"/>
      <c r="J313" s="35"/>
      <c r="K313" s="35"/>
      <c r="L313" s="35"/>
      <c r="M313" s="35"/>
      <c r="N313" s="35"/>
      <c r="O313" s="35"/>
      <c r="P313" s="35"/>
      <c r="Q313" s="35"/>
      <c r="R313" s="35"/>
      <c r="S313" s="35"/>
    </row>
    <row r="314" spans="1:19">
      <c r="A314" s="79">
        <v>43188</v>
      </c>
      <c r="B314" s="35">
        <v>2640.9</v>
      </c>
      <c r="C314" s="35">
        <v>2614.4</v>
      </c>
      <c r="D314" s="35">
        <v>2659.1</v>
      </c>
      <c r="E314" s="35">
        <v>2609.6999999999998</v>
      </c>
      <c r="F314" s="35">
        <v>1.38E-2</v>
      </c>
      <c r="G314" s="35"/>
      <c r="H314" s="82">
        <f>S_P_500_Historical_Data8[[#This Row],[Price]]/B313-1</f>
        <v>1.3781190019193978E-2</v>
      </c>
      <c r="I314" s="35"/>
      <c r="J314" s="35"/>
      <c r="K314" s="35"/>
      <c r="L314" s="35"/>
      <c r="M314" s="35"/>
      <c r="N314" s="35"/>
      <c r="O314" s="35"/>
      <c r="P314" s="35"/>
      <c r="Q314" s="35"/>
      <c r="R314" s="35"/>
      <c r="S314" s="35"/>
    </row>
    <row r="315" spans="1:19">
      <c r="A315" s="79">
        <v>43192</v>
      </c>
      <c r="B315" s="35">
        <v>2581.9</v>
      </c>
      <c r="C315" s="35">
        <v>2633.4</v>
      </c>
      <c r="D315" s="35">
        <v>2638.3</v>
      </c>
      <c r="E315" s="35">
        <v>2553.8000000000002</v>
      </c>
      <c r="F315" s="35">
        <v>-2.23E-2</v>
      </c>
      <c r="G315" s="35"/>
      <c r="H315" s="82">
        <f>S_P_500_Historical_Data8[[#This Row],[Price]]/B314-1</f>
        <v>-2.2340868643265566E-2</v>
      </c>
      <c r="I315" s="35"/>
      <c r="J315" s="35"/>
      <c r="K315" s="35"/>
      <c r="L315" s="35"/>
      <c r="M315" s="35"/>
      <c r="N315" s="35"/>
      <c r="O315" s="35"/>
      <c r="P315" s="35"/>
      <c r="Q315" s="35"/>
      <c r="R315" s="35"/>
      <c r="S315" s="35"/>
    </row>
    <row r="316" spans="1:19">
      <c r="A316" s="79">
        <v>43193</v>
      </c>
      <c r="B316" s="35">
        <v>2614.4</v>
      </c>
      <c r="C316" s="35">
        <v>2592.1999999999998</v>
      </c>
      <c r="D316" s="35">
        <v>2619.1</v>
      </c>
      <c r="E316" s="35">
        <v>2575.5</v>
      </c>
      <c r="F316" s="35">
        <v>1.26E-2</v>
      </c>
      <c r="G316" s="35"/>
      <c r="H316" s="82">
        <f>S_P_500_Historical_Data8[[#This Row],[Price]]/B315-1</f>
        <v>1.2587629265269795E-2</v>
      </c>
      <c r="I316" s="35"/>
      <c r="J316" s="35"/>
      <c r="K316" s="35"/>
      <c r="L316" s="35"/>
      <c r="M316" s="35"/>
      <c r="N316" s="35"/>
      <c r="O316" s="35"/>
      <c r="P316" s="35"/>
      <c r="Q316" s="35"/>
      <c r="R316" s="35"/>
      <c r="S316" s="35"/>
    </row>
    <row r="317" spans="1:19">
      <c r="A317" s="79">
        <v>43194</v>
      </c>
      <c r="B317" s="35">
        <v>2644.7</v>
      </c>
      <c r="C317" s="35">
        <v>2584</v>
      </c>
      <c r="D317" s="35">
        <v>2649.9</v>
      </c>
      <c r="E317" s="35">
        <v>2573.6</v>
      </c>
      <c r="F317" s="35">
        <v>1.1599999999999999E-2</v>
      </c>
      <c r="G317" s="35"/>
      <c r="H317" s="82">
        <f>S_P_500_Historical_Data8[[#This Row],[Price]]/B316-1</f>
        <v>1.1589657282741639E-2</v>
      </c>
      <c r="I317" s="35"/>
      <c r="J317" s="35"/>
      <c r="K317" s="35"/>
      <c r="L317" s="35"/>
      <c r="M317" s="35"/>
      <c r="N317" s="35"/>
      <c r="O317" s="35"/>
      <c r="P317" s="35"/>
      <c r="Q317" s="35"/>
      <c r="R317" s="35"/>
      <c r="S317" s="35"/>
    </row>
    <row r="318" spans="1:19">
      <c r="A318" s="79">
        <v>43195</v>
      </c>
      <c r="B318" s="35">
        <v>2662.8</v>
      </c>
      <c r="C318" s="35">
        <v>2657.4</v>
      </c>
      <c r="D318" s="35">
        <v>2672.1</v>
      </c>
      <c r="E318" s="35">
        <v>2649.6</v>
      </c>
      <c r="F318" s="35">
        <v>6.7999999999999996E-3</v>
      </c>
      <c r="G318" s="35"/>
      <c r="H318" s="82">
        <f>S_P_500_Historical_Data8[[#This Row],[Price]]/B317-1</f>
        <v>6.8438764321097079E-3</v>
      </c>
      <c r="I318" s="35"/>
      <c r="J318" s="35"/>
      <c r="K318" s="35"/>
      <c r="L318" s="35"/>
      <c r="M318" s="35"/>
      <c r="N318" s="35"/>
      <c r="O318" s="35"/>
      <c r="P318" s="35"/>
      <c r="Q318" s="35"/>
      <c r="R318" s="35"/>
      <c r="S318" s="35"/>
    </row>
    <row r="319" spans="1:19">
      <c r="A319" s="79">
        <v>43196</v>
      </c>
      <c r="B319" s="35">
        <v>2604.5</v>
      </c>
      <c r="C319" s="35">
        <v>2645.8</v>
      </c>
      <c r="D319" s="35">
        <v>2656.9</v>
      </c>
      <c r="E319" s="35">
        <v>2586.3000000000002</v>
      </c>
      <c r="F319" s="35">
        <v>-2.1899999999999999E-2</v>
      </c>
      <c r="G319" s="35"/>
      <c r="H319" s="82">
        <f>S_P_500_Historical_Data8[[#This Row],[Price]]/B318-1</f>
        <v>-2.1894246657653715E-2</v>
      </c>
      <c r="I319" s="35"/>
      <c r="J319" s="35"/>
      <c r="K319" s="35"/>
      <c r="L319" s="35"/>
      <c r="M319" s="35"/>
      <c r="N319" s="35"/>
      <c r="O319" s="35"/>
      <c r="P319" s="35"/>
      <c r="Q319" s="35"/>
      <c r="R319" s="35"/>
      <c r="S319" s="35"/>
    </row>
    <row r="320" spans="1:19">
      <c r="A320" s="79">
        <v>43199</v>
      </c>
      <c r="B320" s="35">
        <v>2613.1999999999998</v>
      </c>
      <c r="C320" s="35">
        <v>2617.1999999999998</v>
      </c>
      <c r="D320" s="35">
        <v>2653.6</v>
      </c>
      <c r="E320" s="35">
        <v>2610.8000000000002</v>
      </c>
      <c r="F320" s="35">
        <v>3.3E-3</v>
      </c>
      <c r="G320" s="35"/>
      <c r="H320" s="82">
        <f>S_P_500_Historical_Data8[[#This Row],[Price]]/B319-1</f>
        <v>3.3403724323286532E-3</v>
      </c>
      <c r="I320" s="35"/>
      <c r="J320" s="35"/>
      <c r="K320" s="35"/>
      <c r="L320" s="35"/>
      <c r="M320" s="35"/>
      <c r="N320" s="35"/>
      <c r="O320" s="35"/>
      <c r="P320" s="35"/>
      <c r="Q320" s="35"/>
      <c r="R320" s="35"/>
      <c r="S320" s="35"/>
    </row>
    <row r="321" spans="1:19">
      <c r="A321" s="79">
        <v>43200</v>
      </c>
      <c r="B321" s="35">
        <v>2656.9</v>
      </c>
      <c r="C321" s="35">
        <v>2638.4</v>
      </c>
      <c r="D321" s="35">
        <v>2665.4</v>
      </c>
      <c r="E321" s="35">
        <v>2635.8</v>
      </c>
      <c r="F321" s="35">
        <v>1.67E-2</v>
      </c>
      <c r="G321" s="35"/>
      <c r="H321" s="82">
        <f>S_P_500_Historical_Data8[[#This Row],[Price]]/B320-1</f>
        <v>1.6722791979182805E-2</v>
      </c>
      <c r="I321" s="35"/>
      <c r="J321" s="35"/>
      <c r="K321" s="35"/>
      <c r="L321" s="35"/>
      <c r="M321" s="35"/>
      <c r="N321" s="35"/>
      <c r="O321" s="35"/>
      <c r="P321" s="35"/>
      <c r="Q321" s="35"/>
      <c r="R321" s="35"/>
      <c r="S321" s="35"/>
    </row>
    <row r="322" spans="1:19">
      <c r="A322" s="79">
        <v>43201</v>
      </c>
      <c r="B322" s="35">
        <v>2642.2</v>
      </c>
      <c r="C322" s="35">
        <v>2643.9</v>
      </c>
      <c r="D322" s="35">
        <v>2661.4</v>
      </c>
      <c r="E322" s="35">
        <v>2639.2</v>
      </c>
      <c r="F322" s="35">
        <v>-5.4999999999999997E-3</v>
      </c>
      <c r="G322" s="35"/>
      <c r="H322" s="82">
        <f>S_P_500_Historical_Data8[[#This Row],[Price]]/B321-1</f>
        <v>-5.5327637472243341E-3</v>
      </c>
      <c r="I322" s="35"/>
      <c r="J322" s="35"/>
      <c r="K322" s="35"/>
      <c r="L322" s="35"/>
      <c r="M322" s="35"/>
      <c r="N322" s="35"/>
      <c r="O322" s="35"/>
      <c r="P322" s="35"/>
      <c r="Q322" s="35"/>
      <c r="R322" s="35"/>
      <c r="S322" s="35"/>
    </row>
    <row r="323" spans="1:19">
      <c r="A323" s="79">
        <v>43202</v>
      </c>
      <c r="B323" s="35">
        <v>2664</v>
      </c>
      <c r="C323" s="35">
        <v>2653.8</v>
      </c>
      <c r="D323" s="35">
        <v>2674.7</v>
      </c>
      <c r="E323" s="35">
        <v>2653.8</v>
      </c>
      <c r="F323" s="35">
        <v>8.3000000000000001E-3</v>
      </c>
      <c r="G323" s="35"/>
      <c r="H323" s="82">
        <f>S_P_500_Historical_Data8[[#This Row],[Price]]/B322-1</f>
        <v>8.2507001740974584E-3</v>
      </c>
      <c r="I323" s="35"/>
      <c r="J323" s="35"/>
      <c r="K323" s="35"/>
      <c r="L323" s="35"/>
      <c r="M323" s="35"/>
      <c r="N323" s="35"/>
      <c r="O323" s="35"/>
      <c r="P323" s="35"/>
      <c r="Q323" s="35"/>
      <c r="R323" s="35"/>
      <c r="S323" s="35"/>
    </row>
    <row r="324" spans="1:19">
      <c r="A324" s="79">
        <v>43203</v>
      </c>
      <c r="B324" s="35">
        <v>2656.3</v>
      </c>
      <c r="C324" s="35">
        <v>2676.9</v>
      </c>
      <c r="D324" s="35">
        <v>2680.3</v>
      </c>
      <c r="E324" s="35">
        <v>2645.1</v>
      </c>
      <c r="F324" s="35">
        <v>-2.8999999999999998E-3</v>
      </c>
      <c r="G324" s="35"/>
      <c r="H324" s="82">
        <f>S_P_500_Historical_Data8[[#This Row],[Price]]/B323-1</f>
        <v>-2.8903903903902961E-3</v>
      </c>
      <c r="I324" s="35"/>
      <c r="J324" s="35"/>
      <c r="K324" s="35"/>
      <c r="L324" s="35"/>
      <c r="M324" s="35"/>
      <c r="N324" s="35"/>
      <c r="O324" s="35"/>
      <c r="P324" s="35"/>
      <c r="Q324" s="35"/>
      <c r="R324" s="35"/>
      <c r="S324" s="35"/>
    </row>
    <row r="325" spans="1:19">
      <c r="A325" s="79">
        <v>43206</v>
      </c>
      <c r="B325" s="35">
        <v>2677.8</v>
      </c>
      <c r="C325" s="35">
        <v>2670.1</v>
      </c>
      <c r="D325" s="35">
        <v>2686.5</v>
      </c>
      <c r="E325" s="35">
        <v>2665.2</v>
      </c>
      <c r="F325" s="35">
        <v>8.0999999999999996E-3</v>
      </c>
      <c r="G325" s="35"/>
      <c r="H325" s="82">
        <f>S_P_500_Historical_Data8[[#This Row],[Price]]/B324-1</f>
        <v>8.0939652900651193E-3</v>
      </c>
      <c r="I325" s="35"/>
      <c r="J325" s="35"/>
      <c r="K325" s="35"/>
      <c r="L325" s="35"/>
      <c r="M325" s="35"/>
      <c r="N325" s="35"/>
      <c r="O325" s="35"/>
      <c r="P325" s="35"/>
      <c r="Q325" s="35"/>
      <c r="R325" s="35"/>
      <c r="S325" s="35"/>
    </row>
    <row r="326" spans="1:19">
      <c r="A326" s="79">
        <v>43207</v>
      </c>
      <c r="B326" s="35">
        <v>2706.4</v>
      </c>
      <c r="C326" s="35">
        <v>2692.7</v>
      </c>
      <c r="D326" s="35">
        <v>2713.3</v>
      </c>
      <c r="E326" s="35">
        <v>2692.1</v>
      </c>
      <c r="F326" s="35">
        <v>1.0699999999999999E-2</v>
      </c>
      <c r="G326" s="35"/>
      <c r="H326" s="82">
        <f>S_P_500_Historical_Data8[[#This Row],[Price]]/B325-1</f>
        <v>1.068040929120917E-2</v>
      </c>
      <c r="I326" s="35"/>
      <c r="J326" s="35"/>
      <c r="K326" s="35"/>
      <c r="L326" s="35"/>
      <c r="M326" s="35"/>
      <c r="N326" s="35"/>
      <c r="O326" s="35"/>
      <c r="P326" s="35"/>
      <c r="Q326" s="35"/>
      <c r="R326" s="35"/>
      <c r="S326" s="35"/>
    </row>
    <row r="327" spans="1:19">
      <c r="A327" s="79">
        <v>43208</v>
      </c>
      <c r="B327" s="35">
        <v>2708.6</v>
      </c>
      <c r="C327" s="35">
        <v>2710.1</v>
      </c>
      <c r="D327" s="35">
        <v>2717.5</v>
      </c>
      <c r="E327" s="35">
        <v>2703.6</v>
      </c>
      <c r="F327" s="35">
        <v>8.0000000000000004E-4</v>
      </c>
      <c r="G327" s="35"/>
      <c r="H327" s="82">
        <f>S_P_500_Historical_Data8[[#This Row],[Price]]/B326-1</f>
        <v>8.1288796925793605E-4</v>
      </c>
      <c r="I327" s="35"/>
      <c r="J327" s="35"/>
      <c r="K327" s="35"/>
      <c r="L327" s="35"/>
      <c r="M327" s="35"/>
      <c r="N327" s="35"/>
      <c r="O327" s="35"/>
      <c r="P327" s="35"/>
      <c r="Q327" s="35"/>
      <c r="R327" s="35"/>
      <c r="S327" s="35"/>
    </row>
    <row r="328" spans="1:19">
      <c r="A328" s="79">
        <v>43209</v>
      </c>
      <c r="B328" s="35">
        <v>2693.1</v>
      </c>
      <c r="C328" s="35">
        <v>2701.2</v>
      </c>
      <c r="D328" s="35">
        <v>2702.8</v>
      </c>
      <c r="E328" s="35">
        <v>2681.9</v>
      </c>
      <c r="F328" s="35">
        <v>-5.7000000000000002E-3</v>
      </c>
      <c r="G328" s="35"/>
      <c r="H328" s="82">
        <f>S_P_500_Historical_Data8[[#This Row],[Price]]/B327-1</f>
        <v>-5.7225134755962692E-3</v>
      </c>
      <c r="I328" s="35"/>
      <c r="J328" s="35"/>
      <c r="K328" s="35"/>
      <c r="L328" s="35"/>
      <c r="M328" s="35"/>
      <c r="N328" s="35"/>
      <c r="O328" s="35"/>
      <c r="P328" s="35"/>
      <c r="Q328" s="35"/>
      <c r="R328" s="35"/>
      <c r="S328" s="35"/>
    </row>
    <row r="329" spans="1:19">
      <c r="A329" s="79">
        <v>43210</v>
      </c>
      <c r="B329" s="35">
        <v>2670.1</v>
      </c>
      <c r="C329" s="35">
        <v>2692.6</v>
      </c>
      <c r="D329" s="35">
        <v>2693.9</v>
      </c>
      <c r="E329" s="35">
        <v>2660.6</v>
      </c>
      <c r="F329" s="35">
        <v>-8.5000000000000006E-3</v>
      </c>
      <c r="G329" s="35"/>
      <c r="H329" s="82">
        <f>S_P_500_Historical_Data8[[#This Row],[Price]]/B328-1</f>
        <v>-8.5403438416694621E-3</v>
      </c>
      <c r="I329" s="35"/>
      <c r="J329" s="35"/>
      <c r="K329" s="35"/>
      <c r="L329" s="35"/>
      <c r="M329" s="35"/>
      <c r="N329" s="35"/>
      <c r="O329" s="35"/>
      <c r="P329" s="35"/>
      <c r="Q329" s="35"/>
      <c r="R329" s="35"/>
      <c r="S329" s="35"/>
    </row>
    <row r="330" spans="1:19">
      <c r="A330" s="79">
        <v>43213</v>
      </c>
      <c r="B330" s="35">
        <v>2670.3</v>
      </c>
      <c r="C330" s="35">
        <v>2675.4</v>
      </c>
      <c r="D330" s="35">
        <v>2682.9</v>
      </c>
      <c r="E330" s="35">
        <v>2658</v>
      </c>
      <c r="F330" s="35">
        <v>1E-4</v>
      </c>
      <c r="G330" s="35"/>
      <c r="H330" s="82">
        <f>S_P_500_Historical_Data8[[#This Row],[Price]]/B329-1</f>
        <v>7.4903561664507734E-5</v>
      </c>
      <c r="I330" s="35"/>
      <c r="J330" s="35"/>
      <c r="K330" s="35"/>
      <c r="L330" s="35"/>
      <c r="M330" s="35"/>
      <c r="N330" s="35"/>
      <c r="O330" s="35"/>
      <c r="P330" s="35"/>
      <c r="Q330" s="35"/>
      <c r="R330" s="35"/>
      <c r="S330" s="35"/>
    </row>
    <row r="331" spans="1:19">
      <c r="A331" s="79">
        <v>43214</v>
      </c>
      <c r="B331" s="35">
        <v>2634.6</v>
      </c>
      <c r="C331" s="35">
        <v>2680.8</v>
      </c>
      <c r="D331" s="35">
        <v>2683.6</v>
      </c>
      <c r="E331" s="35">
        <v>2617.3000000000002</v>
      </c>
      <c r="F331" s="35">
        <v>-1.34E-2</v>
      </c>
      <c r="G331" s="35"/>
      <c r="H331" s="82">
        <f>S_P_500_Historical_Data8[[#This Row],[Price]]/B330-1</f>
        <v>-1.3369284350073118E-2</v>
      </c>
      <c r="I331" s="35"/>
      <c r="J331" s="35"/>
      <c r="K331" s="35"/>
      <c r="L331" s="35"/>
      <c r="M331" s="35"/>
      <c r="N331" s="35"/>
      <c r="O331" s="35"/>
      <c r="P331" s="35"/>
      <c r="Q331" s="35"/>
      <c r="R331" s="35"/>
      <c r="S331" s="35"/>
    </row>
    <row r="332" spans="1:19">
      <c r="A332" s="79">
        <v>43215</v>
      </c>
      <c r="B332" s="35">
        <v>2639.4</v>
      </c>
      <c r="C332" s="35">
        <v>2634.9</v>
      </c>
      <c r="D332" s="35">
        <v>2645.3</v>
      </c>
      <c r="E332" s="35">
        <v>2612.6999999999998</v>
      </c>
      <c r="F332" s="35">
        <v>1.8E-3</v>
      </c>
      <c r="G332" s="35"/>
      <c r="H332" s="82">
        <f>S_P_500_Historical_Data8[[#This Row],[Price]]/B331-1</f>
        <v>1.8219084491004622E-3</v>
      </c>
      <c r="I332" s="35"/>
      <c r="J332" s="35"/>
      <c r="K332" s="35"/>
      <c r="L332" s="35"/>
      <c r="M332" s="35"/>
      <c r="N332" s="35"/>
      <c r="O332" s="35"/>
      <c r="P332" s="35"/>
      <c r="Q332" s="35"/>
      <c r="R332" s="35"/>
      <c r="S332" s="35"/>
    </row>
    <row r="333" spans="1:19">
      <c r="A333" s="79">
        <v>43216</v>
      </c>
      <c r="B333" s="35">
        <v>2666.9</v>
      </c>
      <c r="C333" s="35">
        <v>2651.7</v>
      </c>
      <c r="D333" s="35">
        <v>2676.5</v>
      </c>
      <c r="E333" s="35">
        <v>2647.2</v>
      </c>
      <c r="F333" s="35">
        <v>1.04E-2</v>
      </c>
      <c r="G333" s="35"/>
      <c r="H333" s="82">
        <f>S_P_500_Historical_Data8[[#This Row],[Price]]/B332-1</f>
        <v>1.0419034629082446E-2</v>
      </c>
      <c r="I333" s="35"/>
      <c r="J333" s="35"/>
      <c r="K333" s="35"/>
      <c r="L333" s="35"/>
      <c r="M333" s="35"/>
      <c r="N333" s="35"/>
      <c r="O333" s="35"/>
      <c r="P333" s="35"/>
      <c r="Q333" s="35"/>
      <c r="R333" s="35"/>
      <c r="S333" s="35"/>
    </row>
    <row r="334" spans="1:19">
      <c r="A334" s="79">
        <v>43217</v>
      </c>
      <c r="B334" s="35">
        <v>2669.9</v>
      </c>
      <c r="C334" s="35">
        <v>2675.5</v>
      </c>
      <c r="D334" s="35">
        <v>2677.3</v>
      </c>
      <c r="E334" s="35">
        <v>2659</v>
      </c>
      <c r="F334" s="35">
        <v>1.1000000000000001E-3</v>
      </c>
      <c r="G334" s="35"/>
      <c r="H334" s="82">
        <f>S_P_500_Historical_Data8[[#This Row],[Price]]/B333-1</f>
        <v>1.1249015711125576E-3</v>
      </c>
      <c r="I334" s="35"/>
      <c r="J334" s="35"/>
      <c r="K334" s="35"/>
      <c r="L334" s="35"/>
      <c r="M334" s="35"/>
      <c r="N334" s="35"/>
      <c r="O334" s="35"/>
      <c r="P334" s="35"/>
      <c r="Q334" s="35"/>
      <c r="R334" s="35"/>
      <c r="S334" s="35"/>
    </row>
    <row r="335" spans="1:19">
      <c r="A335" s="79">
        <v>43220</v>
      </c>
      <c r="B335" s="35">
        <v>2648.1</v>
      </c>
      <c r="C335" s="35">
        <v>2675.1</v>
      </c>
      <c r="D335" s="35">
        <v>2682.9</v>
      </c>
      <c r="E335" s="35">
        <v>2648</v>
      </c>
      <c r="F335" s="35">
        <v>-8.2000000000000007E-3</v>
      </c>
      <c r="G335" s="35"/>
      <c r="H335" s="82">
        <f>S_P_500_Historical_Data8[[#This Row],[Price]]/B334-1</f>
        <v>-8.1650998164726207E-3</v>
      </c>
      <c r="I335" s="35"/>
      <c r="J335" s="35"/>
      <c r="K335" s="35"/>
      <c r="L335" s="35"/>
      <c r="M335" s="35"/>
      <c r="N335" s="35"/>
      <c r="O335" s="35"/>
      <c r="P335" s="35"/>
      <c r="Q335" s="35"/>
      <c r="R335" s="35"/>
      <c r="S335" s="35"/>
    </row>
    <row r="336" spans="1:19">
      <c r="A336" s="79">
        <v>43221</v>
      </c>
      <c r="B336" s="35">
        <v>2654.8</v>
      </c>
      <c r="C336" s="35">
        <v>2643.6</v>
      </c>
      <c r="D336" s="35">
        <v>2655.3</v>
      </c>
      <c r="E336" s="35">
        <v>2625.4</v>
      </c>
      <c r="F336" s="35">
        <v>2.5000000000000001E-3</v>
      </c>
      <c r="G336" s="35"/>
      <c r="H336" s="82">
        <f>S_P_500_Historical_Data8[[#This Row],[Price]]/B335-1</f>
        <v>2.5301159321780009E-3</v>
      </c>
      <c r="I336" s="35"/>
      <c r="J336" s="35"/>
      <c r="K336" s="35"/>
      <c r="L336" s="35"/>
      <c r="M336" s="35"/>
      <c r="N336" s="35"/>
      <c r="O336" s="35"/>
      <c r="P336" s="35"/>
      <c r="Q336" s="35"/>
      <c r="R336" s="35"/>
      <c r="S336" s="35"/>
    </row>
    <row r="337" spans="1:19">
      <c r="A337" s="79">
        <v>43222</v>
      </c>
      <c r="B337" s="35">
        <v>2635.7</v>
      </c>
      <c r="C337" s="35">
        <v>2654.2</v>
      </c>
      <c r="D337" s="35">
        <v>2660.9</v>
      </c>
      <c r="E337" s="35">
        <v>2631.7</v>
      </c>
      <c r="F337" s="35">
        <v>-7.1999999999999998E-3</v>
      </c>
      <c r="G337" s="35"/>
      <c r="H337" s="82">
        <f>S_P_500_Historical_Data8[[#This Row],[Price]]/B336-1</f>
        <v>-7.1945155943952122E-3</v>
      </c>
      <c r="I337" s="35"/>
      <c r="J337" s="35"/>
      <c r="K337" s="35"/>
      <c r="L337" s="35"/>
      <c r="M337" s="35"/>
      <c r="N337" s="35"/>
      <c r="O337" s="35"/>
      <c r="P337" s="35"/>
      <c r="Q337" s="35"/>
      <c r="R337" s="35"/>
      <c r="S337" s="35"/>
    </row>
    <row r="338" spans="1:19">
      <c r="A338" s="79">
        <v>43223</v>
      </c>
      <c r="B338" s="35">
        <v>2629.7</v>
      </c>
      <c r="C338" s="35">
        <v>2628.1</v>
      </c>
      <c r="D338" s="35">
        <v>2637.1</v>
      </c>
      <c r="E338" s="35">
        <v>2594.6</v>
      </c>
      <c r="F338" s="35">
        <v>-2.3E-3</v>
      </c>
      <c r="G338" s="35"/>
      <c r="H338" s="82">
        <f>S_P_500_Historical_Data8[[#This Row],[Price]]/B337-1</f>
        <v>-2.276435102629315E-3</v>
      </c>
      <c r="I338" s="35"/>
      <c r="J338" s="35"/>
      <c r="K338" s="35"/>
      <c r="L338" s="35"/>
      <c r="M338" s="35"/>
      <c r="N338" s="35"/>
      <c r="O338" s="35"/>
      <c r="P338" s="35"/>
      <c r="Q338" s="35"/>
      <c r="R338" s="35"/>
      <c r="S338" s="35"/>
    </row>
    <row r="339" spans="1:19">
      <c r="A339" s="79">
        <v>43224</v>
      </c>
      <c r="B339" s="35">
        <v>2663.4</v>
      </c>
      <c r="C339" s="35">
        <v>2621.4</v>
      </c>
      <c r="D339" s="35">
        <v>2670.9</v>
      </c>
      <c r="E339" s="35">
        <v>2615.3000000000002</v>
      </c>
      <c r="F339" s="35">
        <v>1.2800000000000001E-2</v>
      </c>
      <c r="G339" s="35"/>
      <c r="H339" s="82">
        <f>S_P_500_Historical_Data8[[#This Row],[Price]]/B338-1</f>
        <v>1.2815150017112309E-2</v>
      </c>
      <c r="I339" s="35"/>
      <c r="J339" s="35"/>
      <c r="K339" s="35"/>
      <c r="L339" s="35"/>
      <c r="M339" s="35"/>
      <c r="N339" s="35"/>
      <c r="O339" s="35"/>
      <c r="P339" s="35"/>
      <c r="Q339" s="35"/>
      <c r="R339" s="35"/>
      <c r="S339" s="35"/>
    </row>
    <row r="340" spans="1:19">
      <c r="A340" s="79">
        <v>43227</v>
      </c>
      <c r="B340" s="35">
        <v>2672.6</v>
      </c>
      <c r="C340" s="35">
        <v>2669.4</v>
      </c>
      <c r="D340" s="35">
        <v>2683.3</v>
      </c>
      <c r="E340" s="35">
        <v>2664.7</v>
      </c>
      <c r="F340" s="35">
        <v>3.5000000000000001E-3</v>
      </c>
      <c r="G340" s="35"/>
      <c r="H340" s="82">
        <f>S_P_500_Historical_Data8[[#This Row],[Price]]/B339-1</f>
        <v>3.4542314335059832E-3</v>
      </c>
      <c r="I340" s="35"/>
      <c r="J340" s="35"/>
      <c r="K340" s="35"/>
      <c r="L340" s="35"/>
      <c r="M340" s="35"/>
      <c r="N340" s="35"/>
      <c r="O340" s="35"/>
      <c r="P340" s="35"/>
      <c r="Q340" s="35"/>
      <c r="R340" s="35"/>
      <c r="S340" s="35"/>
    </row>
    <row r="341" spans="1:19">
      <c r="A341" s="79">
        <v>43228</v>
      </c>
      <c r="B341" s="35">
        <v>2671.9</v>
      </c>
      <c r="C341" s="35">
        <v>2670.3</v>
      </c>
      <c r="D341" s="35">
        <v>2676.3</v>
      </c>
      <c r="E341" s="35">
        <v>2655.2</v>
      </c>
      <c r="F341" s="35">
        <v>-2.9999999999999997E-4</v>
      </c>
      <c r="G341" s="35"/>
      <c r="H341" s="82">
        <f>S_P_500_Historical_Data8[[#This Row],[Price]]/B340-1</f>
        <v>-2.6191723415391888E-4</v>
      </c>
      <c r="I341" s="35"/>
      <c r="J341" s="35"/>
      <c r="K341" s="35"/>
      <c r="L341" s="35"/>
      <c r="M341" s="35"/>
      <c r="N341" s="35"/>
      <c r="O341" s="35"/>
      <c r="P341" s="35"/>
      <c r="Q341" s="35"/>
      <c r="R341" s="35"/>
      <c r="S341" s="35"/>
    </row>
    <row r="342" spans="1:19">
      <c r="A342" s="79">
        <v>43229</v>
      </c>
      <c r="B342" s="35">
        <v>2697.8</v>
      </c>
      <c r="C342" s="35">
        <v>2678.1</v>
      </c>
      <c r="D342" s="35">
        <v>2701.3</v>
      </c>
      <c r="E342" s="35">
        <v>2674.1</v>
      </c>
      <c r="F342" s="35">
        <v>9.7000000000000003E-3</v>
      </c>
      <c r="G342" s="35"/>
      <c r="H342" s="82">
        <f>S_P_500_Historical_Data8[[#This Row],[Price]]/B341-1</f>
        <v>9.6934765522662669E-3</v>
      </c>
      <c r="I342" s="35"/>
      <c r="J342" s="35"/>
      <c r="K342" s="35"/>
      <c r="L342" s="35"/>
      <c r="M342" s="35"/>
      <c r="N342" s="35"/>
      <c r="O342" s="35"/>
      <c r="P342" s="35"/>
      <c r="Q342" s="35"/>
      <c r="R342" s="35"/>
      <c r="S342" s="35"/>
    </row>
    <row r="343" spans="1:19">
      <c r="A343" s="79">
        <v>43230</v>
      </c>
      <c r="B343" s="35">
        <v>2723.1</v>
      </c>
      <c r="C343" s="35">
        <v>2705</v>
      </c>
      <c r="D343" s="35">
        <v>2726.1</v>
      </c>
      <c r="E343" s="35">
        <v>2704.5</v>
      </c>
      <c r="F343" s="35">
        <v>9.4000000000000004E-3</v>
      </c>
      <c r="G343" s="35"/>
      <c r="H343" s="82">
        <f>S_P_500_Historical_Data8[[#This Row],[Price]]/B342-1</f>
        <v>9.3780117132478136E-3</v>
      </c>
      <c r="I343" s="35"/>
      <c r="J343" s="35"/>
      <c r="K343" s="35"/>
      <c r="L343" s="35"/>
      <c r="M343" s="35"/>
      <c r="N343" s="35"/>
      <c r="O343" s="35"/>
      <c r="P343" s="35"/>
      <c r="Q343" s="35"/>
      <c r="R343" s="35"/>
      <c r="S343" s="35"/>
    </row>
    <row r="344" spans="1:19">
      <c r="A344" s="79">
        <v>43231</v>
      </c>
      <c r="B344" s="35">
        <v>2727.7</v>
      </c>
      <c r="C344" s="35">
        <v>2722.7</v>
      </c>
      <c r="D344" s="35">
        <v>2732.9</v>
      </c>
      <c r="E344" s="35">
        <v>2717.4</v>
      </c>
      <c r="F344" s="35">
        <v>1.6999999999999999E-3</v>
      </c>
      <c r="G344" s="35"/>
      <c r="H344" s="82">
        <f>S_P_500_Historical_Data8[[#This Row],[Price]]/B343-1</f>
        <v>1.6892512210349153E-3</v>
      </c>
      <c r="I344" s="35"/>
      <c r="J344" s="35"/>
      <c r="K344" s="35"/>
      <c r="L344" s="35"/>
      <c r="M344" s="35"/>
      <c r="N344" s="35"/>
      <c r="O344" s="35"/>
      <c r="P344" s="35"/>
      <c r="Q344" s="35"/>
      <c r="R344" s="35"/>
      <c r="S344" s="35"/>
    </row>
    <row r="345" spans="1:19">
      <c r="A345" s="79">
        <v>43234</v>
      </c>
      <c r="B345" s="35">
        <v>2730.1</v>
      </c>
      <c r="C345" s="35">
        <v>2733.4</v>
      </c>
      <c r="D345" s="35">
        <v>2742.1</v>
      </c>
      <c r="E345" s="35">
        <v>2725.5</v>
      </c>
      <c r="F345" s="35">
        <v>8.9999999999999998E-4</v>
      </c>
      <c r="G345" s="35"/>
      <c r="H345" s="82">
        <f>S_P_500_Historical_Data8[[#This Row],[Price]]/B344-1</f>
        <v>8.798621549290786E-4</v>
      </c>
      <c r="I345" s="35"/>
      <c r="J345" s="35"/>
      <c r="K345" s="35"/>
      <c r="L345" s="35"/>
      <c r="M345" s="35"/>
      <c r="N345" s="35"/>
      <c r="O345" s="35"/>
      <c r="P345" s="35"/>
      <c r="Q345" s="35"/>
      <c r="R345" s="35"/>
      <c r="S345" s="35"/>
    </row>
    <row r="346" spans="1:19">
      <c r="A346" s="79">
        <v>43235</v>
      </c>
      <c r="B346" s="35">
        <v>2711.4</v>
      </c>
      <c r="C346" s="35">
        <v>2718.6</v>
      </c>
      <c r="D346" s="35">
        <v>2718.6</v>
      </c>
      <c r="E346" s="35">
        <v>2701.9</v>
      </c>
      <c r="F346" s="35">
        <v>-6.7999999999999996E-3</v>
      </c>
      <c r="G346" s="35"/>
      <c r="H346" s="82">
        <f>S_P_500_Historical_Data8[[#This Row],[Price]]/B345-1</f>
        <v>-6.8495659499651085E-3</v>
      </c>
      <c r="I346" s="35"/>
      <c r="J346" s="35"/>
      <c r="K346" s="35"/>
      <c r="L346" s="35"/>
      <c r="M346" s="35"/>
      <c r="N346" s="35"/>
      <c r="O346" s="35"/>
      <c r="P346" s="35"/>
      <c r="Q346" s="35"/>
      <c r="R346" s="35"/>
      <c r="S346" s="35"/>
    </row>
    <row r="347" spans="1:19">
      <c r="A347" s="79">
        <v>43236</v>
      </c>
      <c r="B347" s="35">
        <v>2722.5</v>
      </c>
      <c r="C347" s="35">
        <v>2712.6</v>
      </c>
      <c r="D347" s="35">
        <v>2727.8</v>
      </c>
      <c r="E347" s="35">
        <v>2712.2</v>
      </c>
      <c r="F347" s="35">
        <v>4.1000000000000003E-3</v>
      </c>
      <c r="G347" s="35"/>
      <c r="H347" s="82">
        <f>S_P_500_Historical_Data8[[#This Row],[Price]]/B346-1</f>
        <v>4.0938260677141347E-3</v>
      </c>
      <c r="I347" s="35"/>
      <c r="J347" s="35"/>
      <c r="K347" s="35"/>
      <c r="L347" s="35"/>
      <c r="M347" s="35"/>
      <c r="N347" s="35"/>
      <c r="O347" s="35"/>
      <c r="P347" s="35"/>
      <c r="Q347" s="35"/>
      <c r="R347" s="35"/>
      <c r="S347" s="35"/>
    </row>
    <row r="348" spans="1:19">
      <c r="A348" s="79">
        <v>43237</v>
      </c>
      <c r="B348" s="35">
        <v>2720.1</v>
      </c>
      <c r="C348" s="35">
        <v>2719.7</v>
      </c>
      <c r="D348" s="35">
        <v>2732</v>
      </c>
      <c r="E348" s="35">
        <v>2711.4</v>
      </c>
      <c r="F348" s="35">
        <v>-8.9999999999999998E-4</v>
      </c>
      <c r="G348" s="35"/>
      <c r="H348" s="82">
        <f>S_P_500_Historical_Data8[[#This Row],[Price]]/B347-1</f>
        <v>-8.8154269972451349E-4</v>
      </c>
      <c r="I348" s="35"/>
      <c r="J348" s="35"/>
      <c r="K348" s="35"/>
      <c r="L348" s="35"/>
      <c r="M348" s="35"/>
      <c r="N348" s="35"/>
      <c r="O348" s="35"/>
      <c r="P348" s="35"/>
      <c r="Q348" s="35"/>
      <c r="R348" s="35"/>
      <c r="S348" s="35"/>
    </row>
    <row r="349" spans="1:19">
      <c r="A349" s="79">
        <v>43238</v>
      </c>
      <c r="B349" s="35">
        <v>2713</v>
      </c>
      <c r="C349" s="35">
        <v>2717.3</v>
      </c>
      <c r="D349" s="35">
        <v>2719.5</v>
      </c>
      <c r="E349" s="35">
        <v>2709.2</v>
      </c>
      <c r="F349" s="35">
        <v>-2.5999999999999999E-3</v>
      </c>
      <c r="G349" s="35"/>
      <c r="H349" s="82">
        <f>S_P_500_Historical_Data8[[#This Row],[Price]]/B348-1</f>
        <v>-2.6101981544796038E-3</v>
      </c>
      <c r="I349" s="35"/>
      <c r="J349" s="35"/>
      <c r="K349" s="35"/>
      <c r="L349" s="35"/>
      <c r="M349" s="35"/>
      <c r="N349" s="35"/>
      <c r="O349" s="35"/>
      <c r="P349" s="35"/>
      <c r="Q349" s="35"/>
      <c r="R349" s="35"/>
      <c r="S349" s="35"/>
    </row>
    <row r="350" spans="1:19">
      <c r="A350" s="79">
        <v>43241</v>
      </c>
      <c r="B350" s="35">
        <v>2733</v>
      </c>
      <c r="C350" s="35">
        <v>2725.9</v>
      </c>
      <c r="D350" s="35">
        <v>2739.2</v>
      </c>
      <c r="E350" s="35">
        <v>2725.7</v>
      </c>
      <c r="F350" s="35">
        <v>7.4000000000000003E-3</v>
      </c>
      <c r="G350" s="35"/>
      <c r="H350" s="82">
        <f>S_P_500_Historical_Data8[[#This Row],[Price]]/B349-1</f>
        <v>7.3719130114264786E-3</v>
      </c>
      <c r="I350" s="35"/>
      <c r="J350" s="35"/>
      <c r="K350" s="35"/>
      <c r="L350" s="35"/>
      <c r="M350" s="35"/>
      <c r="N350" s="35"/>
      <c r="O350" s="35"/>
      <c r="P350" s="35"/>
      <c r="Q350" s="35"/>
      <c r="R350" s="35"/>
      <c r="S350" s="35"/>
    </row>
    <row r="351" spans="1:19">
      <c r="A351" s="79">
        <v>43242</v>
      </c>
      <c r="B351" s="35">
        <v>2724.4</v>
      </c>
      <c r="C351" s="35">
        <v>2738.3</v>
      </c>
      <c r="D351" s="35">
        <v>2742.2</v>
      </c>
      <c r="E351" s="35">
        <v>2721.9</v>
      </c>
      <c r="F351" s="35">
        <v>-3.0999999999999999E-3</v>
      </c>
      <c r="G351" s="35"/>
      <c r="H351" s="82">
        <f>S_P_500_Historical_Data8[[#This Row],[Price]]/B350-1</f>
        <v>-3.1467252103914989E-3</v>
      </c>
      <c r="I351" s="35"/>
      <c r="J351" s="35"/>
      <c r="K351" s="35"/>
      <c r="L351" s="35"/>
      <c r="M351" s="35"/>
      <c r="N351" s="35"/>
      <c r="O351" s="35"/>
      <c r="P351" s="35"/>
      <c r="Q351" s="35"/>
      <c r="R351" s="35"/>
      <c r="S351" s="35"/>
    </row>
    <row r="352" spans="1:19">
      <c r="A352" s="79">
        <v>43243</v>
      </c>
      <c r="B352" s="35">
        <v>2733.3</v>
      </c>
      <c r="C352" s="35">
        <v>2714</v>
      </c>
      <c r="D352" s="35">
        <v>2733.3</v>
      </c>
      <c r="E352" s="35">
        <v>2709.5</v>
      </c>
      <c r="F352" s="35">
        <v>3.3E-3</v>
      </c>
      <c r="G352" s="35"/>
      <c r="H352" s="82">
        <f>S_P_500_Historical_Data8[[#This Row],[Price]]/B351-1</f>
        <v>3.2667743356336043E-3</v>
      </c>
      <c r="I352" s="35"/>
      <c r="J352" s="35"/>
      <c r="K352" s="35"/>
      <c r="L352" s="35"/>
      <c r="M352" s="35"/>
      <c r="N352" s="35"/>
      <c r="O352" s="35"/>
      <c r="P352" s="35"/>
      <c r="Q352" s="35"/>
      <c r="R352" s="35"/>
      <c r="S352" s="35"/>
    </row>
    <row r="353" spans="1:19">
      <c r="A353" s="79">
        <v>43244</v>
      </c>
      <c r="B353" s="35">
        <v>2727.8</v>
      </c>
      <c r="C353" s="35">
        <v>2730.9</v>
      </c>
      <c r="D353" s="35">
        <v>2732</v>
      </c>
      <c r="E353" s="35">
        <v>2707.4</v>
      </c>
      <c r="F353" s="35">
        <v>-2E-3</v>
      </c>
      <c r="G353" s="35"/>
      <c r="H353" s="82">
        <f>S_P_500_Historical_Data8[[#This Row],[Price]]/B352-1</f>
        <v>-2.012219661215342E-3</v>
      </c>
      <c r="I353" s="35"/>
      <c r="J353" s="35"/>
      <c r="K353" s="35"/>
      <c r="L353" s="35"/>
      <c r="M353" s="35"/>
      <c r="N353" s="35"/>
      <c r="O353" s="35"/>
      <c r="P353" s="35"/>
      <c r="Q353" s="35"/>
      <c r="R353" s="35"/>
      <c r="S353" s="35"/>
    </row>
    <row r="354" spans="1:19">
      <c r="A354" s="79">
        <v>43245</v>
      </c>
      <c r="B354" s="35">
        <v>2721.3</v>
      </c>
      <c r="C354" s="35">
        <v>2723.6</v>
      </c>
      <c r="D354" s="35">
        <v>2727.4</v>
      </c>
      <c r="E354" s="35">
        <v>2715</v>
      </c>
      <c r="F354" s="35">
        <v>-2.3999999999999998E-3</v>
      </c>
      <c r="G354" s="35"/>
      <c r="H354" s="82">
        <f>S_P_500_Historical_Data8[[#This Row],[Price]]/B353-1</f>
        <v>-2.3828726446220028E-3</v>
      </c>
      <c r="I354" s="35"/>
      <c r="J354" s="35"/>
      <c r="K354" s="35"/>
      <c r="L354" s="35"/>
      <c r="M354" s="35"/>
      <c r="N354" s="35"/>
      <c r="O354" s="35"/>
      <c r="P354" s="35"/>
      <c r="Q354" s="35"/>
      <c r="R354" s="35"/>
      <c r="S354" s="35"/>
    </row>
    <row r="355" spans="1:19">
      <c r="A355" s="79">
        <v>43249</v>
      </c>
      <c r="B355" s="35">
        <v>2689.9</v>
      </c>
      <c r="C355" s="35">
        <v>2705.1</v>
      </c>
      <c r="D355" s="35">
        <v>2710.7</v>
      </c>
      <c r="E355" s="35">
        <v>2676.8</v>
      </c>
      <c r="F355" s="35">
        <v>-1.15E-2</v>
      </c>
      <c r="G355" s="35"/>
      <c r="H355" s="82">
        <f>S_P_500_Historical_Data8[[#This Row],[Price]]/B354-1</f>
        <v>-1.1538602873626624E-2</v>
      </c>
      <c r="I355" s="35"/>
      <c r="J355" s="35"/>
      <c r="K355" s="35"/>
      <c r="L355" s="35"/>
      <c r="M355" s="35"/>
      <c r="N355" s="35"/>
      <c r="O355" s="35"/>
      <c r="P355" s="35"/>
      <c r="Q355" s="35"/>
      <c r="R355" s="35"/>
      <c r="S355" s="35"/>
    </row>
    <row r="356" spans="1:19">
      <c r="A356" s="79">
        <v>43250</v>
      </c>
      <c r="B356" s="35">
        <v>2724</v>
      </c>
      <c r="C356" s="35">
        <v>2702.4</v>
      </c>
      <c r="D356" s="35">
        <v>2729.3</v>
      </c>
      <c r="E356" s="35">
        <v>2702.4</v>
      </c>
      <c r="F356" s="35">
        <v>1.2699999999999999E-2</v>
      </c>
      <c r="G356" s="35"/>
      <c r="H356" s="82">
        <f>S_P_500_Historical_Data8[[#This Row],[Price]]/B355-1</f>
        <v>1.2677051191493982E-2</v>
      </c>
      <c r="I356" s="35"/>
      <c r="J356" s="35"/>
      <c r="K356" s="35"/>
      <c r="L356" s="35"/>
      <c r="M356" s="35"/>
      <c r="N356" s="35"/>
      <c r="O356" s="35"/>
      <c r="P356" s="35"/>
      <c r="Q356" s="35"/>
      <c r="R356" s="35"/>
      <c r="S356" s="35"/>
    </row>
    <row r="357" spans="1:19">
      <c r="A357" s="79">
        <v>43251</v>
      </c>
      <c r="B357" s="35">
        <v>2705.3</v>
      </c>
      <c r="C357" s="35">
        <v>2721</v>
      </c>
      <c r="D357" s="35">
        <v>2722.5</v>
      </c>
      <c r="E357" s="35">
        <v>2700.7</v>
      </c>
      <c r="F357" s="35">
        <v>-6.8999999999999999E-3</v>
      </c>
      <c r="G357" s="35"/>
      <c r="H357" s="82">
        <f>S_P_500_Historical_Data8[[#This Row],[Price]]/B356-1</f>
        <v>-6.8649045521291807E-3</v>
      </c>
      <c r="I357" s="35"/>
      <c r="J357" s="35"/>
      <c r="K357" s="35"/>
      <c r="L357" s="35"/>
      <c r="M357" s="35"/>
      <c r="N357" s="35"/>
      <c r="O357" s="35"/>
      <c r="P357" s="35"/>
      <c r="Q357" s="35"/>
      <c r="R357" s="35"/>
      <c r="S357" s="35"/>
    </row>
    <row r="358" spans="1:19">
      <c r="A358" s="79">
        <v>43252</v>
      </c>
      <c r="B358" s="35">
        <v>2734.6</v>
      </c>
      <c r="C358" s="35">
        <v>2718.7</v>
      </c>
      <c r="D358" s="35">
        <v>2736.9</v>
      </c>
      <c r="E358" s="35">
        <v>2718.7</v>
      </c>
      <c r="F358" s="35">
        <v>1.0800000000000001E-2</v>
      </c>
      <c r="G358" s="35"/>
      <c r="H358" s="82">
        <f>S_P_500_Historical_Data8[[#This Row],[Price]]/B357-1</f>
        <v>1.0830591801278766E-2</v>
      </c>
      <c r="I358" s="35"/>
      <c r="J358" s="35"/>
      <c r="K358" s="35"/>
      <c r="L358" s="35"/>
      <c r="M358" s="35"/>
      <c r="N358" s="35"/>
      <c r="O358" s="35"/>
      <c r="P358" s="35"/>
      <c r="Q358" s="35"/>
      <c r="R358" s="35"/>
      <c r="S358" s="35"/>
    </row>
    <row r="359" spans="1:19">
      <c r="A359" s="79">
        <v>43255</v>
      </c>
      <c r="B359" s="35">
        <v>2746.9</v>
      </c>
      <c r="C359" s="35">
        <v>2741.7</v>
      </c>
      <c r="D359" s="35">
        <v>2749.2</v>
      </c>
      <c r="E359" s="35">
        <v>2740.5</v>
      </c>
      <c r="F359" s="35">
        <v>4.4999999999999997E-3</v>
      </c>
      <c r="G359" s="35"/>
      <c r="H359" s="82">
        <f>S_P_500_Historical_Data8[[#This Row],[Price]]/B358-1</f>
        <v>4.4979156000877207E-3</v>
      </c>
      <c r="I359" s="35"/>
      <c r="J359" s="35"/>
      <c r="K359" s="35"/>
      <c r="L359" s="35"/>
      <c r="M359" s="35"/>
      <c r="N359" s="35"/>
      <c r="O359" s="35"/>
      <c r="P359" s="35"/>
      <c r="Q359" s="35"/>
      <c r="R359" s="35"/>
      <c r="S359" s="35"/>
    </row>
    <row r="360" spans="1:19">
      <c r="A360" s="79">
        <v>43256</v>
      </c>
      <c r="B360" s="35">
        <v>2748.8</v>
      </c>
      <c r="C360" s="35">
        <v>2748.5</v>
      </c>
      <c r="D360" s="35">
        <v>2752.6</v>
      </c>
      <c r="E360" s="35">
        <v>2739.5</v>
      </c>
      <c r="F360" s="35">
        <v>6.9999999999999999E-4</v>
      </c>
      <c r="G360" s="35"/>
      <c r="H360" s="82">
        <f>S_P_500_Historical_Data8[[#This Row],[Price]]/B359-1</f>
        <v>6.9168881284364936E-4</v>
      </c>
      <c r="I360" s="35"/>
      <c r="J360" s="35"/>
      <c r="K360" s="35"/>
      <c r="L360" s="35"/>
      <c r="M360" s="35"/>
      <c r="N360" s="35"/>
      <c r="O360" s="35"/>
      <c r="P360" s="35"/>
      <c r="Q360" s="35"/>
      <c r="R360" s="35"/>
      <c r="S360" s="35"/>
    </row>
    <row r="361" spans="1:19">
      <c r="A361" s="79">
        <v>43257</v>
      </c>
      <c r="B361" s="35">
        <v>2772.3</v>
      </c>
      <c r="C361" s="35">
        <v>2753.2</v>
      </c>
      <c r="D361" s="35">
        <v>2772.4</v>
      </c>
      <c r="E361" s="35">
        <v>2748.5</v>
      </c>
      <c r="F361" s="35">
        <v>8.5000000000000006E-3</v>
      </c>
      <c r="G361" s="35"/>
      <c r="H361" s="82">
        <f>S_P_500_Historical_Data8[[#This Row],[Price]]/B360-1</f>
        <v>8.5491850989523055E-3</v>
      </c>
      <c r="I361" s="35"/>
      <c r="J361" s="35"/>
      <c r="K361" s="35"/>
      <c r="L361" s="35"/>
      <c r="M361" s="35"/>
      <c r="N361" s="35"/>
      <c r="O361" s="35"/>
      <c r="P361" s="35"/>
      <c r="Q361" s="35"/>
      <c r="R361" s="35"/>
      <c r="S361" s="35"/>
    </row>
    <row r="362" spans="1:19">
      <c r="A362" s="79">
        <v>43258</v>
      </c>
      <c r="B362" s="35">
        <v>2770.4</v>
      </c>
      <c r="C362" s="35">
        <v>2774.8</v>
      </c>
      <c r="D362" s="35">
        <v>2779.9</v>
      </c>
      <c r="E362" s="35">
        <v>2760.2</v>
      </c>
      <c r="F362" s="35">
        <v>-6.9999999999999999E-4</v>
      </c>
      <c r="G362" s="35"/>
      <c r="H362" s="82">
        <f>S_P_500_Historical_Data8[[#This Row],[Price]]/B361-1</f>
        <v>-6.8535151318405152E-4</v>
      </c>
      <c r="I362" s="35"/>
      <c r="J362" s="35"/>
      <c r="K362" s="35"/>
      <c r="L362" s="35"/>
      <c r="M362" s="35"/>
      <c r="N362" s="35"/>
      <c r="O362" s="35"/>
      <c r="P362" s="35"/>
      <c r="Q362" s="35"/>
      <c r="R362" s="35"/>
      <c r="S362" s="35"/>
    </row>
    <row r="363" spans="1:19">
      <c r="A363" s="79">
        <v>43259</v>
      </c>
      <c r="B363" s="35">
        <v>2779</v>
      </c>
      <c r="C363" s="35">
        <v>2765.8</v>
      </c>
      <c r="D363" s="35">
        <v>2779.4</v>
      </c>
      <c r="E363" s="35">
        <v>2763.6</v>
      </c>
      <c r="F363" s="35">
        <v>3.0999999999999999E-3</v>
      </c>
      <c r="G363" s="35"/>
      <c r="H363" s="82">
        <f>S_P_500_Historical_Data8[[#This Row],[Price]]/B362-1</f>
        <v>3.1042448743863194E-3</v>
      </c>
      <c r="I363" s="35"/>
      <c r="J363" s="35"/>
      <c r="K363" s="35"/>
      <c r="L363" s="35"/>
      <c r="M363" s="35"/>
      <c r="N363" s="35"/>
      <c r="O363" s="35"/>
      <c r="P363" s="35"/>
      <c r="Q363" s="35"/>
      <c r="R363" s="35"/>
      <c r="S363" s="35"/>
    </row>
    <row r="364" spans="1:19">
      <c r="A364" s="79">
        <v>43262</v>
      </c>
      <c r="B364" s="35">
        <v>2782</v>
      </c>
      <c r="C364" s="35">
        <v>2780.2</v>
      </c>
      <c r="D364" s="35">
        <v>2790.2</v>
      </c>
      <c r="E364" s="35">
        <v>2780.2</v>
      </c>
      <c r="F364" s="35">
        <v>1.1000000000000001E-3</v>
      </c>
      <c r="G364" s="35"/>
      <c r="H364" s="82">
        <f>S_P_500_Historical_Data8[[#This Row],[Price]]/B363-1</f>
        <v>1.0795250089961073E-3</v>
      </c>
      <c r="I364" s="35"/>
      <c r="J364" s="35"/>
      <c r="K364" s="35"/>
      <c r="L364" s="35"/>
      <c r="M364" s="35"/>
      <c r="N364" s="35"/>
      <c r="O364" s="35"/>
      <c r="P364" s="35"/>
      <c r="Q364" s="35"/>
      <c r="R364" s="35"/>
      <c r="S364" s="35"/>
    </row>
    <row r="365" spans="1:19">
      <c r="A365" s="79">
        <v>43263</v>
      </c>
      <c r="B365" s="35">
        <v>2786.8</v>
      </c>
      <c r="C365" s="35">
        <v>2785.6</v>
      </c>
      <c r="D365" s="35">
        <v>2789.8</v>
      </c>
      <c r="E365" s="35">
        <v>2778.8</v>
      </c>
      <c r="F365" s="35">
        <v>1.6999999999999999E-3</v>
      </c>
      <c r="G365" s="35"/>
      <c r="H365" s="82">
        <f>S_P_500_Historical_Data8[[#This Row],[Price]]/B364-1</f>
        <v>1.7253774263121802E-3</v>
      </c>
      <c r="I365" s="35"/>
      <c r="J365" s="35"/>
      <c r="K365" s="35"/>
      <c r="L365" s="35"/>
      <c r="M365" s="35"/>
      <c r="N365" s="35"/>
      <c r="O365" s="35"/>
      <c r="P365" s="35"/>
      <c r="Q365" s="35"/>
      <c r="R365" s="35"/>
      <c r="S365" s="35"/>
    </row>
    <row r="366" spans="1:19">
      <c r="A366" s="79">
        <v>43264</v>
      </c>
      <c r="B366" s="35">
        <v>2775.6</v>
      </c>
      <c r="C366" s="35">
        <v>2787.9</v>
      </c>
      <c r="D366" s="35">
        <v>2791.5</v>
      </c>
      <c r="E366" s="35">
        <v>2774.7</v>
      </c>
      <c r="F366" s="35">
        <v>-4.0000000000000001E-3</v>
      </c>
      <c r="G366" s="35"/>
      <c r="H366" s="82">
        <f>S_P_500_Historical_Data8[[#This Row],[Price]]/B365-1</f>
        <v>-4.0189464618918258E-3</v>
      </c>
      <c r="I366" s="35"/>
      <c r="J366" s="35"/>
      <c r="K366" s="35"/>
      <c r="L366" s="35"/>
      <c r="M366" s="35"/>
      <c r="N366" s="35"/>
      <c r="O366" s="35"/>
      <c r="P366" s="35"/>
      <c r="Q366" s="35"/>
      <c r="R366" s="35"/>
      <c r="S366" s="35"/>
    </row>
    <row r="367" spans="1:19">
      <c r="A367" s="79">
        <v>43265</v>
      </c>
      <c r="B367" s="35">
        <v>2782.5</v>
      </c>
      <c r="C367" s="35">
        <v>2783.2</v>
      </c>
      <c r="D367" s="35">
        <v>2789.1</v>
      </c>
      <c r="E367" s="35">
        <v>2776.5</v>
      </c>
      <c r="F367" s="35">
        <v>2.5000000000000001E-3</v>
      </c>
      <c r="G367" s="35"/>
      <c r="H367" s="82">
        <f>S_P_500_Historical_Data8[[#This Row],[Price]]/B366-1</f>
        <v>2.4859489840034499E-3</v>
      </c>
      <c r="I367" s="35"/>
      <c r="J367" s="35"/>
      <c r="K367" s="35"/>
      <c r="L367" s="35"/>
      <c r="M367" s="35"/>
      <c r="N367" s="35"/>
      <c r="O367" s="35"/>
      <c r="P367" s="35"/>
      <c r="Q367" s="35"/>
      <c r="R367" s="35"/>
      <c r="S367" s="35"/>
    </row>
    <row r="368" spans="1:19">
      <c r="A368" s="79">
        <v>43266</v>
      </c>
      <c r="B368" s="35">
        <v>2779.7</v>
      </c>
      <c r="C368" s="35">
        <v>2777.8</v>
      </c>
      <c r="D368" s="35">
        <v>2782.8</v>
      </c>
      <c r="E368" s="35">
        <v>2761.7</v>
      </c>
      <c r="F368" s="35">
        <v>-1E-3</v>
      </c>
      <c r="G368" s="35"/>
      <c r="H368" s="82">
        <f>S_P_500_Historical_Data8[[#This Row],[Price]]/B367-1</f>
        <v>-1.0062893081761448E-3</v>
      </c>
      <c r="I368" s="35"/>
      <c r="J368" s="35"/>
      <c r="K368" s="35"/>
      <c r="L368" s="35"/>
      <c r="M368" s="35"/>
      <c r="N368" s="35"/>
      <c r="O368" s="35"/>
      <c r="P368" s="35"/>
      <c r="Q368" s="35"/>
      <c r="R368" s="35"/>
      <c r="S368" s="35"/>
    </row>
    <row r="369" spans="1:19">
      <c r="A369" s="79">
        <v>43269</v>
      </c>
      <c r="B369" s="35">
        <v>2773.8</v>
      </c>
      <c r="C369" s="35">
        <v>2765.8</v>
      </c>
      <c r="D369" s="35">
        <v>2775</v>
      </c>
      <c r="E369" s="35">
        <v>2757.1</v>
      </c>
      <c r="F369" s="35">
        <v>-2.0999999999999999E-3</v>
      </c>
      <c r="G369" s="35"/>
      <c r="H369" s="82">
        <f>S_P_500_Historical_Data8[[#This Row],[Price]]/B368-1</f>
        <v>-2.1225312084036663E-3</v>
      </c>
      <c r="I369" s="35"/>
      <c r="J369" s="35"/>
      <c r="K369" s="35"/>
      <c r="L369" s="35"/>
      <c r="M369" s="35"/>
      <c r="N369" s="35"/>
      <c r="O369" s="35"/>
      <c r="P369" s="35"/>
      <c r="Q369" s="35"/>
      <c r="R369" s="35"/>
      <c r="S369" s="35"/>
    </row>
    <row r="370" spans="1:19">
      <c r="A370" s="79">
        <v>43270</v>
      </c>
      <c r="B370" s="35">
        <v>2762.6</v>
      </c>
      <c r="C370" s="35">
        <v>2752</v>
      </c>
      <c r="D370" s="35">
        <v>2765.1</v>
      </c>
      <c r="E370" s="35">
        <v>2743.2</v>
      </c>
      <c r="F370" s="35">
        <v>-4.0000000000000001E-3</v>
      </c>
      <c r="G370" s="35"/>
      <c r="H370" s="82">
        <f>S_P_500_Historical_Data8[[#This Row],[Price]]/B369-1</f>
        <v>-4.0377821039729866E-3</v>
      </c>
      <c r="I370" s="35"/>
      <c r="J370" s="35"/>
      <c r="K370" s="35"/>
      <c r="L370" s="35"/>
      <c r="M370" s="35"/>
      <c r="N370" s="35"/>
      <c r="O370" s="35"/>
      <c r="P370" s="35"/>
      <c r="Q370" s="35"/>
      <c r="R370" s="35"/>
      <c r="S370" s="35"/>
    </row>
    <row r="371" spans="1:19">
      <c r="A371" s="79">
        <v>43271</v>
      </c>
      <c r="B371" s="35">
        <v>2767.3</v>
      </c>
      <c r="C371" s="35">
        <v>2769.7</v>
      </c>
      <c r="D371" s="35">
        <v>2774.9</v>
      </c>
      <c r="E371" s="35">
        <v>2763.9</v>
      </c>
      <c r="F371" s="35">
        <v>1.6999999999999999E-3</v>
      </c>
      <c r="G371" s="35"/>
      <c r="H371" s="82">
        <f>S_P_500_Historical_Data8[[#This Row],[Price]]/B370-1</f>
        <v>1.7012958806921219E-3</v>
      </c>
      <c r="I371" s="35"/>
      <c r="J371" s="35"/>
      <c r="K371" s="35"/>
      <c r="L371" s="35"/>
      <c r="M371" s="35"/>
      <c r="N371" s="35"/>
      <c r="O371" s="35"/>
      <c r="P371" s="35"/>
      <c r="Q371" s="35"/>
      <c r="R371" s="35"/>
      <c r="S371" s="35"/>
    </row>
    <row r="372" spans="1:19">
      <c r="A372" s="79">
        <v>43272</v>
      </c>
      <c r="B372" s="35">
        <v>2749.8</v>
      </c>
      <c r="C372" s="35">
        <v>2769.3</v>
      </c>
      <c r="D372" s="35">
        <v>2769.3</v>
      </c>
      <c r="E372" s="35">
        <v>2744.4</v>
      </c>
      <c r="F372" s="35">
        <v>-6.3E-3</v>
      </c>
      <c r="G372" s="35"/>
      <c r="H372" s="82">
        <f>S_P_500_Historical_Data8[[#This Row],[Price]]/B371-1</f>
        <v>-6.3238535756875436E-3</v>
      </c>
      <c r="I372" s="35"/>
      <c r="J372" s="35"/>
      <c r="K372" s="35"/>
      <c r="L372" s="35"/>
      <c r="M372" s="35"/>
      <c r="N372" s="35"/>
      <c r="O372" s="35"/>
      <c r="P372" s="35"/>
      <c r="Q372" s="35"/>
      <c r="R372" s="35"/>
      <c r="S372" s="35"/>
    </row>
    <row r="373" spans="1:19">
      <c r="A373" s="79">
        <v>43273</v>
      </c>
      <c r="B373" s="35">
        <v>2754.9</v>
      </c>
      <c r="C373" s="35">
        <v>2760.8</v>
      </c>
      <c r="D373" s="35">
        <v>2764.2</v>
      </c>
      <c r="E373" s="35">
        <v>2752.7</v>
      </c>
      <c r="F373" s="35">
        <v>1.9E-3</v>
      </c>
      <c r="G373" s="35"/>
      <c r="H373" s="82">
        <f>S_P_500_Historical_Data8[[#This Row],[Price]]/B372-1</f>
        <v>1.8546803403882706E-3</v>
      </c>
      <c r="I373" s="35"/>
      <c r="J373" s="35"/>
      <c r="K373" s="35"/>
      <c r="L373" s="35"/>
      <c r="M373" s="35"/>
      <c r="N373" s="35"/>
      <c r="O373" s="35"/>
      <c r="P373" s="35"/>
      <c r="Q373" s="35"/>
      <c r="R373" s="35"/>
      <c r="S373" s="35"/>
    </row>
    <row r="374" spans="1:19">
      <c r="A374" s="79">
        <v>43276</v>
      </c>
      <c r="B374" s="35">
        <v>2717.1</v>
      </c>
      <c r="C374" s="35">
        <v>2742.9</v>
      </c>
      <c r="D374" s="35">
        <v>2742.9</v>
      </c>
      <c r="E374" s="35">
        <v>2698.7</v>
      </c>
      <c r="F374" s="35">
        <v>-1.37E-2</v>
      </c>
      <c r="G374" s="35"/>
      <c r="H374" s="82">
        <f>S_P_500_Historical_Data8[[#This Row],[Price]]/B373-1</f>
        <v>-1.3721006207121911E-2</v>
      </c>
      <c r="I374" s="35"/>
      <c r="J374" s="35"/>
      <c r="K374" s="35"/>
      <c r="L374" s="35"/>
      <c r="M374" s="35"/>
      <c r="N374" s="35"/>
      <c r="O374" s="35"/>
      <c r="P374" s="35"/>
      <c r="Q374" s="35"/>
      <c r="R374" s="35"/>
      <c r="S374" s="35"/>
    </row>
    <row r="375" spans="1:19">
      <c r="A375" s="79">
        <v>43277</v>
      </c>
      <c r="B375" s="35">
        <v>2723.1</v>
      </c>
      <c r="C375" s="35">
        <v>2722.1</v>
      </c>
      <c r="D375" s="35">
        <v>2732.9</v>
      </c>
      <c r="E375" s="35">
        <v>2715.6</v>
      </c>
      <c r="F375" s="35">
        <v>2.2000000000000001E-3</v>
      </c>
      <c r="G375" s="35"/>
      <c r="H375" s="82">
        <f>S_P_500_Historical_Data8[[#This Row],[Price]]/B374-1</f>
        <v>2.2082367229767641E-3</v>
      </c>
      <c r="I375" s="35"/>
      <c r="J375" s="35"/>
      <c r="K375" s="35"/>
      <c r="L375" s="35"/>
      <c r="M375" s="35"/>
      <c r="N375" s="35"/>
      <c r="O375" s="35"/>
      <c r="P375" s="35"/>
      <c r="Q375" s="35"/>
      <c r="R375" s="35"/>
      <c r="S375" s="35"/>
    </row>
    <row r="376" spans="1:19">
      <c r="A376" s="79">
        <v>43278</v>
      </c>
      <c r="B376" s="35">
        <v>2699.6</v>
      </c>
      <c r="C376" s="35">
        <v>2728.4</v>
      </c>
      <c r="D376" s="35">
        <v>2746.1</v>
      </c>
      <c r="E376" s="35">
        <v>2699.4</v>
      </c>
      <c r="F376" s="35">
        <v>-8.6E-3</v>
      </c>
      <c r="G376" s="35"/>
      <c r="H376" s="82">
        <f>S_P_500_Historical_Data8[[#This Row],[Price]]/B375-1</f>
        <v>-8.6298703683301836E-3</v>
      </c>
      <c r="I376" s="35"/>
      <c r="J376" s="35"/>
      <c r="K376" s="35"/>
      <c r="L376" s="35"/>
      <c r="M376" s="35"/>
      <c r="N376" s="35"/>
      <c r="O376" s="35"/>
      <c r="P376" s="35"/>
      <c r="Q376" s="35"/>
      <c r="R376" s="35"/>
      <c r="S376" s="35"/>
    </row>
    <row r="377" spans="1:19">
      <c r="A377" s="79">
        <v>43279</v>
      </c>
      <c r="B377" s="35">
        <v>2716.3</v>
      </c>
      <c r="C377" s="35">
        <v>2698.7</v>
      </c>
      <c r="D377" s="35">
        <v>2724.3</v>
      </c>
      <c r="E377" s="35">
        <v>2692</v>
      </c>
      <c r="F377" s="35">
        <v>6.1999999999999998E-3</v>
      </c>
      <c r="G377" s="35"/>
      <c r="H377" s="82">
        <f>S_P_500_Historical_Data8[[#This Row],[Price]]/B376-1</f>
        <v>6.1861016446882466E-3</v>
      </c>
      <c r="I377" s="35"/>
      <c r="J377" s="35"/>
      <c r="K377" s="35"/>
      <c r="L377" s="35"/>
      <c r="M377" s="35"/>
      <c r="N377" s="35"/>
      <c r="O377" s="35"/>
      <c r="P377" s="35"/>
      <c r="Q377" s="35"/>
      <c r="R377" s="35"/>
      <c r="S377" s="35"/>
    </row>
    <row r="378" spans="1:19">
      <c r="A378" s="79">
        <v>43280</v>
      </c>
      <c r="B378" s="35">
        <v>2718.4</v>
      </c>
      <c r="C378" s="35">
        <v>2727.1</v>
      </c>
      <c r="D378" s="35">
        <v>2743.3</v>
      </c>
      <c r="E378" s="35">
        <v>2718</v>
      </c>
      <c r="F378" s="35">
        <v>8.0000000000000004E-4</v>
      </c>
      <c r="G378" s="35"/>
      <c r="H378" s="82">
        <f>S_P_500_Historical_Data8[[#This Row],[Price]]/B377-1</f>
        <v>7.7311048116923686E-4</v>
      </c>
      <c r="I378" s="35"/>
      <c r="J378" s="35"/>
      <c r="K378" s="35"/>
      <c r="L378" s="35"/>
      <c r="M378" s="35"/>
      <c r="N378" s="35"/>
      <c r="O378" s="35"/>
      <c r="P378" s="35"/>
      <c r="Q378" s="35"/>
      <c r="R378" s="35"/>
      <c r="S378" s="35"/>
    </row>
    <row r="379" spans="1:19">
      <c r="A379" s="79">
        <v>43283</v>
      </c>
      <c r="B379" s="35">
        <v>2726.7</v>
      </c>
      <c r="C379" s="35">
        <v>2704.9</v>
      </c>
      <c r="D379" s="35">
        <v>2727.3</v>
      </c>
      <c r="E379" s="35">
        <v>2698.9</v>
      </c>
      <c r="F379" s="35">
        <v>3.0999999999999999E-3</v>
      </c>
      <c r="G379" s="35"/>
      <c r="H379" s="82">
        <f>S_P_500_Historical_Data8[[#This Row],[Price]]/B378-1</f>
        <v>3.0532666274278863E-3</v>
      </c>
      <c r="I379" s="35"/>
      <c r="J379" s="35"/>
      <c r="K379" s="35"/>
      <c r="L379" s="35"/>
      <c r="M379" s="35"/>
      <c r="N379" s="35"/>
      <c r="O379" s="35"/>
      <c r="P379" s="35"/>
      <c r="Q379" s="35"/>
      <c r="R379" s="35"/>
      <c r="S379" s="35"/>
    </row>
    <row r="380" spans="1:19">
      <c r="A380" s="79">
        <v>43284</v>
      </c>
      <c r="B380" s="35">
        <v>2713.2</v>
      </c>
      <c r="C380" s="35">
        <v>2733.3</v>
      </c>
      <c r="D380" s="35">
        <v>2736.6</v>
      </c>
      <c r="E380" s="35">
        <v>2711.2</v>
      </c>
      <c r="F380" s="35">
        <v>-5.0000000000000001E-3</v>
      </c>
      <c r="G380" s="35"/>
      <c r="H380" s="82">
        <f>S_P_500_Historical_Data8[[#This Row],[Price]]/B379-1</f>
        <v>-4.9510397183408772E-3</v>
      </c>
      <c r="I380" s="35"/>
      <c r="J380" s="35"/>
      <c r="K380" s="35"/>
      <c r="L380" s="35"/>
      <c r="M380" s="35"/>
      <c r="N380" s="35"/>
      <c r="O380" s="35"/>
      <c r="P380" s="35"/>
      <c r="Q380" s="35"/>
      <c r="R380" s="35"/>
      <c r="S380" s="35"/>
    </row>
    <row r="381" spans="1:19">
      <c r="A381" s="79">
        <v>43286</v>
      </c>
      <c r="B381" s="35">
        <v>2736.6</v>
      </c>
      <c r="C381" s="35">
        <v>2724.2</v>
      </c>
      <c r="D381" s="35">
        <v>2737.8</v>
      </c>
      <c r="E381" s="35">
        <v>2716</v>
      </c>
      <c r="F381" s="35">
        <v>8.6E-3</v>
      </c>
      <c r="G381" s="35"/>
      <c r="H381" s="82">
        <f>S_P_500_Historical_Data8[[#This Row],[Price]]/B380-1</f>
        <v>8.6245024325519726E-3</v>
      </c>
      <c r="I381" s="35"/>
      <c r="J381" s="35"/>
      <c r="K381" s="35"/>
      <c r="L381" s="35"/>
      <c r="M381" s="35"/>
      <c r="N381" s="35"/>
      <c r="O381" s="35"/>
      <c r="P381" s="35"/>
      <c r="Q381" s="35"/>
      <c r="R381" s="35"/>
      <c r="S381" s="35"/>
    </row>
    <row r="382" spans="1:19">
      <c r="A382" s="79">
        <v>43287</v>
      </c>
      <c r="B382" s="35">
        <v>2759.8</v>
      </c>
      <c r="C382" s="35">
        <v>2737.7</v>
      </c>
      <c r="D382" s="35">
        <v>2764.4</v>
      </c>
      <c r="E382" s="35">
        <v>2733.5</v>
      </c>
      <c r="F382" s="35">
        <v>8.5000000000000006E-3</v>
      </c>
      <c r="G382" s="35"/>
      <c r="H382" s="82">
        <f>S_P_500_Historical_Data8[[#This Row],[Price]]/B381-1</f>
        <v>8.4776730249216392E-3</v>
      </c>
      <c r="I382" s="35"/>
      <c r="J382" s="35"/>
      <c r="K382" s="35"/>
      <c r="L382" s="35"/>
      <c r="M382" s="35"/>
      <c r="N382" s="35"/>
      <c r="O382" s="35"/>
      <c r="P382" s="35"/>
      <c r="Q382" s="35"/>
      <c r="R382" s="35"/>
      <c r="S382" s="35"/>
    </row>
    <row r="383" spans="1:19">
      <c r="A383" s="79">
        <v>43290</v>
      </c>
      <c r="B383" s="35">
        <v>2784.2</v>
      </c>
      <c r="C383" s="35">
        <v>2768.5</v>
      </c>
      <c r="D383" s="35">
        <v>2784.7</v>
      </c>
      <c r="E383" s="35">
        <v>2768.5</v>
      </c>
      <c r="F383" s="35">
        <v>8.8000000000000005E-3</v>
      </c>
      <c r="G383" s="35"/>
      <c r="H383" s="82">
        <f>S_P_500_Historical_Data8[[#This Row],[Price]]/B382-1</f>
        <v>8.8412203782881615E-3</v>
      </c>
      <c r="I383" s="35"/>
      <c r="J383" s="35"/>
      <c r="K383" s="35"/>
      <c r="L383" s="35"/>
      <c r="M383" s="35"/>
      <c r="N383" s="35"/>
      <c r="O383" s="35"/>
      <c r="P383" s="35"/>
      <c r="Q383" s="35"/>
      <c r="R383" s="35"/>
      <c r="S383" s="35"/>
    </row>
    <row r="384" spans="1:19">
      <c r="A384" s="79">
        <v>43291</v>
      </c>
      <c r="B384" s="35">
        <v>2793.8</v>
      </c>
      <c r="C384" s="35">
        <v>2788.6</v>
      </c>
      <c r="D384" s="35">
        <v>2795.6</v>
      </c>
      <c r="E384" s="35">
        <v>2786.2</v>
      </c>
      <c r="F384" s="35">
        <v>3.3999999999999998E-3</v>
      </c>
      <c r="G384" s="35"/>
      <c r="H384" s="82">
        <f>S_P_500_Historical_Data8[[#This Row],[Price]]/B383-1</f>
        <v>3.4480281588966655E-3</v>
      </c>
      <c r="I384" s="35"/>
      <c r="J384" s="35"/>
      <c r="K384" s="35"/>
      <c r="L384" s="35"/>
      <c r="M384" s="35"/>
      <c r="N384" s="35"/>
      <c r="O384" s="35"/>
      <c r="P384" s="35"/>
      <c r="Q384" s="35"/>
      <c r="R384" s="35"/>
      <c r="S384" s="35"/>
    </row>
    <row r="385" spans="1:19">
      <c r="A385" s="79">
        <v>43292</v>
      </c>
      <c r="B385" s="35">
        <v>2774</v>
      </c>
      <c r="C385" s="35">
        <v>2779.8</v>
      </c>
      <c r="D385" s="35">
        <v>2785.9</v>
      </c>
      <c r="E385" s="35">
        <v>2770.8</v>
      </c>
      <c r="F385" s="35">
        <v>-7.1000000000000004E-3</v>
      </c>
      <c r="G385" s="35"/>
      <c r="H385" s="82">
        <f>S_P_500_Historical_Data8[[#This Row],[Price]]/B384-1</f>
        <v>-7.0871214832844975E-3</v>
      </c>
      <c r="I385" s="35"/>
      <c r="J385" s="35"/>
      <c r="K385" s="35"/>
      <c r="L385" s="35"/>
      <c r="M385" s="35"/>
      <c r="N385" s="35"/>
      <c r="O385" s="35"/>
      <c r="P385" s="35"/>
      <c r="Q385" s="35"/>
      <c r="R385" s="35"/>
      <c r="S385" s="35"/>
    </row>
    <row r="386" spans="1:19">
      <c r="A386" s="79">
        <v>43293</v>
      </c>
      <c r="B386" s="35">
        <v>2798.3</v>
      </c>
      <c r="C386" s="35">
        <v>2783.1</v>
      </c>
      <c r="D386" s="35">
        <v>2799.2</v>
      </c>
      <c r="E386" s="35">
        <v>2781.5</v>
      </c>
      <c r="F386" s="35">
        <v>8.8000000000000005E-3</v>
      </c>
      <c r="G386" s="35"/>
      <c r="H386" s="82">
        <f>S_P_500_Historical_Data8[[#This Row],[Price]]/B385-1</f>
        <v>8.759913482335957E-3</v>
      </c>
      <c r="I386" s="35"/>
      <c r="J386" s="35"/>
      <c r="K386" s="35"/>
      <c r="L386" s="35"/>
      <c r="M386" s="35"/>
      <c r="N386" s="35"/>
      <c r="O386" s="35"/>
      <c r="P386" s="35"/>
      <c r="Q386" s="35"/>
      <c r="R386" s="35"/>
      <c r="S386" s="35"/>
    </row>
    <row r="387" spans="1:19">
      <c r="A387" s="79">
        <v>43294</v>
      </c>
      <c r="B387" s="35">
        <v>2801.3</v>
      </c>
      <c r="C387" s="35">
        <v>2796.9</v>
      </c>
      <c r="D387" s="35">
        <v>2804.5</v>
      </c>
      <c r="E387" s="35">
        <v>2791.7</v>
      </c>
      <c r="F387" s="35">
        <v>1.1000000000000001E-3</v>
      </c>
      <c r="G387" s="35"/>
      <c r="H387" s="82">
        <f>S_P_500_Historical_Data8[[#This Row],[Price]]/B386-1</f>
        <v>1.072079476825305E-3</v>
      </c>
      <c r="I387" s="35"/>
      <c r="J387" s="35"/>
      <c r="K387" s="35"/>
      <c r="L387" s="35"/>
      <c r="M387" s="35"/>
      <c r="N387" s="35"/>
      <c r="O387" s="35"/>
      <c r="P387" s="35"/>
      <c r="Q387" s="35"/>
      <c r="R387" s="35"/>
      <c r="S387" s="35"/>
    </row>
    <row r="388" spans="1:19">
      <c r="A388" s="79">
        <v>43297</v>
      </c>
      <c r="B388" s="35">
        <v>2798.4</v>
      </c>
      <c r="C388" s="35">
        <v>2801.4</v>
      </c>
      <c r="D388" s="35">
        <v>2803.7</v>
      </c>
      <c r="E388" s="35">
        <v>2793.4</v>
      </c>
      <c r="F388" s="35">
        <v>-1E-3</v>
      </c>
      <c r="G388" s="35"/>
      <c r="H388" s="82">
        <f>S_P_500_Historical_Data8[[#This Row],[Price]]/B387-1</f>
        <v>-1.0352336415235808E-3</v>
      </c>
      <c r="I388" s="35"/>
      <c r="J388" s="35"/>
      <c r="K388" s="35"/>
      <c r="L388" s="35"/>
      <c r="M388" s="35"/>
      <c r="N388" s="35"/>
      <c r="O388" s="35"/>
      <c r="P388" s="35"/>
      <c r="Q388" s="35"/>
      <c r="R388" s="35"/>
      <c r="S388" s="35"/>
    </row>
    <row r="389" spans="1:19">
      <c r="A389" s="79">
        <v>43298</v>
      </c>
      <c r="B389" s="35">
        <v>2809.6</v>
      </c>
      <c r="C389" s="35">
        <v>2789.3</v>
      </c>
      <c r="D389" s="35">
        <v>2814.2</v>
      </c>
      <c r="E389" s="35">
        <v>2789.2</v>
      </c>
      <c r="F389" s="35">
        <v>4.0000000000000001E-3</v>
      </c>
      <c r="G389" s="35"/>
      <c r="H389" s="82">
        <f>S_P_500_Historical_Data8[[#This Row],[Price]]/B388-1</f>
        <v>4.0022870211549044E-3</v>
      </c>
      <c r="I389" s="35"/>
      <c r="J389" s="35"/>
      <c r="K389" s="35"/>
      <c r="L389" s="35"/>
      <c r="M389" s="35"/>
      <c r="N389" s="35"/>
      <c r="O389" s="35"/>
      <c r="P389" s="35"/>
      <c r="Q389" s="35"/>
      <c r="R389" s="35"/>
      <c r="S389" s="35"/>
    </row>
    <row r="390" spans="1:19">
      <c r="A390" s="79">
        <v>43299</v>
      </c>
      <c r="B390" s="35">
        <v>2815.6</v>
      </c>
      <c r="C390" s="35">
        <v>2811.3</v>
      </c>
      <c r="D390" s="35">
        <v>2816.8</v>
      </c>
      <c r="E390" s="35">
        <v>2805.9</v>
      </c>
      <c r="F390" s="35">
        <v>2.0999999999999999E-3</v>
      </c>
      <c r="G390" s="35"/>
      <c r="H390" s="82">
        <f>S_P_500_Historical_Data8[[#This Row],[Price]]/B389-1</f>
        <v>2.1355353075169781E-3</v>
      </c>
      <c r="I390" s="35"/>
      <c r="J390" s="35"/>
      <c r="K390" s="35"/>
      <c r="L390" s="35"/>
      <c r="M390" s="35"/>
      <c r="N390" s="35"/>
      <c r="O390" s="35"/>
      <c r="P390" s="35"/>
      <c r="Q390" s="35"/>
      <c r="R390" s="35"/>
      <c r="S390" s="35"/>
    </row>
    <row r="391" spans="1:19">
      <c r="A391" s="79">
        <v>43300</v>
      </c>
      <c r="B391" s="35">
        <v>2804.5</v>
      </c>
      <c r="C391" s="35">
        <v>2809.4</v>
      </c>
      <c r="D391" s="35">
        <v>2812.1</v>
      </c>
      <c r="E391" s="35">
        <v>2799.8</v>
      </c>
      <c r="F391" s="35">
        <v>-3.8999999999999998E-3</v>
      </c>
      <c r="G391" s="35"/>
      <c r="H391" s="82">
        <f>S_P_500_Historical_Data8[[#This Row],[Price]]/B390-1</f>
        <v>-3.9423213524648615E-3</v>
      </c>
      <c r="I391" s="35"/>
      <c r="J391" s="35"/>
      <c r="K391" s="35"/>
      <c r="L391" s="35"/>
      <c r="M391" s="35"/>
      <c r="N391" s="35"/>
      <c r="O391" s="35"/>
      <c r="P391" s="35"/>
      <c r="Q391" s="35"/>
      <c r="R391" s="35"/>
      <c r="S391" s="35"/>
    </row>
    <row r="392" spans="1:19">
      <c r="A392" s="79">
        <v>43301</v>
      </c>
      <c r="B392" s="35">
        <v>2801.8</v>
      </c>
      <c r="C392" s="35">
        <v>2804.6</v>
      </c>
      <c r="D392" s="35">
        <v>2809.7</v>
      </c>
      <c r="E392" s="35">
        <v>2800</v>
      </c>
      <c r="F392" s="35">
        <v>-1E-3</v>
      </c>
      <c r="G392" s="35"/>
      <c r="H392" s="82">
        <f>S_P_500_Historical_Data8[[#This Row],[Price]]/B391-1</f>
        <v>-9.6273845605265862E-4</v>
      </c>
      <c r="I392" s="35"/>
      <c r="J392" s="35"/>
      <c r="K392" s="35"/>
      <c r="L392" s="35"/>
      <c r="M392" s="35"/>
      <c r="N392" s="35"/>
      <c r="O392" s="35"/>
      <c r="P392" s="35"/>
      <c r="Q392" s="35"/>
      <c r="R392" s="35"/>
      <c r="S392" s="35"/>
    </row>
    <row r="393" spans="1:19">
      <c r="A393" s="79">
        <v>43304</v>
      </c>
      <c r="B393" s="35">
        <v>2807</v>
      </c>
      <c r="C393" s="35">
        <v>2799.2</v>
      </c>
      <c r="D393" s="35">
        <v>2808.6</v>
      </c>
      <c r="E393" s="35">
        <v>2795.1</v>
      </c>
      <c r="F393" s="35">
        <v>1.9E-3</v>
      </c>
      <c r="G393" s="35"/>
      <c r="H393" s="82">
        <f>S_P_500_Historical_Data8[[#This Row],[Price]]/B392-1</f>
        <v>1.8559497465913122E-3</v>
      </c>
      <c r="I393" s="35"/>
      <c r="J393" s="35"/>
      <c r="K393" s="35"/>
      <c r="L393" s="35"/>
      <c r="M393" s="35"/>
      <c r="N393" s="35"/>
      <c r="O393" s="35"/>
      <c r="P393" s="35"/>
      <c r="Q393" s="35"/>
      <c r="R393" s="35"/>
      <c r="S393" s="35"/>
    </row>
    <row r="394" spans="1:19">
      <c r="A394" s="79">
        <v>43305</v>
      </c>
      <c r="B394" s="35">
        <v>2820.4</v>
      </c>
      <c r="C394" s="35">
        <v>2820.7</v>
      </c>
      <c r="D394" s="35">
        <v>2830</v>
      </c>
      <c r="E394" s="35">
        <v>2811.1</v>
      </c>
      <c r="F394" s="35">
        <v>4.7999999999999996E-3</v>
      </c>
      <c r="G394" s="35"/>
      <c r="H394" s="82">
        <f>S_P_500_Historical_Data8[[#This Row],[Price]]/B393-1</f>
        <v>4.7737798361240369E-3</v>
      </c>
      <c r="I394" s="35"/>
      <c r="J394" s="35"/>
      <c r="K394" s="35"/>
      <c r="L394" s="35"/>
      <c r="M394" s="35"/>
      <c r="N394" s="35"/>
      <c r="O394" s="35"/>
      <c r="P394" s="35"/>
      <c r="Q394" s="35"/>
      <c r="R394" s="35"/>
      <c r="S394" s="35"/>
    </row>
    <row r="395" spans="1:19">
      <c r="A395" s="79">
        <v>43306</v>
      </c>
      <c r="B395" s="35">
        <v>2846.1</v>
      </c>
      <c r="C395" s="35">
        <v>2817.7</v>
      </c>
      <c r="D395" s="35">
        <v>2848</v>
      </c>
      <c r="E395" s="35">
        <v>2817.7</v>
      </c>
      <c r="F395" s="35">
        <v>9.1000000000000004E-3</v>
      </c>
      <c r="G395" s="35"/>
      <c r="H395" s="82">
        <f>S_P_500_Historical_Data8[[#This Row],[Price]]/B394-1</f>
        <v>9.1121826691249463E-3</v>
      </c>
      <c r="I395" s="35"/>
      <c r="J395" s="35"/>
      <c r="K395" s="35"/>
      <c r="L395" s="35"/>
      <c r="M395" s="35"/>
      <c r="N395" s="35"/>
      <c r="O395" s="35"/>
      <c r="P395" s="35"/>
      <c r="Q395" s="35"/>
      <c r="R395" s="35"/>
      <c r="S395" s="35"/>
    </row>
    <row r="396" spans="1:19">
      <c r="A396" s="79">
        <v>43307</v>
      </c>
      <c r="B396" s="35">
        <v>2837.4</v>
      </c>
      <c r="C396" s="35">
        <v>2835.5</v>
      </c>
      <c r="D396" s="35">
        <v>2845.6</v>
      </c>
      <c r="E396" s="35">
        <v>2835.3</v>
      </c>
      <c r="F396" s="35">
        <v>-3.0999999999999999E-3</v>
      </c>
      <c r="G396" s="35"/>
      <c r="H396" s="82">
        <f>S_P_500_Historical_Data8[[#This Row],[Price]]/B395-1</f>
        <v>-3.056814588384027E-3</v>
      </c>
      <c r="I396" s="35"/>
      <c r="J396" s="35"/>
      <c r="K396" s="35"/>
      <c r="L396" s="35"/>
      <c r="M396" s="35"/>
      <c r="N396" s="35"/>
      <c r="O396" s="35"/>
      <c r="P396" s="35"/>
      <c r="Q396" s="35"/>
      <c r="R396" s="35"/>
      <c r="S396" s="35"/>
    </row>
    <row r="397" spans="1:19">
      <c r="A397" s="79">
        <v>43308</v>
      </c>
      <c r="B397" s="35">
        <v>2818.8</v>
      </c>
      <c r="C397" s="35">
        <v>2842.3</v>
      </c>
      <c r="D397" s="35">
        <v>2843.2</v>
      </c>
      <c r="E397" s="35">
        <v>2808.3</v>
      </c>
      <c r="F397" s="35">
        <v>-6.6E-3</v>
      </c>
      <c r="G397" s="35"/>
      <c r="H397" s="82">
        <f>S_P_500_Historical_Data8[[#This Row],[Price]]/B396-1</f>
        <v>-6.5552971029815277E-3</v>
      </c>
      <c r="I397" s="35"/>
      <c r="J397" s="35"/>
      <c r="K397" s="35"/>
      <c r="L397" s="35"/>
      <c r="M397" s="35"/>
      <c r="N397" s="35"/>
      <c r="O397" s="35"/>
      <c r="P397" s="35"/>
      <c r="Q397" s="35"/>
      <c r="R397" s="35"/>
      <c r="S397" s="35"/>
    </row>
    <row r="398" spans="1:19">
      <c r="A398" s="79">
        <v>43311</v>
      </c>
      <c r="B398" s="35">
        <v>2802.6</v>
      </c>
      <c r="C398" s="35">
        <v>2819</v>
      </c>
      <c r="D398" s="35">
        <v>2821.7</v>
      </c>
      <c r="E398" s="35">
        <v>2798.1</v>
      </c>
      <c r="F398" s="35">
        <v>-5.7000000000000002E-3</v>
      </c>
      <c r="G398" s="35"/>
      <c r="H398" s="82">
        <f>S_P_500_Historical_Data8[[#This Row],[Price]]/B397-1</f>
        <v>-5.7471264367816577E-3</v>
      </c>
      <c r="I398" s="35"/>
      <c r="J398" s="35"/>
      <c r="K398" s="35"/>
      <c r="L398" s="35"/>
      <c r="M398" s="35"/>
      <c r="N398" s="35"/>
      <c r="O398" s="35"/>
      <c r="P398" s="35"/>
      <c r="Q398" s="35"/>
      <c r="R398" s="35"/>
      <c r="S398" s="35"/>
    </row>
    <row r="399" spans="1:19">
      <c r="A399" s="79">
        <v>43312</v>
      </c>
      <c r="B399" s="35">
        <v>2816.3</v>
      </c>
      <c r="C399" s="35">
        <v>2809.7</v>
      </c>
      <c r="D399" s="35">
        <v>2824.5</v>
      </c>
      <c r="E399" s="35">
        <v>2808.1</v>
      </c>
      <c r="F399" s="35">
        <v>4.8999999999999998E-3</v>
      </c>
      <c r="G399" s="35"/>
      <c r="H399" s="82">
        <f>S_P_500_Historical_Data8[[#This Row],[Price]]/B398-1</f>
        <v>4.8883179904375407E-3</v>
      </c>
      <c r="I399" s="35"/>
      <c r="J399" s="35"/>
      <c r="K399" s="35"/>
      <c r="L399" s="35"/>
      <c r="M399" s="35"/>
      <c r="N399" s="35"/>
      <c r="O399" s="35"/>
      <c r="P399" s="35"/>
      <c r="Q399" s="35"/>
      <c r="R399" s="35"/>
      <c r="S399" s="35"/>
    </row>
    <row r="400" spans="1:19">
      <c r="A400" s="79">
        <v>43313</v>
      </c>
      <c r="B400" s="35">
        <v>2813.4</v>
      </c>
      <c r="C400" s="35">
        <v>2821.2</v>
      </c>
      <c r="D400" s="35">
        <v>2825.8</v>
      </c>
      <c r="E400" s="35">
        <v>2805.8</v>
      </c>
      <c r="F400" s="35">
        <v>-1E-3</v>
      </c>
      <c r="G400" s="35"/>
      <c r="H400" s="82">
        <f>S_P_500_Historical_Data8[[#This Row],[Price]]/B399-1</f>
        <v>-1.0297198451869605E-3</v>
      </c>
      <c r="I400" s="35"/>
      <c r="J400" s="35"/>
      <c r="K400" s="35"/>
      <c r="L400" s="35"/>
      <c r="M400" s="35"/>
      <c r="N400" s="35"/>
      <c r="O400" s="35"/>
      <c r="P400" s="35"/>
      <c r="Q400" s="35"/>
      <c r="R400" s="35"/>
      <c r="S400" s="35"/>
    </row>
    <row r="401" spans="1:19">
      <c r="A401" s="79">
        <v>43314</v>
      </c>
      <c r="B401" s="35">
        <v>2827.2</v>
      </c>
      <c r="C401" s="35">
        <v>2800.5</v>
      </c>
      <c r="D401" s="35">
        <v>2829.9</v>
      </c>
      <c r="E401" s="35">
        <v>2796.3</v>
      </c>
      <c r="F401" s="35">
        <v>4.8999999999999998E-3</v>
      </c>
      <c r="G401" s="35"/>
      <c r="H401" s="82">
        <f>S_P_500_Historical_Data8[[#This Row],[Price]]/B400-1</f>
        <v>4.9050970356152579E-3</v>
      </c>
      <c r="I401" s="35"/>
      <c r="J401" s="35"/>
      <c r="K401" s="35"/>
      <c r="L401" s="35"/>
      <c r="M401" s="35"/>
      <c r="N401" s="35"/>
      <c r="O401" s="35"/>
      <c r="P401" s="35"/>
      <c r="Q401" s="35"/>
      <c r="R401" s="35"/>
      <c r="S401" s="35"/>
    </row>
    <row r="402" spans="1:19">
      <c r="A402" s="79">
        <v>43315</v>
      </c>
      <c r="B402" s="35">
        <v>2840.3</v>
      </c>
      <c r="C402" s="35">
        <v>2829.6</v>
      </c>
      <c r="D402" s="35">
        <v>2840.4</v>
      </c>
      <c r="E402" s="35">
        <v>2827.4</v>
      </c>
      <c r="F402" s="35">
        <v>4.5999999999999999E-3</v>
      </c>
      <c r="G402" s="35"/>
      <c r="H402" s="82">
        <f>S_P_500_Historical_Data8[[#This Row],[Price]]/B401-1</f>
        <v>4.633559705716106E-3</v>
      </c>
      <c r="I402" s="35"/>
      <c r="J402" s="35"/>
      <c r="K402" s="35"/>
      <c r="L402" s="35"/>
      <c r="M402" s="35"/>
      <c r="N402" s="35"/>
      <c r="O402" s="35"/>
      <c r="P402" s="35"/>
      <c r="Q402" s="35"/>
      <c r="R402" s="35"/>
      <c r="S402" s="35"/>
    </row>
    <row r="403" spans="1:19">
      <c r="A403" s="79">
        <v>43318</v>
      </c>
      <c r="B403" s="35">
        <v>2850.4</v>
      </c>
      <c r="C403" s="35">
        <v>2840.3</v>
      </c>
      <c r="D403" s="35">
        <v>2853.3</v>
      </c>
      <c r="E403" s="35">
        <v>2836</v>
      </c>
      <c r="F403" s="35">
        <v>3.5999999999999999E-3</v>
      </c>
      <c r="G403" s="35"/>
      <c r="H403" s="82">
        <f>S_P_500_Historical_Data8[[#This Row],[Price]]/B402-1</f>
        <v>3.5559623983381083E-3</v>
      </c>
      <c r="I403" s="35"/>
      <c r="J403" s="35"/>
      <c r="K403" s="35"/>
      <c r="L403" s="35"/>
      <c r="M403" s="35"/>
      <c r="N403" s="35"/>
      <c r="O403" s="35"/>
      <c r="P403" s="35"/>
      <c r="Q403" s="35"/>
      <c r="R403" s="35"/>
      <c r="S403" s="35"/>
    </row>
    <row r="404" spans="1:19">
      <c r="A404" s="79">
        <v>43319</v>
      </c>
      <c r="B404" s="35">
        <v>2858.4</v>
      </c>
      <c r="C404" s="35">
        <v>2855.9</v>
      </c>
      <c r="D404" s="35">
        <v>2863.4</v>
      </c>
      <c r="E404" s="35">
        <v>2855.9</v>
      </c>
      <c r="F404" s="35">
        <v>2.8E-3</v>
      </c>
      <c r="G404" s="35"/>
      <c r="H404" s="82">
        <f>S_P_500_Historical_Data8[[#This Row],[Price]]/B403-1</f>
        <v>2.806623631770977E-3</v>
      </c>
      <c r="I404" s="35"/>
      <c r="J404" s="35"/>
      <c r="K404" s="35"/>
      <c r="L404" s="35"/>
      <c r="M404" s="35"/>
      <c r="N404" s="35"/>
      <c r="O404" s="35"/>
      <c r="P404" s="35"/>
      <c r="Q404" s="35"/>
      <c r="R404" s="35"/>
      <c r="S404" s="35"/>
    </row>
    <row r="405" spans="1:19">
      <c r="A405" s="79">
        <v>43320</v>
      </c>
      <c r="B405" s="35">
        <v>2857.7</v>
      </c>
      <c r="C405" s="35">
        <v>2856.8</v>
      </c>
      <c r="D405" s="35">
        <v>2862.4</v>
      </c>
      <c r="E405" s="35">
        <v>2853.1</v>
      </c>
      <c r="F405" s="35">
        <v>-2.0000000000000001E-4</v>
      </c>
      <c r="G405" s="35"/>
      <c r="H405" s="82">
        <f>S_P_500_Historical_Data8[[#This Row],[Price]]/B404-1</f>
        <v>-2.4489224741119919E-4</v>
      </c>
      <c r="I405" s="35"/>
      <c r="J405" s="35"/>
      <c r="K405" s="35"/>
      <c r="L405" s="35"/>
      <c r="M405" s="35"/>
      <c r="N405" s="35"/>
      <c r="O405" s="35"/>
      <c r="P405" s="35"/>
      <c r="Q405" s="35"/>
      <c r="R405" s="35"/>
      <c r="S405" s="35"/>
    </row>
    <row r="406" spans="1:19">
      <c r="A406" s="79">
        <v>43321</v>
      </c>
      <c r="B406" s="35">
        <v>2853.6</v>
      </c>
      <c r="C406" s="35">
        <v>2857.2</v>
      </c>
      <c r="D406" s="35">
        <v>2862.5</v>
      </c>
      <c r="E406" s="35">
        <v>2852</v>
      </c>
      <c r="F406" s="35">
        <v>-1.4E-3</v>
      </c>
      <c r="G406" s="35"/>
      <c r="H406" s="82">
        <f>S_P_500_Historical_Data8[[#This Row],[Price]]/B405-1</f>
        <v>-1.4347202295551531E-3</v>
      </c>
      <c r="I406" s="35"/>
      <c r="J406" s="35"/>
      <c r="K406" s="35"/>
      <c r="L406" s="35"/>
      <c r="M406" s="35"/>
      <c r="N406" s="35"/>
      <c r="O406" s="35"/>
      <c r="P406" s="35"/>
      <c r="Q406" s="35"/>
      <c r="R406" s="35"/>
      <c r="S406" s="35"/>
    </row>
    <row r="407" spans="1:19">
      <c r="A407" s="79">
        <v>43322</v>
      </c>
      <c r="B407" s="35">
        <v>2833.3</v>
      </c>
      <c r="C407" s="35">
        <v>2839.6</v>
      </c>
      <c r="D407" s="35">
        <v>2842.2</v>
      </c>
      <c r="E407" s="35">
        <v>2825.8</v>
      </c>
      <c r="F407" s="35">
        <v>-7.1000000000000004E-3</v>
      </c>
      <c r="G407" s="35"/>
      <c r="H407" s="82">
        <f>S_P_500_Historical_Data8[[#This Row],[Price]]/B406-1</f>
        <v>-7.1138211382112404E-3</v>
      </c>
      <c r="I407" s="35"/>
      <c r="J407" s="35"/>
      <c r="K407" s="35"/>
      <c r="L407" s="35"/>
      <c r="M407" s="35"/>
      <c r="N407" s="35"/>
      <c r="O407" s="35"/>
      <c r="P407" s="35"/>
      <c r="Q407" s="35"/>
      <c r="R407" s="35"/>
      <c r="S407" s="35"/>
    </row>
    <row r="408" spans="1:19">
      <c r="A408" s="79">
        <v>43325</v>
      </c>
      <c r="B408" s="35">
        <v>2821.9</v>
      </c>
      <c r="C408" s="35">
        <v>2835.5</v>
      </c>
      <c r="D408" s="35">
        <v>2843.4</v>
      </c>
      <c r="E408" s="35">
        <v>2819.9</v>
      </c>
      <c r="F408" s="35">
        <v>-4.0000000000000001E-3</v>
      </c>
      <c r="G408" s="35"/>
      <c r="H408" s="82">
        <f>S_P_500_Historical_Data8[[#This Row],[Price]]/B407-1</f>
        <v>-4.0235767479617213E-3</v>
      </c>
      <c r="I408" s="35"/>
      <c r="J408" s="35"/>
      <c r="K408" s="35"/>
      <c r="L408" s="35"/>
      <c r="M408" s="35"/>
      <c r="N408" s="35"/>
      <c r="O408" s="35"/>
      <c r="P408" s="35"/>
      <c r="Q408" s="35"/>
      <c r="R408" s="35"/>
      <c r="S408" s="35"/>
    </row>
    <row r="409" spans="1:19">
      <c r="A409" s="79">
        <v>43326</v>
      </c>
      <c r="B409" s="35">
        <v>2840</v>
      </c>
      <c r="C409" s="35">
        <v>2827.9</v>
      </c>
      <c r="D409" s="35">
        <v>2843.1</v>
      </c>
      <c r="E409" s="35">
        <v>2826.6</v>
      </c>
      <c r="F409" s="35">
        <v>6.4000000000000003E-3</v>
      </c>
      <c r="G409" s="35"/>
      <c r="H409" s="82">
        <f>S_P_500_Historical_Data8[[#This Row],[Price]]/B408-1</f>
        <v>6.4141181473476028E-3</v>
      </c>
      <c r="I409" s="35"/>
      <c r="J409" s="35"/>
      <c r="K409" s="35"/>
      <c r="L409" s="35"/>
      <c r="M409" s="35"/>
      <c r="N409" s="35"/>
      <c r="O409" s="35"/>
      <c r="P409" s="35"/>
      <c r="Q409" s="35"/>
      <c r="R409" s="35"/>
      <c r="S409" s="35"/>
    </row>
    <row r="410" spans="1:19">
      <c r="A410" s="79">
        <v>43327</v>
      </c>
      <c r="B410" s="35">
        <v>2818.4</v>
      </c>
      <c r="C410" s="35">
        <v>2827.9</v>
      </c>
      <c r="D410" s="35">
        <v>2827.9</v>
      </c>
      <c r="E410" s="35">
        <v>2802.5</v>
      </c>
      <c r="F410" s="35">
        <v>-7.6E-3</v>
      </c>
      <c r="G410" s="35"/>
      <c r="H410" s="82">
        <f>S_P_500_Historical_Data8[[#This Row],[Price]]/B409-1</f>
        <v>-7.6056338028168691E-3</v>
      </c>
      <c r="I410" s="35"/>
      <c r="J410" s="35"/>
      <c r="K410" s="35"/>
      <c r="L410" s="35"/>
      <c r="M410" s="35"/>
      <c r="N410" s="35"/>
      <c r="O410" s="35"/>
      <c r="P410" s="35"/>
      <c r="Q410" s="35"/>
      <c r="R410" s="35"/>
      <c r="S410" s="35"/>
    </row>
    <row r="411" spans="1:19">
      <c r="A411" s="79">
        <v>43328</v>
      </c>
      <c r="B411" s="35">
        <v>2840.7</v>
      </c>
      <c r="C411" s="35">
        <v>2831.4</v>
      </c>
      <c r="D411" s="35">
        <v>2850.5</v>
      </c>
      <c r="E411" s="35">
        <v>2831.4</v>
      </c>
      <c r="F411" s="35">
        <v>7.9000000000000008E-3</v>
      </c>
      <c r="G411" s="35"/>
      <c r="H411" s="82">
        <f>S_P_500_Historical_Data8[[#This Row],[Price]]/B410-1</f>
        <v>7.9122906613680044E-3</v>
      </c>
      <c r="I411" s="35"/>
      <c r="J411" s="35"/>
      <c r="K411" s="35"/>
      <c r="L411" s="35"/>
      <c r="M411" s="35"/>
      <c r="N411" s="35"/>
      <c r="O411" s="35"/>
      <c r="P411" s="35"/>
      <c r="Q411" s="35"/>
      <c r="R411" s="35"/>
      <c r="S411" s="35"/>
    </row>
    <row r="412" spans="1:19">
      <c r="A412" s="79">
        <v>43329</v>
      </c>
      <c r="B412" s="35">
        <v>2850.1</v>
      </c>
      <c r="C412" s="35">
        <v>2838.3</v>
      </c>
      <c r="D412" s="35">
        <v>2855.6</v>
      </c>
      <c r="E412" s="35">
        <v>2833.7</v>
      </c>
      <c r="F412" s="35">
        <v>3.3E-3</v>
      </c>
      <c r="G412" s="35"/>
      <c r="H412" s="82">
        <f>S_P_500_Historical_Data8[[#This Row],[Price]]/B411-1</f>
        <v>3.3090435456049061E-3</v>
      </c>
      <c r="I412" s="35"/>
      <c r="J412" s="35"/>
      <c r="K412" s="35"/>
      <c r="L412" s="35"/>
      <c r="M412" s="35"/>
      <c r="N412" s="35"/>
      <c r="O412" s="35"/>
      <c r="P412" s="35"/>
      <c r="Q412" s="35"/>
      <c r="R412" s="35"/>
      <c r="S412" s="35"/>
    </row>
    <row r="413" spans="1:19">
      <c r="A413" s="79">
        <v>43332</v>
      </c>
      <c r="B413" s="35">
        <v>2857.1</v>
      </c>
      <c r="C413" s="35">
        <v>2853.9</v>
      </c>
      <c r="D413" s="35">
        <v>2859.8</v>
      </c>
      <c r="E413" s="35">
        <v>2850.6</v>
      </c>
      <c r="F413" s="35">
        <v>2.5000000000000001E-3</v>
      </c>
      <c r="G413" s="35"/>
      <c r="H413" s="82">
        <f>S_P_500_Historical_Data8[[#This Row],[Price]]/B412-1</f>
        <v>2.4560541735376695E-3</v>
      </c>
      <c r="I413" s="35"/>
      <c r="J413" s="35"/>
      <c r="K413" s="35"/>
      <c r="L413" s="35"/>
      <c r="M413" s="35"/>
      <c r="N413" s="35"/>
      <c r="O413" s="35"/>
      <c r="P413" s="35"/>
      <c r="Q413" s="35"/>
      <c r="R413" s="35"/>
      <c r="S413" s="35"/>
    </row>
    <row r="414" spans="1:19">
      <c r="A414" s="79">
        <v>43333</v>
      </c>
      <c r="B414" s="35">
        <v>2863</v>
      </c>
      <c r="C414" s="35">
        <v>2861.5</v>
      </c>
      <c r="D414" s="35">
        <v>2873.2</v>
      </c>
      <c r="E414" s="35">
        <v>2861.3</v>
      </c>
      <c r="F414" s="35">
        <v>2.0999999999999999E-3</v>
      </c>
      <c r="G414" s="35"/>
      <c r="H414" s="82">
        <f>S_P_500_Historical_Data8[[#This Row],[Price]]/B413-1</f>
        <v>2.0650309754646212E-3</v>
      </c>
      <c r="I414" s="35"/>
      <c r="J414" s="35"/>
      <c r="K414" s="35"/>
      <c r="L414" s="35"/>
      <c r="M414" s="35"/>
      <c r="N414" s="35"/>
      <c r="O414" s="35"/>
      <c r="P414" s="35"/>
      <c r="Q414" s="35"/>
      <c r="R414" s="35"/>
      <c r="S414" s="35"/>
    </row>
    <row r="415" spans="1:19">
      <c r="A415" s="79">
        <v>43334</v>
      </c>
      <c r="B415" s="35">
        <v>2861.8</v>
      </c>
      <c r="C415" s="35">
        <v>2861</v>
      </c>
      <c r="D415" s="35">
        <v>2867.5</v>
      </c>
      <c r="E415" s="35">
        <v>2856.1</v>
      </c>
      <c r="F415" s="35">
        <v>-4.0000000000000002E-4</v>
      </c>
      <c r="G415" s="35"/>
      <c r="H415" s="82">
        <f>S_P_500_Historical_Data8[[#This Row],[Price]]/B414-1</f>
        <v>-4.1914076143900747E-4</v>
      </c>
      <c r="I415" s="35"/>
      <c r="J415" s="35"/>
      <c r="K415" s="35"/>
      <c r="L415" s="35"/>
      <c r="M415" s="35"/>
      <c r="N415" s="35"/>
      <c r="O415" s="35"/>
      <c r="P415" s="35"/>
      <c r="Q415" s="35"/>
      <c r="R415" s="35"/>
      <c r="S415" s="35"/>
    </row>
    <row r="416" spans="1:19">
      <c r="A416" s="79">
        <v>43335</v>
      </c>
      <c r="B416" s="35">
        <v>2857</v>
      </c>
      <c r="C416" s="35">
        <v>2860.3</v>
      </c>
      <c r="D416" s="35">
        <v>2868.8</v>
      </c>
      <c r="E416" s="35">
        <v>2854</v>
      </c>
      <c r="F416" s="35">
        <v>-1.6999999999999999E-3</v>
      </c>
      <c r="G416" s="35"/>
      <c r="H416" s="82">
        <f>S_P_500_Historical_Data8[[#This Row],[Price]]/B415-1</f>
        <v>-1.6772660563282304E-3</v>
      </c>
      <c r="I416" s="35"/>
      <c r="J416" s="35"/>
      <c r="K416" s="35"/>
      <c r="L416" s="35"/>
      <c r="M416" s="35"/>
      <c r="N416" s="35"/>
      <c r="O416" s="35"/>
      <c r="P416" s="35"/>
      <c r="Q416" s="35"/>
      <c r="R416" s="35"/>
      <c r="S416" s="35"/>
    </row>
    <row r="417" spans="1:19">
      <c r="A417" s="79">
        <v>43336</v>
      </c>
      <c r="B417" s="35">
        <v>2874.7</v>
      </c>
      <c r="C417" s="35">
        <v>2862.3</v>
      </c>
      <c r="D417" s="35">
        <v>2876.2</v>
      </c>
      <c r="E417" s="35">
        <v>2862.3</v>
      </c>
      <c r="F417" s="35">
        <v>6.1999999999999998E-3</v>
      </c>
      <c r="G417" s="35"/>
      <c r="H417" s="82">
        <f>S_P_500_Historical_Data8[[#This Row],[Price]]/B416-1</f>
        <v>6.1953097654883216E-3</v>
      </c>
      <c r="I417" s="35"/>
      <c r="J417" s="35"/>
      <c r="K417" s="35"/>
      <c r="L417" s="35"/>
      <c r="M417" s="35"/>
      <c r="N417" s="35"/>
      <c r="O417" s="35"/>
      <c r="P417" s="35"/>
      <c r="Q417" s="35"/>
      <c r="R417" s="35"/>
      <c r="S417" s="35"/>
    </row>
    <row r="418" spans="1:19">
      <c r="A418" s="79">
        <v>43339</v>
      </c>
      <c r="B418" s="35">
        <v>2896.7</v>
      </c>
      <c r="C418" s="35">
        <v>2884.7</v>
      </c>
      <c r="D418" s="35">
        <v>2898.2</v>
      </c>
      <c r="E418" s="35">
        <v>2884.7</v>
      </c>
      <c r="F418" s="35">
        <v>7.7000000000000002E-3</v>
      </c>
      <c r="G418" s="35"/>
      <c r="H418" s="82">
        <f>S_P_500_Historical_Data8[[#This Row],[Price]]/B417-1</f>
        <v>7.652972484085252E-3</v>
      </c>
      <c r="I418" s="35"/>
      <c r="J418" s="35"/>
      <c r="K418" s="35"/>
      <c r="L418" s="35"/>
      <c r="M418" s="35"/>
      <c r="N418" s="35"/>
      <c r="O418" s="35"/>
      <c r="P418" s="35"/>
      <c r="Q418" s="35"/>
      <c r="R418" s="35"/>
      <c r="S418" s="35"/>
    </row>
    <row r="419" spans="1:19">
      <c r="A419" s="79">
        <v>43340</v>
      </c>
      <c r="B419" s="35">
        <v>2897.5</v>
      </c>
      <c r="C419" s="35">
        <v>2901.4</v>
      </c>
      <c r="D419" s="35">
        <v>2903.8</v>
      </c>
      <c r="E419" s="35">
        <v>2893.5</v>
      </c>
      <c r="F419" s="35">
        <v>2.9999999999999997E-4</v>
      </c>
      <c r="G419" s="35"/>
      <c r="H419" s="82">
        <f>S_P_500_Historical_Data8[[#This Row],[Price]]/B418-1</f>
        <v>2.761763385923377E-4</v>
      </c>
      <c r="I419" s="35"/>
      <c r="J419" s="35"/>
      <c r="K419" s="35"/>
      <c r="L419" s="35"/>
      <c r="M419" s="35"/>
      <c r="N419" s="35"/>
      <c r="O419" s="35"/>
      <c r="P419" s="35"/>
      <c r="Q419" s="35"/>
      <c r="R419" s="35"/>
      <c r="S419" s="35"/>
    </row>
    <row r="420" spans="1:19">
      <c r="A420" s="79">
        <v>43341</v>
      </c>
      <c r="B420" s="35">
        <v>2914</v>
      </c>
      <c r="C420" s="35">
        <v>2900.6</v>
      </c>
      <c r="D420" s="35">
        <v>2916.5</v>
      </c>
      <c r="E420" s="35">
        <v>2898.4</v>
      </c>
      <c r="F420" s="35">
        <v>5.7000000000000002E-3</v>
      </c>
      <c r="G420" s="35"/>
      <c r="H420" s="82">
        <f>S_P_500_Historical_Data8[[#This Row],[Price]]/B419-1</f>
        <v>5.6945642795513951E-3</v>
      </c>
      <c r="I420" s="35"/>
      <c r="J420" s="35"/>
      <c r="K420" s="35"/>
      <c r="L420" s="35"/>
      <c r="M420" s="35"/>
      <c r="N420" s="35"/>
      <c r="O420" s="35"/>
      <c r="P420" s="35"/>
      <c r="Q420" s="35"/>
      <c r="R420" s="35"/>
      <c r="S420" s="35"/>
    </row>
    <row r="421" spans="1:19">
      <c r="A421" s="79">
        <v>43342</v>
      </c>
      <c r="B421" s="35">
        <v>2901.1</v>
      </c>
      <c r="C421" s="35">
        <v>2908.9</v>
      </c>
      <c r="D421" s="35">
        <v>2912.5</v>
      </c>
      <c r="E421" s="35">
        <v>2895.2</v>
      </c>
      <c r="F421" s="35">
        <v>-4.4000000000000003E-3</v>
      </c>
      <c r="G421" s="35"/>
      <c r="H421" s="82">
        <f>S_P_500_Historical_Data8[[#This Row],[Price]]/B420-1</f>
        <v>-4.4269045984900446E-3</v>
      </c>
      <c r="I421" s="35"/>
      <c r="J421" s="35"/>
      <c r="K421" s="35"/>
      <c r="L421" s="35"/>
      <c r="M421" s="35"/>
      <c r="N421" s="35"/>
      <c r="O421" s="35"/>
      <c r="P421" s="35"/>
      <c r="Q421" s="35"/>
      <c r="R421" s="35"/>
      <c r="S421" s="35"/>
    </row>
    <row r="422" spans="1:19">
      <c r="A422" s="79">
        <v>43343</v>
      </c>
      <c r="B422" s="35">
        <v>2901.5</v>
      </c>
      <c r="C422" s="35">
        <v>2898.4</v>
      </c>
      <c r="D422" s="35">
        <v>2906.3</v>
      </c>
      <c r="E422" s="35">
        <v>2891.7</v>
      </c>
      <c r="F422" s="35">
        <v>1E-4</v>
      </c>
      <c r="G422" s="35"/>
      <c r="H422" s="82">
        <f>S_P_500_Historical_Data8[[#This Row],[Price]]/B421-1</f>
        <v>1.3787873565207498E-4</v>
      </c>
      <c r="I422" s="35"/>
      <c r="J422" s="35"/>
      <c r="K422" s="35"/>
      <c r="L422" s="35"/>
      <c r="M422" s="35"/>
      <c r="N422" s="35"/>
      <c r="O422" s="35"/>
      <c r="P422" s="35"/>
      <c r="Q422" s="35"/>
      <c r="R422" s="35"/>
      <c r="S422" s="35"/>
    </row>
    <row r="423" spans="1:19">
      <c r="A423" s="79">
        <v>43347</v>
      </c>
      <c r="B423" s="35">
        <v>2896.7</v>
      </c>
      <c r="C423" s="35">
        <v>2897</v>
      </c>
      <c r="D423" s="35">
        <v>2900.2</v>
      </c>
      <c r="E423" s="35">
        <v>2885.1</v>
      </c>
      <c r="F423" s="35">
        <v>-1.6999999999999999E-3</v>
      </c>
      <c r="G423" s="35"/>
      <c r="H423" s="82">
        <f>S_P_500_Historical_Data8[[#This Row],[Price]]/B422-1</f>
        <v>-1.6543167327245367E-3</v>
      </c>
      <c r="I423" s="35"/>
      <c r="J423" s="35"/>
      <c r="K423" s="35"/>
      <c r="L423" s="35"/>
      <c r="M423" s="35"/>
      <c r="N423" s="35"/>
      <c r="O423" s="35"/>
      <c r="P423" s="35"/>
      <c r="Q423" s="35"/>
      <c r="R423" s="35"/>
      <c r="S423" s="35"/>
    </row>
    <row r="424" spans="1:19">
      <c r="A424" s="79">
        <v>43348</v>
      </c>
      <c r="B424" s="35">
        <v>2888.6</v>
      </c>
      <c r="C424" s="35">
        <v>2891.6</v>
      </c>
      <c r="D424" s="35">
        <v>2894.2</v>
      </c>
      <c r="E424" s="35">
        <v>2876.9</v>
      </c>
      <c r="F424" s="35">
        <v>-2.8E-3</v>
      </c>
      <c r="G424" s="35"/>
      <c r="H424" s="82">
        <f>S_P_500_Historical_Data8[[#This Row],[Price]]/B423-1</f>
        <v>-2.7962854282459482E-3</v>
      </c>
      <c r="I424" s="35"/>
      <c r="J424" s="35"/>
      <c r="K424" s="35"/>
      <c r="L424" s="35"/>
      <c r="M424" s="35"/>
      <c r="N424" s="35"/>
      <c r="O424" s="35"/>
      <c r="P424" s="35"/>
      <c r="Q424" s="35"/>
      <c r="R424" s="35"/>
      <c r="S424" s="35"/>
    </row>
    <row r="425" spans="1:19">
      <c r="A425" s="79">
        <v>43349</v>
      </c>
      <c r="B425" s="35">
        <v>2878.1</v>
      </c>
      <c r="C425" s="35">
        <v>2888.6</v>
      </c>
      <c r="D425" s="35">
        <v>2892.1</v>
      </c>
      <c r="E425" s="35">
        <v>2867.3</v>
      </c>
      <c r="F425" s="35">
        <v>-3.5999999999999999E-3</v>
      </c>
      <c r="G425" s="35"/>
      <c r="H425" s="82">
        <f>S_P_500_Historical_Data8[[#This Row],[Price]]/B424-1</f>
        <v>-3.6349788825036367E-3</v>
      </c>
      <c r="I425" s="35"/>
      <c r="J425" s="35"/>
      <c r="K425" s="35"/>
      <c r="L425" s="35"/>
      <c r="M425" s="35"/>
      <c r="N425" s="35"/>
      <c r="O425" s="35"/>
      <c r="P425" s="35"/>
      <c r="Q425" s="35"/>
      <c r="R425" s="35"/>
      <c r="S425" s="35"/>
    </row>
    <row r="426" spans="1:19">
      <c r="A426" s="79">
        <v>43350</v>
      </c>
      <c r="B426" s="35">
        <v>2871.7</v>
      </c>
      <c r="C426" s="35">
        <v>2868.3</v>
      </c>
      <c r="D426" s="35">
        <v>2883.8</v>
      </c>
      <c r="E426" s="35">
        <v>2864.1</v>
      </c>
      <c r="F426" s="35">
        <v>-2.2000000000000001E-3</v>
      </c>
      <c r="G426" s="35"/>
      <c r="H426" s="82">
        <f>S_P_500_Historical_Data8[[#This Row],[Price]]/B425-1</f>
        <v>-2.2236892394288388E-3</v>
      </c>
      <c r="I426" s="35"/>
      <c r="J426" s="35"/>
      <c r="K426" s="35"/>
      <c r="L426" s="35"/>
      <c r="M426" s="35"/>
      <c r="N426" s="35"/>
      <c r="O426" s="35"/>
      <c r="P426" s="35"/>
      <c r="Q426" s="35"/>
      <c r="R426" s="35"/>
      <c r="S426" s="35"/>
    </row>
    <row r="427" spans="1:19">
      <c r="A427" s="79">
        <v>43353</v>
      </c>
      <c r="B427" s="35">
        <v>2877.1</v>
      </c>
      <c r="C427" s="35">
        <v>2881.4</v>
      </c>
      <c r="D427" s="35">
        <v>2886.9</v>
      </c>
      <c r="E427" s="35">
        <v>2875.9</v>
      </c>
      <c r="F427" s="35">
        <v>1.9E-3</v>
      </c>
      <c r="G427" s="35"/>
      <c r="H427" s="82">
        <f>S_P_500_Historical_Data8[[#This Row],[Price]]/B426-1</f>
        <v>1.8804192638506301E-3</v>
      </c>
      <c r="I427" s="35"/>
      <c r="J427" s="35"/>
      <c r="K427" s="35"/>
      <c r="L427" s="35"/>
      <c r="M427" s="35"/>
      <c r="N427" s="35"/>
      <c r="O427" s="35"/>
      <c r="P427" s="35"/>
      <c r="Q427" s="35"/>
      <c r="R427" s="35"/>
      <c r="S427" s="35"/>
    </row>
    <row r="428" spans="1:19">
      <c r="A428" s="79">
        <v>43354</v>
      </c>
      <c r="B428" s="35">
        <v>2887.9</v>
      </c>
      <c r="C428" s="35">
        <v>2871.6</v>
      </c>
      <c r="D428" s="35">
        <v>2892.5</v>
      </c>
      <c r="E428" s="35">
        <v>2866.8</v>
      </c>
      <c r="F428" s="35">
        <v>3.8E-3</v>
      </c>
      <c r="G428" s="35"/>
      <c r="H428" s="82">
        <f>S_P_500_Historical_Data8[[#This Row],[Price]]/B427-1</f>
        <v>3.7537798477633721E-3</v>
      </c>
      <c r="I428" s="35"/>
      <c r="J428" s="35"/>
      <c r="K428" s="35"/>
      <c r="L428" s="35"/>
      <c r="M428" s="35"/>
      <c r="N428" s="35"/>
      <c r="O428" s="35"/>
      <c r="P428" s="35"/>
      <c r="Q428" s="35"/>
      <c r="R428" s="35"/>
      <c r="S428" s="35"/>
    </row>
    <row r="429" spans="1:19">
      <c r="A429" s="79">
        <v>43355</v>
      </c>
      <c r="B429" s="35">
        <v>2888.9</v>
      </c>
      <c r="C429" s="35">
        <v>2888.3</v>
      </c>
      <c r="D429" s="35">
        <v>2894.7</v>
      </c>
      <c r="E429" s="35">
        <v>2879.2</v>
      </c>
      <c r="F429" s="35">
        <v>2.9999999999999997E-4</v>
      </c>
      <c r="G429" s="35"/>
      <c r="H429" s="82">
        <f>S_P_500_Historical_Data8[[#This Row],[Price]]/B428-1</f>
        <v>3.4627237785245235E-4</v>
      </c>
      <c r="I429" s="35"/>
      <c r="J429" s="35"/>
      <c r="K429" s="35"/>
      <c r="L429" s="35"/>
      <c r="M429" s="35"/>
      <c r="N429" s="35"/>
      <c r="O429" s="35"/>
      <c r="P429" s="35"/>
      <c r="Q429" s="35"/>
      <c r="R429" s="35"/>
      <c r="S429" s="35"/>
    </row>
    <row r="430" spans="1:19">
      <c r="A430" s="79">
        <v>43356</v>
      </c>
      <c r="B430" s="35">
        <v>2904.2</v>
      </c>
      <c r="C430" s="35">
        <v>2896.8</v>
      </c>
      <c r="D430" s="35">
        <v>2906.8</v>
      </c>
      <c r="E430" s="35">
        <v>2896.4</v>
      </c>
      <c r="F430" s="35">
        <v>5.3E-3</v>
      </c>
      <c r="G430" s="35"/>
      <c r="H430" s="82">
        <f>S_P_500_Historical_Data8[[#This Row],[Price]]/B429-1</f>
        <v>5.2961334764096701E-3</v>
      </c>
      <c r="I430" s="35"/>
      <c r="J430" s="35"/>
      <c r="K430" s="35"/>
      <c r="L430" s="35"/>
      <c r="M430" s="35"/>
      <c r="N430" s="35"/>
      <c r="O430" s="35"/>
      <c r="P430" s="35"/>
      <c r="Q430" s="35"/>
      <c r="R430" s="35"/>
      <c r="S430" s="35"/>
    </row>
    <row r="431" spans="1:19">
      <c r="A431" s="79">
        <v>43357</v>
      </c>
      <c r="B431" s="35">
        <v>2905</v>
      </c>
      <c r="C431" s="35">
        <v>2906.4</v>
      </c>
      <c r="D431" s="35">
        <v>2908.3</v>
      </c>
      <c r="E431" s="35">
        <v>2895.8</v>
      </c>
      <c r="F431" s="35">
        <v>2.9999999999999997E-4</v>
      </c>
      <c r="G431" s="35"/>
      <c r="H431" s="82">
        <f>S_P_500_Historical_Data8[[#This Row],[Price]]/B430-1</f>
        <v>2.7546312237447523E-4</v>
      </c>
      <c r="I431" s="35"/>
      <c r="J431" s="35"/>
      <c r="K431" s="35"/>
      <c r="L431" s="35"/>
      <c r="M431" s="35"/>
      <c r="N431" s="35"/>
      <c r="O431" s="35"/>
      <c r="P431" s="35"/>
      <c r="Q431" s="35"/>
      <c r="R431" s="35"/>
      <c r="S431" s="35"/>
    </row>
    <row r="432" spans="1:19">
      <c r="A432" s="79">
        <v>43360</v>
      </c>
      <c r="B432" s="35">
        <v>2888.8</v>
      </c>
      <c r="C432" s="35">
        <v>2903.8</v>
      </c>
      <c r="D432" s="35">
        <v>2904.7</v>
      </c>
      <c r="E432" s="35">
        <v>2886.2</v>
      </c>
      <c r="F432" s="35">
        <v>-5.5999999999999999E-3</v>
      </c>
      <c r="G432" s="35"/>
      <c r="H432" s="82">
        <f>S_P_500_Historical_Data8[[#This Row],[Price]]/B431-1</f>
        <v>-5.576592082616072E-3</v>
      </c>
      <c r="I432" s="35"/>
      <c r="J432" s="35"/>
      <c r="K432" s="35"/>
      <c r="L432" s="35"/>
      <c r="M432" s="35"/>
      <c r="N432" s="35"/>
      <c r="O432" s="35"/>
      <c r="P432" s="35"/>
      <c r="Q432" s="35"/>
      <c r="R432" s="35"/>
      <c r="S432" s="35"/>
    </row>
    <row r="433" spans="1:19">
      <c r="A433" s="79">
        <v>43361</v>
      </c>
      <c r="B433" s="35">
        <v>2904.3</v>
      </c>
      <c r="C433" s="35">
        <v>2890.7</v>
      </c>
      <c r="D433" s="35">
        <v>2911.2</v>
      </c>
      <c r="E433" s="35">
        <v>2890.4</v>
      </c>
      <c r="F433" s="35">
        <v>5.4000000000000003E-3</v>
      </c>
      <c r="G433" s="35"/>
      <c r="H433" s="82">
        <f>S_P_500_Historical_Data8[[#This Row],[Price]]/B432-1</f>
        <v>5.3655497092217619E-3</v>
      </c>
      <c r="I433" s="35"/>
      <c r="J433" s="35"/>
      <c r="K433" s="35"/>
      <c r="L433" s="35"/>
      <c r="M433" s="35"/>
      <c r="N433" s="35"/>
      <c r="O433" s="35"/>
      <c r="P433" s="35"/>
      <c r="Q433" s="35"/>
      <c r="R433" s="35"/>
      <c r="S433" s="35"/>
    </row>
    <row r="434" spans="1:19">
      <c r="A434" s="79">
        <v>43362</v>
      </c>
      <c r="B434" s="35">
        <v>2907.9</v>
      </c>
      <c r="C434" s="35">
        <v>2906.6</v>
      </c>
      <c r="D434" s="35">
        <v>2912.4</v>
      </c>
      <c r="E434" s="35">
        <v>2903.8</v>
      </c>
      <c r="F434" s="35">
        <v>1.1999999999999999E-3</v>
      </c>
      <c r="G434" s="35"/>
      <c r="H434" s="82">
        <f>S_P_500_Historical_Data8[[#This Row],[Price]]/B433-1</f>
        <v>1.2395413696932867E-3</v>
      </c>
      <c r="I434" s="35"/>
      <c r="J434" s="35"/>
      <c r="K434" s="35"/>
      <c r="L434" s="35"/>
      <c r="M434" s="35"/>
      <c r="N434" s="35"/>
      <c r="O434" s="35"/>
      <c r="P434" s="35"/>
      <c r="Q434" s="35"/>
      <c r="R434" s="35"/>
      <c r="S434" s="35"/>
    </row>
    <row r="435" spans="1:19">
      <c r="A435" s="79">
        <v>43363</v>
      </c>
      <c r="B435" s="35">
        <v>2930.8</v>
      </c>
      <c r="C435" s="35">
        <v>2919.7</v>
      </c>
      <c r="D435" s="35">
        <v>2934.8</v>
      </c>
      <c r="E435" s="35">
        <v>2919.7</v>
      </c>
      <c r="F435" s="35">
        <v>7.9000000000000008E-3</v>
      </c>
      <c r="G435" s="35"/>
      <c r="H435" s="82">
        <f>S_P_500_Historical_Data8[[#This Row],[Price]]/B434-1</f>
        <v>7.8750988685993839E-3</v>
      </c>
      <c r="I435" s="35"/>
      <c r="J435" s="35"/>
      <c r="K435" s="35"/>
      <c r="L435" s="35"/>
      <c r="M435" s="35"/>
      <c r="N435" s="35"/>
      <c r="O435" s="35"/>
      <c r="P435" s="35"/>
      <c r="Q435" s="35"/>
      <c r="R435" s="35"/>
      <c r="S435" s="35"/>
    </row>
    <row r="436" spans="1:19">
      <c r="A436" s="79">
        <v>43364</v>
      </c>
      <c r="B436" s="35">
        <v>2929.7</v>
      </c>
      <c r="C436" s="35">
        <v>2936.8</v>
      </c>
      <c r="D436" s="35">
        <v>2940.9</v>
      </c>
      <c r="E436" s="35">
        <v>2927.1</v>
      </c>
      <c r="F436" s="35">
        <v>-4.0000000000000002E-4</v>
      </c>
      <c r="G436" s="35"/>
      <c r="H436" s="82">
        <f>S_P_500_Historical_Data8[[#This Row],[Price]]/B435-1</f>
        <v>-3.7532414357865918E-4</v>
      </c>
      <c r="I436" s="35"/>
      <c r="J436" s="35"/>
      <c r="K436" s="35"/>
      <c r="L436" s="35"/>
      <c r="M436" s="35"/>
      <c r="N436" s="35"/>
      <c r="O436" s="35"/>
      <c r="P436" s="35"/>
      <c r="Q436" s="35"/>
      <c r="R436" s="35"/>
      <c r="S436" s="35"/>
    </row>
    <row r="437" spans="1:19">
      <c r="A437" s="79">
        <v>43367</v>
      </c>
      <c r="B437" s="35">
        <v>2919.4</v>
      </c>
      <c r="C437" s="35">
        <v>2921.8</v>
      </c>
      <c r="D437" s="35">
        <v>2923.8</v>
      </c>
      <c r="E437" s="35">
        <v>2912.6</v>
      </c>
      <c r="F437" s="35">
        <v>-3.5000000000000001E-3</v>
      </c>
      <c r="G437" s="35"/>
      <c r="H437" s="82">
        <f>S_P_500_Historical_Data8[[#This Row],[Price]]/B436-1</f>
        <v>-3.5157183329350694E-3</v>
      </c>
      <c r="I437" s="35"/>
      <c r="J437" s="35"/>
      <c r="K437" s="35"/>
      <c r="L437" s="35"/>
      <c r="M437" s="35"/>
      <c r="N437" s="35"/>
      <c r="O437" s="35"/>
      <c r="P437" s="35"/>
      <c r="Q437" s="35"/>
      <c r="R437" s="35"/>
      <c r="S437" s="35"/>
    </row>
    <row r="438" spans="1:19">
      <c r="A438" s="79">
        <v>43368</v>
      </c>
      <c r="B438" s="35">
        <v>2915.6</v>
      </c>
      <c r="C438" s="35">
        <v>2921.8</v>
      </c>
      <c r="D438" s="35">
        <v>2923.9</v>
      </c>
      <c r="E438" s="35">
        <v>2913.7</v>
      </c>
      <c r="F438" s="35">
        <v>-1.2999999999999999E-3</v>
      </c>
      <c r="G438" s="35"/>
      <c r="H438" s="82">
        <f>S_P_500_Historical_Data8[[#This Row],[Price]]/B437-1</f>
        <v>-1.301637322737581E-3</v>
      </c>
      <c r="I438" s="35"/>
      <c r="J438" s="35"/>
      <c r="K438" s="35"/>
      <c r="L438" s="35"/>
      <c r="M438" s="35"/>
      <c r="N438" s="35"/>
      <c r="O438" s="35"/>
      <c r="P438" s="35"/>
      <c r="Q438" s="35"/>
      <c r="R438" s="35"/>
      <c r="S438" s="35"/>
    </row>
    <row r="439" spans="1:19">
      <c r="A439" s="79">
        <v>43369</v>
      </c>
      <c r="B439" s="35">
        <v>2906</v>
      </c>
      <c r="C439" s="35">
        <v>2917</v>
      </c>
      <c r="D439" s="35">
        <v>2931.2</v>
      </c>
      <c r="E439" s="35">
        <v>2903.3</v>
      </c>
      <c r="F439" s="35">
        <v>-3.3E-3</v>
      </c>
      <c r="G439" s="35"/>
      <c r="H439" s="82">
        <f>S_P_500_Historical_Data8[[#This Row],[Price]]/B438-1</f>
        <v>-3.2926327342570616E-3</v>
      </c>
      <c r="I439" s="35"/>
      <c r="J439" s="35"/>
      <c r="K439" s="35"/>
      <c r="L439" s="35"/>
      <c r="M439" s="35"/>
      <c r="N439" s="35"/>
      <c r="O439" s="35"/>
      <c r="P439" s="35"/>
      <c r="Q439" s="35"/>
      <c r="R439" s="35"/>
      <c r="S439" s="35"/>
    </row>
    <row r="440" spans="1:19">
      <c r="A440" s="79">
        <v>43370</v>
      </c>
      <c r="B440" s="35">
        <v>2914</v>
      </c>
      <c r="C440" s="35">
        <v>2911.7</v>
      </c>
      <c r="D440" s="35">
        <v>2927.2</v>
      </c>
      <c r="E440" s="35">
        <v>2909.3</v>
      </c>
      <c r="F440" s="35">
        <v>2.8E-3</v>
      </c>
      <c r="G440" s="35"/>
      <c r="H440" s="82">
        <f>S_P_500_Historical_Data8[[#This Row],[Price]]/B439-1</f>
        <v>2.7529249827942248E-3</v>
      </c>
      <c r="I440" s="35"/>
      <c r="J440" s="35"/>
      <c r="K440" s="35"/>
      <c r="L440" s="35"/>
      <c r="M440" s="35"/>
      <c r="N440" s="35"/>
      <c r="O440" s="35"/>
      <c r="P440" s="35"/>
      <c r="Q440" s="35"/>
      <c r="R440" s="35"/>
      <c r="S440" s="35"/>
    </row>
    <row r="441" spans="1:19">
      <c r="A441" s="79">
        <v>43371</v>
      </c>
      <c r="B441" s="35">
        <v>2914</v>
      </c>
      <c r="C441" s="35">
        <v>2910</v>
      </c>
      <c r="D441" s="35">
        <v>2920.5</v>
      </c>
      <c r="E441" s="35">
        <v>2907.5</v>
      </c>
      <c r="F441" s="35">
        <v>0</v>
      </c>
      <c r="G441" s="35"/>
      <c r="H441" s="82">
        <f>S_P_500_Historical_Data8[[#This Row],[Price]]/B440-1</f>
        <v>0</v>
      </c>
      <c r="I441" s="35"/>
      <c r="J441" s="35"/>
      <c r="K441" s="35"/>
      <c r="L441" s="35"/>
      <c r="M441" s="35"/>
      <c r="N441" s="35"/>
      <c r="O441" s="35"/>
      <c r="P441" s="35"/>
      <c r="Q441" s="35"/>
      <c r="R441" s="35"/>
      <c r="S441" s="35"/>
    </row>
    <row r="442" spans="1:19">
      <c r="A442" s="79">
        <v>43374</v>
      </c>
      <c r="B442" s="35">
        <v>2924.6</v>
      </c>
      <c r="C442" s="35">
        <v>2926.3</v>
      </c>
      <c r="D442" s="35">
        <v>2937.1</v>
      </c>
      <c r="E442" s="35">
        <v>2917.9</v>
      </c>
      <c r="F442" s="35">
        <v>3.5999999999999999E-3</v>
      </c>
      <c r="G442" s="35"/>
      <c r="H442" s="82">
        <f>S_P_500_Historical_Data8[[#This Row],[Price]]/B441-1</f>
        <v>3.6376115305420953E-3</v>
      </c>
      <c r="I442" s="35"/>
      <c r="J442" s="35"/>
      <c r="K442" s="35"/>
      <c r="L442" s="35"/>
      <c r="M442" s="35"/>
      <c r="N442" s="35"/>
      <c r="O442" s="35"/>
      <c r="P442" s="35"/>
      <c r="Q442" s="35"/>
      <c r="R442" s="35"/>
      <c r="S442" s="35"/>
    </row>
    <row r="443" spans="1:19">
      <c r="A443" s="79">
        <v>43375</v>
      </c>
      <c r="B443" s="35">
        <v>2923.4</v>
      </c>
      <c r="C443" s="35">
        <v>2923.8</v>
      </c>
      <c r="D443" s="35">
        <v>2931.4</v>
      </c>
      <c r="E443" s="35">
        <v>2919.4</v>
      </c>
      <c r="F443" s="35">
        <v>-4.0000000000000002E-4</v>
      </c>
      <c r="G443" s="35"/>
      <c r="H443" s="82">
        <f>S_P_500_Historical_Data8[[#This Row],[Price]]/B442-1</f>
        <v>-4.1031252137035956E-4</v>
      </c>
      <c r="I443" s="35"/>
      <c r="J443" s="35"/>
      <c r="K443" s="35"/>
      <c r="L443" s="35"/>
      <c r="M443" s="35"/>
      <c r="N443" s="35"/>
      <c r="O443" s="35"/>
      <c r="P443" s="35"/>
      <c r="Q443" s="35"/>
      <c r="R443" s="35"/>
      <c r="S443" s="35"/>
    </row>
    <row r="444" spans="1:19">
      <c r="A444" s="79">
        <v>43376</v>
      </c>
      <c r="B444" s="35">
        <v>2925.5</v>
      </c>
      <c r="C444" s="35">
        <v>2931.7</v>
      </c>
      <c r="D444" s="35">
        <v>2939.9</v>
      </c>
      <c r="E444" s="35">
        <v>2921.4</v>
      </c>
      <c r="F444" s="35">
        <v>6.9999999999999999E-4</v>
      </c>
      <c r="G444" s="35"/>
      <c r="H444" s="82">
        <f>S_P_500_Historical_Data8[[#This Row],[Price]]/B443-1</f>
        <v>7.1834165697470809E-4</v>
      </c>
      <c r="I444" s="35"/>
      <c r="J444" s="35"/>
      <c r="K444" s="35"/>
      <c r="L444" s="35"/>
      <c r="M444" s="35"/>
      <c r="N444" s="35"/>
      <c r="O444" s="35"/>
      <c r="P444" s="35"/>
      <c r="Q444" s="35"/>
      <c r="R444" s="35"/>
      <c r="S444" s="35"/>
    </row>
    <row r="445" spans="1:19">
      <c r="A445" s="79">
        <v>43377</v>
      </c>
      <c r="B445" s="35">
        <v>2901.6</v>
      </c>
      <c r="C445" s="35">
        <v>2919.3</v>
      </c>
      <c r="D445" s="35">
        <v>2919.8</v>
      </c>
      <c r="E445" s="35">
        <v>2883.9</v>
      </c>
      <c r="F445" s="35">
        <v>-8.2000000000000007E-3</v>
      </c>
      <c r="G445" s="35"/>
      <c r="H445" s="82">
        <f>S_P_500_Historical_Data8[[#This Row],[Price]]/B444-1</f>
        <v>-8.1695436677491351E-3</v>
      </c>
      <c r="I445" s="35"/>
      <c r="J445" s="35"/>
      <c r="K445" s="35"/>
      <c r="L445" s="35"/>
      <c r="M445" s="35"/>
      <c r="N445" s="35"/>
      <c r="O445" s="35"/>
      <c r="P445" s="35"/>
      <c r="Q445" s="35"/>
      <c r="R445" s="35"/>
      <c r="S445" s="35"/>
    </row>
    <row r="446" spans="1:19">
      <c r="A446" s="79">
        <v>43378</v>
      </c>
      <c r="B446" s="35">
        <v>2885.6</v>
      </c>
      <c r="C446" s="35">
        <v>2902.5</v>
      </c>
      <c r="D446" s="35">
        <v>2909.6</v>
      </c>
      <c r="E446" s="35">
        <v>2869.3</v>
      </c>
      <c r="F446" s="35">
        <v>-5.4999999999999997E-3</v>
      </c>
      <c r="G446" s="35"/>
      <c r="H446" s="82">
        <f>S_P_500_Historical_Data8[[#This Row],[Price]]/B445-1</f>
        <v>-5.5141990625862114E-3</v>
      </c>
      <c r="I446" s="35"/>
      <c r="J446" s="35"/>
      <c r="K446" s="35"/>
      <c r="L446" s="35"/>
      <c r="M446" s="35"/>
      <c r="N446" s="35"/>
      <c r="O446" s="35"/>
      <c r="P446" s="35"/>
      <c r="Q446" s="35"/>
      <c r="R446" s="35"/>
      <c r="S446" s="35"/>
    </row>
    <row r="447" spans="1:19">
      <c r="A447" s="79">
        <v>43381</v>
      </c>
      <c r="B447" s="35">
        <v>2884.4</v>
      </c>
      <c r="C447" s="35">
        <v>2877.5</v>
      </c>
      <c r="D447" s="35">
        <v>2889.4</v>
      </c>
      <c r="E447" s="35">
        <v>2862.1</v>
      </c>
      <c r="F447" s="35">
        <v>-4.0000000000000002E-4</v>
      </c>
      <c r="G447" s="35"/>
      <c r="H447" s="82">
        <f>S_P_500_Historical_Data8[[#This Row],[Price]]/B446-1</f>
        <v>-4.158580537841905E-4</v>
      </c>
      <c r="I447" s="35"/>
      <c r="J447" s="35"/>
      <c r="K447" s="35"/>
      <c r="L447" s="35"/>
      <c r="M447" s="35"/>
      <c r="N447" s="35"/>
      <c r="O447" s="35"/>
      <c r="P447" s="35"/>
      <c r="Q447" s="35"/>
      <c r="R447" s="35"/>
      <c r="S447" s="35"/>
    </row>
    <row r="448" spans="1:19">
      <c r="A448" s="79">
        <v>43382</v>
      </c>
      <c r="B448" s="35">
        <v>2880.3</v>
      </c>
      <c r="C448" s="35">
        <v>2882.5</v>
      </c>
      <c r="D448" s="35">
        <v>2894.8</v>
      </c>
      <c r="E448" s="35">
        <v>2874.3</v>
      </c>
      <c r="F448" s="35">
        <v>-1.4E-3</v>
      </c>
      <c r="G448" s="35"/>
      <c r="H448" s="82">
        <f>S_P_500_Historical_Data8[[#This Row],[Price]]/B447-1</f>
        <v>-1.42143946748019E-3</v>
      </c>
      <c r="I448" s="35"/>
      <c r="J448" s="35"/>
      <c r="K448" s="35"/>
      <c r="L448" s="35"/>
      <c r="M448" s="35"/>
      <c r="N448" s="35"/>
      <c r="O448" s="35"/>
      <c r="P448" s="35"/>
      <c r="Q448" s="35"/>
      <c r="R448" s="35"/>
      <c r="S448" s="35"/>
    </row>
    <row r="449" spans="1:19">
      <c r="A449" s="79">
        <v>43383</v>
      </c>
      <c r="B449" s="35">
        <v>2785.7</v>
      </c>
      <c r="C449" s="35">
        <v>2873.9</v>
      </c>
      <c r="D449" s="35">
        <v>2874</v>
      </c>
      <c r="E449" s="35">
        <v>2784.9</v>
      </c>
      <c r="F449" s="35">
        <v>-3.2800000000000003E-2</v>
      </c>
      <c r="G449" s="35"/>
      <c r="H449" s="82">
        <f>S_P_500_Historical_Data8[[#This Row],[Price]]/B448-1</f>
        <v>-3.2843800992952255E-2</v>
      </c>
      <c r="I449" s="35"/>
      <c r="J449" s="35"/>
      <c r="K449" s="35"/>
      <c r="L449" s="35"/>
      <c r="M449" s="35"/>
      <c r="N449" s="35"/>
      <c r="O449" s="35"/>
      <c r="P449" s="35"/>
      <c r="Q449" s="35"/>
      <c r="R449" s="35"/>
      <c r="S449" s="35"/>
    </row>
    <row r="450" spans="1:19">
      <c r="A450" s="79">
        <v>43384</v>
      </c>
      <c r="B450" s="35">
        <v>2728.4</v>
      </c>
      <c r="C450" s="35">
        <v>2776.9</v>
      </c>
      <c r="D450" s="35">
        <v>2795.1</v>
      </c>
      <c r="E450" s="35">
        <v>2710.5</v>
      </c>
      <c r="F450" s="35">
        <v>-2.06E-2</v>
      </c>
      <c r="G450" s="35"/>
      <c r="H450" s="82">
        <f>S_P_500_Historical_Data8[[#This Row],[Price]]/B449-1</f>
        <v>-2.0569336253006276E-2</v>
      </c>
      <c r="I450" s="35"/>
      <c r="J450" s="35"/>
      <c r="K450" s="35"/>
      <c r="L450" s="35"/>
      <c r="M450" s="35"/>
      <c r="N450" s="35"/>
      <c r="O450" s="35"/>
      <c r="P450" s="35"/>
      <c r="Q450" s="35"/>
      <c r="R450" s="35"/>
      <c r="S450" s="35"/>
    </row>
    <row r="451" spans="1:19">
      <c r="A451" s="79">
        <v>43385</v>
      </c>
      <c r="B451" s="35">
        <v>2767.1</v>
      </c>
      <c r="C451" s="35">
        <v>2770.5</v>
      </c>
      <c r="D451" s="35">
        <v>2775.8</v>
      </c>
      <c r="E451" s="35">
        <v>2729.4</v>
      </c>
      <c r="F451" s="35">
        <v>1.4200000000000001E-2</v>
      </c>
      <c r="G451" s="35"/>
      <c r="H451" s="82">
        <f>S_P_500_Historical_Data8[[#This Row],[Price]]/B450-1</f>
        <v>1.4184137223280935E-2</v>
      </c>
      <c r="I451" s="35"/>
      <c r="J451" s="35"/>
      <c r="K451" s="35"/>
      <c r="L451" s="35"/>
      <c r="M451" s="35"/>
      <c r="N451" s="35"/>
      <c r="O451" s="35"/>
      <c r="P451" s="35"/>
      <c r="Q451" s="35"/>
      <c r="R451" s="35"/>
      <c r="S451" s="35"/>
    </row>
    <row r="452" spans="1:19">
      <c r="A452" s="79">
        <v>43388</v>
      </c>
      <c r="B452" s="35">
        <v>2750.8</v>
      </c>
      <c r="C452" s="35">
        <v>2763.8</v>
      </c>
      <c r="D452" s="35">
        <v>2776</v>
      </c>
      <c r="E452" s="35">
        <v>2749</v>
      </c>
      <c r="F452" s="35">
        <v>-5.8999999999999999E-3</v>
      </c>
      <c r="G452" s="35"/>
      <c r="H452" s="82">
        <f>S_P_500_Historical_Data8[[#This Row],[Price]]/B451-1</f>
        <v>-5.8906436341294999E-3</v>
      </c>
      <c r="I452" s="35"/>
      <c r="J452" s="35"/>
      <c r="K452" s="35"/>
      <c r="L452" s="35"/>
      <c r="M452" s="35"/>
      <c r="N452" s="35"/>
      <c r="O452" s="35"/>
      <c r="P452" s="35"/>
      <c r="Q452" s="35"/>
      <c r="R452" s="35"/>
      <c r="S452" s="35"/>
    </row>
    <row r="453" spans="1:19">
      <c r="A453" s="79">
        <v>43389</v>
      </c>
      <c r="B453" s="35">
        <v>2809.9</v>
      </c>
      <c r="C453" s="35">
        <v>2767.1</v>
      </c>
      <c r="D453" s="35">
        <v>2813.5</v>
      </c>
      <c r="E453" s="35">
        <v>2766.9</v>
      </c>
      <c r="F453" s="35">
        <v>2.1499999999999998E-2</v>
      </c>
      <c r="G453" s="35"/>
      <c r="H453" s="82">
        <f>S_P_500_Historical_Data8[[#This Row],[Price]]/B452-1</f>
        <v>2.1484659008288443E-2</v>
      </c>
      <c r="I453" s="35"/>
      <c r="J453" s="35"/>
      <c r="K453" s="35"/>
      <c r="L453" s="35"/>
      <c r="M453" s="35"/>
      <c r="N453" s="35"/>
      <c r="O453" s="35"/>
      <c r="P453" s="35"/>
      <c r="Q453" s="35"/>
      <c r="R453" s="35"/>
      <c r="S453" s="35"/>
    </row>
    <row r="454" spans="1:19">
      <c r="A454" s="79">
        <v>43390</v>
      </c>
      <c r="B454" s="35">
        <v>2809.2</v>
      </c>
      <c r="C454" s="35">
        <v>2811.7</v>
      </c>
      <c r="D454" s="35">
        <v>2816.9</v>
      </c>
      <c r="E454" s="35">
        <v>2781.8</v>
      </c>
      <c r="F454" s="35">
        <v>-2.0000000000000001E-4</v>
      </c>
      <c r="G454" s="35"/>
      <c r="H454" s="82">
        <f>S_P_500_Historical_Data8[[#This Row],[Price]]/B453-1</f>
        <v>-2.4911918573622405E-4</v>
      </c>
      <c r="I454" s="35"/>
      <c r="J454" s="35"/>
      <c r="K454" s="35"/>
      <c r="L454" s="35"/>
      <c r="M454" s="35"/>
      <c r="N454" s="35"/>
      <c r="O454" s="35"/>
      <c r="P454" s="35"/>
      <c r="Q454" s="35"/>
      <c r="R454" s="35"/>
      <c r="S454" s="35"/>
    </row>
    <row r="455" spans="1:19">
      <c r="A455" s="79">
        <v>43391</v>
      </c>
      <c r="B455" s="35">
        <v>2768.8</v>
      </c>
      <c r="C455" s="35">
        <v>2802</v>
      </c>
      <c r="D455" s="35">
        <v>2806</v>
      </c>
      <c r="E455" s="35">
        <v>2755.2</v>
      </c>
      <c r="F455" s="35">
        <v>-1.44E-2</v>
      </c>
      <c r="G455" s="35"/>
      <c r="H455" s="82">
        <f>S_P_500_Historical_Data8[[#This Row],[Price]]/B454-1</f>
        <v>-1.4381318524846809E-2</v>
      </c>
      <c r="I455" s="35"/>
      <c r="J455" s="35"/>
      <c r="K455" s="35"/>
      <c r="L455" s="35"/>
      <c r="M455" s="35"/>
      <c r="N455" s="35"/>
      <c r="O455" s="35"/>
      <c r="P455" s="35"/>
      <c r="Q455" s="35"/>
      <c r="R455" s="35"/>
      <c r="S455" s="35"/>
    </row>
    <row r="456" spans="1:19">
      <c r="A456" s="79">
        <v>43392</v>
      </c>
      <c r="B456" s="35">
        <v>2767.8</v>
      </c>
      <c r="C456" s="35">
        <v>2775.7</v>
      </c>
      <c r="D456" s="35">
        <v>2797.8</v>
      </c>
      <c r="E456" s="35">
        <v>2760.3</v>
      </c>
      <c r="F456" s="35">
        <v>-4.0000000000000002E-4</v>
      </c>
      <c r="G456" s="35"/>
      <c r="H456" s="82">
        <f>S_P_500_Historical_Data8[[#This Row],[Price]]/B455-1</f>
        <v>-3.6116729268997894E-4</v>
      </c>
      <c r="I456" s="35"/>
      <c r="J456" s="35"/>
      <c r="K456" s="35"/>
      <c r="L456" s="35"/>
      <c r="M456" s="35"/>
      <c r="N456" s="35"/>
      <c r="O456" s="35"/>
      <c r="P456" s="35"/>
      <c r="Q456" s="35"/>
      <c r="R456" s="35"/>
      <c r="S456" s="35"/>
    </row>
    <row r="457" spans="1:19">
      <c r="A457" s="79">
        <v>43395</v>
      </c>
      <c r="B457" s="35">
        <v>2755.9</v>
      </c>
      <c r="C457" s="35">
        <v>2773.9</v>
      </c>
      <c r="D457" s="35">
        <v>2778.9</v>
      </c>
      <c r="E457" s="35">
        <v>2749.2</v>
      </c>
      <c r="F457" s="35">
        <v>-4.3E-3</v>
      </c>
      <c r="G457" s="35"/>
      <c r="H457" s="82">
        <f>S_P_500_Historical_Data8[[#This Row],[Price]]/B456-1</f>
        <v>-4.2994436014163195E-3</v>
      </c>
      <c r="I457" s="35"/>
      <c r="J457" s="35"/>
      <c r="K457" s="35"/>
      <c r="L457" s="35"/>
      <c r="M457" s="35"/>
      <c r="N457" s="35"/>
      <c r="O457" s="35"/>
      <c r="P457" s="35"/>
      <c r="Q457" s="35"/>
      <c r="R457" s="35"/>
      <c r="S457" s="35"/>
    </row>
    <row r="458" spans="1:19">
      <c r="A458" s="79">
        <v>43396</v>
      </c>
      <c r="B458" s="35">
        <v>2740.7</v>
      </c>
      <c r="C458" s="35">
        <v>2721</v>
      </c>
      <c r="D458" s="35">
        <v>2753.6</v>
      </c>
      <c r="E458" s="35">
        <v>2691.4</v>
      </c>
      <c r="F458" s="35">
        <v>-5.4999999999999997E-3</v>
      </c>
      <c r="G458" s="35"/>
      <c r="H458" s="82">
        <f>S_P_500_Historical_Data8[[#This Row],[Price]]/B457-1</f>
        <v>-5.5154396023078256E-3</v>
      </c>
      <c r="I458" s="35"/>
      <c r="J458" s="35"/>
      <c r="K458" s="35"/>
      <c r="L458" s="35"/>
      <c r="M458" s="35"/>
      <c r="N458" s="35"/>
      <c r="O458" s="35"/>
      <c r="P458" s="35"/>
      <c r="Q458" s="35"/>
      <c r="R458" s="35"/>
      <c r="S458" s="35"/>
    </row>
    <row r="459" spans="1:19">
      <c r="A459" s="79">
        <v>43397</v>
      </c>
      <c r="B459" s="35">
        <v>2656.1</v>
      </c>
      <c r="C459" s="35">
        <v>2737.9</v>
      </c>
      <c r="D459" s="35">
        <v>2742.6</v>
      </c>
      <c r="E459" s="35">
        <v>2651.9</v>
      </c>
      <c r="F459" s="35">
        <v>-3.09E-2</v>
      </c>
      <c r="G459" s="35"/>
      <c r="H459" s="82">
        <f>S_P_500_Historical_Data8[[#This Row],[Price]]/B458-1</f>
        <v>-3.0868026416608907E-2</v>
      </c>
      <c r="I459" s="35"/>
      <c r="J459" s="35"/>
      <c r="K459" s="35"/>
      <c r="L459" s="35"/>
      <c r="M459" s="35"/>
      <c r="N459" s="35"/>
      <c r="O459" s="35"/>
      <c r="P459" s="35"/>
      <c r="Q459" s="35"/>
      <c r="R459" s="35"/>
      <c r="S459" s="35"/>
    </row>
    <row r="460" spans="1:19">
      <c r="A460" s="79">
        <v>43398</v>
      </c>
      <c r="B460" s="35">
        <v>2705.6</v>
      </c>
      <c r="C460" s="35">
        <v>2674.9</v>
      </c>
      <c r="D460" s="35">
        <v>2722.7</v>
      </c>
      <c r="E460" s="35">
        <v>2667.8</v>
      </c>
      <c r="F460" s="35">
        <v>1.8599999999999998E-2</v>
      </c>
      <c r="G460" s="35"/>
      <c r="H460" s="82">
        <f>S_P_500_Historical_Data8[[#This Row],[Price]]/B459-1</f>
        <v>1.8636346523097869E-2</v>
      </c>
      <c r="I460" s="35"/>
      <c r="J460" s="35"/>
      <c r="K460" s="35"/>
      <c r="L460" s="35"/>
      <c r="M460" s="35"/>
      <c r="N460" s="35"/>
      <c r="O460" s="35"/>
      <c r="P460" s="35"/>
      <c r="Q460" s="35"/>
      <c r="R460" s="35"/>
      <c r="S460" s="35"/>
    </row>
    <row r="461" spans="1:19">
      <c r="A461" s="79">
        <v>43399</v>
      </c>
      <c r="B461" s="35">
        <v>2658.7</v>
      </c>
      <c r="C461" s="35">
        <v>2667.9</v>
      </c>
      <c r="D461" s="35">
        <v>2692.4</v>
      </c>
      <c r="E461" s="35">
        <v>2628.2</v>
      </c>
      <c r="F461" s="35">
        <v>-1.7299999999999999E-2</v>
      </c>
      <c r="G461" s="35"/>
      <c r="H461" s="82">
        <f>S_P_500_Historical_Data8[[#This Row],[Price]]/B460-1</f>
        <v>-1.7334417504435318E-2</v>
      </c>
      <c r="I461" s="35"/>
      <c r="J461" s="35"/>
      <c r="K461" s="35"/>
      <c r="L461" s="35"/>
      <c r="M461" s="35"/>
      <c r="N461" s="35"/>
      <c r="O461" s="35"/>
      <c r="P461" s="35"/>
      <c r="Q461" s="35"/>
      <c r="R461" s="35"/>
      <c r="S461" s="35"/>
    </row>
    <row r="462" spans="1:19">
      <c r="A462" s="79">
        <v>43402</v>
      </c>
      <c r="B462" s="35">
        <v>2641.2</v>
      </c>
      <c r="C462" s="35">
        <v>2682.7</v>
      </c>
      <c r="D462" s="35">
        <v>2706.8</v>
      </c>
      <c r="E462" s="35">
        <v>2603.5</v>
      </c>
      <c r="F462" s="35">
        <v>-6.6E-3</v>
      </c>
      <c r="G462" s="35"/>
      <c r="H462" s="82">
        <f>S_P_500_Historical_Data8[[#This Row],[Price]]/B461-1</f>
        <v>-6.5821642155940996E-3</v>
      </c>
      <c r="I462" s="35"/>
      <c r="J462" s="35"/>
      <c r="K462" s="35"/>
      <c r="L462" s="35"/>
      <c r="M462" s="35"/>
      <c r="N462" s="35"/>
      <c r="O462" s="35"/>
      <c r="P462" s="35"/>
      <c r="Q462" s="35"/>
      <c r="R462" s="35"/>
      <c r="S462" s="35"/>
    </row>
    <row r="463" spans="1:19">
      <c r="A463" s="79">
        <v>43403</v>
      </c>
      <c r="B463" s="35">
        <v>2682.6</v>
      </c>
      <c r="C463" s="35">
        <v>2640.7</v>
      </c>
      <c r="D463" s="35">
        <v>2685.4</v>
      </c>
      <c r="E463" s="35">
        <v>2635.3</v>
      </c>
      <c r="F463" s="35">
        <v>1.5699999999999999E-2</v>
      </c>
      <c r="G463" s="35"/>
      <c r="H463" s="82">
        <f>S_P_500_Historical_Data8[[#This Row],[Price]]/B462-1</f>
        <v>1.5674693321217736E-2</v>
      </c>
      <c r="I463" s="35"/>
      <c r="J463" s="35"/>
      <c r="K463" s="35"/>
      <c r="L463" s="35"/>
      <c r="M463" s="35"/>
      <c r="N463" s="35"/>
      <c r="O463" s="35"/>
      <c r="P463" s="35"/>
      <c r="Q463" s="35"/>
      <c r="R463" s="35"/>
      <c r="S463" s="35"/>
    </row>
    <row r="464" spans="1:19">
      <c r="A464" s="79">
        <v>43404</v>
      </c>
      <c r="B464" s="35">
        <v>2711.7</v>
      </c>
      <c r="C464" s="35">
        <v>2705.6</v>
      </c>
      <c r="D464" s="35">
        <v>2736.7</v>
      </c>
      <c r="E464" s="35">
        <v>2705.6</v>
      </c>
      <c r="F464" s="35">
        <v>1.0800000000000001E-2</v>
      </c>
      <c r="G464" s="35"/>
      <c r="H464" s="82">
        <f>S_P_500_Historical_Data8[[#This Row],[Price]]/B463-1</f>
        <v>1.0847685081637248E-2</v>
      </c>
      <c r="I464" s="35"/>
      <c r="J464" s="35"/>
      <c r="K464" s="35"/>
      <c r="L464" s="35"/>
      <c r="M464" s="35"/>
      <c r="N464" s="35"/>
      <c r="O464" s="35"/>
      <c r="P464" s="35"/>
      <c r="Q464" s="35"/>
      <c r="R464" s="35"/>
      <c r="S464" s="35"/>
    </row>
    <row r="465" spans="1:19">
      <c r="A465" s="79">
        <v>43405</v>
      </c>
      <c r="B465" s="35">
        <v>2740.4</v>
      </c>
      <c r="C465" s="35">
        <v>2717.6</v>
      </c>
      <c r="D465" s="35">
        <v>2741.7</v>
      </c>
      <c r="E465" s="35">
        <v>2708.8</v>
      </c>
      <c r="F465" s="35">
        <v>1.06E-2</v>
      </c>
      <c r="G465" s="35"/>
      <c r="H465" s="82">
        <f>S_P_500_Historical_Data8[[#This Row],[Price]]/B464-1</f>
        <v>1.058376664085281E-2</v>
      </c>
      <c r="I465" s="35"/>
      <c r="J465" s="35"/>
      <c r="K465" s="35"/>
      <c r="L465" s="35"/>
      <c r="M465" s="35"/>
      <c r="N465" s="35"/>
      <c r="O465" s="35"/>
      <c r="P465" s="35"/>
      <c r="Q465" s="35"/>
      <c r="R465" s="35"/>
      <c r="S465" s="35"/>
    </row>
    <row r="466" spans="1:19">
      <c r="A466" s="79">
        <v>43406</v>
      </c>
      <c r="B466" s="35">
        <v>2723.1</v>
      </c>
      <c r="C466" s="35">
        <v>2745.4</v>
      </c>
      <c r="D466" s="35">
        <v>2756.6</v>
      </c>
      <c r="E466" s="35">
        <v>2700.4</v>
      </c>
      <c r="F466" s="35">
        <v>-6.3E-3</v>
      </c>
      <c r="G466" s="35"/>
      <c r="H466" s="82">
        <f>S_P_500_Historical_Data8[[#This Row],[Price]]/B465-1</f>
        <v>-6.3129470150343758E-3</v>
      </c>
      <c r="I466" s="35"/>
      <c r="J466" s="35"/>
      <c r="K466" s="35"/>
      <c r="L466" s="35"/>
      <c r="M466" s="35"/>
      <c r="N466" s="35"/>
      <c r="O466" s="35"/>
      <c r="P466" s="35"/>
      <c r="Q466" s="35"/>
      <c r="R466" s="35"/>
      <c r="S466" s="35"/>
    </row>
    <row r="467" spans="1:19">
      <c r="A467" s="79">
        <v>43409</v>
      </c>
      <c r="B467" s="35">
        <v>2738.3</v>
      </c>
      <c r="C467" s="35">
        <v>2726.4</v>
      </c>
      <c r="D467" s="35">
        <v>2744.3</v>
      </c>
      <c r="E467" s="35">
        <v>2717.9</v>
      </c>
      <c r="F467" s="35">
        <v>5.5999999999999999E-3</v>
      </c>
      <c r="G467" s="35"/>
      <c r="H467" s="82">
        <f>S_P_500_Historical_Data8[[#This Row],[Price]]/B466-1</f>
        <v>5.5818735999413338E-3</v>
      </c>
      <c r="I467" s="35"/>
      <c r="J467" s="35"/>
      <c r="K467" s="35"/>
      <c r="L467" s="35"/>
      <c r="M467" s="35"/>
      <c r="N467" s="35"/>
      <c r="O467" s="35"/>
      <c r="P467" s="35"/>
      <c r="Q467" s="35"/>
      <c r="R467" s="35"/>
      <c r="S467" s="35"/>
    </row>
    <row r="468" spans="1:19">
      <c r="A468" s="79">
        <v>43410</v>
      </c>
      <c r="B468" s="35">
        <v>2755.4</v>
      </c>
      <c r="C468" s="35">
        <v>2738.4</v>
      </c>
      <c r="D468" s="35">
        <v>2756.8</v>
      </c>
      <c r="E468" s="35">
        <v>2737.1</v>
      </c>
      <c r="F468" s="35">
        <v>6.1999999999999998E-3</v>
      </c>
      <c r="G468" s="35"/>
      <c r="H468" s="82">
        <f>S_P_500_Historical_Data8[[#This Row],[Price]]/B467-1</f>
        <v>6.2447503925793235E-3</v>
      </c>
      <c r="I468" s="35"/>
      <c r="J468" s="35"/>
      <c r="K468" s="35"/>
      <c r="L468" s="35"/>
      <c r="M468" s="35"/>
      <c r="N468" s="35"/>
      <c r="O468" s="35"/>
      <c r="P468" s="35"/>
      <c r="Q468" s="35"/>
      <c r="R468" s="35"/>
      <c r="S468" s="35"/>
    </row>
    <row r="469" spans="1:19">
      <c r="A469" s="79">
        <v>43411</v>
      </c>
      <c r="B469" s="35">
        <v>2813.9</v>
      </c>
      <c r="C469" s="35">
        <v>2774.1</v>
      </c>
      <c r="D469" s="35">
        <v>2815.2</v>
      </c>
      <c r="E469" s="35">
        <v>2774.1</v>
      </c>
      <c r="F469" s="35">
        <v>2.12E-2</v>
      </c>
      <c r="G469" s="35"/>
      <c r="H469" s="82">
        <f>S_P_500_Historical_Data8[[#This Row],[Price]]/B468-1</f>
        <v>2.1231037235972972E-2</v>
      </c>
      <c r="I469" s="35"/>
      <c r="J469" s="35"/>
      <c r="K469" s="35"/>
      <c r="L469" s="35"/>
      <c r="M469" s="35"/>
      <c r="N469" s="35"/>
      <c r="O469" s="35"/>
      <c r="P469" s="35"/>
      <c r="Q469" s="35"/>
      <c r="R469" s="35"/>
      <c r="S469" s="35"/>
    </row>
    <row r="470" spans="1:19">
      <c r="A470" s="79">
        <v>43412</v>
      </c>
      <c r="B470" s="35">
        <v>2806.8</v>
      </c>
      <c r="C470" s="35">
        <v>2806.4</v>
      </c>
      <c r="D470" s="35">
        <v>2814.8</v>
      </c>
      <c r="E470" s="35">
        <v>2795</v>
      </c>
      <c r="F470" s="35">
        <v>-2.5000000000000001E-3</v>
      </c>
      <c r="G470" s="35"/>
      <c r="H470" s="82">
        <f>S_P_500_Historical_Data8[[#This Row],[Price]]/B469-1</f>
        <v>-2.523188457301262E-3</v>
      </c>
      <c r="I470" s="35"/>
      <c r="J470" s="35"/>
      <c r="K470" s="35"/>
      <c r="L470" s="35"/>
      <c r="M470" s="35"/>
      <c r="N470" s="35"/>
      <c r="O470" s="35"/>
      <c r="P470" s="35"/>
      <c r="Q470" s="35"/>
      <c r="R470" s="35"/>
      <c r="S470" s="35"/>
    </row>
    <row r="471" spans="1:19">
      <c r="A471" s="79">
        <v>43413</v>
      </c>
      <c r="B471" s="35">
        <v>2781</v>
      </c>
      <c r="C471" s="35">
        <v>2794.1</v>
      </c>
      <c r="D471" s="35">
        <v>2794.1</v>
      </c>
      <c r="E471" s="35">
        <v>2764.2</v>
      </c>
      <c r="F471" s="35">
        <v>-9.1999999999999998E-3</v>
      </c>
      <c r="G471" s="35"/>
      <c r="H471" s="82">
        <f>S_P_500_Historical_Data8[[#This Row],[Price]]/B470-1</f>
        <v>-9.1919623770843062E-3</v>
      </c>
      <c r="I471" s="35"/>
      <c r="J471" s="35"/>
      <c r="K471" s="35"/>
      <c r="L471" s="35"/>
      <c r="M471" s="35"/>
      <c r="N471" s="35"/>
      <c r="O471" s="35"/>
      <c r="P471" s="35"/>
      <c r="Q471" s="35"/>
      <c r="R471" s="35"/>
      <c r="S471" s="35"/>
    </row>
    <row r="472" spans="1:19">
      <c r="A472" s="79">
        <v>43416</v>
      </c>
      <c r="B472" s="35">
        <v>2726.2</v>
      </c>
      <c r="C472" s="35">
        <v>2773.9</v>
      </c>
      <c r="D472" s="35">
        <v>2776</v>
      </c>
      <c r="E472" s="35">
        <v>2722</v>
      </c>
      <c r="F472" s="35">
        <v>-1.9699999999999999E-2</v>
      </c>
      <c r="G472" s="35"/>
      <c r="H472" s="82">
        <f>S_P_500_Historical_Data8[[#This Row],[Price]]/B471-1</f>
        <v>-1.9705142035239209E-2</v>
      </c>
      <c r="I472" s="35"/>
      <c r="J472" s="35"/>
      <c r="K472" s="35"/>
      <c r="L472" s="35"/>
      <c r="M472" s="35"/>
      <c r="N472" s="35"/>
      <c r="O472" s="35"/>
      <c r="P472" s="35"/>
      <c r="Q472" s="35"/>
      <c r="R472" s="35"/>
      <c r="S472" s="35"/>
    </row>
    <row r="473" spans="1:19">
      <c r="A473" s="79">
        <v>43417</v>
      </c>
      <c r="B473" s="35">
        <v>2722.2</v>
      </c>
      <c r="C473" s="35">
        <v>2730.1</v>
      </c>
      <c r="D473" s="35">
        <v>2754.6</v>
      </c>
      <c r="E473" s="35">
        <v>2715</v>
      </c>
      <c r="F473" s="35">
        <v>-1.5E-3</v>
      </c>
      <c r="G473" s="35"/>
      <c r="H473" s="82">
        <f>S_P_500_Historical_Data8[[#This Row],[Price]]/B472-1</f>
        <v>-1.4672437825544726E-3</v>
      </c>
      <c r="I473" s="35"/>
      <c r="J473" s="35"/>
      <c r="K473" s="35"/>
      <c r="L473" s="35"/>
      <c r="M473" s="35"/>
      <c r="N473" s="35"/>
      <c r="O473" s="35"/>
      <c r="P473" s="35"/>
      <c r="Q473" s="35"/>
      <c r="R473" s="35"/>
      <c r="S473" s="35"/>
    </row>
    <row r="474" spans="1:19">
      <c r="A474" s="79">
        <v>43418</v>
      </c>
      <c r="B474" s="35">
        <v>2701.6</v>
      </c>
      <c r="C474" s="35">
        <v>2737.9</v>
      </c>
      <c r="D474" s="35">
        <v>2746.8</v>
      </c>
      <c r="E474" s="35">
        <v>2685.8</v>
      </c>
      <c r="F474" s="35">
        <v>-7.6E-3</v>
      </c>
      <c r="G474" s="35"/>
      <c r="H474" s="82">
        <f>S_P_500_Historical_Data8[[#This Row],[Price]]/B473-1</f>
        <v>-7.5674087135404466E-3</v>
      </c>
      <c r="I474" s="35"/>
      <c r="J474" s="35"/>
      <c r="K474" s="35"/>
      <c r="L474" s="35"/>
      <c r="M474" s="35"/>
      <c r="N474" s="35"/>
      <c r="O474" s="35"/>
      <c r="P474" s="35"/>
      <c r="Q474" s="35"/>
      <c r="R474" s="35"/>
      <c r="S474" s="35"/>
    </row>
    <row r="475" spans="1:19">
      <c r="A475" s="79">
        <v>43419</v>
      </c>
      <c r="B475" s="35">
        <v>2730.2</v>
      </c>
      <c r="C475" s="35">
        <v>2693.5</v>
      </c>
      <c r="D475" s="35">
        <v>2735.4</v>
      </c>
      <c r="E475" s="35">
        <v>2670.8</v>
      </c>
      <c r="F475" s="35">
        <v>1.06E-2</v>
      </c>
      <c r="G475" s="35"/>
      <c r="H475" s="82">
        <f>S_P_500_Historical_Data8[[#This Row],[Price]]/B474-1</f>
        <v>1.0586319218240936E-2</v>
      </c>
      <c r="I475" s="35"/>
      <c r="J475" s="35"/>
      <c r="K475" s="35"/>
      <c r="L475" s="35"/>
      <c r="M475" s="35"/>
      <c r="N475" s="35"/>
      <c r="O475" s="35"/>
      <c r="P475" s="35"/>
      <c r="Q475" s="35"/>
      <c r="R475" s="35"/>
      <c r="S475" s="35"/>
    </row>
    <row r="476" spans="1:19">
      <c r="A476" s="79">
        <v>43420</v>
      </c>
      <c r="B476" s="35">
        <v>2736.3</v>
      </c>
      <c r="C476" s="35">
        <v>2718.5</v>
      </c>
      <c r="D476" s="35">
        <v>2746.8</v>
      </c>
      <c r="E476" s="35">
        <v>2712.2</v>
      </c>
      <c r="F476" s="35">
        <v>2.2000000000000001E-3</v>
      </c>
      <c r="G476" s="35"/>
      <c r="H476" s="82">
        <f>S_P_500_Historical_Data8[[#This Row],[Price]]/B475-1</f>
        <v>2.2342685517546812E-3</v>
      </c>
      <c r="I476" s="35"/>
      <c r="J476" s="35"/>
      <c r="K476" s="35"/>
      <c r="L476" s="35"/>
      <c r="M476" s="35"/>
      <c r="N476" s="35"/>
      <c r="O476" s="35"/>
      <c r="P476" s="35"/>
      <c r="Q476" s="35"/>
      <c r="R476" s="35"/>
      <c r="S476" s="35"/>
    </row>
    <row r="477" spans="1:19">
      <c r="A477" s="79">
        <v>43423</v>
      </c>
      <c r="B477" s="35">
        <v>2690.7</v>
      </c>
      <c r="C477" s="35">
        <v>2730.7</v>
      </c>
      <c r="D477" s="35">
        <v>2733.2</v>
      </c>
      <c r="E477" s="35">
        <v>2681.1</v>
      </c>
      <c r="F477" s="35">
        <v>-1.67E-2</v>
      </c>
      <c r="G477" s="35"/>
      <c r="H477" s="82">
        <f>S_P_500_Historical_Data8[[#This Row],[Price]]/B476-1</f>
        <v>-1.6664839381646868E-2</v>
      </c>
      <c r="I477" s="35"/>
      <c r="J477" s="35"/>
      <c r="K477" s="35"/>
      <c r="L477" s="35"/>
      <c r="M477" s="35"/>
      <c r="N477" s="35"/>
      <c r="O477" s="35"/>
      <c r="P477" s="35"/>
      <c r="Q477" s="35"/>
      <c r="R477" s="35"/>
      <c r="S477" s="35"/>
    </row>
    <row r="478" spans="1:19">
      <c r="A478" s="79">
        <v>43424</v>
      </c>
      <c r="B478" s="35">
        <v>2641.9</v>
      </c>
      <c r="C478" s="35">
        <v>2654.6</v>
      </c>
      <c r="D478" s="35">
        <v>2669.4</v>
      </c>
      <c r="E478" s="35">
        <v>2631.5</v>
      </c>
      <c r="F478" s="35">
        <v>-1.8100000000000002E-2</v>
      </c>
      <c r="G478" s="35"/>
      <c r="H478" s="82">
        <f>S_P_500_Historical_Data8[[#This Row],[Price]]/B477-1</f>
        <v>-1.8136544393652088E-2</v>
      </c>
      <c r="I478" s="35"/>
      <c r="J478" s="35"/>
      <c r="K478" s="35"/>
      <c r="L478" s="35"/>
      <c r="M478" s="35"/>
      <c r="N478" s="35"/>
      <c r="O478" s="35"/>
      <c r="P478" s="35"/>
      <c r="Q478" s="35"/>
      <c r="R478" s="35"/>
      <c r="S478" s="35"/>
    </row>
    <row r="479" spans="1:19">
      <c r="A479" s="79">
        <v>43425</v>
      </c>
      <c r="B479" s="35">
        <v>2649.9</v>
      </c>
      <c r="C479" s="35">
        <v>2657.7</v>
      </c>
      <c r="D479" s="35">
        <v>2670.7</v>
      </c>
      <c r="E479" s="35">
        <v>2649.8</v>
      </c>
      <c r="F479" s="35">
        <v>3.0000000000000001E-3</v>
      </c>
      <c r="G479" s="35"/>
      <c r="H479" s="82">
        <f>S_P_500_Historical_Data8[[#This Row],[Price]]/B478-1</f>
        <v>3.0281236988531912E-3</v>
      </c>
      <c r="I479" s="35"/>
      <c r="J479" s="35"/>
      <c r="K479" s="35"/>
      <c r="L479" s="35"/>
      <c r="M479" s="35"/>
      <c r="N479" s="35"/>
      <c r="O479" s="35"/>
      <c r="P479" s="35"/>
      <c r="Q479" s="35"/>
      <c r="R479" s="35"/>
      <c r="S479" s="35"/>
    </row>
    <row r="480" spans="1:19">
      <c r="A480" s="79">
        <v>43427</v>
      </c>
      <c r="B480" s="35">
        <v>2632.6</v>
      </c>
      <c r="C480" s="35">
        <v>2633.4</v>
      </c>
      <c r="D480" s="35">
        <v>2647.6</v>
      </c>
      <c r="E480" s="35">
        <v>2631.1</v>
      </c>
      <c r="F480" s="35">
        <v>-6.4999999999999997E-3</v>
      </c>
      <c r="G480" s="35"/>
      <c r="H480" s="82">
        <f>S_P_500_Historical_Data8[[#This Row],[Price]]/B479-1</f>
        <v>-6.5285482471036937E-3</v>
      </c>
      <c r="I480" s="35"/>
      <c r="J480" s="35"/>
      <c r="K480" s="35"/>
      <c r="L480" s="35"/>
      <c r="M480" s="35"/>
      <c r="N480" s="35"/>
      <c r="O480" s="35"/>
      <c r="P480" s="35"/>
      <c r="Q480" s="35"/>
      <c r="R480" s="35"/>
      <c r="S480" s="35"/>
    </row>
    <row r="481" spans="1:19">
      <c r="A481" s="79">
        <v>43430</v>
      </c>
      <c r="B481" s="35">
        <v>2673.4</v>
      </c>
      <c r="C481" s="35">
        <v>2650</v>
      </c>
      <c r="D481" s="35">
        <v>2674.3</v>
      </c>
      <c r="E481" s="35">
        <v>2650</v>
      </c>
      <c r="F481" s="35">
        <v>1.55E-2</v>
      </c>
      <c r="G481" s="35"/>
      <c r="H481" s="82">
        <f>S_P_500_Historical_Data8[[#This Row],[Price]]/B480-1</f>
        <v>1.5497986781128903E-2</v>
      </c>
      <c r="I481" s="35"/>
      <c r="J481" s="35"/>
      <c r="K481" s="35"/>
      <c r="L481" s="35"/>
      <c r="M481" s="35"/>
      <c r="N481" s="35"/>
      <c r="O481" s="35"/>
      <c r="P481" s="35"/>
      <c r="Q481" s="35"/>
      <c r="R481" s="35"/>
      <c r="S481" s="35"/>
    </row>
    <row r="482" spans="1:19">
      <c r="A482" s="79">
        <v>43431</v>
      </c>
      <c r="B482" s="35">
        <v>2682.2</v>
      </c>
      <c r="C482" s="35">
        <v>2663.8</v>
      </c>
      <c r="D482" s="35">
        <v>2682.5</v>
      </c>
      <c r="E482" s="35">
        <v>2655.9</v>
      </c>
      <c r="F482" s="35">
        <v>3.3E-3</v>
      </c>
      <c r="G482" s="35"/>
      <c r="H482" s="82">
        <f>S_P_500_Historical_Data8[[#This Row],[Price]]/B481-1</f>
        <v>3.2916884865712426E-3</v>
      </c>
      <c r="I482" s="35"/>
      <c r="J482" s="35"/>
      <c r="K482" s="35"/>
      <c r="L482" s="35"/>
      <c r="M482" s="35"/>
      <c r="N482" s="35"/>
      <c r="O482" s="35"/>
      <c r="P482" s="35"/>
      <c r="Q482" s="35"/>
      <c r="R482" s="35"/>
      <c r="S482" s="35"/>
    </row>
    <row r="483" spans="1:19">
      <c r="A483" s="79">
        <v>43432</v>
      </c>
      <c r="B483" s="35">
        <v>2743.8</v>
      </c>
      <c r="C483" s="35">
        <v>2691.4</v>
      </c>
      <c r="D483" s="35">
        <v>2744</v>
      </c>
      <c r="E483" s="35">
        <v>2684.4</v>
      </c>
      <c r="F483" s="35">
        <v>2.3E-2</v>
      </c>
      <c r="G483" s="35"/>
      <c r="H483" s="82">
        <f>S_P_500_Historical_Data8[[#This Row],[Price]]/B482-1</f>
        <v>2.2966221758258243E-2</v>
      </c>
      <c r="I483" s="35"/>
      <c r="J483" s="35"/>
      <c r="K483" s="35"/>
      <c r="L483" s="35"/>
      <c r="M483" s="35"/>
      <c r="N483" s="35"/>
      <c r="O483" s="35"/>
      <c r="P483" s="35"/>
      <c r="Q483" s="35"/>
      <c r="R483" s="35"/>
      <c r="S483" s="35"/>
    </row>
    <row r="484" spans="1:19">
      <c r="A484" s="79">
        <v>43433</v>
      </c>
      <c r="B484" s="35">
        <v>2737.8</v>
      </c>
      <c r="C484" s="35">
        <v>2737</v>
      </c>
      <c r="D484" s="35">
        <v>2753.8</v>
      </c>
      <c r="E484" s="35">
        <v>2722.9</v>
      </c>
      <c r="F484" s="35">
        <v>-2.2000000000000001E-3</v>
      </c>
      <c r="G484" s="35"/>
      <c r="H484" s="82">
        <f>S_P_500_Historical_Data8[[#This Row],[Price]]/B483-1</f>
        <v>-2.1867483052701031E-3</v>
      </c>
      <c r="I484" s="35"/>
      <c r="J484" s="35"/>
      <c r="K484" s="35"/>
      <c r="L484" s="35"/>
      <c r="M484" s="35"/>
      <c r="N484" s="35"/>
      <c r="O484" s="35"/>
      <c r="P484" s="35"/>
      <c r="Q484" s="35"/>
      <c r="R484" s="35"/>
      <c r="S484" s="35"/>
    </row>
    <row r="485" spans="1:19">
      <c r="A485" s="79">
        <v>43434</v>
      </c>
      <c r="B485" s="35">
        <v>2760.2</v>
      </c>
      <c r="C485" s="35">
        <v>2737.8</v>
      </c>
      <c r="D485" s="35">
        <v>2760.9</v>
      </c>
      <c r="E485" s="35">
        <v>2732.8</v>
      </c>
      <c r="F485" s="35">
        <v>8.2000000000000007E-3</v>
      </c>
      <c r="G485" s="35"/>
      <c r="H485" s="82">
        <f>S_P_500_Historical_Data8[[#This Row],[Price]]/B484-1</f>
        <v>8.1817517714952714E-3</v>
      </c>
      <c r="I485" s="35"/>
      <c r="J485" s="35"/>
      <c r="K485" s="35"/>
      <c r="L485" s="35"/>
      <c r="M485" s="35"/>
      <c r="N485" s="35"/>
      <c r="O485" s="35"/>
      <c r="P485" s="35"/>
      <c r="Q485" s="35"/>
      <c r="R485" s="35"/>
      <c r="S485" s="35"/>
    </row>
    <row r="486" spans="1:19">
      <c r="A486" s="79">
        <v>43437</v>
      </c>
      <c r="B486" s="35">
        <v>2790.4</v>
      </c>
      <c r="C486" s="35">
        <v>2790.5</v>
      </c>
      <c r="D486" s="35">
        <v>2800.2</v>
      </c>
      <c r="E486" s="35">
        <v>2773.4</v>
      </c>
      <c r="F486" s="35">
        <v>1.09E-2</v>
      </c>
      <c r="G486" s="35"/>
      <c r="H486" s="82">
        <f>S_P_500_Historical_Data8[[#This Row],[Price]]/B485-1</f>
        <v>1.0941236142308686E-2</v>
      </c>
      <c r="I486" s="35"/>
      <c r="J486" s="35"/>
      <c r="K486" s="35"/>
      <c r="L486" s="35"/>
      <c r="M486" s="35"/>
      <c r="N486" s="35"/>
      <c r="O486" s="35"/>
      <c r="P486" s="35"/>
      <c r="Q486" s="35"/>
      <c r="R486" s="35"/>
      <c r="S486" s="35"/>
    </row>
    <row r="487" spans="1:19">
      <c r="A487" s="79">
        <v>43438</v>
      </c>
      <c r="B487" s="35">
        <v>2700.1</v>
      </c>
      <c r="C487" s="35">
        <v>2782.4</v>
      </c>
      <c r="D487" s="35">
        <v>2785.9</v>
      </c>
      <c r="E487" s="35">
        <v>2697.2</v>
      </c>
      <c r="F487" s="35">
        <v>-3.2399999999999998E-2</v>
      </c>
      <c r="G487" s="35"/>
      <c r="H487" s="82">
        <f>S_P_500_Historical_Data8[[#This Row],[Price]]/B486-1</f>
        <v>-3.2360951834862428E-2</v>
      </c>
      <c r="I487" s="35"/>
      <c r="J487" s="35"/>
      <c r="K487" s="35"/>
      <c r="L487" s="35"/>
      <c r="M487" s="35"/>
      <c r="N487" s="35"/>
      <c r="O487" s="35"/>
      <c r="P487" s="35"/>
      <c r="Q487" s="35"/>
      <c r="R487" s="35"/>
      <c r="S487" s="35"/>
    </row>
    <row r="488" spans="1:19">
      <c r="A488" s="79">
        <v>43440</v>
      </c>
      <c r="B488" s="35">
        <v>2695.9</v>
      </c>
      <c r="C488" s="35">
        <v>2663.5</v>
      </c>
      <c r="D488" s="35">
        <v>2696.2</v>
      </c>
      <c r="E488" s="35">
        <v>2621.5</v>
      </c>
      <c r="F488" s="35">
        <v>-1.6000000000000001E-3</v>
      </c>
      <c r="G488" s="35"/>
      <c r="H488" s="82">
        <f>S_P_500_Historical_Data8[[#This Row],[Price]]/B487-1</f>
        <v>-1.5554979445204786E-3</v>
      </c>
      <c r="I488" s="35"/>
      <c r="J488" s="35"/>
      <c r="K488" s="35"/>
      <c r="L488" s="35"/>
      <c r="M488" s="35"/>
      <c r="N488" s="35"/>
      <c r="O488" s="35"/>
      <c r="P488" s="35"/>
      <c r="Q488" s="35"/>
      <c r="R488" s="35"/>
      <c r="S488" s="35"/>
    </row>
    <row r="489" spans="1:19">
      <c r="A489" s="79">
        <v>43441</v>
      </c>
      <c r="B489" s="35">
        <v>2633.1</v>
      </c>
      <c r="C489" s="35">
        <v>2691.3</v>
      </c>
      <c r="D489" s="35">
        <v>2708.5</v>
      </c>
      <c r="E489" s="35">
        <v>2623.1</v>
      </c>
      <c r="F489" s="35">
        <v>-2.3300000000000001E-2</v>
      </c>
      <c r="G489" s="35"/>
      <c r="H489" s="82">
        <f>S_P_500_Historical_Data8[[#This Row],[Price]]/B488-1</f>
        <v>-2.329463259022968E-2</v>
      </c>
      <c r="I489" s="35"/>
      <c r="J489" s="35"/>
      <c r="K489" s="35"/>
      <c r="L489" s="35"/>
      <c r="M489" s="35"/>
      <c r="N489" s="35"/>
      <c r="O489" s="35"/>
      <c r="P489" s="35"/>
      <c r="Q489" s="35"/>
      <c r="R489" s="35"/>
      <c r="S489" s="35"/>
    </row>
    <row r="490" spans="1:19">
      <c r="A490" s="79">
        <v>43444</v>
      </c>
      <c r="B490" s="35">
        <v>2637.7</v>
      </c>
      <c r="C490" s="35">
        <v>2630.9</v>
      </c>
      <c r="D490" s="35">
        <v>2647.5</v>
      </c>
      <c r="E490" s="35">
        <v>2583.1999999999998</v>
      </c>
      <c r="F490" s="35">
        <v>1.6999999999999999E-3</v>
      </c>
      <c r="G490" s="35"/>
      <c r="H490" s="82">
        <f>S_P_500_Historical_Data8[[#This Row],[Price]]/B489-1</f>
        <v>1.7469902396414216E-3</v>
      </c>
      <c r="I490" s="35"/>
      <c r="J490" s="35"/>
      <c r="K490" s="35"/>
      <c r="L490" s="35"/>
      <c r="M490" s="35"/>
      <c r="N490" s="35"/>
      <c r="O490" s="35"/>
      <c r="P490" s="35"/>
      <c r="Q490" s="35"/>
      <c r="R490" s="35"/>
      <c r="S490" s="35"/>
    </row>
    <row r="491" spans="1:19">
      <c r="A491" s="79">
        <v>43445</v>
      </c>
      <c r="B491" s="35">
        <v>2636.8</v>
      </c>
      <c r="C491" s="35">
        <v>2664.4</v>
      </c>
      <c r="D491" s="35">
        <v>2674.3</v>
      </c>
      <c r="E491" s="35">
        <v>2621.3000000000002</v>
      </c>
      <c r="F491" s="35">
        <v>-2.9999999999999997E-4</v>
      </c>
      <c r="G491" s="35"/>
      <c r="H491" s="82">
        <f>S_P_500_Historical_Data8[[#This Row],[Price]]/B490-1</f>
        <v>-3.412063540204624E-4</v>
      </c>
      <c r="I491" s="35"/>
      <c r="J491" s="35"/>
      <c r="K491" s="35"/>
      <c r="L491" s="35"/>
      <c r="M491" s="35"/>
      <c r="N491" s="35"/>
      <c r="O491" s="35"/>
      <c r="P491" s="35"/>
      <c r="Q491" s="35"/>
      <c r="R491" s="35"/>
      <c r="S491" s="35"/>
    </row>
    <row r="492" spans="1:19">
      <c r="A492" s="79">
        <v>43446</v>
      </c>
      <c r="B492" s="35">
        <v>2651.1</v>
      </c>
      <c r="C492" s="35">
        <v>2658.2</v>
      </c>
      <c r="D492" s="35">
        <v>2685.4</v>
      </c>
      <c r="E492" s="35">
        <v>2650.3</v>
      </c>
      <c r="F492" s="35">
        <v>5.4000000000000003E-3</v>
      </c>
      <c r="G492" s="35"/>
      <c r="H492" s="82">
        <f>S_P_500_Historical_Data8[[#This Row],[Price]]/B491-1</f>
        <v>5.4232402912619548E-3</v>
      </c>
      <c r="I492" s="35"/>
      <c r="J492" s="35"/>
      <c r="K492" s="35"/>
      <c r="L492" s="35"/>
      <c r="M492" s="35"/>
      <c r="N492" s="35"/>
      <c r="O492" s="35"/>
      <c r="P492" s="35"/>
      <c r="Q492" s="35"/>
      <c r="R492" s="35"/>
      <c r="S492" s="35"/>
    </row>
    <row r="493" spans="1:19">
      <c r="A493" s="79">
        <v>43447</v>
      </c>
      <c r="B493" s="35">
        <v>2650.5</v>
      </c>
      <c r="C493" s="35">
        <v>2658.7</v>
      </c>
      <c r="D493" s="35">
        <v>2670.2</v>
      </c>
      <c r="E493" s="35">
        <v>2637.3</v>
      </c>
      <c r="F493" s="35">
        <v>-2.0000000000000001E-4</v>
      </c>
      <c r="G493" s="35"/>
      <c r="H493" s="82">
        <f>S_P_500_Historical_Data8[[#This Row],[Price]]/B492-1</f>
        <v>-2.2632114971143924E-4</v>
      </c>
      <c r="I493" s="35"/>
      <c r="J493" s="35"/>
      <c r="K493" s="35"/>
      <c r="L493" s="35"/>
      <c r="M493" s="35"/>
      <c r="N493" s="35"/>
      <c r="O493" s="35"/>
      <c r="P493" s="35"/>
      <c r="Q493" s="35"/>
      <c r="R493" s="35"/>
      <c r="S493" s="35"/>
    </row>
    <row r="494" spans="1:19">
      <c r="A494" s="79">
        <v>43448</v>
      </c>
      <c r="B494" s="35">
        <v>2599.9</v>
      </c>
      <c r="C494" s="35">
        <v>2629.7</v>
      </c>
      <c r="D494" s="35">
        <v>2635.1</v>
      </c>
      <c r="E494" s="35">
        <v>2593.8000000000002</v>
      </c>
      <c r="F494" s="35">
        <v>-1.9099999999999999E-2</v>
      </c>
      <c r="G494" s="35"/>
      <c r="H494" s="82">
        <f>S_P_500_Historical_Data8[[#This Row],[Price]]/B493-1</f>
        <v>-1.9090737596679785E-2</v>
      </c>
      <c r="I494" s="35"/>
      <c r="J494" s="35"/>
      <c r="K494" s="35"/>
      <c r="L494" s="35"/>
      <c r="M494" s="35"/>
      <c r="N494" s="35"/>
      <c r="O494" s="35"/>
      <c r="P494" s="35"/>
      <c r="Q494" s="35"/>
      <c r="R494" s="35"/>
      <c r="S494" s="35"/>
    </row>
    <row r="495" spans="1:19">
      <c r="A495" s="79">
        <v>43451</v>
      </c>
      <c r="B495" s="35">
        <v>2545.9</v>
      </c>
      <c r="C495" s="35">
        <v>2590.8000000000002</v>
      </c>
      <c r="D495" s="35">
        <v>2601.1</v>
      </c>
      <c r="E495" s="35">
        <v>2530.5</v>
      </c>
      <c r="F495" s="35">
        <v>-2.0799999999999999E-2</v>
      </c>
      <c r="G495" s="35"/>
      <c r="H495" s="82">
        <f>S_P_500_Historical_Data8[[#This Row],[Price]]/B494-1</f>
        <v>-2.0770029616523744E-2</v>
      </c>
      <c r="I495" s="35"/>
      <c r="J495" s="35"/>
      <c r="K495" s="35"/>
      <c r="L495" s="35"/>
      <c r="M495" s="35"/>
      <c r="N495" s="35"/>
      <c r="O495" s="35"/>
      <c r="P495" s="35"/>
      <c r="Q495" s="35"/>
      <c r="R495" s="35"/>
      <c r="S495" s="35"/>
    </row>
    <row r="496" spans="1:19">
      <c r="A496" s="79">
        <v>43452</v>
      </c>
      <c r="B496" s="35">
        <v>2546.1999999999998</v>
      </c>
      <c r="C496" s="35">
        <v>2559.9</v>
      </c>
      <c r="D496" s="35">
        <v>2574</v>
      </c>
      <c r="E496" s="35">
        <v>2528.6999999999998</v>
      </c>
      <c r="F496" s="35">
        <v>1E-4</v>
      </c>
      <c r="G496" s="35"/>
      <c r="H496" s="82">
        <f>S_P_500_Historical_Data8[[#This Row],[Price]]/B495-1</f>
        <v>1.1783652146579726E-4</v>
      </c>
      <c r="I496" s="35"/>
      <c r="J496" s="35"/>
      <c r="K496" s="35"/>
      <c r="L496" s="35"/>
      <c r="M496" s="35"/>
      <c r="N496" s="35"/>
      <c r="O496" s="35"/>
      <c r="P496" s="35"/>
      <c r="Q496" s="35"/>
      <c r="R496" s="35"/>
      <c r="S496" s="35"/>
    </row>
    <row r="497" spans="1:19">
      <c r="A497" s="79">
        <v>43453</v>
      </c>
      <c r="B497" s="35">
        <v>2507</v>
      </c>
      <c r="C497" s="35">
        <v>2547.1</v>
      </c>
      <c r="D497" s="35">
        <v>2585.3000000000002</v>
      </c>
      <c r="E497" s="35">
        <v>2489</v>
      </c>
      <c r="F497" s="35">
        <v>-1.54E-2</v>
      </c>
      <c r="G497" s="35"/>
      <c r="H497" s="82">
        <f>S_P_500_Historical_Data8[[#This Row],[Price]]/B496-1</f>
        <v>-1.5395491320398969E-2</v>
      </c>
      <c r="I497" s="35"/>
      <c r="J497" s="35"/>
      <c r="K497" s="35"/>
      <c r="L497" s="35"/>
      <c r="M497" s="35"/>
      <c r="N497" s="35"/>
      <c r="O497" s="35"/>
      <c r="P497" s="35"/>
      <c r="Q497" s="35"/>
      <c r="R497" s="35"/>
      <c r="S497" s="35"/>
    </row>
    <row r="498" spans="1:19">
      <c r="A498" s="79">
        <v>43454</v>
      </c>
      <c r="B498" s="35">
        <v>2467.4</v>
      </c>
      <c r="C498" s="35">
        <v>2496.8000000000002</v>
      </c>
      <c r="D498" s="35">
        <v>2509.6</v>
      </c>
      <c r="E498" s="35">
        <v>2441.1999999999998</v>
      </c>
      <c r="F498" s="35">
        <v>-1.5800000000000002E-2</v>
      </c>
      <c r="G498" s="35"/>
      <c r="H498" s="82">
        <f>S_P_500_Historical_Data8[[#This Row],[Price]]/B497-1</f>
        <v>-1.5795771838851169E-2</v>
      </c>
      <c r="I498" s="35"/>
      <c r="J498" s="35"/>
      <c r="K498" s="35"/>
      <c r="L498" s="35"/>
      <c r="M498" s="35"/>
      <c r="N498" s="35"/>
      <c r="O498" s="35"/>
      <c r="P498" s="35"/>
      <c r="Q498" s="35"/>
      <c r="R498" s="35"/>
      <c r="S498" s="35"/>
    </row>
    <row r="499" spans="1:19">
      <c r="A499" s="79">
        <v>43455</v>
      </c>
      <c r="B499" s="35">
        <v>2416.6</v>
      </c>
      <c r="C499" s="35">
        <v>2465.4</v>
      </c>
      <c r="D499" s="35">
        <v>2504.4</v>
      </c>
      <c r="E499" s="35">
        <v>2408.6</v>
      </c>
      <c r="F499" s="35">
        <v>-2.06E-2</v>
      </c>
      <c r="G499" s="35"/>
      <c r="H499" s="82">
        <f>S_P_500_Historical_Data8[[#This Row],[Price]]/B498-1</f>
        <v>-2.0588473697009113E-2</v>
      </c>
      <c r="I499" s="35"/>
      <c r="J499" s="35"/>
      <c r="K499" s="35"/>
      <c r="L499" s="35"/>
      <c r="M499" s="35"/>
      <c r="N499" s="35"/>
      <c r="O499" s="35"/>
      <c r="P499" s="35"/>
      <c r="Q499" s="35"/>
      <c r="R499" s="35"/>
      <c r="S499" s="35"/>
    </row>
    <row r="500" spans="1:19">
      <c r="A500" s="79">
        <v>43458</v>
      </c>
      <c r="B500" s="35">
        <v>2351.1</v>
      </c>
      <c r="C500" s="35">
        <v>2400.6</v>
      </c>
      <c r="D500" s="35">
        <v>2410.3000000000002</v>
      </c>
      <c r="E500" s="35">
        <v>2351.1</v>
      </c>
      <c r="F500" s="35">
        <v>-2.7099999999999999E-2</v>
      </c>
      <c r="G500" s="35"/>
      <c r="H500" s="82">
        <f>S_P_500_Historical_Data8[[#This Row],[Price]]/B499-1</f>
        <v>-2.71041959778201E-2</v>
      </c>
      <c r="I500" s="35"/>
      <c r="J500" s="35"/>
      <c r="K500" s="35"/>
      <c r="L500" s="35"/>
      <c r="M500" s="35"/>
      <c r="N500" s="35"/>
      <c r="O500" s="35"/>
      <c r="P500" s="35"/>
      <c r="Q500" s="35"/>
      <c r="R500" s="35"/>
      <c r="S500" s="35"/>
    </row>
    <row r="501" spans="1:19">
      <c r="A501" s="79">
        <v>43460</v>
      </c>
      <c r="B501" s="35">
        <v>2467.6999999999998</v>
      </c>
      <c r="C501" s="35">
        <v>2363.1</v>
      </c>
      <c r="D501" s="35">
        <v>2467.8000000000002</v>
      </c>
      <c r="E501" s="35">
        <v>2346.6</v>
      </c>
      <c r="F501" s="35">
        <v>4.9599999999999998E-2</v>
      </c>
      <c r="G501" s="35"/>
      <c r="H501" s="82">
        <f>S_P_500_Historical_Data8[[#This Row],[Price]]/B500-1</f>
        <v>4.9593807154098002E-2</v>
      </c>
      <c r="I501" s="35"/>
      <c r="J501" s="35"/>
      <c r="K501" s="35"/>
      <c r="L501" s="35"/>
      <c r="M501" s="35"/>
      <c r="N501" s="35"/>
      <c r="O501" s="35"/>
      <c r="P501" s="35"/>
      <c r="Q501" s="35"/>
      <c r="R501" s="35"/>
      <c r="S501" s="35"/>
    </row>
    <row r="502" spans="1:19">
      <c r="A502" s="79">
        <v>43461</v>
      </c>
      <c r="B502" s="35">
        <v>2488.8000000000002</v>
      </c>
      <c r="C502" s="35">
        <v>2442.5</v>
      </c>
      <c r="D502" s="35">
        <v>2489.1</v>
      </c>
      <c r="E502" s="35">
        <v>2397.9</v>
      </c>
      <c r="F502" s="35">
        <v>8.6E-3</v>
      </c>
      <c r="G502" s="35"/>
      <c r="H502" s="82">
        <f>S_P_500_Historical_Data8[[#This Row],[Price]]/B501-1</f>
        <v>8.5504720995259742E-3</v>
      </c>
      <c r="I502" s="35"/>
      <c r="J502" s="35"/>
      <c r="K502" s="35"/>
      <c r="L502" s="35"/>
      <c r="M502" s="35"/>
      <c r="N502" s="35"/>
      <c r="O502" s="35"/>
      <c r="P502" s="35"/>
      <c r="Q502" s="35"/>
      <c r="R502" s="35"/>
      <c r="S502" s="35"/>
    </row>
    <row r="503" spans="1:19">
      <c r="A503" s="79">
        <v>43462</v>
      </c>
      <c r="B503" s="35">
        <v>2485.6999999999998</v>
      </c>
      <c r="C503" s="35">
        <v>2498.8000000000002</v>
      </c>
      <c r="D503" s="35">
        <v>2520.3000000000002</v>
      </c>
      <c r="E503" s="35">
        <v>2472.9</v>
      </c>
      <c r="F503" s="35">
        <v>-1.1999999999999999E-3</v>
      </c>
      <c r="G503" s="35"/>
      <c r="H503" s="82">
        <f>S_P_500_Historical_Data8[[#This Row],[Price]]/B502-1</f>
        <v>-1.2455801992929949E-3</v>
      </c>
      <c r="I503" s="35"/>
      <c r="J503" s="35"/>
      <c r="K503" s="35"/>
      <c r="L503" s="35"/>
      <c r="M503" s="35"/>
      <c r="N503" s="35"/>
      <c r="O503" s="35"/>
      <c r="P503" s="35"/>
      <c r="Q503" s="35"/>
      <c r="R503" s="35"/>
      <c r="S503" s="35"/>
    </row>
    <row r="504" spans="1:19">
      <c r="A504" s="79">
        <v>43465</v>
      </c>
      <c r="B504" s="35">
        <v>2506.8000000000002</v>
      </c>
      <c r="C504" s="35">
        <v>2498.9</v>
      </c>
      <c r="D504" s="35">
        <v>2509.1999999999998</v>
      </c>
      <c r="E504" s="35">
        <v>2482.8000000000002</v>
      </c>
      <c r="F504" s="35">
        <v>8.5000000000000006E-3</v>
      </c>
      <c r="G504" s="35"/>
      <c r="H504" s="82">
        <f>S_P_500_Historical_Data8[[#This Row],[Price]]/B503-1</f>
        <v>8.4885545319226541E-3</v>
      </c>
      <c r="I504" s="35"/>
      <c r="J504" s="35"/>
      <c r="K504" s="35"/>
      <c r="L504" s="35"/>
      <c r="M504" s="35"/>
      <c r="N504" s="35"/>
      <c r="O504" s="35"/>
      <c r="P504" s="35"/>
      <c r="Q504" s="35"/>
      <c r="R504" s="35"/>
      <c r="S504" s="35"/>
    </row>
    <row r="505" spans="1:19">
      <c r="A505" s="79">
        <v>43467</v>
      </c>
      <c r="B505" s="35">
        <v>2510</v>
      </c>
      <c r="C505" s="35">
        <v>2477</v>
      </c>
      <c r="D505" s="35">
        <v>2519.5</v>
      </c>
      <c r="E505" s="35">
        <v>2467.5</v>
      </c>
      <c r="F505" s="35">
        <v>1.2999999999999999E-3</v>
      </c>
      <c r="G505" s="35"/>
      <c r="H505" s="82">
        <f>S_P_500_Historical_Data8[[#This Row],[Price]]/B504-1</f>
        <v>1.2765278442634642E-3</v>
      </c>
      <c r="I505" s="35"/>
      <c r="J505" s="35"/>
      <c r="K505" s="35"/>
      <c r="L505" s="35"/>
      <c r="M505" s="35"/>
      <c r="N505" s="35"/>
      <c r="O505" s="35"/>
      <c r="P505" s="35"/>
      <c r="Q505" s="35"/>
      <c r="R505" s="35"/>
      <c r="S505" s="35"/>
    </row>
    <row r="506" spans="1:19">
      <c r="A506" s="79">
        <v>43468</v>
      </c>
      <c r="B506" s="35">
        <v>2447.9</v>
      </c>
      <c r="C506" s="35">
        <v>2491.9</v>
      </c>
      <c r="D506" s="35">
        <v>2493.1</v>
      </c>
      <c r="E506" s="35">
        <v>2444</v>
      </c>
      <c r="F506" s="35">
        <v>-2.47E-2</v>
      </c>
      <c r="G506" s="35"/>
      <c r="H506" s="82">
        <f>S_P_500_Historical_Data8[[#This Row],[Price]]/B505-1</f>
        <v>-2.4741035856573723E-2</v>
      </c>
      <c r="I506" s="35"/>
      <c r="J506" s="35"/>
      <c r="K506" s="35"/>
      <c r="L506" s="35"/>
      <c r="M506" s="35"/>
      <c r="N506" s="35"/>
      <c r="O506" s="35"/>
      <c r="P506" s="35"/>
      <c r="Q506" s="35"/>
      <c r="R506" s="35"/>
      <c r="S506" s="35"/>
    </row>
    <row r="507" spans="1:19">
      <c r="A507" s="79">
        <v>43469</v>
      </c>
      <c r="B507" s="35">
        <v>2531.9</v>
      </c>
      <c r="C507" s="35">
        <v>2474.3000000000002</v>
      </c>
      <c r="D507" s="35">
        <v>2538.1</v>
      </c>
      <c r="E507" s="35">
        <v>2474.3000000000002</v>
      </c>
      <c r="F507" s="35">
        <v>3.4299999999999997E-2</v>
      </c>
      <c r="G507" s="35"/>
      <c r="H507" s="82">
        <f>S_P_500_Historical_Data8[[#This Row],[Price]]/B506-1</f>
        <v>3.43151272519302E-2</v>
      </c>
      <c r="I507" s="35"/>
      <c r="J507" s="35"/>
      <c r="K507" s="35"/>
      <c r="L507" s="35"/>
      <c r="M507" s="35"/>
      <c r="N507" s="35"/>
      <c r="O507" s="35"/>
      <c r="P507" s="35"/>
      <c r="Q507" s="35"/>
      <c r="R507" s="35"/>
      <c r="S507" s="35"/>
    </row>
    <row r="508" spans="1:19">
      <c r="A508" s="79">
        <v>43472</v>
      </c>
      <c r="B508" s="35">
        <v>2549.6999999999998</v>
      </c>
      <c r="C508" s="35">
        <v>2535.6</v>
      </c>
      <c r="D508" s="35">
        <v>2566.1999999999998</v>
      </c>
      <c r="E508" s="35">
        <v>2524.6</v>
      </c>
      <c r="F508" s="35">
        <v>7.0000000000000001E-3</v>
      </c>
      <c r="G508" s="35"/>
      <c r="H508" s="82">
        <f>S_P_500_Historical_Data8[[#This Row],[Price]]/B507-1</f>
        <v>7.0302934555075414E-3</v>
      </c>
      <c r="I508" s="35"/>
      <c r="J508" s="35"/>
      <c r="K508" s="35"/>
      <c r="L508" s="35"/>
      <c r="M508" s="35"/>
      <c r="N508" s="35"/>
      <c r="O508" s="35"/>
      <c r="P508" s="35"/>
      <c r="Q508" s="35"/>
      <c r="R508" s="35"/>
      <c r="S508" s="35"/>
    </row>
    <row r="509" spans="1:19">
      <c r="A509" s="79">
        <v>43473</v>
      </c>
      <c r="B509" s="35">
        <v>2574.4</v>
      </c>
      <c r="C509" s="35">
        <v>2568.1</v>
      </c>
      <c r="D509" s="35">
        <v>2579.8000000000002</v>
      </c>
      <c r="E509" s="35">
        <v>2547.6</v>
      </c>
      <c r="F509" s="35">
        <v>9.7000000000000003E-3</v>
      </c>
      <c r="G509" s="35"/>
      <c r="H509" s="82">
        <f>S_P_500_Historical_Data8[[#This Row],[Price]]/B508-1</f>
        <v>9.6874142055929369E-3</v>
      </c>
      <c r="I509" s="35"/>
      <c r="J509" s="35"/>
      <c r="K509" s="35"/>
      <c r="L509" s="35"/>
      <c r="M509" s="35"/>
      <c r="N509" s="35"/>
      <c r="O509" s="35"/>
      <c r="P509" s="35"/>
      <c r="Q509" s="35"/>
      <c r="R509" s="35"/>
      <c r="S509" s="35"/>
    </row>
    <row r="510" spans="1:19">
      <c r="A510" s="79">
        <v>43474</v>
      </c>
      <c r="B510" s="35">
        <v>2585</v>
      </c>
      <c r="C510" s="35">
        <v>2580</v>
      </c>
      <c r="D510" s="35">
        <v>2595.3000000000002</v>
      </c>
      <c r="E510" s="35">
        <v>2568.9</v>
      </c>
      <c r="F510" s="35">
        <v>4.1000000000000003E-3</v>
      </c>
      <c r="G510" s="35"/>
      <c r="H510" s="82">
        <f>S_P_500_Historical_Data8[[#This Row],[Price]]/B509-1</f>
        <v>4.1174642635177783E-3</v>
      </c>
      <c r="I510" s="35"/>
      <c r="J510" s="35"/>
      <c r="K510" s="35"/>
      <c r="L510" s="35"/>
      <c r="M510" s="35"/>
      <c r="N510" s="35"/>
      <c r="O510" s="35"/>
      <c r="P510" s="35"/>
      <c r="Q510" s="35"/>
      <c r="R510" s="35"/>
      <c r="S510" s="35"/>
    </row>
    <row r="511" spans="1:19">
      <c r="A511" s="79">
        <v>43475</v>
      </c>
      <c r="B511" s="35">
        <v>2596.6</v>
      </c>
      <c r="C511" s="35">
        <v>2573.5</v>
      </c>
      <c r="D511" s="35">
        <v>2597.8000000000002</v>
      </c>
      <c r="E511" s="35">
        <v>2562</v>
      </c>
      <c r="F511" s="35">
        <v>4.4999999999999997E-3</v>
      </c>
      <c r="G511" s="35"/>
      <c r="H511" s="82">
        <f>S_P_500_Historical_Data8[[#This Row],[Price]]/B510-1</f>
        <v>4.4874274661508284E-3</v>
      </c>
      <c r="I511" s="35"/>
      <c r="J511" s="35"/>
      <c r="K511" s="35"/>
      <c r="L511" s="35"/>
      <c r="M511" s="35"/>
      <c r="N511" s="35"/>
      <c r="O511" s="35"/>
      <c r="P511" s="35"/>
      <c r="Q511" s="35"/>
      <c r="R511" s="35"/>
      <c r="S511" s="35"/>
    </row>
    <row r="512" spans="1:19">
      <c r="A512" s="79">
        <v>43476</v>
      </c>
      <c r="B512" s="35">
        <v>2596.3000000000002</v>
      </c>
      <c r="C512" s="35">
        <v>2588.1</v>
      </c>
      <c r="D512" s="35">
        <v>2596.3000000000002</v>
      </c>
      <c r="E512" s="35">
        <v>2577.4</v>
      </c>
      <c r="F512" s="35">
        <v>-1E-4</v>
      </c>
      <c r="G512" s="35"/>
      <c r="H512" s="82">
        <f>S_P_500_Historical_Data8[[#This Row],[Price]]/B511-1</f>
        <v>-1.1553570053135509E-4</v>
      </c>
      <c r="I512" s="35"/>
      <c r="J512" s="35"/>
      <c r="K512" s="35"/>
      <c r="L512" s="35"/>
      <c r="M512" s="35"/>
      <c r="N512" s="35"/>
      <c r="O512" s="35"/>
      <c r="P512" s="35"/>
      <c r="Q512" s="35"/>
      <c r="R512" s="35"/>
      <c r="S512" s="35"/>
    </row>
    <row r="513" spans="1:19">
      <c r="A513" s="79">
        <v>43479</v>
      </c>
      <c r="B513" s="35">
        <v>2582.6</v>
      </c>
      <c r="C513" s="35">
        <v>2580.3000000000002</v>
      </c>
      <c r="D513" s="35">
        <v>2589.3000000000002</v>
      </c>
      <c r="E513" s="35">
        <v>2570.4</v>
      </c>
      <c r="F513" s="35">
        <v>-5.3E-3</v>
      </c>
      <c r="G513" s="35"/>
      <c r="H513" s="82">
        <f>S_P_500_Historical_Data8[[#This Row],[Price]]/B512-1</f>
        <v>-5.2767399761199929E-3</v>
      </c>
      <c r="I513" s="35"/>
      <c r="J513" s="35"/>
      <c r="K513" s="35"/>
      <c r="L513" s="35"/>
      <c r="M513" s="35"/>
      <c r="N513" s="35"/>
      <c r="O513" s="35"/>
      <c r="P513" s="35"/>
      <c r="Q513" s="35"/>
      <c r="R513" s="35"/>
      <c r="S513" s="35"/>
    </row>
    <row r="514" spans="1:19">
      <c r="A514" s="79">
        <v>43480</v>
      </c>
      <c r="B514" s="35">
        <v>2610.3000000000002</v>
      </c>
      <c r="C514" s="35">
        <v>2585.1</v>
      </c>
      <c r="D514" s="35">
        <v>2613.1</v>
      </c>
      <c r="E514" s="35">
        <v>2585.1</v>
      </c>
      <c r="F514" s="35">
        <v>1.0699999999999999E-2</v>
      </c>
      <c r="G514" s="35"/>
      <c r="H514" s="82">
        <f>S_P_500_Historical_Data8[[#This Row],[Price]]/B513-1</f>
        <v>1.0725625338805944E-2</v>
      </c>
      <c r="I514" s="35"/>
      <c r="J514" s="35"/>
      <c r="K514" s="35"/>
      <c r="L514" s="35"/>
      <c r="M514" s="35"/>
      <c r="N514" s="35"/>
      <c r="O514" s="35"/>
      <c r="P514" s="35"/>
      <c r="Q514" s="35"/>
      <c r="R514" s="35"/>
      <c r="S514" s="35"/>
    </row>
    <row r="515" spans="1:19">
      <c r="A515" s="79">
        <v>43481</v>
      </c>
      <c r="B515" s="35">
        <v>2616.1</v>
      </c>
      <c r="C515" s="35">
        <v>2614.8000000000002</v>
      </c>
      <c r="D515" s="35">
        <v>2625.8</v>
      </c>
      <c r="E515" s="35">
        <v>2612.6999999999998</v>
      </c>
      <c r="F515" s="35">
        <v>2.2000000000000001E-3</v>
      </c>
      <c r="G515" s="35"/>
      <c r="H515" s="82">
        <f>S_P_500_Historical_Data8[[#This Row],[Price]]/B514-1</f>
        <v>2.2219668237366541E-3</v>
      </c>
      <c r="I515" s="35"/>
      <c r="J515" s="35"/>
      <c r="K515" s="35"/>
      <c r="L515" s="35"/>
      <c r="M515" s="35"/>
      <c r="N515" s="35"/>
      <c r="O515" s="35"/>
      <c r="P515" s="35"/>
      <c r="Q515" s="35"/>
      <c r="R515" s="35"/>
      <c r="S515" s="35"/>
    </row>
    <row r="516" spans="1:19">
      <c r="A516" s="79">
        <v>43482</v>
      </c>
      <c r="B516" s="35">
        <v>2636</v>
      </c>
      <c r="C516" s="35">
        <v>2609.3000000000002</v>
      </c>
      <c r="D516" s="35">
        <v>2645.1</v>
      </c>
      <c r="E516" s="35">
        <v>2606.4</v>
      </c>
      <c r="F516" s="35">
        <v>7.6E-3</v>
      </c>
      <c r="G516" s="35"/>
      <c r="H516" s="82">
        <f>S_P_500_Historical_Data8[[#This Row],[Price]]/B515-1</f>
        <v>7.6067428615114174E-3</v>
      </c>
      <c r="I516" s="35"/>
      <c r="J516" s="35"/>
      <c r="K516" s="35"/>
      <c r="L516" s="35"/>
      <c r="M516" s="35"/>
      <c r="N516" s="35"/>
      <c r="O516" s="35"/>
      <c r="P516" s="35"/>
      <c r="Q516" s="35"/>
      <c r="R516" s="35"/>
      <c r="S516" s="35"/>
    </row>
    <row r="517" spans="1:19">
      <c r="A517" s="79">
        <v>43483</v>
      </c>
      <c r="B517" s="35">
        <v>2670.7</v>
      </c>
      <c r="C517" s="35">
        <v>2651.3</v>
      </c>
      <c r="D517" s="35">
        <v>2675.5</v>
      </c>
      <c r="E517" s="35">
        <v>2647.6</v>
      </c>
      <c r="F517" s="35">
        <v>1.32E-2</v>
      </c>
      <c r="G517" s="35"/>
      <c r="H517" s="82">
        <f>S_P_500_Historical_Data8[[#This Row],[Price]]/B516-1</f>
        <v>1.3163884673748072E-2</v>
      </c>
      <c r="I517" s="35"/>
      <c r="J517" s="35"/>
      <c r="K517" s="35"/>
      <c r="L517" s="35"/>
      <c r="M517" s="35"/>
      <c r="N517" s="35"/>
      <c r="O517" s="35"/>
      <c r="P517" s="35"/>
      <c r="Q517" s="35"/>
      <c r="R517" s="35"/>
      <c r="S517" s="35"/>
    </row>
    <row r="518" spans="1:19">
      <c r="A518" s="79">
        <v>43487</v>
      </c>
      <c r="B518" s="35">
        <v>2632.9</v>
      </c>
      <c r="C518" s="35">
        <v>2657.9</v>
      </c>
      <c r="D518" s="35">
        <v>2657.9</v>
      </c>
      <c r="E518" s="35">
        <v>2617.3000000000002</v>
      </c>
      <c r="F518" s="35">
        <v>-1.4200000000000001E-2</v>
      </c>
      <c r="G518" s="35"/>
      <c r="H518" s="82">
        <f>S_P_500_Historical_Data8[[#This Row],[Price]]/B517-1</f>
        <v>-1.4153592691054651E-2</v>
      </c>
      <c r="I518" s="35"/>
      <c r="J518" s="35"/>
      <c r="K518" s="35"/>
      <c r="L518" s="35"/>
      <c r="M518" s="35"/>
      <c r="N518" s="35"/>
      <c r="O518" s="35"/>
      <c r="P518" s="35"/>
      <c r="Q518" s="35"/>
      <c r="R518" s="35"/>
      <c r="S518" s="35"/>
    </row>
    <row r="519" spans="1:19">
      <c r="A519" s="79">
        <v>43488</v>
      </c>
      <c r="B519" s="35">
        <v>2638.7</v>
      </c>
      <c r="C519" s="35">
        <v>2643.5</v>
      </c>
      <c r="D519" s="35">
        <v>2653.2</v>
      </c>
      <c r="E519" s="35">
        <v>2612.9</v>
      </c>
      <c r="F519" s="35">
        <v>2.2000000000000001E-3</v>
      </c>
      <c r="G519" s="35"/>
      <c r="H519" s="82">
        <f>S_P_500_Historical_Data8[[#This Row],[Price]]/B518-1</f>
        <v>2.2028941471379238E-3</v>
      </c>
      <c r="I519" s="35"/>
      <c r="J519" s="35"/>
      <c r="K519" s="35"/>
      <c r="L519" s="35"/>
      <c r="M519" s="35"/>
      <c r="N519" s="35"/>
      <c r="O519" s="35"/>
      <c r="P519" s="35"/>
      <c r="Q519" s="35"/>
      <c r="R519" s="35"/>
      <c r="S519" s="35"/>
    </row>
    <row r="520" spans="1:19">
      <c r="A520" s="79">
        <v>43489</v>
      </c>
      <c r="B520" s="35">
        <v>2642.3</v>
      </c>
      <c r="C520" s="35">
        <v>2638.8</v>
      </c>
      <c r="D520" s="35">
        <v>2647.2</v>
      </c>
      <c r="E520" s="35">
        <v>2627</v>
      </c>
      <c r="F520" s="35">
        <v>1.4E-3</v>
      </c>
      <c r="G520" s="35"/>
      <c r="H520" s="82">
        <f>S_P_500_Historical_Data8[[#This Row],[Price]]/B519-1</f>
        <v>1.3643081820595704E-3</v>
      </c>
      <c r="I520" s="35"/>
      <c r="J520" s="35"/>
      <c r="K520" s="35"/>
      <c r="L520" s="35"/>
      <c r="M520" s="35"/>
      <c r="N520" s="35"/>
      <c r="O520" s="35"/>
      <c r="P520" s="35"/>
      <c r="Q520" s="35"/>
      <c r="R520" s="35"/>
      <c r="S520" s="35"/>
    </row>
    <row r="521" spans="1:19">
      <c r="A521" s="79">
        <v>43490</v>
      </c>
      <c r="B521" s="35">
        <v>2664.8</v>
      </c>
      <c r="C521" s="35">
        <v>2657.4</v>
      </c>
      <c r="D521" s="35">
        <v>2672.4</v>
      </c>
      <c r="E521" s="35">
        <v>2657.3</v>
      </c>
      <c r="F521" s="35">
        <v>8.5000000000000006E-3</v>
      </c>
      <c r="G521" s="35"/>
      <c r="H521" s="82">
        <f>S_P_500_Historical_Data8[[#This Row],[Price]]/B520-1</f>
        <v>8.5153086326306138E-3</v>
      </c>
      <c r="I521" s="35"/>
      <c r="J521" s="35"/>
      <c r="K521" s="35"/>
      <c r="L521" s="35"/>
      <c r="M521" s="35"/>
      <c r="N521" s="35"/>
      <c r="O521" s="35"/>
      <c r="P521" s="35"/>
      <c r="Q521" s="35"/>
      <c r="R521" s="35"/>
      <c r="S521" s="35"/>
    </row>
    <row r="522" spans="1:19">
      <c r="A522" s="79">
        <v>43493</v>
      </c>
      <c r="B522" s="35">
        <v>2643.8</v>
      </c>
      <c r="C522" s="35">
        <v>2645</v>
      </c>
      <c r="D522" s="35">
        <v>2645</v>
      </c>
      <c r="E522" s="35">
        <v>2624.1</v>
      </c>
      <c r="F522" s="35">
        <v>-7.9000000000000008E-3</v>
      </c>
      <c r="G522" s="35"/>
      <c r="H522" s="82">
        <f>S_P_500_Historical_Data8[[#This Row],[Price]]/B521-1</f>
        <v>-7.8805163614530382E-3</v>
      </c>
      <c r="I522" s="35"/>
      <c r="J522" s="35"/>
      <c r="K522" s="35"/>
      <c r="L522" s="35"/>
      <c r="M522" s="35"/>
      <c r="N522" s="35"/>
      <c r="O522" s="35"/>
      <c r="P522" s="35"/>
      <c r="Q522" s="35"/>
      <c r="R522" s="35"/>
      <c r="S522" s="35"/>
    </row>
    <row r="523" spans="1:19">
      <c r="A523" s="79">
        <v>43494</v>
      </c>
      <c r="B523" s="35">
        <v>2640</v>
      </c>
      <c r="C523" s="35">
        <v>2644.9</v>
      </c>
      <c r="D523" s="35">
        <v>2650.9</v>
      </c>
      <c r="E523" s="35">
        <v>2631.1</v>
      </c>
      <c r="F523" s="35">
        <v>-1.4E-3</v>
      </c>
      <c r="G523" s="35"/>
      <c r="H523" s="82">
        <f>S_P_500_Historical_Data8[[#This Row],[Price]]/B522-1</f>
        <v>-1.4373250624102329E-3</v>
      </c>
      <c r="I523" s="35"/>
      <c r="J523" s="35"/>
      <c r="K523" s="35"/>
      <c r="L523" s="35"/>
      <c r="M523" s="35"/>
      <c r="N523" s="35"/>
      <c r="O523" s="35"/>
      <c r="P523" s="35"/>
      <c r="Q523" s="35"/>
      <c r="R523" s="35"/>
      <c r="S523" s="35"/>
    </row>
    <row r="524" spans="1:19">
      <c r="A524" s="79">
        <v>43495</v>
      </c>
      <c r="B524" s="35">
        <v>2681.1</v>
      </c>
      <c r="C524" s="35">
        <v>2653.6</v>
      </c>
      <c r="D524" s="35">
        <v>2690.4</v>
      </c>
      <c r="E524" s="35">
        <v>2648.3</v>
      </c>
      <c r="F524" s="35">
        <v>1.5599999999999999E-2</v>
      </c>
      <c r="G524" s="35"/>
      <c r="H524" s="82">
        <f>S_P_500_Historical_Data8[[#This Row],[Price]]/B523-1</f>
        <v>1.556818181818187E-2</v>
      </c>
      <c r="I524" s="35"/>
      <c r="J524" s="35"/>
      <c r="K524" s="35"/>
      <c r="L524" s="35"/>
      <c r="M524" s="35"/>
      <c r="N524" s="35"/>
      <c r="O524" s="35"/>
      <c r="P524" s="35"/>
      <c r="Q524" s="35"/>
      <c r="R524" s="35"/>
      <c r="S524" s="35"/>
    </row>
    <row r="525" spans="1:19">
      <c r="A525" s="79">
        <v>43496</v>
      </c>
      <c r="B525" s="35">
        <v>2704.1</v>
      </c>
      <c r="C525" s="35">
        <v>2685.5</v>
      </c>
      <c r="D525" s="35">
        <v>2708.9</v>
      </c>
      <c r="E525" s="35">
        <v>2678.7</v>
      </c>
      <c r="F525" s="35">
        <v>8.6E-3</v>
      </c>
      <c r="G525" s="35"/>
      <c r="H525" s="82">
        <f>S_P_500_Historical_Data8[[#This Row],[Price]]/B524-1</f>
        <v>8.5785684980046462E-3</v>
      </c>
      <c r="I525" s="35"/>
      <c r="J525" s="35"/>
      <c r="K525" s="35"/>
      <c r="L525" s="35"/>
      <c r="M525" s="35"/>
      <c r="N525" s="35"/>
      <c r="O525" s="35"/>
      <c r="P525" s="35"/>
      <c r="Q525" s="35"/>
      <c r="R525" s="35"/>
      <c r="S525" s="35"/>
    </row>
    <row r="526" spans="1:19">
      <c r="A526" s="79">
        <v>43497</v>
      </c>
      <c r="B526" s="35">
        <v>2706.5</v>
      </c>
      <c r="C526" s="35">
        <v>2702.3</v>
      </c>
      <c r="D526" s="35">
        <v>2716.7</v>
      </c>
      <c r="E526" s="35">
        <v>2696.9</v>
      </c>
      <c r="F526" s="35">
        <v>8.9999999999999998E-4</v>
      </c>
      <c r="G526" s="35"/>
      <c r="H526" s="82">
        <f>S_P_500_Historical_Data8[[#This Row],[Price]]/B525-1</f>
        <v>8.8754114122990835E-4</v>
      </c>
      <c r="I526" s="35"/>
      <c r="J526" s="35"/>
      <c r="K526" s="35"/>
      <c r="L526" s="35"/>
      <c r="M526" s="35"/>
      <c r="N526" s="35"/>
      <c r="O526" s="35"/>
      <c r="P526" s="35"/>
      <c r="Q526" s="35"/>
      <c r="R526" s="35"/>
      <c r="S526" s="35"/>
    </row>
    <row r="527" spans="1:19">
      <c r="A527" s="79">
        <v>43500</v>
      </c>
      <c r="B527" s="35">
        <v>2724.9</v>
      </c>
      <c r="C527" s="35">
        <v>2706.5</v>
      </c>
      <c r="D527" s="35">
        <v>2725</v>
      </c>
      <c r="E527" s="35">
        <v>2698.8</v>
      </c>
      <c r="F527" s="35">
        <v>6.7999999999999996E-3</v>
      </c>
      <c r="G527" s="35"/>
      <c r="H527" s="82">
        <f>S_P_500_Historical_Data8[[#This Row],[Price]]/B526-1</f>
        <v>6.7984481803067265E-3</v>
      </c>
      <c r="I527" s="35"/>
      <c r="J527" s="35"/>
      <c r="K527" s="35"/>
      <c r="L527" s="35"/>
      <c r="M527" s="35"/>
      <c r="N527" s="35"/>
      <c r="O527" s="35"/>
      <c r="P527" s="35"/>
      <c r="Q527" s="35"/>
      <c r="R527" s="35"/>
      <c r="S527" s="35"/>
    </row>
    <row r="528" spans="1:19">
      <c r="A528" s="79">
        <v>43501</v>
      </c>
      <c r="B528" s="35">
        <v>2737.7</v>
      </c>
      <c r="C528" s="35">
        <v>2728.3</v>
      </c>
      <c r="D528" s="35">
        <v>2739</v>
      </c>
      <c r="E528" s="35">
        <v>2724</v>
      </c>
      <c r="F528" s="35">
        <v>4.7000000000000002E-3</v>
      </c>
      <c r="G528" s="35"/>
      <c r="H528" s="82">
        <f>S_P_500_Historical_Data8[[#This Row],[Price]]/B527-1</f>
        <v>4.6974200888105777E-3</v>
      </c>
      <c r="I528" s="35"/>
      <c r="J528" s="35"/>
      <c r="K528" s="35"/>
      <c r="L528" s="35"/>
      <c r="M528" s="35"/>
      <c r="N528" s="35"/>
      <c r="O528" s="35"/>
      <c r="P528" s="35"/>
      <c r="Q528" s="35"/>
      <c r="R528" s="35"/>
      <c r="S528" s="35"/>
    </row>
    <row r="529" spans="1:19">
      <c r="A529" s="79">
        <v>43502</v>
      </c>
      <c r="B529" s="35">
        <v>2731.6</v>
      </c>
      <c r="C529" s="35">
        <v>2735.1</v>
      </c>
      <c r="D529" s="35">
        <v>2738.1</v>
      </c>
      <c r="E529" s="35">
        <v>2724.2</v>
      </c>
      <c r="F529" s="35">
        <v>-2.2000000000000001E-3</v>
      </c>
      <c r="G529" s="35"/>
      <c r="H529" s="82">
        <f>S_P_500_Historical_Data8[[#This Row],[Price]]/B528-1</f>
        <v>-2.2281477152353846E-3</v>
      </c>
      <c r="I529" s="35"/>
      <c r="J529" s="35"/>
      <c r="K529" s="35"/>
      <c r="L529" s="35"/>
      <c r="M529" s="35"/>
      <c r="N529" s="35"/>
      <c r="O529" s="35"/>
      <c r="P529" s="35"/>
      <c r="Q529" s="35"/>
      <c r="R529" s="35"/>
      <c r="S529" s="35"/>
    </row>
    <row r="530" spans="1:19">
      <c r="A530" s="79">
        <v>43503</v>
      </c>
      <c r="B530" s="35">
        <v>2706.1</v>
      </c>
      <c r="C530" s="35">
        <v>2717.5</v>
      </c>
      <c r="D530" s="35">
        <v>2719.3</v>
      </c>
      <c r="E530" s="35">
        <v>2687.3</v>
      </c>
      <c r="F530" s="35">
        <v>-9.2999999999999992E-3</v>
      </c>
      <c r="G530" s="35"/>
      <c r="H530" s="82">
        <f>S_P_500_Historical_Data8[[#This Row],[Price]]/B529-1</f>
        <v>-9.335188168106634E-3</v>
      </c>
      <c r="I530" s="35"/>
      <c r="J530" s="35"/>
      <c r="K530" s="35"/>
      <c r="L530" s="35"/>
      <c r="M530" s="35"/>
      <c r="N530" s="35"/>
      <c r="O530" s="35"/>
      <c r="P530" s="35"/>
      <c r="Q530" s="35"/>
      <c r="R530" s="35"/>
      <c r="S530" s="35"/>
    </row>
    <row r="531" spans="1:19">
      <c r="A531" s="79">
        <v>43504</v>
      </c>
      <c r="B531" s="35">
        <v>2707.9</v>
      </c>
      <c r="C531" s="35">
        <v>2692.4</v>
      </c>
      <c r="D531" s="35">
        <v>2708.1</v>
      </c>
      <c r="E531" s="35">
        <v>2681.8</v>
      </c>
      <c r="F531" s="35">
        <v>6.9999999999999999E-4</v>
      </c>
      <c r="G531" s="35"/>
      <c r="H531" s="82">
        <f>S_P_500_Historical_Data8[[#This Row],[Price]]/B530-1</f>
        <v>6.6516388899162671E-4</v>
      </c>
      <c r="I531" s="35"/>
      <c r="J531" s="35"/>
      <c r="K531" s="35"/>
      <c r="L531" s="35"/>
      <c r="M531" s="35"/>
      <c r="N531" s="35"/>
      <c r="O531" s="35"/>
      <c r="P531" s="35"/>
      <c r="Q531" s="35"/>
      <c r="R531" s="35"/>
      <c r="S531" s="35"/>
    </row>
    <row r="532" spans="1:19">
      <c r="A532" s="79">
        <v>43507</v>
      </c>
      <c r="B532" s="35">
        <v>2709.8</v>
      </c>
      <c r="C532" s="35">
        <v>2712.4</v>
      </c>
      <c r="D532" s="35">
        <v>2718.1</v>
      </c>
      <c r="E532" s="35">
        <v>2703.8</v>
      </c>
      <c r="F532" s="35">
        <v>6.9999999999999999E-4</v>
      </c>
      <c r="G532" s="35"/>
      <c r="H532" s="82">
        <f>S_P_500_Historical_Data8[[#This Row],[Price]]/B531-1</f>
        <v>7.0165072565453457E-4</v>
      </c>
      <c r="I532" s="35"/>
      <c r="J532" s="35"/>
      <c r="K532" s="35"/>
      <c r="L532" s="35"/>
      <c r="M532" s="35"/>
      <c r="N532" s="35"/>
      <c r="O532" s="35"/>
      <c r="P532" s="35"/>
      <c r="Q532" s="35"/>
      <c r="R532" s="35"/>
      <c r="S532" s="35"/>
    </row>
    <row r="533" spans="1:19">
      <c r="A533" s="79">
        <v>43508</v>
      </c>
      <c r="B533" s="35">
        <v>2744.7</v>
      </c>
      <c r="C533" s="35">
        <v>2722.6</v>
      </c>
      <c r="D533" s="35">
        <v>2748.2</v>
      </c>
      <c r="E533" s="35">
        <v>2722.6</v>
      </c>
      <c r="F533" s="35">
        <v>1.29E-2</v>
      </c>
      <c r="G533" s="35"/>
      <c r="H533" s="82">
        <f>S_P_500_Historical_Data8[[#This Row],[Price]]/B532-1</f>
        <v>1.2879179275223196E-2</v>
      </c>
      <c r="I533" s="35"/>
      <c r="J533" s="35"/>
      <c r="K533" s="35"/>
      <c r="L533" s="35"/>
      <c r="M533" s="35"/>
      <c r="N533" s="35"/>
      <c r="O533" s="35"/>
      <c r="P533" s="35"/>
      <c r="Q533" s="35"/>
      <c r="R533" s="35"/>
      <c r="S533" s="35"/>
    </row>
    <row r="534" spans="1:19">
      <c r="A534" s="79">
        <v>43509</v>
      </c>
      <c r="B534" s="35">
        <v>2753</v>
      </c>
      <c r="C534" s="35">
        <v>2750.3</v>
      </c>
      <c r="D534" s="35">
        <v>2761.8</v>
      </c>
      <c r="E534" s="35">
        <v>2748.6</v>
      </c>
      <c r="F534" s="35">
        <v>3.0000000000000001E-3</v>
      </c>
      <c r="G534" s="35"/>
      <c r="H534" s="82">
        <f>S_P_500_Historical_Data8[[#This Row],[Price]]/B533-1</f>
        <v>3.0240099100085072E-3</v>
      </c>
      <c r="I534" s="35"/>
      <c r="J534" s="35"/>
      <c r="K534" s="35"/>
      <c r="L534" s="35"/>
      <c r="M534" s="35"/>
      <c r="N534" s="35"/>
      <c r="O534" s="35"/>
      <c r="P534" s="35"/>
      <c r="Q534" s="35"/>
      <c r="R534" s="35"/>
      <c r="S534" s="35"/>
    </row>
    <row r="535" spans="1:19">
      <c r="A535" s="79">
        <v>43510</v>
      </c>
      <c r="B535" s="35">
        <v>2745.7</v>
      </c>
      <c r="C535" s="35">
        <v>2743.5</v>
      </c>
      <c r="D535" s="35">
        <v>2757.9</v>
      </c>
      <c r="E535" s="35">
        <v>2731.2</v>
      </c>
      <c r="F535" s="35">
        <v>-2.7000000000000001E-3</v>
      </c>
      <c r="G535" s="35"/>
      <c r="H535" s="82">
        <f>S_P_500_Historical_Data8[[#This Row],[Price]]/B534-1</f>
        <v>-2.6516527424628178E-3</v>
      </c>
      <c r="I535" s="35"/>
      <c r="J535" s="35"/>
      <c r="K535" s="35"/>
      <c r="L535" s="35"/>
      <c r="M535" s="35"/>
      <c r="N535" s="35"/>
      <c r="O535" s="35"/>
      <c r="P535" s="35"/>
      <c r="Q535" s="35"/>
      <c r="R535" s="35"/>
      <c r="S535" s="35"/>
    </row>
    <row r="536" spans="1:19">
      <c r="A536" s="79">
        <v>43511</v>
      </c>
      <c r="B536" s="35">
        <v>2775.6</v>
      </c>
      <c r="C536" s="35">
        <v>2760.2</v>
      </c>
      <c r="D536" s="35">
        <v>2775.7</v>
      </c>
      <c r="E536" s="35">
        <v>2760.2</v>
      </c>
      <c r="F536" s="35">
        <v>1.09E-2</v>
      </c>
      <c r="G536" s="35"/>
      <c r="H536" s="82">
        <f>S_P_500_Historical_Data8[[#This Row],[Price]]/B535-1</f>
        <v>1.0889754889463532E-2</v>
      </c>
      <c r="I536" s="35"/>
      <c r="J536" s="35"/>
      <c r="K536" s="35"/>
      <c r="L536" s="35"/>
      <c r="M536" s="35"/>
      <c r="N536" s="35"/>
      <c r="O536" s="35"/>
      <c r="P536" s="35"/>
      <c r="Q536" s="35"/>
      <c r="R536" s="35"/>
      <c r="S536" s="35"/>
    </row>
    <row r="537" spans="1:19">
      <c r="A537" s="79">
        <v>43515</v>
      </c>
      <c r="B537" s="35">
        <v>2779.8</v>
      </c>
      <c r="C537" s="35">
        <v>2769.3</v>
      </c>
      <c r="D537" s="35">
        <v>2787.3</v>
      </c>
      <c r="E537" s="35">
        <v>2767.3</v>
      </c>
      <c r="F537" s="35">
        <v>1.5E-3</v>
      </c>
      <c r="G537" s="35"/>
      <c r="H537" s="82">
        <f>S_P_500_Historical_Data8[[#This Row],[Price]]/B536-1</f>
        <v>1.5131863380890564E-3</v>
      </c>
      <c r="I537" s="35"/>
      <c r="J537" s="35"/>
      <c r="K537" s="35"/>
      <c r="L537" s="35"/>
      <c r="M537" s="35"/>
      <c r="N537" s="35"/>
      <c r="O537" s="35"/>
      <c r="P537" s="35"/>
      <c r="Q537" s="35"/>
      <c r="R537" s="35"/>
      <c r="S537" s="35"/>
    </row>
    <row r="538" spans="1:19">
      <c r="A538" s="79">
        <v>43516</v>
      </c>
      <c r="B538" s="35">
        <v>2784.7</v>
      </c>
      <c r="C538" s="35">
        <v>2779.1</v>
      </c>
      <c r="D538" s="35">
        <v>2789.9</v>
      </c>
      <c r="E538" s="35">
        <v>2774.1</v>
      </c>
      <c r="F538" s="35">
        <v>1.8E-3</v>
      </c>
      <c r="G538" s="35"/>
      <c r="H538" s="82">
        <f>S_P_500_Historical_Data8[[#This Row],[Price]]/B537-1</f>
        <v>1.762716742211623E-3</v>
      </c>
      <c r="I538" s="35"/>
      <c r="J538" s="35"/>
      <c r="K538" s="35"/>
      <c r="L538" s="35"/>
      <c r="M538" s="35"/>
      <c r="N538" s="35"/>
      <c r="O538" s="35"/>
      <c r="P538" s="35"/>
      <c r="Q538" s="35"/>
      <c r="R538" s="35"/>
      <c r="S538" s="35"/>
    </row>
    <row r="539" spans="1:19">
      <c r="A539" s="79">
        <v>43517</v>
      </c>
      <c r="B539" s="35">
        <v>2774.9</v>
      </c>
      <c r="C539" s="35">
        <v>2780.2</v>
      </c>
      <c r="D539" s="35">
        <v>2781.6</v>
      </c>
      <c r="E539" s="35">
        <v>2764.6</v>
      </c>
      <c r="F539" s="35">
        <v>-3.5000000000000001E-3</v>
      </c>
      <c r="G539" s="35"/>
      <c r="H539" s="82">
        <f>S_P_500_Historical_Data8[[#This Row],[Price]]/B538-1</f>
        <v>-3.5192300786439645E-3</v>
      </c>
      <c r="I539" s="35"/>
      <c r="J539" s="35"/>
      <c r="K539" s="35"/>
      <c r="L539" s="35"/>
      <c r="M539" s="35"/>
      <c r="N539" s="35"/>
      <c r="O539" s="35"/>
      <c r="P539" s="35"/>
      <c r="Q539" s="35"/>
      <c r="R539" s="35"/>
      <c r="S539" s="35"/>
    </row>
    <row r="540" spans="1:19">
      <c r="A540" s="79">
        <v>43518</v>
      </c>
      <c r="B540" s="35">
        <v>2792.7</v>
      </c>
      <c r="C540" s="35">
        <v>2780.7</v>
      </c>
      <c r="D540" s="35">
        <v>2794.2</v>
      </c>
      <c r="E540" s="35">
        <v>2779.1</v>
      </c>
      <c r="F540" s="35">
        <v>6.4000000000000003E-3</v>
      </c>
      <c r="G540" s="35"/>
      <c r="H540" s="82">
        <f>S_P_500_Historical_Data8[[#This Row],[Price]]/B539-1</f>
        <v>6.4146455728133489E-3</v>
      </c>
      <c r="I540" s="35"/>
      <c r="J540" s="35"/>
      <c r="K540" s="35"/>
      <c r="L540" s="35"/>
      <c r="M540" s="35"/>
      <c r="N540" s="35"/>
      <c r="O540" s="35"/>
      <c r="P540" s="35"/>
      <c r="Q540" s="35"/>
      <c r="R540" s="35"/>
      <c r="S540" s="35"/>
    </row>
    <row r="541" spans="1:19">
      <c r="A541" s="79">
        <v>43521</v>
      </c>
      <c r="B541" s="35">
        <v>2796.1</v>
      </c>
      <c r="C541" s="35">
        <v>2804.3</v>
      </c>
      <c r="D541" s="35">
        <v>2813.5</v>
      </c>
      <c r="E541" s="35">
        <v>2795</v>
      </c>
      <c r="F541" s="35">
        <v>1.1999999999999999E-3</v>
      </c>
      <c r="G541" s="35"/>
      <c r="H541" s="82">
        <f>S_P_500_Historical_Data8[[#This Row],[Price]]/B540-1</f>
        <v>1.2174598059226938E-3</v>
      </c>
      <c r="I541" s="35"/>
      <c r="J541" s="35"/>
      <c r="K541" s="35"/>
      <c r="L541" s="35"/>
      <c r="M541" s="35"/>
      <c r="N541" s="35"/>
      <c r="O541" s="35"/>
      <c r="P541" s="35"/>
      <c r="Q541" s="35"/>
      <c r="R541" s="35"/>
      <c r="S541" s="35"/>
    </row>
    <row r="542" spans="1:19">
      <c r="A542" s="79">
        <v>43522</v>
      </c>
      <c r="B542" s="35">
        <v>2793.9</v>
      </c>
      <c r="C542" s="35">
        <v>2792.4</v>
      </c>
      <c r="D542" s="35">
        <v>2803.1</v>
      </c>
      <c r="E542" s="35">
        <v>2789.5</v>
      </c>
      <c r="F542" s="35">
        <v>-8.0000000000000004E-4</v>
      </c>
      <c r="G542" s="35"/>
      <c r="H542" s="82">
        <f>S_P_500_Historical_Data8[[#This Row],[Price]]/B541-1</f>
        <v>-7.8681019992121737E-4</v>
      </c>
      <c r="I542" s="35"/>
      <c r="J542" s="35"/>
      <c r="K542" s="35"/>
      <c r="L542" s="35"/>
      <c r="M542" s="35"/>
      <c r="N542" s="35"/>
      <c r="O542" s="35"/>
      <c r="P542" s="35"/>
      <c r="Q542" s="35"/>
      <c r="R542" s="35"/>
      <c r="S542" s="35"/>
    </row>
    <row r="543" spans="1:19">
      <c r="A543" s="79">
        <v>43523</v>
      </c>
      <c r="B543" s="35">
        <v>2792.4</v>
      </c>
      <c r="C543" s="35">
        <v>2787.5</v>
      </c>
      <c r="D543" s="35">
        <v>2795.8</v>
      </c>
      <c r="E543" s="35">
        <v>2775.1</v>
      </c>
      <c r="F543" s="35">
        <v>-5.0000000000000001E-4</v>
      </c>
      <c r="G543" s="35"/>
      <c r="H543" s="82">
        <f>S_P_500_Historical_Data8[[#This Row],[Price]]/B542-1</f>
        <v>-5.368839256952862E-4</v>
      </c>
      <c r="I543" s="35"/>
      <c r="J543" s="35"/>
      <c r="K543" s="35"/>
      <c r="L543" s="35"/>
      <c r="M543" s="35"/>
      <c r="N543" s="35"/>
      <c r="O543" s="35"/>
      <c r="P543" s="35"/>
      <c r="Q543" s="35"/>
      <c r="R543" s="35"/>
      <c r="S543" s="35"/>
    </row>
    <row r="544" spans="1:19">
      <c r="A544" s="79">
        <v>43524</v>
      </c>
      <c r="B544" s="35">
        <v>2784.5</v>
      </c>
      <c r="C544" s="35">
        <v>2788.1</v>
      </c>
      <c r="D544" s="35">
        <v>2793.7</v>
      </c>
      <c r="E544" s="35">
        <v>2782.5</v>
      </c>
      <c r="F544" s="35">
        <v>-2.8E-3</v>
      </c>
      <c r="G544" s="35"/>
      <c r="H544" s="82">
        <f>S_P_500_Historical_Data8[[#This Row],[Price]]/B543-1</f>
        <v>-2.829107577710932E-3</v>
      </c>
      <c r="I544" s="35"/>
      <c r="J544" s="35"/>
      <c r="K544" s="35"/>
      <c r="L544" s="35"/>
      <c r="M544" s="35"/>
      <c r="N544" s="35"/>
      <c r="O544" s="35"/>
      <c r="P544" s="35"/>
      <c r="Q544" s="35"/>
      <c r="R544" s="35"/>
      <c r="S544" s="35"/>
    </row>
    <row r="545" spans="1:19">
      <c r="A545" s="79">
        <v>43525</v>
      </c>
      <c r="B545" s="35">
        <v>2803.7</v>
      </c>
      <c r="C545" s="35">
        <v>2798.2</v>
      </c>
      <c r="D545" s="35">
        <v>2808</v>
      </c>
      <c r="E545" s="35">
        <v>2787.4</v>
      </c>
      <c r="F545" s="35">
        <v>6.8999999999999999E-3</v>
      </c>
      <c r="G545" s="35"/>
      <c r="H545" s="82">
        <f>S_P_500_Historical_Data8[[#This Row],[Price]]/B544-1</f>
        <v>6.8953133417128942E-3</v>
      </c>
      <c r="I545" s="35"/>
      <c r="J545" s="35"/>
      <c r="K545" s="35"/>
      <c r="L545" s="35"/>
      <c r="M545" s="35"/>
      <c r="N545" s="35"/>
      <c r="O545" s="35"/>
      <c r="P545" s="35"/>
      <c r="Q545" s="35"/>
      <c r="R545" s="35"/>
      <c r="S545" s="35"/>
    </row>
    <row r="546" spans="1:19">
      <c r="A546" s="79">
        <v>43528</v>
      </c>
      <c r="B546" s="35">
        <v>2792.8</v>
      </c>
      <c r="C546" s="35">
        <v>2814.4</v>
      </c>
      <c r="D546" s="35">
        <v>2816.9</v>
      </c>
      <c r="E546" s="35">
        <v>2767.7</v>
      </c>
      <c r="F546" s="35">
        <v>-3.8999999999999998E-3</v>
      </c>
      <c r="G546" s="35"/>
      <c r="H546" s="82">
        <f>S_P_500_Historical_Data8[[#This Row],[Price]]/B545-1</f>
        <v>-3.8877197988371748E-3</v>
      </c>
      <c r="I546" s="35"/>
      <c r="J546" s="35"/>
      <c r="K546" s="35"/>
      <c r="L546" s="35"/>
      <c r="M546" s="35"/>
      <c r="N546" s="35"/>
      <c r="O546" s="35"/>
      <c r="P546" s="35"/>
      <c r="Q546" s="35"/>
      <c r="R546" s="35"/>
      <c r="S546" s="35"/>
    </row>
    <row r="547" spans="1:19">
      <c r="A547" s="79">
        <v>43529</v>
      </c>
      <c r="B547" s="35">
        <v>2789.7</v>
      </c>
      <c r="C547" s="35">
        <v>2794.4</v>
      </c>
      <c r="D547" s="35">
        <v>2796.4</v>
      </c>
      <c r="E547" s="35">
        <v>2783</v>
      </c>
      <c r="F547" s="35">
        <v>-1.1000000000000001E-3</v>
      </c>
      <c r="G547" s="35"/>
      <c r="H547" s="82">
        <f>S_P_500_Historical_Data8[[#This Row],[Price]]/B546-1</f>
        <v>-1.1099971354914251E-3</v>
      </c>
      <c r="I547" s="35"/>
      <c r="J547" s="35"/>
      <c r="K547" s="35"/>
      <c r="L547" s="35"/>
      <c r="M547" s="35"/>
      <c r="N547" s="35"/>
      <c r="O547" s="35"/>
      <c r="P547" s="35"/>
      <c r="Q547" s="35"/>
      <c r="R547" s="35"/>
      <c r="S547" s="35"/>
    </row>
    <row r="548" spans="1:19">
      <c r="A548" s="79">
        <v>43530</v>
      </c>
      <c r="B548" s="35">
        <v>2771.4</v>
      </c>
      <c r="C548" s="35">
        <v>2790.3</v>
      </c>
      <c r="D548" s="35">
        <v>2790.3</v>
      </c>
      <c r="E548" s="35">
        <v>2768.7</v>
      </c>
      <c r="F548" s="35">
        <v>-6.6E-3</v>
      </c>
      <c r="G548" s="35"/>
      <c r="H548" s="82">
        <f>S_P_500_Historical_Data8[[#This Row],[Price]]/B547-1</f>
        <v>-6.5598451446391426E-3</v>
      </c>
      <c r="I548" s="35"/>
      <c r="J548" s="35"/>
      <c r="K548" s="35"/>
      <c r="L548" s="35"/>
      <c r="M548" s="35"/>
      <c r="N548" s="35"/>
      <c r="O548" s="35"/>
      <c r="P548" s="35"/>
      <c r="Q548" s="35"/>
      <c r="R548" s="35"/>
      <c r="S548" s="35"/>
    </row>
    <row r="549" spans="1:19">
      <c r="A549" s="79">
        <v>43531</v>
      </c>
      <c r="B549" s="35">
        <v>2748.9</v>
      </c>
      <c r="C549" s="35">
        <v>2766.5</v>
      </c>
      <c r="D549" s="35">
        <v>2767.2</v>
      </c>
      <c r="E549" s="35">
        <v>2739.1</v>
      </c>
      <c r="F549" s="35">
        <v>-8.0999999999999996E-3</v>
      </c>
      <c r="G549" s="35"/>
      <c r="H549" s="82">
        <f>S_P_500_Historical_Data8[[#This Row],[Price]]/B548-1</f>
        <v>-8.1186403983546374E-3</v>
      </c>
      <c r="I549" s="35"/>
      <c r="J549" s="35"/>
      <c r="K549" s="35"/>
      <c r="L549" s="35"/>
      <c r="M549" s="35"/>
      <c r="N549" s="35"/>
      <c r="O549" s="35"/>
      <c r="P549" s="35"/>
      <c r="Q549" s="35"/>
      <c r="R549" s="35"/>
      <c r="S549" s="35"/>
    </row>
    <row r="550" spans="1:19">
      <c r="A550" s="79">
        <v>43532</v>
      </c>
      <c r="B550" s="35">
        <v>2743.1</v>
      </c>
      <c r="C550" s="35">
        <v>2730.8</v>
      </c>
      <c r="D550" s="35">
        <v>2744.1</v>
      </c>
      <c r="E550" s="35">
        <v>2722.3</v>
      </c>
      <c r="F550" s="35">
        <v>-2.0999999999999999E-3</v>
      </c>
      <c r="G550" s="35"/>
      <c r="H550" s="82">
        <f>S_P_500_Historical_Data8[[#This Row],[Price]]/B549-1</f>
        <v>-2.1099348830442288E-3</v>
      </c>
      <c r="I550" s="35"/>
      <c r="J550" s="35"/>
      <c r="K550" s="35"/>
      <c r="L550" s="35"/>
      <c r="M550" s="35"/>
      <c r="N550" s="35"/>
      <c r="O550" s="35"/>
      <c r="P550" s="35"/>
      <c r="Q550" s="35"/>
      <c r="R550" s="35"/>
      <c r="S550" s="35"/>
    </row>
    <row r="551" spans="1:19">
      <c r="A551" s="79">
        <v>43535</v>
      </c>
      <c r="B551" s="35">
        <v>2783.3</v>
      </c>
      <c r="C551" s="35">
        <v>2747.6</v>
      </c>
      <c r="D551" s="35">
        <v>2784</v>
      </c>
      <c r="E551" s="35">
        <v>2747.6</v>
      </c>
      <c r="F551" s="35">
        <v>1.47E-2</v>
      </c>
      <c r="G551" s="35"/>
      <c r="H551" s="82">
        <f>S_P_500_Historical_Data8[[#This Row],[Price]]/B550-1</f>
        <v>1.4654952426087275E-2</v>
      </c>
      <c r="I551" s="35"/>
      <c r="J551" s="35"/>
      <c r="K551" s="35"/>
      <c r="L551" s="35"/>
      <c r="M551" s="35"/>
      <c r="N551" s="35"/>
      <c r="O551" s="35"/>
      <c r="P551" s="35"/>
      <c r="Q551" s="35"/>
      <c r="R551" s="35"/>
      <c r="S551" s="35"/>
    </row>
    <row r="552" spans="1:19">
      <c r="A552" s="79">
        <v>43536</v>
      </c>
      <c r="B552" s="35">
        <v>2791.5</v>
      </c>
      <c r="C552" s="35">
        <v>2787.3</v>
      </c>
      <c r="D552" s="35">
        <v>2798.3</v>
      </c>
      <c r="E552" s="35">
        <v>2786.7</v>
      </c>
      <c r="F552" s="35">
        <v>2.8999999999999998E-3</v>
      </c>
      <c r="G552" s="35"/>
      <c r="H552" s="82">
        <f>S_P_500_Historical_Data8[[#This Row],[Price]]/B551-1</f>
        <v>2.9461430675816747E-3</v>
      </c>
      <c r="I552" s="35"/>
      <c r="J552" s="35"/>
      <c r="K552" s="35"/>
      <c r="L552" s="35"/>
      <c r="M552" s="35"/>
      <c r="N552" s="35"/>
      <c r="O552" s="35"/>
      <c r="P552" s="35"/>
      <c r="Q552" s="35"/>
      <c r="R552" s="35"/>
      <c r="S552" s="35"/>
    </row>
    <row r="553" spans="1:19">
      <c r="A553" s="79">
        <v>43537</v>
      </c>
      <c r="B553" s="35">
        <v>2810.9</v>
      </c>
      <c r="C553" s="35">
        <v>2799.8</v>
      </c>
      <c r="D553" s="35">
        <v>2821.2</v>
      </c>
      <c r="E553" s="35">
        <v>2799.8</v>
      </c>
      <c r="F553" s="35">
        <v>6.8999999999999999E-3</v>
      </c>
      <c r="G553" s="35"/>
      <c r="H553" s="82">
        <f>S_P_500_Historical_Data8[[#This Row],[Price]]/B552-1</f>
        <v>6.9496686369334704E-3</v>
      </c>
      <c r="I553" s="35"/>
      <c r="J553" s="35"/>
      <c r="K553" s="35"/>
      <c r="L553" s="35"/>
      <c r="M553" s="35"/>
      <c r="N553" s="35"/>
      <c r="O553" s="35"/>
      <c r="P553" s="35"/>
      <c r="Q553" s="35"/>
      <c r="R553" s="35"/>
      <c r="S553" s="35"/>
    </row>
    <row r="554" spans="1:19">
      <c r="A554" s="79">
        <v>43538</v>
      </c>
      <c r="B554" s="35">
        <v>2808.5</v>
      </c>
      <c r="C554" s="35">
        <v>2810.4</v>
      </c>
      <c r="D554" s="35">
        <v>2815</v>
      </c>
      <c r="E554" s="35">
        <v>2803.5</v>
      </c>
      <c r="F554" s="35">
        <v>-8.9999999999999998E-4</v>
      </c>
      <c r="G554" s="35"/>
      <c r="H554" s="82">
        <f>S_P_500_Historical_Data8[[#This Row],[Price]]/B553-1</f>
        <v>-8.5381906151060782E-4</v>
      </c>
      <c r="I554" s="35"/>
      <c r="J554" s="35"/>
      <c r="K554" s="35"/>
      <c r="L554" s="35"/>
      <c r="M554" s="35"/>
      <c r="N554" s="35"/>
      <c r="O554" s="35"/>
      <c r="P554" s="35"/>
      <c r="Q554" s="35"/>
      <c r="R554" s="35"/>
      <c r="S554" s="35"/>
    </row>
    <row r="555" spans="1:19">
      <c r="A555" s="79">
        <v>43539</v>
      </c>
      <c r="B555" s="35">
        <v>2822.5</v>
      </c>
      <c r="C555" s="35">
        <v>2810.8</v>
      </c>
      <c r="D555" s="35">
        <v>2830.7</v>
      </c>
      <c r="E555" s="35">
        <v>2810.8</v>
      </c>
      <c r="F555" s="35">
        <v>5.0000000000000001E-3</v>
      </c>
      <c r="G555" s="35"/>
      <c r="H555" s="82">
        <f>S_P_500_Historical_Data8[[#This Row],[Price]]/B554-1</f>
        <v>4.9848673669219412E-3</v>
      </c>
      <c r="I555" s="35"/>
      <c r="J555" s="35"/>
      <c r="K555" s="35"/>
      <c r="L555" s="35"/>
      <c r="M555" s="35"/>
      <c r="N555" s="35"/>
      <c r="O555" s="35"/>
      <c r="P555" s="35"/>
      <c r="Q555" s="35"/>
      <c r="R555" s="35"/>
      <c r="S555" s="35"/>
    </row>
    <row r="556" spans="1:19">
      <c r="A556" s="79">
        <v>43542</v>
      </c>
      <c r="B556" s="35">
        <v>2832.9</v>
      </c>
      <c r="C556" s="35">
        <v>2822.6</v>
      </c>
      <c r="D556" s="35">
        <v>2835.4</v>
      </c>
      <c r="E556" s="35">
        <v>2822</v>
      </c>
      <c r="F556" s="35">
        <v>3.7000000000000002E-3</v>
      </c>
      <c r="G556" s="35"/>
      <c r="H556" s="82">
        <f>S_P_500_Historical_Data8[[#This Row],[Price]]/B555-1</f>
        <v>3.6846767050486839E-3</v>
      </c>
      <c r="I556" s="35"/>
      <c r="J556" s="35"/>
      <c r="K556" s="35"/>
      <c r="L556" s="35"/>
      <c r="M556" s="35"/>
      <c r="N556" s="35"/>
      <c r="O556" s="35"/>
      <c r="P556" s="35"/>
      <c r="Q556" s="35"/>
      <c r="R556" s="35"/>
      <c r="S556" s="35"/>
    </row>
    <row r="557" spans="1:19">
      <c r="A557" s="79">
        <v>43543</v>
      </c>
      <c r="B557" s="35">
        <v>2832.6</v>
      </c>
      <c r="C557" s="35">
        <v>2840.8</v>
      </c>
      <c r="D557" s="35">
        <v>2852.4</v>
      </c>
      <c r="E557" s="35">
        <v>2823.3</v>
      </c>
      <c r="F557" s="35">
        <v>-1E-4</v>
      </c>
      <c r="G557" s="35"/>
      <c r="H557" s="82">
        <f>S_P_500_Historical_Data8[[#This Row],[Price]]/B556-1</f>
        <v>-1.0589854918996444E-4</v>
      </c>
      <c r="I557" s="35"/>
      <c r="J557" s="35"/>
      <c r="K557" s="35"/>
      <c r="L557" s="35"/>
      <c r="M557" s="35"/>
      <c r="N557" s="35"/>
      <c r="O557" s="35"/>
      <c r="P557" s="35"/>
      <c r="Q557" s="35"/>
      <c r="R557" s="35"/>
      <c r="S557" s="35"/>
    </row>
    <row r="558" spans="1:19">
      <c r="A558" s="79">
        <v>43544</v>
      </c>
      <c r="B558" s="35">
        <v>2824.2</v>
      </c>
      <c r="C558" s="35">
        <v>2831.3</v>
      </c>
      <c r="D558" s="35">
        <v>2843.5</v>
      </c>
      <c r="E558" s="35">
        <v>2812.4</v>
      </c>
      <c r="F558" s="35">
        <v>-3.0000000000000001E-3</v>
      </c>
      <c r="G558" s="35"/>
      <c r="H558" s="82">
        <f>S_P_500_Historical_Data8[[#This Row],[Price]]/B557-1</f>
        <v>-2.9654734166491004E-3</v>
      </c>
      <c r="I558" s="35"/>
      <c r="J558" s="35"/>
      <c r="K558" s="35"/>
      <c r="L558" s="35"/>
      <c r="M558" s="35"/>
      <c r="N558" s="35"/>
      <c r="O558" s="35"/>
      <c r="P558" s="35"/>
      <c r="Q558" s="35"/>
      <c r="R558" s="35"/>
      <c r="S558" s="35"/>
    </row>
    <row r="559" spans="1:19">
      <c r="A559" s="79">
        <v>43545</v>
      </c>
      <c r="B559" s="35">
        <v>2854.9</v>
      </c>
      <c r="C559" s="35">
        <v>2819.7</v>
      </c>
      <c r="D559" s="35">
        <v>2860.3</v>
      </c>
      <c r="E559" s="35">
        <v>2817.4</v>
      </c>
      <c r="F559" s="35">
        <v>1.09E-2</v>
      </c>
      <c r="G559" s="35"/>
      <c r="H559" s="82">
        <f>S_P_500_Historical_Data8[[#This Row],[Price]]/B558-1</f>
        <v>1.0870334962113315E-2</v>
      </c>
      <c r="I559" s="35"/>
      <c r="J559" s="35"/>
      <c r="K559" s="35"/>
      <c r="L559" s="35"/>
      <c r="M559" s="35"/>
      <c r="N559" s="35"/>
      <c r="O559" s="35"/>
      <c r="P559" s="35"/>
      <c r="Q559" s="35"/>
      <c r="R559" s="35"/>
      <c r="S559" s="35"/>
    </row>
    <row r="560" spans="1:19">
      <c r="A560" s="79">
        <v>43546</v>
      </c>
      <c r="B560" s="35">
        <v>2800.7</v>
      </c>
      <c r="C560" s="35">
        <v>2844.5</v>
      </c>
      <c r="D560" s="35">
        <v>2846.2</v>
      </c>
      <c r="E560" s="35">
        <v>2800.5</v>
      </c>
      <c r="F560" s="35">
        <v>-1.9E-2</v>
      </c>
      <c r="G560" s="35"/>
      <c r="H560" s="82">
        <f>S_P_500_Historical_Data8[[#This Row],[Price]]/B559-1</f>
        <v>-1.8984903148972054E-2</v>
      </c>
      <c r="I560" s="35"/>
      <c r="J560" s="35"/>
      <c r="K560" s="35"/>
      <c r="L560" s="35"/>
      <c r="M560" s="35"/>
      <c r="N560" s="35"/>
      <c r="O560" s="35"/>
      <c r="P560" s="35"/>
      <c r="Q560" s="35"/>
      <c r="R560" s="35"/>
      <c r="S560" s="35"/>
    </row>
    <row r="561" spans="1:19">
      <c r="A561" s="79">
        <v>43549</v>
      </c>
      <c r="B561" s="35">
        <v>2798.4</v>
      </c>
      <c r="C561" s="35">
        <v>2796</v>
      </c>
      <c r="D561" s="35">
        <v>2809.8</v>
      </c>
      <c r="E561" s="35">
        <v>2785</v>
      </c>
      <c r="F561" s="35">
        <v>-8.0000000000000004E-4</v>
      </c>
      <c r="G561" s="35"/>
      <c r="H561" s="82">
        <f>S_P_500_Historical_Data8[[#This Row],[Price]]/B560-1</f>
        <v>-8.2122326561206993E-4</v>
      </c>
      <c r="I561" s="35"/>
      <c r="J561" s="35"/>
      <c r="K561" s="35"/>
      <c r="L561" s="35"/>
      <c r="M561" s="35"/>
      <c r="N561" s="35"/>
      <c r="O561" s="35"/>
      <c r="P561" s="35"/>
      <c r="Q561" s="35"/>
      <c r="R561" s="35"/>
      <c r="S561" s="35"/>
    </row>
    <row r="562" spans="1:19">
      <c r="A562" s="79">
        <v>43550</v>
      </c>
      <c r="B562" s="35">
        <v>2818.5</v>
      </c>
      <c r="C562" s="35">
        <v>2812.7</v>
      </c>
      <c r="D562" s="35">
        <v>2829.9</v>
      </c>
      <c r="E562" s="35">
        <v>2804</v>
      </c>
      <c r="F562" s="35">
        <v>7.1999999999999998E-3</v>
      </c>
      <c r="G562" s="35"/>
      <c r="H562" s="82">
        <f>S_P_500_Historical_Data8[[#This Row],[Price]]/B561-1</f>
        <v>7.1826758147512937E-3</v>
      </c>
      <c r="I562" s="35"/>
      <c r="J562" s="35"/>
      <c r="K562" s="35"/>
      <c r="L562" s="35"/>
      <c r="M562" s="35"/>
      <c r="N562" s="35"/>
      <c r="O562" s="35"/>
      <c r="P562" s="35"/>
      <c r="Q562" s="35"/>
      <c r="R562" s="35"/>
      <c r="S562" s="35"/>
    </row>
    <row r="563" spans="1:19">
      <c r="A563" s="79">
        <v>43551</v>
      </c>
      <c r="B563" s="35">
        <v>2805.4</v>
      </c>
      <c r="C563" s="35">
        <v>2819.7</v>
      </c>
      <c r="D563" s="35">
        <v>2825.6</v>
      </c>
      <c r="E563" s="35">
        <v>2787.7</v>
      </c>
      <c r="F563" s="35">
        <v>-4.5999999999999999E-3</v>
      </c>
      <c r="G563" s="35"/>
      <c r="H563" s="82">
        <f>S_P_500_Historical_Data8[[#This Row],[Price]]/B562-1</f>
        <v>-4.6478623381230877E-3</v>
      </c>
      <c r="I563" s="35"/>
      <c r="J563" s="35"/>
      <c r="K563" s="35"/>
      <c r="L563" s="35"/>
      <c r="M563" s="35"/>
      <c r="N563" s="35"/>
      <c r="O563" s="35"/>
      <c r="P563" s="35"/>
      <c r="Q563" s="35"/>
      <c r="R563" s="35"/>
      <c r="S563" s="35"/>
    </row>
    <row r="564" spans="1:19">
      <c r="A564" s="79">
        <v>43552</v>
      </c>
      <c r="B564" s="35">
        <v>2815.4</v>
      </c>
      <c r="C564" s="35">
        <v>2809.4</v>
      </c>
      <c r="D564" s="35">
        <v>2819.7</v>
      </c>
      <c r="E564" s="35">
        <v>2798.8</v>
      </c>
      <c r="F564" s="35">
        <v>3.5999999999999999E-3</v>
      </c>
      <c r="G564" s="35"/>
      <c r="H564" s="82">
        <f>S_P_500_Historical_Data8[[#This Row],[Price]]/B563-1</f>
        <v>3.5645540742852422E-3</v>
      </c>
      <c r="I564" s="35"/>
      <c r="J564" s="35"/>
      <c r="K564" s="35"/>
      <c r="L564" s="35"/>
      <c r="M564" s="35"/>
      <c r="N564" s="35"/>
      <c r="O564" s="35"/>
      <c r="P564" s="35"/>
      <c r="Q564" s="35"/>
      <c r="R564" s="35"/>
      <c r="S564" s="35"/>
    </row>
    <row r="565" spans="1:19">
      <c r="A565" s="79">
        <v>43553</v>
      </c>
      <c r="B565" s="35">
        <v>2834.4</v>
      </c>
      <c r="C565" s="35">
        <v>2828.3</v>
      </c>
      <c r="D565" s="35">
        <v>2836</v>
      </c>
      <c r="E565" s="35">
        <v>2819.2</v>
      </c>
      <c r="F565" s="35">
        <v>6.7000000000000002E-3</v>
      </c>
      <c r="G565" s="35"/>
      <c r="H565" s="82">
        <f>S_P_500_Historical_Data8[[#This Row],[Price]]/B564-1</f>
        <v>6.7485970022020947E-3</v>
      </c>
      <c r="I565" s="35"/>
      <c r="J565" s="35"/>
      <c r="K565" s="35"/>
      <c r="L565" s="35"/>
      <c r="M565" s="35"/>
      <c r="N565" s="35"/>
      <c r="O565" s="35"/>
      <c r="P565" s="35"/>
      <c r="Q565" s="35"/>
      <c r="R565" s="35"/>
      <c r="S565" s="35"/>
    </row>
    <row r="566" spans="1:19">
      <c r="A566" s="79">
        <v>43556</v>
      </c>
      <c r="B566" s="35">
        <v>2867.2</v>
      </c>
      <c r="C566" s="35">
        <v>2848.6</v>
      </c>
      <c r="D566" s="35">
        <v>2869.4</v>
      </c>
      <c r="E566" s="35">
        <v>2848.6</v>
      </c>
      <c r="F566" s="35">
        <v>1.1599999999999999E-2</v>
      </c>
      <c r="G566" s="35"/>
      <c r="H566" s="82">
        <f>S_P_500_Historical_Data8[[#This Row],[Price]]/B565-1</f>
        <v>1.1572114027660119E-2</v>
      </c>
      <c r="I566" s="35"/>
      <c r="J566" s="35"/>
      <c r="K566" s="35"/>
      <c r="L566" s="35"/>
      <c r="M566" s="35"/>
      <c r="N566" s="35"/>
      <c r="O566" s="35"/>
      <c r="P566" s="35"/>
      <c r="Q566" s="35"/>
      <c r="R566" s="35"/>
      <c r="S566" s="35"/>
    </row>
    <row r="567" spans="1:19">
      <c r="A567" s="79">
        <v>43557</v>
      </c>
      <c r="B567" s="35">
        <v>2867.2</v>
      </c>
      <c r="C567" s="35">
        <v>2868.2</v>
      </c>
      <c r="D567" s="35">
        <v>2872.9</v>
      </c>
      <c r="E567" s="35">
        <v>2858.8</v>
      </c>
      <c r="F567" s="35">
        <v>0</v>
      </c>
      <c r="G567" s="35"/>
      <c r="H567" s="82">
        <f>S_P_500_Historical_Data8[[#This Row],[Price]]/B566-1</f>
        <v>0</v>
      </c>
      <c r="I567" s="35"/>
      <c r="J567" s="35"/>
      <c r="K567" s="35"/>
      <c r="L567" s="35"/>
      <c r="M567" s="35"/>
      <c r="N567" s="35"/>
      <c r="O567" s="35"/>
      <c r="P567" s="35"/>
      <c r="Q567" s="35"/>
      <c r="R567" s="35"/>
      <c r="S567" s="35"/>
    </row>
    <row r="568" spans="1:19">
      <c r="A568" s="79">
        <v>43558</v>
      </c>
      <c r="B568" s="35">
        <v>2873.4</v>
      </c>
      <c r="C568" s="35">
        <v>2876.1</v>
      </c>
      <c r="D568" s="35">
        <v>2885.2</v>
      </c>
      <c r="E568" s="35">
        <v>2865.2</v>
      </c>
      <c r="F568" s="35">
        <v>2.2000000000000001E-3</v>
      </c>
      <c r="G568" s="35"/>
      <c r="H568" s="82">
        <f>S_P_500_Historical_Data8[[#This Row],[Price]]/B567-1</f>
        <v>2.1623883928572063E-3</v>
      </c>
      <c r="I568" s="35"/>
      <c r="J568" s="35"/>
      <c r="K568" s="35"/>
      <c r="L568" s="35"/>
      <c r="M568" s="35"/>
      <c r="N568" s="35"/>
      <c r="O568" s="35"/>
      <c r="P568" s="35"/>
      <c r="Q568" s="35"/>
      <c r="R568" s="35"/>
      <c r="S568" s="35"/>
    </row>
    <row r="569" spans="1:19">
      <c r="A569" s="79">
        <v>43559</v>
      </c>
      <c r="B569" s="35">
        <v>2879.4</v>
      </c>
      <c r="C569" s="35">
        <v>2874</v>
      </c>
      <c r="D569" s="35">
        <v>2881.3</v>
      </c>
      <c r="E569" s="35">
        <v>2867.1</v>
      </c>
      <c r="F569" s="35">
        <v>2.0999999999999999E-3</v>
      </c>
      <c r="G569" s="35"/>
      <c r="H569" s="82">
        <f>S_P_500_Historical_Data8[[#This Row],[Price]]/B568-1</f>
        <v>2.0881186051366907E-3</v>
      </c>
      <c r="I569" s="35"/>
      <c r="J569" s="35"/>
      <c r="K569" s="35"/>
      <c r="L569" s="35"/>
      <c r="M569" s="35"/>
      <c r="N569" s="35"/>
      <c r="O569" s="35"/>
      <c r="P569" s="35"/>
      <c r="Q569" s="35"/>
      <c r="R569" s="35"/>
      <c r="S569" s="35"/>
    </row>
    <row r="570" spans="1:19">
      <c r="A570" s="79">
        <v>43560</v>
      </c>
      <c r="B570" s="35">
        <v>2892.7</v>
      </c>
      <c r="C570" s="35">
        <v>2884.2</v>
      </c>
      <c r="D570" s="35">
        <v>2893.2</v>
      </c>
      <c r="E570" s="35">
        <v>2883</v>
      </c>
      <c r="F570" s="35">
        <v>4.5999999999999999E-3</v>
      </c>
      <c r="G570" s="35"/>
      <c r="H570" s="82">
        <f>S_P_500_Historical_Data8[[#This Row],[Price]]/B569-1</f>
        <v>4.6190178509410984E-3</v>
      </c>
      <c r="I570" s="35"/>
      <c r="J570" s="35"/>
      <c r="K570" s="35"/>
      <c r="L570" s="35"/>
      <c r="M570" s="35"/>
      <c r="N570" s="35"/>
      <c r="O570" s="35"/>
      <c r="P570" s="35"/>
      <c r="Q570" s="35"/>
      <c r="R570" s="35"/>
      <c r="S570" s="35"/>
    </row>
    <row r="571" spans="1:19">
      <c r="A571" s="79">
        <v>43563</v>
      </c>
      <c r="B571" s="35">
        <v>2895.8</v>
      </c>
      <c r="C571" s="35">
        <v>2888.5</v>
      </c>
      <c r="D571" s="35">
        <v>2895.9</v>
      </c>
      <c r="E571" s="35">
        <v>2880.8</v>
      </c>
      <c r="F571" s="35">
        <v>1.1000000000000001E-3</v>
      </c>
      <c r="G571" s="35"/>
      <c r="H571" s="82">
        <f>S_P_500_Historical_Data8[[#This Row],[Price]]/B570-1</f>
        <v>1.0716631520726327E-3</v>
      </c>
      <c r="I571" s="35"/>
      <c r="J571" s="35"/>
      <c r="K571" s="35"/>
      <c r="L571" s="35"/>
      <c r="M571" s="35"/>
      <c r="N571" s="35"/>
      <c r="O571" s="35"/>
      <c r="P571" s="35"/>
      <c r="Q571" s="35"/>
      <c r="R571" s="35"/>
      <c r="S571" s="35"/>
    </row>
    <row r="572" spans="1:19">
      <c r="A572" s="79">
        <v>43564</v>
      </c>
      <c r="B572" s="35">
        <v>2878.2</v>
      </c>
      <c r="C572" s="35">
        <v>2886.6</v>
      </c>
      <c r="D572" s="35">
        <v>2886.9</v>
      </c>
      <c r="E572" s="35">
        <v>2873.3</v>
      </c>
      <c r="F572" s="35">
        <v>-6.1000000000000004E-3</v>
      </c>
      <c r="G572" s="35"/>
      <c r="H572" s="82">
        <f>S_P_500_Historical_Data8[[#This Row],[Price]]/B571-1</f>
        <v>-6.0777678016439296E-3</v>
      </c>
      <c r="I572" s="35"/>
      <c r="J572" s="35"/>
      <c r="K572" s="35"/>
      <c r="L572" s="35"/>
      <c r="M572" s="35"/>
      <c r="N572" s="35"/>
      <c r="O572" s="35"/>
      <c r="P572" s="35"/>
      <c r="Q572" s="35"/>
      <c r="R572" s="35"/>
      <c r="S572" s="35"/>
    </row>
    <row r="573" spans="1:19">
      <c r="A573" s="79">
        <v>43565</v>
      </c>
      <c r="B573" s="35">
        <v>2888.2</v>
      </c>
      <c r="C573" s="35">
        <v>2881.4</v>
      </c>
      <c r="D573" s="35">
        <v>2889.7</v>
      </c>
      <c r="E573" s="35">
        <v>2879.1</v>
      </c>
      <c r="F573" s="35">
        <v>3.5000000000000001E-3</v>
      </c>
      <c r="G573" s="35"/>
      <c r="H573" s="82">
        <f>S_P_500_Historical_Data8[[#This Row],[Price]]/B572-1</f>
        <v>3.4743937182961648E-3</v>
      </c>
      <c r="I573" s="35"/>
      <c r="J573" s="35"/>
      <c r="K573" s="35"/>
      <c r="L573" s="35"/>
      <c r="M573" s="35"/>
      <c r="N573" s="35"/>
      <c r="O573" s="35"/>
      <c r="P573" s="35"/>
      <c r="Q573" s="35"/>
      <c r="R573" s="35"/>
      <c r="S573" s="35"/>
    </row>
    <row r="574" spans="1:19">
      <c r="A574" s="79">
        <v>43566</v>
      </c>
      <c r="B574" s="35">
        <v>2888.3</v>
      </c>
      <c r="C574" s="35">
        <v>2891.9</v>
      </c>
      <c r="D574" s="35">
        <v>2893.4</v>
      </c>
      <c r="E574" s="35">
        <v>2882</v>
      </c>
      <c r="F574" s="35">
        <v>0</v>
      </c>
      <c r="G574" s="35"/>
      <c r="H574" s="82">
        <f>S_P_500_Historical_Data8[[#This Row],[Price]]/B573-1</f>
        <v>3.4623641022246687E-5</v>
      </c>
      <c r="I574" s="35"/>
      <c r="J574" s="35"/>
      <c r="K574" s="35"/>
      <c r="L574" s="35"/>
      <c r="M574" s="35"/>
      <c r="N574" s="35"/>
      <c r="O574" s="35"/>
      <c r="P574" s="35"/>
      <c r="Q574" s="35"/>
      <c r="R574" s="35"/>
      <c r="S574" s="35"/>
    </row>
    <row r="575" spans="1:19">
      <c r="A575" s="79">
        <v>43567</v>
      </c>
      <c r="B575" s="35">
        <v>2907.4</v>
      </c>
      <c r="C575" s="35">
        <v>2900.9</v>
      </c>
      <c r="D575" s="35">
        <v>2910.5</v>
      </c>
      <c r="E575" s="35">
        <v>2898.4</v>
      </c>
      <c r="F575" s="35">
        <v>6.6E-3</v>
      </c>
      <c r="G575" s="35"/>
      <c r="H575" s="82">
        <f>S_P_500_Historical_Data8[[#This Row],[Price]]/B574-1</f>
        <v>6.6128864730117254E-3</v>
      </c>
      <c r="I575" s="35"/>
      <c r="J575" s="35"/>
      <c r="K575" s="35"/>
      <c r="L575" s="35"/>
      <c r="M575" s="35"/>
      <c r="N575" s="35"/>
      <c r="O575" s="35"/>
      <c r="P575" s="35"/>
      <c r="Q575" s="35"/>
      <c r="R575" s="35"/>
      <c r="S575" s="35"/>
    </row>
    <row r="576" spans="1:19">
      <c r="A576" s="79">
        <v>43570</v>
      </c>
      <c r="B576" s="35">
        <v>2905.6</v>
      </c>
      <c r="C576" s="35">
        <v>2908.3</v>
      </c>
      <c r="D576" s="35">
        <v>2909.6</v>
      </c>
      <c r="E576" s="35">
        <v>2896.5</v>
      </c>
      <c r="F576" s="35">
        <v>-5.9999999999999995E-4</v>
      </c>
      <c r="G576" s="35"/>
      <c r="H576" s="82">
        <f>S_P_500_Historical_Data8[[#This Row],[Price]]/B575-1</f>
        <v>-6.1910985760482706E-4</v>
      </c>
      <c r="I576" s="35"/>
      <c r="J576" s="35"/>
      <c r="K576" s="35"/>
      <c r="L576" s="35"/>
      <c r="M576" s="35"/>
      <c r="N576" s="35"/>
      <c r="O576" s="35"/>
      <c r="P576" s="35"/>
      <c r="Q576" s="35"/>
      <c r="R576" s="35"/>
      <c r="S576" s="35"/>
    </row>
    <row r="577" spans="1:19">
      <c r="A577" s="79">
        <v>43571</v>
      </c>
      <c r="B577" s="35">
        <v>2907.1</v>
      </c>
      <c r="C577" s="35">
        <v>2912.3</v>
      </c>
      <c r="D577" s="35">
        <v>2916.1</v>
      </c>
      <c r="E577" s="35">
        <v>2900.7</v>
      </c>
      <c r="F577" s="35">
        <v>5.0000000000000001E-4</v>
      </c>
      <c r="G577" s="35"/>
      <c r="H577" s="82">
        <f>S_P_500_Historical_Data8[[#This Row],[Price]]/B576-1</f>
        <v>5.162444933921595E-4</v>
      </c>
      <c r="I577" s="35"/>
      <c r="J577" s="35"/>
      <c r="K577" s="35"/>
      <c r="L577" s="35"/>
      <c r="M577" s="35"/>
      <c r="N577" s="35"/>
      <c r="O577" s="35"/>
      <c r="P577" s="35"/>
      <c r="Q577" s="35"/>
      <c r="R577" s="35"/>
      <c r="S577" s="35"/>
    </row>
    <row r="578" spans="1:19">
      <c r="A578" s="79">
        <v>43572</v>
      </c>
      <c r="B578" s="35">
        <v>2900.4</v>
      </c>
      <c r="C578" s="35">
        <v>2916</v>
      </c>
      <c r="D578" s="35">
        <v>2918</v>
      </c>
      <c r="E578" s="35">
        <v>2895.4</v>
      </c>
      <c r="F578" s="35">
        <v>-2.3E-3</v>
      </c>
      <c r="G578" s="35"/>
      <c r="H578" s="82">
        <f>S_P_500_Historical_Data8[[#This Row],[Price]]/B577-1</f>
        <v>-2.3047022806232942E-3</v>
      </c>
      <c r="I578" s="35"/>
      <c r="J578" s="35"/>
      <c r="K578" s="35"/>
      <c r="L578" s="35"/>
      <c r="M578" s="35"/>
      <c r="N578" s="35"/>
      <c r="O578" s="35"/>
      <c r="P578" s="35"/>
      <c r="Q578" s="35"/>
      <c r="R578" s="35"/>
      <c r="S578" s="35"/>
    </row>
    <row r="579" spans="1:19">
      <c r="A579" s="79">
        <v>43573</v>
      </c>
      <c r="B579" s="35">
        <v>2905</v>
      </c>
      <c r="C579" s="35">
        <v>2904.8</v>
      </c>
      <c r="D579" s="35">
        <v>2908.4</v>
      </c>
      <c r="E579" s="35">
        <v>2891.9</v>
      </c>
      <c r="F579" s="35">
        <v>1.6000000000000001E-3</v>
      </c>
      <c r="G579" s="35"/>
      <c r="H579" s="82">
        <f>S_P_500_Historical_Data8[[#This Row],[Price]]/B578-1</f>
        <v>1.5859881395670072E-3</v>
      </c>
      <c r="I579" s="35"/>
      <c r="J579" s="35"/>
      <c r="K579" s="35"/>
      <c r="L579" s="35"/>
      <c r="M579" s="35"/>
      <c r="N579" s="35"/>
      <c r="O579" s="35"/>
      <c r="P579" s="35"/>
      <c r="Q579" s="35"/>
      <c r="R579" s="35"/>
      <c r="S579" s="35"/>
    </row>
    <row r="580" spans="1:19">
      <c r="A580" s="79">
        <v>43577</v>
      </c>
      <c r="B580" s="35">
        <v>2908</v>
      </c>
      <c r="C580" s="35">
        <v>2898.8</v>
      </c>
      <c r="D580" s="35">
        <v>2909.5</v>
      </c>
      <c r="E580" s="35">
        <v>2896.3</v>
      </c>
      <c r="F580" s="35">
        <v>1E-3</v>
      </c>
      <c r="G580" s="35"/>
      <c r="H580" s="82">
        <f>S_P_500_Historical_Data8[[#This Row],[Price]]/B579-1</f>
        <v>1.0327022375216099E-3</v>
      </c>
      <c r="I580" s="35"/>
      <c r="J580" s="35"/>
      <c r="K580" s="35"/>
      <c r="L580" s="35"/>
      <c r="M580" s="35"/>
      <c r="N580" s="35"/>
      <c r="O580" s="35"/>
      <c r="P580" s="35"/>
      <c r="Q580" s="35"/>
      <c r="R580" s="35"/>
      <c r="S580" s="35"/>
    </row>
    <row r="581" spans="1:19">
      <c r="A581" s="79">
        <v>43578</v>
      </c>
      <c r="B581" s="35">
        <v>2933.7</v>
      </c>
      <c r="C581" s="35">
        <v>2910</v>
      </c>
      <c r="D581" s="35">
        <v>2936.3</v>
      </c>
      <c r="E581" s="35">
        <v>2908.5</v>
      </c>
      <c r="F581" s="35">
        <v>8.8000000000000005E-3</v>
      </c>
      <c r="G581" s="35"/>
      <c r="H581" s="82">
        <f>S_P_500_Historical_Data8[[#This Row],[Price]]/B580-1</f>
        <v>8.8376891334249752E-3</v>
      </c>
      <c r="I581" s="35"/>
      <c r="J581" s="35"/>
      <c r="K581" s="35"/>
      <c r="L581" s="35"/>
      <c r="M581" s="35"/>
      <c r="N581" s="35"/>
      <c r="O581" s="35"/>
      <c r="P581" s="35"/>
      <c r="Q581" s="35"/>
      <c r="R581" s="35"/>
      <c r="S581" s="35"/>
    </row>
    <row r="582" spans="1:19">
      <c r="A582" s="79">
        <v>43579</v>
      </c>
      <c r="B582" s="35">
        <v>2927.2</v>
      </c>
      <c r="C582" s="35">
        <v>2934</v>
      </c>
      <c r="D582" s="35">
        <v>2936.8</v>
      </c>
      <c r="E582" s="35">
        <v>2926.1</v>
      </c>
      <c r="F582" s="35">
        <v>-2.2000000000000001E-3</v>
      </c>
      <c r="G582" s="35"/>
      <c r="H582" s="82">
        <f>S_P_500_Historical_Data8[[#This Row],[Price]]/B581-1</f>
        <v>-2.2156321368920207E-3</v>
      </c>
      <c r="I582" s="35"/>
      <c r="J582" s="35"/>
      <c r="K582" s="35"/>
      <c r="L582" s="35"/>
      <c r="M582" s="35"/>
      <c r="N582" s="35"/>
      <c r="O582" s="35"/>
      <c r="P582" s="35"/>
      <c r="Q582" s="35"/>
      <c r="R582" s="35"/>
      <c r="S582" s="35"/>
    </row>
    <row r="583" spans="1:19">
      <c r="A583" s="79">
        <v>43580</v>
      </c>
      <c r="B583" s="35">
        <v>2926.2</v>
      </c>
      <c r="C583" s="35">
        <v>2929</v>
      </c>
      <c r="D583" s="35">
        <v>2933.1</v>
      </c>
      <c r="E583" s="35">
        <v>2912.8</v>
      </c>
      <c r="F583" s="35">
        <v>-2.9999999999999997E-4</v>
      </c>
      <c r="G583" s="35"/>
      <c r="H583" s="82">
        <f>S_P_500_Historical_Data8[[#This Row],[Price]]/B582-1</f>
        <v>-3.4162339437004974E-4</v>
      </c>
      <c r="I583" s="35"/>
      <c r="J583" s="35"/>
      <c r="K583" s="35"/>
      <c r="L583" s="35"/>
      <c r="M583" s="35"/>
      <c r="N583" s="35"/>
      <c r="O583" s="35"/>
      <c r="P583" s="35"/>
      <c r="Q583" s="35"/>
      <c r="R583" s="35"/>
      <c r="S583" s="35"/>
    </row>
    <row r="584" spans="1:19">
      <c r="A584" s="79">
        <v>43581</v>
      </c>
      <c r="B584" s="35">
        <v>2939.9</v>
      </c>
      <c r="C584" s="35">
        <v>2925.8</v>
      </c>
      <c r="D584" s="35">
        <v>2939.9</v>
      </c>
      <c r="E584" s="35">
        <v>2917.6</v>
      </c>
      <c r="F584" s="35">
        <v>4.7000000000000002E-3</v>
      </c>
      <c r="G584" s="35"/>
      <c r="H584" s="82">
        <f>S_P_500_Historical_Data8[[#This Row],[Price]]/B583-1</f>
        <v>4.6818399289181301E-3</v>
      </c>
      <c r="I584" s="35"/>
      <c r="J584" s="35"/>
      <c r="K584" s="35"/>
      <c r="L584" s="35"/>
      <c r="M584" s="35"/>
      <c r="N584" s="35"/>
      <c r="O584" s="35"/>
      <c r="P584" s="35"/>
      <c r="Q584" s="35"/>
      <c r="R584" s="35"/>
      <c r="S584" s="35"/>
    </row>
    <row r="585" spans="1:19">
      <c r="A585" s="79">
        <v>43584</v>
      </c>
      <c r="B585" s="35">
        <v>2943</v>
      </c>
      <c r="C585" s="35">
        <v>2940.6</v>
      </c>
      <c r="D585" s="35">
        <v>2949.5</v>
      </c>
      <c r="E585" s="35">
        <v>2939.3</v>
      </c>
      <c r="F585" s="35">
        <v>1.1000000000000001E-3</v>
      </c>
      <c r="G585" s="35"/>
      <c r="H585" s="82">
        <f>S_P_500_Historical_Data8[[#This Row],[Price]]/B584-1</f>
        <v>1.054457634613426E-3</v>
      </c>
      <c r="I585" s="35"/>
      <c r="J585" s="35"/>
      <c r="K585" s="35"/>
      <c r="L585" s="35"/>
      <c r="M585" s="35"/>
      <c r="N585" s="35"/>
      <c r="O585" s="35"/>
      <c r="P585" s="35"/>
      <c r="Q585" s="35"/>
      <c r="R585" s="35"/>
      <c r="S585" s="35"/>
    </row>
    <row r="586" spans="1:19">
      <c r="A586" s="79">
        <v>43585</v>
      </c>
      <c r="B586" s="35">
        <v>2945.8</v>
      </c>
      <c r="C586" s="35">
        <v>2937.1</v>
      </c>
      <c r="D586" s="35">
        <v>2948.2</v>
      </c>
      <c r="E586" s="35">
        <v>2924.1</v>
      </c>
      <c r="F586" s="35">
        <v>1E-3</v>
      </c>
      <c r="G586" s="35"/>
      <c r="H586" s="82">
        <f>S_P_500_Historical_Data8[[#This Row],[Price]]/B585-1</f>
        <v>9.514101257221963E-4</v>
      </c>
      <c r="I586" s="35"/>
      <c r="J586" s="35"/>
      <c r="K586" s="35"/>
      <c r="L586" s="35"/>
      <c r="M586" s="35"/>
      <c r="N586" s="35"/>
      <c r="O586" s="35"/>
      <c r="P586" s="35"/>
      <c r="Q586" s="35"/>
      <c r="R586" s="35"/>
      <c r="S586" s="35"/>
    </row>
    <row r="587" spans="1:19">
      <c r="A587" s="79">
        <v>43586</v>
      </c>
      <c r="B587" s="35">
        <v>2923.7</v>
      </c>
      <c r="C587" s="35">
        <v>2952.3</v>
      </c>
      <c r="D587" s="35">
        <v>2954.1</v>
      </c>
      <c r="E587" s="35">
        <v>2923.4</v>
      </c>
      <c r="F587" s="35">
        <v>-7.4999999999999997E-3</v>
      </c>
      <c r="G587" s="35"/>
      <c r="H587" s="82">
        <f>S_P_500_Historical_Data8[[#This Row],[Price]]/B586-1</f>
        <v>-7.5022065313328223E-3</v>
      </c>
      <c r="I587" s="35"/>
      <c r="J587" s="35"/>
      <c r="K587" s="35"/>
      <c r="L587" s="35"/>
      <c r="M587" s="35"/>
      <c r="N587" s="35"/>
      <c r="O587" s="35"/>
      <c r="P587" s="35"/>
      <c r="Q587" s="35"/>
      <c r="R587" s="35"/>
      <c r="S587" s="35"/>
    </row>
    <row r="588" spans="1:19">
      <c r="A588" s="79">
        <v>43587</v>
      </c>
      <c r="B588" s="35">
        <v>2917.5</v>
      </c>
      <c r="C588" s="35">
        <v>2922.2</v>
      </c>
      <c r="D588" s="35">
        <v>2931.7</v>
      </c>
      <c r="E588" s="35">
        <v>2900.5</v>
      </c>
      <c r="F588" s="35">
        <v>-2.0999999999999999E-3</v>
      </c>
      <c r="G588" s="35"/>
      <c r="H588" s="82">
        <f>S_P_500_Historical_Data8[[#This Row],[Price]]/B587-1</f>
        <v>-2.1206006088175799E-3</v>
      </c>
      <c r="I588" s="35"/>
      <c r="J588" s="35"/>
      <c r="K588" s="35"/>
      <c r="L588" s="35"/>
      <c r="M588" s="35"/>
      <c r="N588" s="35"/>
      <c r="O588" s="35"/>
      <c r="P588" s="35"/>
      <c r="Q588" s="35"/>
      <c r="R588" s="35"/>
      <c r="S588" s="35"/>
    </row>
    <row r="589" spans="1:19">
      <c r="A589" s="79">
        <v>43588</v>
      </c>
      <c r="B589" s="35">
        <v>2945.6</v>
      </c>
      <c r="C589" s="35">
        <v>2929.2</v>
      </c>
      <c r="D589" s="35">
        <v>2947.8</v>
      </c>
      <c r="E589" s="35">
        <v>2929.2</v>
      </c>
      <c r="F589" s="35">
        <v>9.5999999999999992E-3</v>
      </c>
      <c r="G589" s="35"/>
      <c r="H589" s="82">
        <f>S_P_500_Historical_Data8[[#This Row],[Price]]/B588-1</f>
        <v>9.6315338474721734E-3</v>
      </c>
      <c r="I589" s="35"/>
      <c r="J589" s="35"/>
      <c r="K589" s="35"/>
      <c r="L589" s="35"/>
      <c r="M589" s="35"/>
      <c r="N589" s="35"/>
      <c r="O589" s="35"/>
      <c r="P589" s="35"/>
      <c r="Q589" s="35"/>
      <c r="R589" s="35"/>
      <c r="S589" s="35"/>
    </row>
    <row r="590" spans="1:19">
      <c r="A590" s="79">
        <v>43591</v>
      </c>
      <c r="B590" s="35">
        <v>2932.5</v>
      </c>
      <c r="C590" s="35">
        <v>2908.9</v>
      </c>
      <c r="D590" s="35">
        <v>2937.3</v>
      </c>
      <c r="E590" s="35">
        <v>2898.2</v>
      </c>
      <c r="F590" s="35">
        <v>-4.4000000000000003E-3</v>
      </c>
      <c r="G590" s="35"/>
      <c r="H590" s="82">
        <f>S_P_500_Historical_Data8[[#This Row],[Price]]/B589-1</f>
        <v>-4.447311243889196E-3</v>
      </c>
      <c r="I590" s="35"/>
      <c r="J590" s="35"/>
      <c r="K590" s="35"/>
      <c r="L590" s="35"/>
      <c r="M590" s="35"/>
      <c r="N590" s="35"/>
      <c r="O590" s="35"/>
      <c r="P590" s="35"/>
      <c r="Q590" s="35"/>
      <c r="R590" s="35"/>
      <c r="S590" s="35"/>
    </row>
    <row r="591" spans="1:19">
      <c r="A591" s="79">
        <v>43592</v>
      </c>
      <c r="B591" s="35">
        <v>2884.1</v>
      </c>
      <c r="C591" s="35">
        <v>2913</v>
      </c>
      <c r="D591" s="35">
        <v>2913</v>
      </c>
      <c r="E591" s="35">
        <v>2862.6</v>
      </c>
      <c r="F591" s="35">
        <v>-1.6500000000000001E-2</v>
      </c>
      <c r="G591" s="35"/>
      <c r="H591" s="82">
        <f>S_P_500_Historical_Data8[[#This Row],[Price]]/B590-1</f>
        <v>-1.6504688832054581E-2</v>
      </c>
      <c r="I591" s="35"/>
      <c r="J591" s="35"/>
      <c r="K591" s="35"/>
      <c r="L591" s="35"/>
      <c r="M591" s="35"/>
      <c r="N591" s="35"/>
      <c r="O591" s="35"/>
      <c r="P591" s="35"/>
      <c r="Q591" s="35"/>
      <c r="R591" s="35"/>
      <c r="S591" s="35"/>
    </row>
    <row r="592" spans="1:19">
      <c r="A592" s="79">
        <v>43593</v>
      </c>
      <c r="B592" s="35">
        <v>2879.4</v>
      </c>
      <c r="C592" s="35">
        <v>2879.6</v>
      </c>
      <c r="D592" s="35">
        <v>2898</v>
      </c>
      <c r="E592" s="35">
        <v>2873.3</v>
      </c>
      <c r="F592" s="35">
        <v>-1.6000000000000001E-3</v>
      </c>
      <c r="G592" s="35"/>
      <c r="H592" s="82">
        <f>S_P_500_Historical_Data8[[#This Row],[Price]]/B591-1</f>
        <v>-1.6296244929093762E-3</v>
      </c>
      <c r="I592" s="35"/>
      <c r="J592" s="35"/>
      <c r="K592" s="35"/>
      <c r="L592" s="35"/>
      <c r="M592" s="35"/>
      <c r="N592" s="35"/>
      <c r="O592" s="35"/>
      <c r="P592" s="35"/>
      <c r="Q592" s="35"/>
      <c r="R592" s="35"/>
      <c r="S592" s="35"/>
    </row>
    <row r="593" spans="1:19">
      <c r="A593" s="79">
        <v>43594</v>
      </c>
      <c r="B593" s="35">
        <v>2870.7</v>
      </c>
      <c r="C593" s="35">
        <v>2859.8</v>
      </c>
      <c r="D593" s="35">
        <v>2876</v>
      </c>
      <c r="E593" s="35">
        <v>2836.4</v>
      </c>
      <c r="F593" s="35">
        <v>-3.0000000000000001E-3</v>
      </c>
      <c r="G593" s="35"/>
      <c r="H593" s="82">
        <f>S_P_500_Historical_Data8[[#This Row],[Price]]/B592-1</f>
        <v>-3.0214628047511294E-3</v>
      </c>
      <c r="I593" s="35"/>
      <c r="J593" s="35"/>
      <c r="K593" s="35"/>
      <c r="L593" s="35"/>
      <c r="M593" s="35"/>
      <c r="N593" s="35"/>
      <c r="O593" s="35"/>
      <c r="P593" s="35"/>
      <c r="Q593" s="35"/>
      <c r="R593" s="35"/>
      <c r="S593" s="35"/>
    </row>
    <row r="594" spans="1:19">
      <c r="A594" s="79">
        <v>43595</v>
      </c>
      <c r="B594" s="35">
        <v>2881.4</v>
      </c>
      <c r="C594" s="35">
        <v>2863.1</v>
      </c>
      <c r="D594" s="35">
        <v>2891.3</v>
      </c>
      <c r="E594" s="35">
        <v>2825.4</v>
      </c>
      <c r="F594" s="35">
        <v>3.7000000000000002E-3</v>
      </c>
      <c r="G594" s="35"/>
      <c r="H594" s="82">
        <f>S_P_500_Historical_Data8[[#This Row],[Price]]/B593-1</f>
        <v>3.727313895565576E-3</v>
      </c>
      <c r="I594" s="35"/>
      <c r="J594" s="35"/>
      <c r="K594" s="35"/>
      <c r="L594" s="35"/>
      <c r="M594" s="35"/>
      <c r="N594" s="35"/>
      <c r="O594" s="35"/>
      <c r="P594" s="35"/>
      <c r="Q594" s="35"/>
      <c r="R594" s="35"/>
      <c r="S594" s="35"/>
    </row>
    <row r="595" spans="1:19">
      <c r="A595" s="79">
        <v>43598</v>
      </c>
      <c r="B595" s="35">
        <v>2811.9</v>
      </c>
      <c r="C595" s="35">
        <v>2840.2</v>
      </c>
      <c r="D595" s="35">
        <v>2840.2</v>
      </c>
      <c r="E595" s="35">
        <v>2801.4</v>
      </c>
      <c r="F595" s="35">
        <v>-2.41E-2</v>
      </c>
      <c r="G595" s="35"/>
      <c r="H595" s="82">
        <f>S_P_500_Historical_Data8[[#This Row],[Price]]/B594-1</f>
        <v>-2.4120219337821935E-2</v>
      </c>
      <c r="I595" s="35"/>
      <c r="J595" s="35"/>
      <c r="K595" s="35"/>
      <c r="L595" s="35"/>
      <c r="M595" s="35"/>
      <c r="N595" s="35"/>
      <c r="O595" s="35"/>
      <c r="P595" s="35"/>
      <c r="Q595" s="35"/>
      <c r="R595" s="35"/>
      <c r="S595" s="35"/>
    </row>
    <row r="596" spans="1:19">
      <c r="A596" s="79">
        <v>43599</v>
      </c>
      <c r="B596" s="35">
        <v>2834.4</v>
      </c>
      <c r="C596" s="35">
        <v>2820.1</v>
      </c>
      <c r="D596" s="35">
        <v>2852.5</v>
      </c>
      <c r="E596" s="35">
        <v>2820.1</v>
      </c>
      <c r="F596" s="35">
        <v>8.0000000000000002E-3</v>
      </c>
      <c r="G596" s="35"/>
      <c r="H596" s="82">
        <f>S_P_500_Historical_Data8[[#This Row],[Price]]/B595-1</f>
        <v>8.0017070308331384E-3</v>
      </c>
      <c r="I596" s="35"/>
      <c r="J596" s="35"/>
      <c r="K596" s="35"/>
      <c r="L596" s="35"/>
      <c r="M596" s="35"/>
      <c r="N596" s="35"/>
      <c r="O596" s="35"/>
      <c r="P596" s="35"/>
      <c r="Q596" s="35"/>
      <c r="R596" s="35"/>
      <c r="S596" s="35"/>
    </row>
    <row r="597" spans="1:19">
      <c r="A597" s="79">
        <v>43600</v>
      </c>
      <c r="B597" s="35">
        <v>2851</v>
      </c>
      <c r="C597" s="35">
        <v>2820.4</v>
      </c>
      <c r="D597" s="35">
        <v>2858.7</v>
      </c>
      <c r="E597" s="35">
        <v>2815.1</v>
      </c>
      <c r="F597" s="35">
        <v>5.8999999999999999E-3</v>
      </c>
      <c r="G597" s="35"/>
      <c r="H597" s="82">
        <f>S_P_500_Historical_Data8[[#This Row],[Price]]/B596-1</f>
        <v>5.8566186847304191E-3</v>
      </c>
      <c r="I597" s="35"/>
      <c r="J597" s="35"/>
      <c r="K597" s="35"/>
      <c r="L597" s="35"/>
      <c r="M597" s="35"/>
      <c r="N597" s="35"/>
      <c r="O597" s="35"/>
      <c r="P597" s="35"/>
      <c r="Q597" s="35"/>
      <c r="R597" s="35"/>
      <c r="S597" s="35"/>
    </row>
    <row r="598" spans="1:19">
      <c r="A598" s="79">
        <v>43601</v>
      </c>
      <c r="B598" s="35">
        <v>2876.3</v>
      </c>
      <c r="C598" s="35">
        <v>2855.8</v>
      </c>
      <c r="D598" s="35">
        <v>2892.2</v>
      </c>
      <c r="E598" s="35">
        <v>2855.8</v>
      </c>
      <c r="F598" s="35">
        <v>8.8999999999999999E-3</v>
      </c>
      <c r="G598" s="35"/>
      <c r="H598" s="82">
        <f>S_P_500_Historical_Data8[[#This Row],[Price]]/B597-1</f>
        <v>8.8740792704316007E-3</v>
      </c>
      <c r="I598" s="35"/>
      <c r="J598" s="35"/>
      <c r="K598" s="35"/>
      <c r="L598" s="35"/>
      <c r="M598" s="35"/>
      <c r="N598" s="35"/>
      <c r="O598" s="35"/>
      <c r="P598" s="35"/>
      <c r="Q598" s="35"/>
      <c r="R598" s="35"/>
      <c r="S598" s="35"/>
    </row>
    <row r="599" spans="1:19">
      <c r="A599" s="79">
        <v>43602</v>
      </c>
      <c r="B599" s="35">
        <v>2859.5</v>
      </c>
      <c r="C599" s="35">
        <v>2858.6</v>
      </c>
      <c r="D599" s="35">
        <v>2885.5</v>
      </c>
      <c r="E599" s="35">
        <v>2854.2</v>
      </c>
      <c r="F599" s="35">
        <v>-5.7999999999999996E-3</v>
      </c>
      <c r="G599" s="35"/>
      <c r="H599" s="82">
        <f>S_P_500_Historical_Data8[[#This Row],[Price]]/B598-1</f>
        <v>-5.8408371866635056E-3</v>
      </c>
      <c r="I599" s="35"/>
      <c r="J599" s="35"/>
      <c r="K599" s="35"/>
      <c r="L599" s="35"/>
      <c r="M599" s="35"/>
      <c r="N599" s="35"/>
      <c r="O599" s="35"/>
      <c r="P599" s="35"/>
      <c r="Q599" s="35"/>
      <c r="R599" s="35"/>
      <c r="S599" s="35"/>
    </row>
    <row r="600" spans="1:19">
      <c r="A600" s="79">
        <v>43605</v>
      </c>
      <c r="B600" s="35">
        <v>2840.2</v>
      </c>
      <c r="C600" s="35">
        <v>2841.9</v>
      </c>
      <c r="D600" s="35">
        <v>2853.9</v>
      </c>
      <c r="E600" s="35">
        <v>2831.3</v>
      </c>
      <c r="F600" s="35">
        <v>-6.7000000000000002E-3</v>
      </c>
      <c r="G600" s="35"/>
      <c r="H600" s="82">
        <f>S_P_500_Historical_Data8[[#This Row],[Price]]/B599-1</f>
        <v>-6.7494317188320219E-3</v>
      </c>
      <c r="I600" s="35"/>
      <c r="J600" s="35"/>
      <c r="K600" s="35"/>
      <c r="L600" s="35"/>
      <c r="M600" s="35"/>
      <c r="N600" s="35"/>
      <c r="O600" s="35"/>
      <c r="P600" s="35"/>
      <c r="Q600" s="35"/>
      <c r="R600" s="35"/>
      <c r="S600" s="35"/>
    </row>
    <row r="601" spans="1:19">
      <c r="A601" s="79">
        <v>43606</v>
      </c>
      <c r="B601" s="35">
        <v>2864.4</v>
      </c>
      <c r="C601" s="35">
        <v>2854</v>
      </c>
      <c r="D601" s="35">
        <v>2868.9</v>
      </c>
      <c r="E601" s="35">
        <v>2854</v>
      </c>
      <c r="F601" s="35">
        <v>8.5000000000000006E-3</v>
      </c>
      <c r="G601" s="35"/>
      <c r="H601" s="82">
        <f>S_P_500_Historical_Data8[[#This Row],[Price]]/B600-1</f>
        <v>8.5205267234702564E-3</v>
      </c>
      <c r="I601" s="35"/>
      <c r="J601" s="35"/>
      <c r="K601" s="35"/>
      <c r="L601" s="35"/>
      <c r="M601" s="35"/>
      <c r="N601" s="35"/>
      <c r="O601" s="35"/>
      <c r="P601" s="35"/>
      <c r="Q601" s="35"/>
      <c r="R601" s="35"/>
      <c r="S601" s="35"/>
    </row>
    <row r="602" spans="1:19">
      <c r="A602" s="79">
        <v>43607</v>
      </c>
      <c r="B602" s="35">
        <v>2856.3</v>
      </c>
      <c r="C602" s="35">
        <v>2856.1</v>
      </c>
      <c r="D602" s="35">
        <v>2865.5</v>
      </c>
      <c r="E602" s="35">
        <v>2851.1</v>
      </c>
      <c r="F602" s="35">
        <v>-2.8E-3</v>
      </c>
      <c r="G602" s="35"/>
      <c r="H602" s="82">
        <f>S_P_500_Historical_Data8[[#This Row],[Price]]/B601-1</f>
        <v>-2.8278173439463261E-3</v>
      </c>
      <c r="I602" s="35"/>
      <c r="J602" s="35"/>
      <c r="K602" s="35"/>
      <c r="L602" s="35"/>
      <c r="M602" s="35"/>
      <c r="N602" s="35"/>
      <c r="O602" s="35"/>
      <c r="P602" s="35"/>
      <c r="Q602" s="35"/>
      <c r="R602" s="35"/>
      <c r="S602" s="35"/>
    </row>
    <row r="603" spans="1:19">
      <c r="A603" s="79">
        <v>43608</v>
      </c>
      <c r="B603" s="35">
        <v>2822.2</v>
      </c>
      <c r="C603" s="35">
        <v>2836.7</v>
      </c>
      <c r="D603" s="35">
        <v>2836.7</v>
      </c>
      <c r="E603" s="35">
        <v>2805.5</v>
      </c>
      <c r="F603" s="35">
        <v>-1.1900000000000001E-2</v>
      </c>
      <c r="G603" s="35"/>
      <c r="H603" s="82">
        <f>S_P_500_Historical_Data8[[#This Row],[Price]]/B602-1</f>
        <v>-1.1938521863949947E-2</v>
      </c>
      <c r="I603" s="35"/>
      <c r="J603" s="35"/>
      <c r="K603" s="35"/>
      <c r="L603" s="35"/>
      <c r="M603" s="35"/>
      <c r="N603" s="35"/>
      <c r="O603" s="35"/>
      <c r="P603" s="35"/>
      <c r="Q603" s="35"/>
      <c r="R603" s="35"/>
      <c r="S603" s="35"/>
    </row>
    <row r="604" spans="1:19">
      <c r="A604" s="79">
        <v>43609</v>
      </c>
      <c r="B604" s="35">
        <v>2826.1</v>
      </c>
      <c r="C604" s="35">
        <v>2832.4</v>
      </c>
      <c r="D604" s="35">
        <v>2841.4</v>
      </c>
      <c r="E604" s="35">
        <v>2820.2</v>
      </c>
      <c r="F604" s="35">
        <v>1.4E-3</v>
      </c>
      <c r="G604" s="35"/>
      <c r="H604" s="82">
        <f>S_P_500_Historical_Data8[[#This Row],[Price]]/B603-1</f>
        <v>1.3819006448869686E-3</v>
      </c>
      <c r="I604" s="35"/>
      <c r="J604" s="35"/>
      <c r="K604" s="35"/>
      <c r="L604" s="35"/>
      <c r="M604" s="35"/>
      <c r="N604" s="35"/>
      <c r="O604" s="35"/>
      <c r="P604" s="35"/>
      <c r="Q604" s="35"/>
      <c r="R604" s="35"/>
      <c r="S604" s="35"/>
    </row>
    <row r="605" spans="1:19">
      <c r="A605" s="79">
        <v>43613</v>
      </c>
      <c r="B605" s="35">
        <v>2802.4</v>
      </c>
      <c r="C605" s="35">
        <v>2830</v>
      </c>
      <c r="D605" s="35">
        <v>2840.5</v>
      </c>
      <c r="E605" s="35">
        <v>2801.6</v>
      </c>
      <c r="F605" s="35">
        <v>-8.3999999999999995E-3</v>
      </c>
      <c r="G605" s="35"/>
      <c r="H605" s="82">
        <f>S_P_500_Historical_Data8[[#This Row],[Price]]/B604-1</f>
        <v>-8.3861151410069557E-3</v>
      </c>
      <c r="I605" s="35"/>
      <c r="J605" s="35"/>
      <c r="K605" s="35"/>
      <c r="L605" s="35"/>
      <c r="M605" s="35"/>
      <c r="N605" s="35"/>
      <c r="O605" s="35"/>
      <c r="P605" s="35"/>
      <c r="Q605" s="35"/>
      <c r="R605" s="35"/>
      <c r="S605" s="35"/>
    </row>
    <row r="606" spans="1:19">
      <c r="A606" s="79">
        <v>43614</v>
      </c>
      <c r="B606" s="35">
        <v>2783</v>
      </c>
      <c r="C606" s="35">
        <v>2790.2</v>
      </c>
      <c r="D606" s="35">
        <v>2792</v>
      </c>
      <c r="E606" s="35">
        <v>2766.1</v>
      </c>
      <c r="F606" s="35">
        <v>-6.8999999999999999E-3</v>
      </c>
      <c r="G606" s="35"/>
      <c r="H606" s="82">
        <f>S_P_500_Historical_Data8[[#This Row],[Price]]/B605-1</f>
        <v>-6.9226377390808613E-3</v>
      </c>
      <c r="I606" s="35"/>
      <c r="J606" s="35"/>
      <c r="K606" s="35"/>
      <c r="L606" s="35"/>
      <c r="M606" s="35"/>
      <c r="N606" s="35"/>
      <c r="O606" s="35"/>
      <c r="P606" s="35"/>
      <c r="Q606" s="35"/>
      <c r="R606" s="35"/>
      <c r="S606" s="35"/>
    </row>
    <row r="607" spans="1:19">
      <c r="A607" s="79">
        <v>43615</v>
      </c>
      <c r="B607" s="35">
        <v>2788.9</v>
      </c>
      <c r="C607" s="35">
        <v>2786.9</v>
      </c>
      <c r="D607" s="35">
        <v>2799</v>
      </c>
      <c r="E607" s="35">
        <v>2776.7</v>
      </c>
      <c r="F607" s="35">
        <v>2.0999999999999999E-3</v>
      </c>
      <c r="G607" s="35"/>
      <c r="H607" s="82">
        <f>S_P_500_Historical_Data8[[#This Row],[Price]]/B606-1</f>
        <v>2.1200143729789289E-3</v>
      </c>
      <c r="I607" s="35"/>
      <c r="J607" s="35"/>
      <c r="K607" s="35"/>
      <c r="L607" s="35"/>
      <c r="M607" s="35"/>
      <c r="N607" s="35"/>
      <c r="O607" s="35"/>
      <c r="P607" s="35"/>
      <c r="Q607" s="35"/>
      <c r="R607" s="35"/>
      <c r="S607" s="35"/>
    </row>
    <row r="608" spans="1:19">
      <c r="A608" s="79">
        <v>43616</v>
      </c>
      <c r="B608" s="35">
        <v>2752.1</v>
      </c>
      <c r="C608" s="35">
        <v>2766.2</v>
      </c>
      <c r="D608" s="35">
        <v>2769</v>
      </c>
      <c r="E608" s="35">
        <v>2750.5</v>
      </c>
      <c r="F608" s="35">
        <v>-1.32E-2</v>
      </c>
      <c r="G608" s="35"/>
      <c r="H608" s="82">
        <f>S_P_500_Historical_Data8[[#This Row],[Price]]/B607-1</f>
        <v>-1.3195166553121362E-2</v>
      </c>
      <c r="I608" s="35"/>
      <c r="J608" s="35"/>
      <c r="K608" s="35"/>
      <c r="L608" s="35"/>
      <c r="M608" s="35"/>
      <c r="N608" s="35"/>
      <c r="O608" s="35"/>
      <c r="P608" s="35"/>
      <c r="Q608" s="35"/>
      <c r="R608" s="35"/>
      <c r="S608" s="35"/>
    </row>
    <row r="609" spans="1:19">
      <c r="A609" s="79">
        <v>43619</v>
      </c>
      <c r="B609" s="35">
        <v>2744.4</v>
      </c>
      <c r="C609" s="35">
        <v>2751.5</v>
      </c>
      <c r="D609" s="35">
        <v>2763.1</v>
      </c>
      <c r="E609" s="35">
        <v>2728.8</v>
      </c>
      <c r="F609" s="35">
        <v>-2.8E-3</v>
      </c>
      <c r="G609" s="35"/>
      <c r="H609" s="82">
        <f>S_P_500_Historical_Data8[[#This Row],[Price]]/B608-1</f>
        <v>-2.7978634497292099E-3</v>
      </c>
      <c r="I609" s="35"/>
      <c r="J609" s="35"/>
      <c r="K609" s="35"/>
      <c r="L609" s="35"/>
      <c r="M609" s="35"/>
      <c r="N609" s="35"/>
      <c r="O609" s="35"/>
      <c r="P609" s="35"/>
      <c r="Q609" s="35"/>
      <c r="R609" s="35"/>
      <c r="S609" s="35"/>
    </row>
    <row r="610" spans="1:19">
      <c r="A610" s="79">
        <v>43620</v>
      </c>
      <c r="B610" s="35">
        <v>2803.3</v>
      </c>
      <c r="C610" s="35">
        <v>2762.6</v>
      </c>
      <c r="D610" s="35">
        <v>2804.5</v>
      </c>
      <c r="E610" s="35">
        <v>2762.6</v>
      </c>
      <c r="F610" s="35">
        <v>2.1499999999999998E-2</v>
      </c>
      <c r="G610" s="35"/>
      <c r="H610" s="82">
        <f>S_P_500_Historical_Data8[[#This Row],[Price]]/B609-1</f>
        <v>2.1461886022445809E-2</v>
      </c>
      <c r="I610" s="35"/>
      <c r="J610" s="35"/>
      <c r="K610" s="35"/>
      <c r="L610" s="35"/>
      <c r="M610" s="35"/>
      <c r="N610" s="35"/>
      <c r="O610" s="35"/>
      <c r="P610" s="35"/>
      <c r="Q610" s="35"/>
      <c r="R610" s="35"/>
      <c r="S610" s="35"/>
    </row>
    <row r="611" spans="1:19">
      <c r="A611" s="79">
        <v>43621</v>
      </c>
      <c r="B611" s="35">
        <v>2826.2</v>
      </c>
      <c r="C611" s="35">
        <v>2818.1</v>
      </c>
      <c r="D611" s="35">
        <v>2827.3</v>
      </c>
      <c r="E611" s="35">
        <v>2800.9</v>
      </c>
      <c r="F611" s="35">
        <v>8.2000000000000007E-3</v>
      </c>
      <c r="G611" s="35"/>
      <c r="H611" s="82">
        <f>S_P_500_Historical_Data8[[#This Row],[Price]]/B610-1</f>
        <v>8.1689437448719815E-3</v>
      </c>
      <c r="I611" s="35"/>
      <c r="J611" s="35"/>
      <c r="K611" s="35"/>
      <c r="L611" s="35"/>
      <c r="M611" s="35"/>
      <c r="N611" s="35"/>
      <c r="O611" s="35"/>
      <c r="P611" s="35"/>
      <c r="Q611" s="35"/>
      <c r="R611" s="35"/>
      <c r="S611" s="35"/>
    </row>
    <row r="612" spans="1:19">
      <c r="A612" s="79">
        <v>43622</v>
      </c>
      <c r="B612" s="35">
        <v>2843.5</v>
      </c>
      <c r="C612" s="35">
        <v>2828.5</v>
      </c>
      <c r="D612" s="35">
        <v>2852.1</v>
      </c>
      <c r="E612" s="35">
        <v>2822.4</v>
      </c>
      <c r="F612" s="35">
        <v>6.1000000000000004E-3</v>
      </c>
      <c r="G612" s="35"/>
      <c r="H612" s="82">
        <f>S_P_500_Historical_Data8[[#This Row],[Price]]/B611-1</f>
        <v>6.1212936097940762E-3</v>
      </c>
      <c r="I612" s="35"/>
      <c r="J612" s="35"/>
      <c r="K612" s="35"/>
      <c r="L612" s="35"/>
      <c r="M612" s="35"/>
      <c r="N612" s="35"/>
      <c r="O612" s="35"/>
      <c r="P612" s="35"/>
      <c r="Q612" s="35"/>
      <c r="R612" s="35"/>
      <c r="S612" s="35"/>
    </row>
    <row r="613" spans="1:19">
      <c r="A613" s="79">
        <v>43623</v>
      </c>
      <c r="B613" s="35">
        <v>2873.3</v>
      </c>
      <c r="C613" s="35">
        <v>2852.9</v>
      </c>
      <c r="D613" s="35">
        <v>2885</v>
      </c>
      <c r="E613" s="35">
        <v>2852.9</v>
      </c>
      <c r="F613" s="35">
        <v>1.0500000000000001E-2</v>
      </c>
      <c r="G613" s="35"/>
      <c r="H613" s="82">
        <f>S_P_500_Historical_Data8[[#This Row],[Price]]/B612-1</f>
        <v>1.048004220151233E-2</v>
      </c>
      <c r="I613" s="35"/>
      <c r="J613" s="35"/>
      <c r="K613" s="35"/>
      <c r="L613" s="35"/>
      <c r="M613" s="35"/>
      <c r="N613" s="35"/>
      <c r="O613" s="35"/>
      <c r="P613" s="35"/>
      <c r="Q613" s="35"/>
      <c r="R613" s="35"/>
      <c r="S613" s="35"/>
    </row>
    <row r="614" spans="1:19">
      <c r="A614" s="79">
        <v>43626</v>
      </c>
      <c r="B614" s="35">
        <v>2886.7</v>
      </c>
      <c r="C614" s="35">
        <v>2885.8</v>
      </c>
      <c r="D614" s="35">
        <v>2904.8</v>
      </c>
      <c r="E614" s="35">
        <v>2885.5</v>
      </c>
      <c r="F614" s="35">
        <v>4.7000000000000002E-3</v>
      </c>
      <c r="G614" s="35"/>
      <c r="H614" s="82">
        <f>S_P_500_Historical_Data8[[#This Row],[Price]]/B613-1</f>
        <v>4.6636271882503078E-3</v>
      </c>
      <c r="I614" s="35"/>
      <c r="J614" s="35"/>
      <c r="K614" s="35"/>
      <c r="L614" s="35"/>
      <c r="M614" s="35"/>
      <c r="N614" s="35"/>
      <c r="O614" s="35"/>
      <c r="P614" s="35"/>
      <c r="Q614" s="35"/>
      <c r="R614" s="35"/>
      <c r="S614" s="35"/>
    </row>
    <row r="615" spans="1:19">
      <c r="A615" s="79">
        <v>43627</v>
      </c>
      <c r="B615" s="35">
        <v>2885.7</v>
      </c>
      <c r="C615" s="35">
        <v>2903.3</v>
      </c>
      <c r="D615" s="35">
        <v>2910.6</v>
      </c>
      <c r="E615" s="35">
        <v>2878.5</v>
      </c>
      <c r="F615" s="35">
        <v>-2.9999999999999997E-4</v>
      </c>
      <c r="G615" s="35"/>
      <c r="H615" s="82">
        <f>S_P_500_Historical_Data8[[#This Row],[Price]]/B614-1</f>
        <v>-3.4641632313714421E-4</v>
      </c>
      <c r="I615" s="35"/>
      <c r="J615" s="35"/>
      <c r="K615" s="35"/>
      <c r="L615" s="35"/>
      <c r="M615" s="35"/>
      <c r="N615" s="35"/>
      <c r="O615" s="35"/>
      <c r="P615" s="35"/>
      <c r="Q615" s="35"/>
      <c r="R615" s="35"/>
      <c r="S615" s="35"/>
    </row>
    <row r="616" spans="1:19">
      <c r="A616" s="79">
        <v>43628</v>
      </c>
      <c r="B616" s="35">
        <v>2879.8</v>
      </c>
      <c r="C616" s="35">
        <v>2882.7</v>
      </c>
      <c r="D616" s="35">
        <v>2888.6</v>
      </c>
      <c r="E616" s="35">
        <v>2874.7</v>
      </c>
      <c r="F616" s="35">
        <v>-2E-3</v>
      </c>
      <c r="G616" s="35"/>
      <c r="H616" s="82">
        <f>S_P_500_Historical_Data8[[#This Row],[Price]]/B615-1</f>
        <v>-2.0445645770522658E-3</v>
      </c>
      <c r="I616" s="35"/>
      <c r="J616" s="35"/>
      <c r="K616" s="35"/>
      <c r="L616" s="35"/>
      <c r="M616" s="35"/>
      <c r="N616" s="35"/>
      <c r="O616" s="35"/>
      <c r="P616" s="35"/>
      <c r="Q616" s="35"/>
      <c r="R616" s="35"/>
      <c r="S616" s="35"/>
    </row>
    <row r="617" spans="1:19">
      <c r="A617" s="79">
        <v>43629</v>
      </c>
      <c r="B617" s="35">
        <v>2891.6</v>
      </c>
      <c r="C617" s="35">
        <v>2886.2</v>
      </c>
      <c r="D617" s="35">
        <v>2895.2</v>
      </c>
      <c r="E617" s="35">
        <v>2882</v>
      </c>
      <c r="F617" s="35">
        <v>4.1000000000000003E-3</v>
      </c>
      <c r="G617" s="35"/>
      <c r="H617" s="82">
        <f>S_P_500_Historical_Data8[[#This Row],[Price]]/B616-1</f>
        <v>4.097506771303383E-3</v>
      </c>
      <c r="I617" s="35"/>
      <c r="J617" s="35"/>
      <c r="K617" s="35"/>
      <c r="L617" s="35"/>
      <c r="M617" s="35"/>
      <c r="N617" s="35"/>
      <c r="O617" s="35"/>
      <c r="P617" s="35"/>
      <c r="Q617" s="35"/>
      <c r="R617" s="35"/>
      <c r="S617" s="35"/>
    </row>
    <row r="618" spans="1:19">
      <c r="A618" s="79">
        <v>43630</v>
      </c>
      <c r="B618" s="35">
        <v>2887</v>
      </c>
      <c r="C618" s="35">
        <v>2886.8</v>
      </c>
      <c r="D618" s="35">
        <v>2894.4</v>
      </c>
      <c r="E618" s="35">
        <v>2879.6</v>
      </c>
      <c r="F618" s="35">
        <v>-1.6000000000000001E-3</v>
      </c>
      <c r="G618" s="35"/>
      <c r="H618" s="82">
        <f>S_P_500_Historical_Data8[[#This Row],[Price]]/B617-1</f>
        <v>-1.5908147738276091E-3</v>
      </c>
      <c r="I618" s="35"/>
      <c r="J618" s="35"/>
      <c r="K618" s="35"/>
      <c r="L618" s="35"/>
      <c r="M618" s="35"/>
      <c r="N618" s="35"/>
      <c r="O618" s="35"/>
      <c r="P618" s="35"/>
      <c r="Q618" s="35"/>
      <c r="R618" s="35"/>
      <c r="S618" s="35"/>
    </row>
    <row r="619" spans="1:19">
      <c r="A619" s="79">
        <v>43633</v>
      </c>
      <c r="B619" s="35">
        <v>2889.7</v>
      </c>
      <c r="C619" s="35">
        <v>2889.8</v>
      </c>
      <c r="D619" s="35">
        <v>2897.3</v>
      </c>
      <c r="E619" s="35">
        <v>2887.3</v>
      </c>
      <c r="F619" s="35">
        <v>8.9999999999999998E-4</v>
      </c>
      <c r="G619" s="35"/>
      <c r="H619" s="82">
        <f>S_P_500_Historical_Data8[[#This Row],[Price]]/B618-1</f>
        <v>9.3522687911318236E-4</v>
      </c>
      <c r="I619" s="35"/>
      <c r="J619" s="35"/>
      <c r="K619" s="35"/>
      <c r="L619" s="35"/>
      <c r="M619" s="35"/>
      <c r="N619" s="35"/>
      <c r="O619" s="35"/>
      <c r="P619" s="35"/>
      <c r="Q619" s="35"/>
      <c r="R619" s="35"/>
      <c r="S619" s="35"/>
    </row>
    <row r="620" spans="1:19">
      <c r="A620" s="79">
        <v>43634</v>
      </c>
      <c r="B620" s="35">
        <v>2917.8</v>
      </c>
      <c r="C620" s="35">
        <v>2906.7</v>
      </c>
      <c r="D620" s="35">
        <v>2930.8</v>
      </c>
      <c r="E620" s="35">
        <v>2905.4</v>
      </c>
      <c r="F620" s="35">
        <v>9.7000000000000003E-3</v>
      </c>
      <c r="G620" s="35"/>
      <c r="H620" s="82">
        <f>S_P_500_Historical_Data8[[#This Row],[Price]]/B619-1</f>
        <v>9.7241928227844721E-3</v>
      </c>
      <c r="I620" s="35"/>
      <c r="J620" s="35"/>
      <c r="K620" s="35"/>
      <c r="L620" s="35"/>
      <c r="M620" s="35"/>
      <c r="N620" s="35"/>
      <c r="O620" s="35"/>
      <c r="P620" s="35"/>
      <c r="Q620" s="35"/>
      <c r="R620" s="35"/>
      <c r="S620" s="35"/>
    </row>
    <row r="621" spans="1:19">
      <c r="A621" s="79">
        <v>43635</v>
      </c>
      <c r="B621" s="35">
        <v>2926.5</v>
      </c>
      <c r="C621" s="35">
        <v>2920.6</v>
      </c>
      <c r="D621" s="35">
        <v>2931.7</v>
      </c>
      <c r="E621" s="35">
        <v>2911.4</v>
      </c>
      <c r="F621" s="35">
        <v>3.0000000000000001E-3</v>
      </c>
      <c r="G621" s="35"/>
      <c r="H621" s="82">
        <f>S_P_500_Historical_Data8[[#This Row],[Price]]/B620-1</f>
        <v>2.9816985399957474E-3</v>
      </c>
      <c r="I621" s="35"/>
      <c r="J621" s="35"/>
      <c r="K621" s="35"/>
      <c r="L621" s="35"/>
      <c r="M621" s="35"/>
      <c r="N621" s="35"/>
      <c r="O621" s="35"/>
      <c r="P621" s="35"/>
      <c r="Q621" s="35"/>
      <c r="R621" s="35"/>
      <c r="S621" s="35"/>
    </row>
    <row r="622" spans="1:19">
      <c r="A622" s="79">
        <v>43636</v>
      </c>
      <c r="B622" s="35">
        <v>2954.2</v>
      </c>
      <c r="C622" s="35">
        <v>2949.6</v>
      </c>
      <c r="D622" s="35">
        <v>2958.1</v>
      </c>
      <c r="E622" s="35">
        <v>2931.5</v>
      </c>
      <c r="F622" s="35">
        <v>9.4999999999999998E-3</v>
      </c>
      <c r="G622" s="35"/>
      <c r="H622" s="82">
        <f>S_P_500_Historical_Data8[[#This Row],[Price]]/B621-1</f>
        <v>9.465231505210836E-3</v>
      </c>
      <c r="I622" s="35"/>
      <c r="J622" s="35"/>
      <c r="K622" s="35"/>
      <c r="L622" s="35"/>
      <c r="M622" s="35"/>
      <c r="N622" s="35"/>
      <c r="O622" s="35"/>
      <c r="P622" s="35"/>
      <c r="Q622" s="35"/>
      <c r="R622" s="35"/>
      <c r="S622" s="35"/>
    </row>
    <row r="623" spans="1:19">
      <c r="A623" s="79">
        <v>43637</v>
      </c>
      <c r="B623" s="35">
        <v>2950.5</v>
      </c>
      <c r="C623" s="35">
        <v>2952.7</v>
      </c>
      <c r="D623" s="35">
        <v>2964.2</v>
      </c>
      <c r="E623" s="35">
        <v>2946.9</v>
      </c>
      <c r="F623" s="35">
        <v>-1.2999999999999999E-3</v>
      </c>
      <c r="G623" s="35"/>
      <c r="H623" s="82">
        <f>S_P_500_Historical_Data8[[#This Row],[Price]]/B622-1</f>
        <v>-1.2524541330986017E-3</v>
      </c>
      <c r="I623" s="35"/>
      <c r="J623" s="35"/>
      <c r="K623" s="35"/>
      <c r="L623" s="35"/>
      <c r="M623" s="35"/>
      <c r="N623" s="35"/>
      <c r="O623" s="35"/>
      <c r="P623" s="35"/>
      <c r="Q623" s="35"/>
      <c r="R623" s="35"/>
      <c r="S623" s="35"/>
    </row>
    <row r="624" spans="1:19">
      <c r="A624" s="79">
        <v>43640</v>
      </c>
      <c r="B624" s="35">
        <v>2945.3</v>
      </c>
      <c r="C624" s="35">
        <v>2951.4</v>
      </c>
      <c r="D624" s="35">
        <v>2954.9</v>
      </c>
      <c r="E624" s="35">
        <v>2944.1</v>
      </c>
      <c r="F624" s="35">
        <v>-1.8E-3</v>
      </c>
      <c r="G624" s="35"/>
      <c r="H624" s="82">
        <f>S_P_500_Historical_Data8[[#This Row],[Price]]/B623-1</f>
        <v>-1.7624131503134466E-3</v>
      </c>
      <c r="I624" s="35"/>
      <c r="J624" s="35"/>
      <c r="K624" s="35"/>
      <c r="L624" s="35"/>
      <c r="M624" s="35"/>
      <c r="N624" s="35"/>
      <c r="O624" s="35"/>
      <c r="P624" s="35"/>
      <c r="Q624" s="35"/>
      <c r="R624" s="35"/>
      <c r="S624" s="35"/>
    </row>
    <row r="625" spans="1:19">
      <c r="A625" s="79">
        <v>43641</v>
      </c>
      <c r="B625" s="35">
        <v>2917.4</v>
      </c>
      <c r="C625" s="35">
        <v>2945.8</v>
      </c>
      <c r="D625" s="35">
        <v>2946.5</v>
      </c>
      <c r="E625" s="35">
        <v>2916</v>
      </c>
      <c r="F625" s="35">
        <v>-9.4999999999999998E-3</v>
      </c>
      <c r="G625" s="35"/>
      <c r="H625" s="82">
        <f>S_P_500_Historical_Data8[[#This Row],[Price]]/B624-1</f>
        <v>-9.4727192476148359E-3</v>
      </c>
      <c r="I625" s="35"/>
      <c r="J625" s="35"/>
      <c r="K625" s="35"/>
      <c r="L625" s="35"/>
      <c r="M625" s="35"/>
      <c r="N625" s="35"/>
      <c r="O625" s="35"/>
      <c r="P625" s="35"/>
      <c r="Q625" s="35"/>
      <c r="R625" s="35"/>
      <c r="S625" s="35"/>
    </row>
    <row r="626" spans="1:19">
      <c r="A626" s="79">
        <v>43642</v>
      </c>
      <c r="B626" s="35">
        <v>2913.8</v>
      </c>
      <c r="C626" s="35">
        <v>2926.1</v>
      </c>
      <c r="D626" s="35">
        <v>2932.6</v>
      </c>
      <c r="E626" s="35">
        <v>2913</v>
      </c>
      <c r="F626" s="35">
        <v>-1.1999999999999999E-3</v>
      </c>
      <c r="G626" s="35"/>
      <c r="H626" s="82">
        <f>S_P_500_Historical_Data8[[#This Row],[Price]]/B625-1</f>
        <v>-1.233975457599179E-3</v>
      </c>
      <c r="I626" s="35"/>
      <c r="J626" s="35"/>
      <c r="K626" s="35"/>
      <c r="L626" s="35"/>
      <c r="M626" s="35"/>
      <c r="N626" s="35"/>
      <c r="O626" s="35"/>
      <c r="P626" s="35"/>
      <c r="Q626" s="35"/>
      <c r="R626" s="35"/>
      <c r="S626" s="35"/>
    </row>
    <row r="627" spans="1:19">
      <c r="A627" s="79">
        <v>43643</v>
      </c>
      <c r="B627" s="35">
        <v>2924.9</v>
      </c>
      <c r="C627" s="35">
        <v>2919.7</v>
      </c>
      <c r="D627" s="35">
        <v>2929.3</v>
      </c>
      <c r="E627" s="35">
        <v>2918.6</v>
      </c>
      <c r="F627" s="35">
        <v>3.8E-3</v>
      </c>
      <c r="G627" s="35"/>
      <c r="H627" s="82">
        <f>S_P_500_Historical_Data8[[#This Row],[Price]]/B626-1</f>
        <v>3.8094584391517028E-3</v>
      </c>
      <c r="I627" s="35"/>
      <c r="J627" s="35"/>
      <c r="K627" s="35"/>
      <c r="L627" s="35"/>
      <c r="M627" s="35"/>
      <c r="N627" s="35"/>
      <c r="O627" s="35"/>
      <c r="P627" s="35"/>
      <c r="Q627" s="35"/>
      <c r="R627" s="35"/>
      <c r="S627" s="35"/>
    </row>
    <row r="628" spans="1:19">
      <c r="A628" s="79">
        <v>43644</v>
      </c>
      <c r="B628" s="35">
        <v>2941.8</v>
      </c>
      <c r="C628" s="35">
        <v>2932.9</v>
      </c>
      <c r="D628" s="35">
        <v>2944</v>
      </c>
      <c r="E628" s="35">
        <v>2929.1</v>
      </c>
      <c r="F628" s="35">
        <v>5.7999999999999996E-3</v>
      </c>
      <c r="G628" s="35"/>
      <c r="H628" s="82">
        <f>S_P_500_Historical_Data8[[#This Row],[Price]]/B627-1</f>
        <v>5.7779753153954783E-3</v>
      </c>
      <c r="I628" s="35"/>
      <c r="J628" s="35"/>
      <c r="K628" s="35"/>
      <c r="L628" s="35"/>
      <c r="M628" s="35"/>
      <c r="N628" s="35"/>
      <c r="O628" s="35"/>
      <c r="P628" s="35"/>
      <c r="Q628" s="35"/>
      <c r="R628" s="35"/>
      <c r="S628" s="35"/>
    </row>
    <row r="629" spans="1:19">
      <c r="A629" s="79">
        <v>43647</v>
      </c>
      <c r="B629" s="35">
        <v>2964.3</v>
      </c>
      <c r="C629" s="35">
        <v>2971.4</v>
      </c>
      <c r="D629" s="35">
        <v>2977.9</v>
      </c>
      <c r="E629" s="35">
        <v>2952.2</v>
      </c>
      <c r="F629" s="35">
        <v>7.6E-3</v>
      </c>
      <c r="G629" s="35"/>
      <c r="H629" s="82">
        <f>S_P_500_Historical_Data8[[#This Row],[Price]]/B628-1</f>
        <v>7.6483785437486684E-3</v>
      </c>
      <c r="I629" s="35"/>
      <c r="J629" s="35"/>
      <c r="K629" s="35"/>
      <c r="L629" s="35"/>
      <c r="M629" s="35"/>
      <c r="N629" s="35"/>
      <c r="O629" s="35"/>
      <c r="P629" s="35"/>
      <c r="Q629" s="35"/>
      <c r="R629" s="35"/>
      <c r="S629" s="35"/>
    </row>
    <row r="630" spans="1:19">
      <c r="A630" s="79">
        <v>43648</v>
      </c>
      <c r="B630" s="35">
        <v>2973</v>
      </c>
      <c r="C630" s="35">
        <v>2964.7</v>
      </c>
      <c r="D630" s="35">
        <v>2973.2</v>
      </c>
      <c r="E630" s="35">
        <v>2955.9</v>
      </c>
      <c r="F630" s="35">
        <v>2.8999999999999998E-3</v>
      </c>
      <c r="G630" s="35"/>
      <c r="H630" s="82">
        <f>S_P_500_Historical_Data8[[#This Row],[Price]]/B629-1</f>
        <v>2.9349256148163416E-3</v>
      </c>
      <c r="I630" s="35"/>
      <c r="J630" s="35"/>
      <c r="K630" s="35"/>
      <c r="L630" s="35"/>
      <c r="M630" s="35"/>
      <c r="N630" s="35"/>
      <c r="O630" s="35"/>
      <c r="P630" s="35"/>
      <c r="Q630" s="35"/>
      <c r="R630" s="35"/>
      <c r="S630" s="35"/>
    </row>
    <row r="631" spans="1:19">
      <c r="A631" s="79">
        <v>43649</v>
      </c>
      <c r="B631" s="35">
        <v>2995.8</v>
      </c>
      <c r="C631" s="35">
        <v>2978.1</v>
      </c>
      <c r="D631" s="35">
        <v>2995.8</v>
      </c>
      <c r="E631" s="35">
        <v>2978</v>
      </c>
      <c r="F631" s="35">
        <v>7.7000000000000002E-3</v>
      </c>
      <c r="G631" s="35"/>
      <c r="H631" s="82">
        <f>S_P_500_Historical_Data8[[#This Row],[Price]]/B630-1</f>
        <v>7.6690211907164407E-3</v>
      </c>
      <c r="I631" s="35"/>
      <c r="J631" s="35"/>
      <c r="K631" s="35"/>
      <c r="L631" s="35"/>
      <c r="M631" s="35"/>
      <c r="N631" s="35"/>
      <c r="O631" s="35"/>
      <c r="P631" s="35"/>
      <c r="Q631" s="35"/>
      <c r="R631" s="35"/>
      <c r="S631" s="35"/>
    </row>
    <row r="632" spans="1:19">
      <c r="A632" s="79">
        <v>43651</v>
      </c>
      <c r="B632" s="35">
        <v>2990.4</v>
      </c>
      <c r="C632" s="35">
        <v>2984.2</v>
      </c>
      <c r="D632" s="35">
        <v>2994</v>
      </c>
      <c r="E632" s="35">
        <v>2968</v>
      </c>
      <c r="F632" s="35">
        <v>-1.8E-3</v>
      </c>
      <c r="G632" s="35"/>
      <c r="H632" s="82">
        <f>S_P_500_Historical_Data8[[#This Row],[Price]]/B631-1</f>
        <v>-1.8025235329461875E-3</v>
      </c>
      <c r="I632" s="35"/>
      <c r="J632" s="35"/>
      <c r="K632" s="35"/>
      <c r="L632" s="35"/>
      <c r="M632" s="35"/>
      <c r="N632" s="35"/>
      <c r="O632" s="35"/>
      <c r="P632" s="35"/>
      <c r="Q632" s="35"/>
      <c r="R632" s="35"/>
      <c r="S632" s="35"/>
    </row>
    <row r="633" spans="1:19">
      <c r="A633" s="79">
        <v>43654</v>
      </c>
      <c r="B633" s="35">
        <v>2975.9</v>
      </c>
      <c r="C633" s="35">
        <v>2979.8</v>
      </c>
      <c r="D633" s="35">
        <v>2980.8</v>
      </c>
      <c r="E633" s="35">
        <v>2970.1</v>
      </c>
      <c r="F633" s="35">
        <v>-4.7999999999999996E-3</v>
      </c>
      <c r="G633" s="35"/>
      <c r="H633" s="82">
        <f>S_P_500_Historical_Data8[[#This Row],[Price]]/B632-1</f>
        <v>-4.8488496522204327E-3</v>
      </c>
      <c r="I633" s="35"/>
      <c r="J633" s="35"/>
      <c r="K633" s="35"/>
      <c r="L633" s="35"/>
      <c r="M633" s="35"/>
      <c r="N633" s="35"/>
      <c r="O633" s="35"/>
      <c r="P633" s="35"/>
      <c r="Q633" s="35"/>
      <c r="R633" s="35"/>
      <c r="S633" s="35"/>
    </row>
    <row r="634" spans="1:19">
      <c r="A634" s="79">
        <v>43655</v>
      </c>
      <c r="B634" s="35">
        <v>2979.6</v>
      </c>
      <c r="C634" s="35">
        <v>2965.5</v>
      </c>
      <c r="D634" s="35">
        <v>2981.9</v>
      </c>
      <c r="E634" s="35">
        <v>2963.4</v>
      </c>
      <c r="F634" s="35">
        <v>1.1999999999999999E-3</v>
      </c>
      <c r="G634" s="35"/>
      <c r="H634" s="82">
        <f>S_P_500_Historical_Data8[[#This Row],[Price]]/B633-1</f>
        <v>1.2433213481635175E-3</v>
      </c>
      <c r="I634" s="35"/>
      <c r="J634" s="35"/>
      <c r="K634" s="35"/>
      <c r="L634" s="35"/>
      <c r="M634" s="35"/>
      <c r="N634" s="35"/>
      <c r="O634" s="35"/>
      <c r="P634" s="35"/>
      <c r="Q634" s="35"/>
      <c r="R634" s="35"/>
      <c r="S634" s="35"/>
    </row>
    <row r="635" spans="1:19">
      <c r="A635" s="79">
        <v>43656</v>
      </c>
      <c r="B635" s="35">
        <v>2993.1</v>
      </c>
      <c r="C635" s="35">
        <v>2989.3</v>
      </c>
      <c r="D635" s="35">
        <v>3003</v>
      </c>
      <c r="E635" s="35">
        <v>2984.6</v>
      </c>
      <c r="F635" s="35">
        <v>4.4999999999999997E-3</v>
      </c>
      <c r="G635" s="35"/>
      <c r="H635" s="82">
        <f>S_P_500_Historical_Data8[[#This Row],[Price]]/B634-1</f>
        <v>4.5308095046314723E-3</v>
      </c>
      <c r="I635" s="35"/>
      <c r="J635" s="35"/>
      <c r="K635" s="35"/>
      <c r="L635" s="35"/>
      <c r="M635" s="35"/>
      <c r="N635" s="35"/>
      <c r="O635" s="35"/>
      <c r="P635" s="35"/>
      <c r="Q635" s="35"/>
      <c r="R635" s="35"/>
      <c r="S635" s="35"/>
    </row>
    <row r="636" spans="1:19">
      <c r="A636" s="79">
        <v>43657</v>
      </c>
      <c r="B636" s="35">
        <v>2999.9</v>
      </c>
      <c r="C636" s="35">
        <v>2999.6</v>
      </c>
      <c r="D636" s="35">
        <v>3002.3</v>
      </c>
      <c r="E636" s="35">
        <v>2988.8</v>
      </c>
      <c r="F636" s="35">
        <v>2.3E-3</v>
      </c>
      <c r="G636" s="35"/>
      <c r="H636" s="82">
        <f>S_P_500_Historical_Data8[[#This Row],[Price]]/B635-1</f>
        <v>2.2718920183089075E-3</v>
      </c>
      <c r="I636" s="35"/>
      <c r="J636" s="35"/>
      <c r="K636" s="35"/>
      <c r="L636" s="35"/>
      <c r="M636" s="35"/>
      <c r="N636" s="35"/>
      <c r="O636" s="35"/>
      <c r="P636" s="35"/>
      <c r="Q636" s="35"/>
      <c r="R636" s="35"/>
      <c r="S636" s="35"/>
    </row>
    <row r="637" spans="1:19">
      <c r="A637" s="79">
        <v>43658</v>
      </c>
      <c r="B637" s="35">
        <v>3013.8</v>
      </c>
      <c r="C637" s="35">
        <v>3003.4</v>
      </c>
      <c r="D637" s="35">
        <v>3013.9</v>
      </c>
      <c r="E637" s="35">
        <v>3001.9</v>
      </c>
      <c r="F637" s="35">
        <v>4.5999999999999999E-3</v>
      </c>
      <c r="G637" s="35"/>
      <c r="H637" s="82">
        <f>S_P_500_Historical_Data8[[#This Row],[Price]]/B636-1</f>
        <v>4.63348778292616E-3</v>
      </c>
      <c r="I637" s="35"/>
      <c r="J637" s="35"/>
      <c r="K637" s="35"/>
      <c r="L637" s="35"/>
      <c r="M637" s="35"/>
      <c r="N637" s="35"/>
      <c r="O637" s="35"/>
      <c r="P637" s="35"/>
      <c r="Q637" s="35"/>
      <c r="R637" s="35"/>
      <c r="S637" s="35"/>
    </row>
    <row r="638" spans="1:19">
      <c r="A638" s="79">
        <v>43661</v>
      </c>
      <c r="B638" s="35">
        <v>3014.3</v>
      </c>
      <c r="C638" s="35">
        <v>3017.8</v>
      </c>
      <c r="D638" s="35">
        <v>3017.8</v>
      </c>
      <c r="E638" s="35">
        <v>3008.8</v>
      </c>
      <c r="F638" s="35">
        <v>2.0000000000000001E-4</v>
      </c>
      <c r="G638" s="35"/>
      <c r="H638" s="82">
        <f>S_P_500_Historical_Data8[[#This Row],[Price]]/B637-1</f>
        <v>1.659035105183726E-4</v>
      </c>
      <c r="I638" s="35"/>
      <c r="J638" s="35"/>
      <c r="K638" s="35"/>
      <c r="L638" s="35"/>
      <c r="M638" s="35"/>
      <c r="N638" s="35"/>
      <c r="O638" s="35"/>
      <c r="P638" s="35"/>
      <c r="Q638" s="35"/>
      <c r="R638" s="35"/>
      <c r="S638" s="35"/>
    </row>
    <row r="639" spans="1:19">
      <c r="A639" s="79">
        <v>43662</v>
      </c>
      <c r="B639" s="35">
        <v>3004</v>
      </c>
      <c r="C639" s="35">
        <v>3012.1</v>
      </c>
      <c r="D639" s="35">
        <v>3015</v>
      </c>
      <c r="E639" s="35">
        <v>3001.2</v>
      </c>
      <c r="F639" s="35">
        <v>-3.3999999999999998E-3</v>
      </c>
      <c r="G639" s="35"/>
      <c r="H639" s="82">
        <f>S_P_500_Historical_Data8[[#This Row],[Price]]/B638-1</f>
        <v>-3.4170454168463982E-3</v>
      </c>
      <c r="I639" s="35"/>
      <c r="J639" s="35"/>
      <c r="K639" s="35"/>
      <c r="L639" s="35"/>
      <c r="M639" s="35"/>
      <c r="N639" s="35"/>
      <c r="O639" s="35"/>
      <c r="P639" s="35"/>
      <c r="Q639" s="35"/>
      <c r="R639" s="35"/>
      <c r="S639" s="35"/>
    </row>
    <row r="640" spans="1:19">
      <c r="A640" s="79">
        <v>43663</v>
      </c>
      <c r="B640" s="35">
        <v>2984.4</v>
      </c>
      <c r="C640" s="35">
        <v>3005.1</v>
      </c>
      <c r="D640" s="35">
        <v>3005.3</v>
      </c>
      <c r="E640" s="35">
        <v>2984.2</v>
      </c>
      <c r="F640" s="35">
        <v>-6.4999999999999997E-3</v>
      </c>
      <c r="G640" s="35"/>
      <c r="H640" s="82">
        <f>S_P_500_Historical_Data8[[#This Row],[Price]]/B639-1</f>
        <v>-6.5246338215712019E-3</v>
      </c>
      <c r="I640" s="35"/>
      <c r="J640" s="35"/>
      <c r="K640" s="35"/>
      <c r="L640" s="35"/>
      <c r="M640" s="35"/>
      <c r="N640" s="35"/>
      <c r="O640" s="35"/>
      <c r="P640" s="35"/>
      <c r="Q640" s="35"/>
      <c r="R640" s="35"/>
      <c r="S640" s="35"/>
    </row>
    <row r="641" spans="1:19">
      <c r="A641" s="79">
        <v>43664</v>
      </c>
      <c r="B641" s="35">
        <v>2995.1</v>
      </c>
      <c r="C641" s="35">
        <v>2978.9</v>
      </c>
      <c r="D641" s="35">
        <v>2998.3</v>
      </c>
      <c r="E641" s="35">
        <v>2973.1</v>
      </c>
      <c r="F641" s="35">
        <v>3.5999999999999999E-3</v>
      </c>
      <c r="G641" s="35"/>
      <c r="H641" s="82">
        <f>S_P_500_Historical_Data8[[#This Row],[Price]]/B640-1</f>
        <v>3.5853102801233216E-3</v>
      </c>
      <c r="I641" s="35"/>
      <c r="J641" s="35"/>
      <c r="K641" s="35"/>
      <c r="L641" s="35"/>
      <c r="M641" s="35"/>
      <c r="N641" s="35"/>
      <c r="O641" s="35"/>
      <c r="P641" s="35"/>
      <c r="Q641" s="35"/>
      <c r="R641" s="35"/>
      <c r="S641" s="35"/>
    </row>
    <row r="642" spans="1:19">
      <c r="A642" s="79">
        <v>43665</v>
      </c>
      <c r="B642" s="35">
        <v>2976.6</v>
      </c>
      <c r="C642" s="35">
        <v>3004.3</v>
      </c>
      <c r="D642" s="35">
        <v>3006</v>
      </c>
      <c r="E642" s="35">
        <v>2975.9</v>
      </c>
      <c r="F642" s="35">
        <v>-6.1999999999999998E-3</v>
      </c>
      <c r="G642" s="35"/>
      <c r="H642" s="82">
        <f>S_P_500_Historical_Data8[[#This Row],[Price]]/B641-1</f>
        <v>-6.1767553670996067E-3</v>
      </c>
      <c r="I642" s="35"/>
      <c r="J642" s="35"/>
      <c r="K642" s="35"/>
      <c r="L642" s="35"/>
      <c r="M642" s="35"/>
      <c r="N642" s="35"/>
      <c r="O642" s="35"/>
      <c r="P642" s="35"/>
      <c r="Q642" s="35"/>
      <c r="R642" s="35"/>
      <c r="S642" s="35"/>
    </row>
    <row r="643" spans="1:19">
      <c r="A643" s="79">
        <v>43668</v>
      </c>
      <c r="B643" s="35">
        <v>2985</v>
      </c>
      <c r="C643" s="35">
        <v>2981.9</v>
      </c>
      <c r="D643" s="35">
        <v>2990.7</v>
      </c>
      <c r="E643" s="35">
        <v>2976.7</v>
      </c>
      <c r="F643" s="35">
        <v>2.8E-3</v>
      </c>
      <c r="G643" s="35"/>
      <c r="H643" s="82">
        <f>S_P_500_Historical_Data8[[#This Row],[Price]]/B642-1</f>
        <v>2.8220116911912285E-3</v>
      </c>
      <c r="I643" s="35"/>
      <c r="J643" s="35"/>
      <c r="K643" s="35"/>
      <c r="L643" s="35"/>
      <c r="M643" s="35"/>
      <c r="N643" s="35"/>
      <c r="O643" s="35"/>
      <c r="P643" s="35"/>
      <c r="Q643" s="35"/>
      <c r="R643" s="35"/>
      <c r="S643" s="35"/>
    </row>
    <row r="644" spans="1:19">
      <c r="A644" s="79">
        <v>43669</v>
      </c>
      <c r="B644" s="35">
        <v>3005.5</v>
      </c>
      <c r="C644" s="35">
        <v>2994.7</v>
      </c>
      <c r="D644" s="35">
        <v>3005.9</v>
      </c>
      <c r="E644" s="35">
        <v>2988.6</v>
      </c>
      <c r="F644" s="35">
        <v>6.8999999999999999E-3</v>
      </c>
      <c r="G644" s="35"/>
      <c r="H644" s="82">
        <f>S_P_500_Historical_Data8[[#This Row],[Price]]/B643-1</f>
        <v>6.8676716917923653E-3</v>
      </c>
      <c r="I644" s="35"/>
      <c r="J644" s="35"/>
      <c r="K644" s="35"/>
      <c r="L644" s="35"/>
      <c r="M644" s="35"/>
      <c r="N644" s="35"/>
      <c r="O644" s="35"/>
      <c r="P644" s="35"/>
      <c r="Q644" s="35"/>
      <c r="R644" s="35"/>
      <c r="S644" s="35"/>
    </row>
    <row r="645" spans="1:19">
      <c r="A645" s="79">
        <v>43670</v>
      </c>
      <c r="B645" s="35">
        <v>3019.6</v>
      </c>
      <c r="C645" s="35">
        <v>2998.8</v>
      </c>
      <c r="D645" s="35">
        <v>3019.6</v>
      </c>
      <c r="E645" s="35">
        <v>2996.8</v>
      </c>
      <c r="F645" s="35">
        <v>4.7000000000000002E-3</v>
      </c>
      <c r="G645" s="35"/>
      <c r="H645" s="82">
        <f>S_P_500_Historical_Data8[[#This Row],[Price]]/B644-1</f>
        <v>4.6913991016468426E-3</v>
      </c>
      <c r="I645" s="35"/>
      <c r="J645" s="35"/>
      <c r="K645" s="35"/>
      <c r="L645" s="35"/>
      <c r="M645" s="35"/>
      <c r="N645" s="35"/>
      <c r="O645" s="35"/>
      <c r="P645" s="35"/>
      <c r="Q645" s="35"/>
      <c r="R645" s="35"/>
      <c r="S645" s="35"/>
    </row>
    <row r="646" spans="1:19">
      <c r="A646" s="79">
        <v>43671</v>
      </c>
      <c r="B646" s="35">
        <v>3003.7</v>
      </c>
      <c r="C646" s="35">
        <v>3016.3</v>
      </c>
      <c r="D646" s="35">
        <v>3016.3</v>
      </c>
      <c r="E646" s="35">
        <v>2997.2</v>
      </c>
      <c r="F646" s="35">
        <v>-5.3E-3</v>
      </c>
      <c r="G646" s="35"/>
      <c r="H646" s="82">
        <f>S_P_500_Historical_Data8[[#This Row],[Price]]/B645-1</f>
        <v>-5.2655980924626311E-3</v>
      </c>
      <c r="I646" s="35"/>
      <c r="J646" s="35"/>
      <c r="K646" s="35"/>
      <c r="L646" s="35"/>
      <c r="M646" s="35"/>
      <c r="N646" s="35"/>
      <c r="O646" s="35"/>
      <c r="P646" s="35"/>
      <c r="Q646" s="35"/>
      <c r="R646" s="35"/>
      <c r="S646" s="35"/>
    </row>
    <row r="647" spans="1:19">
      <c r="A647" s="79">
        <v>43672</v>
      </c>
      <c r="B647" s="35">
        <v>3025.9</v>
      </c>
      <c r="C647" s="35">
        <v>3013.2</v>
      </c>
      <c r="D647" s="35">
        <v>3028</v>
      </c>
      <c r="E647" s="35">
        <v>3012.6</v>
      </c>
      <c r="F647" s="35">
        <v>7.4000000000000003E-3</v>
      </c>
      <c r="G647" s="35"/>
      <c r="H647" s="82">
        <f>S_P_500_Historical_Data8[[#This Row],[Price]]/B646-1</f>
        <v>7.3908845756900377E-3</v>
      </c>
      <c r="I647" s="35"/>
      <c r="J647" s="35"/>
      <c r="K647" s="35"/>
      <c r="L647" s="35"/>
      <c r="M647" s="35"/>
      <c r="N647" s="35"/>
      <c r="O647" s="35"/>
      <c r="P647" s="35"/>
      <c r="Q647" s="35"/>
      <c r="R647" s="35"/>
      <c r="S647" s="35"/>
    </row>
    <row r="648" spans="1:19">
      <c r="A648" s="79">
        <v>43675</v>
      </c>
      <c r="B648" s="35">
        <v>3021</v>
      </c>
      <c r="C648" s="35">
        <v>3024.5</v>
      </c>
      <c r="D648" s="35">
        <v>3025.6</v>
      </c>
      <c r="E648" s="35">
        <v>3014.3</v>
      </c>
      <c r="F648" s="35">
        <v>-1.6000000000000001E-3</v>
      </c>
      <c r="G648" s="35"/>
      <c r="H648" s="82">
        <f>S_P_500_Historical_Data8[[#This Row],[Price]]/B647-1</f>
        <v>-1.6193529197925383E-3</v>
      </c>
      <c r="I648" s="35"/>
      <c r="J648" s="35"/>
      <c r="K648" s="35"/>
      <c r="L648" s="35"/>
      <c r="M648" s="35"/>
      <c r="N648" s="35"/>
      <c r="O648" s="35"/>
      <c r="P648" s="35"/>
      <c r="Q648" s="35"/>
      <c r="R648" s="35"/>
      <c r="S648" s="35"/>
    </row>
    <row r="649" spans="1:19">
      <c r="A649" s="79">
        <v>43676</v>
      </c>
      <c r="B649" s="35">
        <v>3013.2</v>
      </c>
      <c r="C649" s="35">
        <v>3007.7</v>
      </c>
      <c r="D649" s="35">
        <v>3017.2</v>
      </c>
      <c r="E649" s="35">
        <v>3000.9</v>
      </c>
      <c r="F649" s="35">
        <v>-2.5999999999999999E-3</v>
      </c>
      <c r="G649" s="35"/>
      <c r="H649" s="82">
        <f>S_P_500_Historical_Data8[[#This Row],[Price]]/B648-1</f>
        <v>-2.5819265143992576E-3</v>
      </c>
      <c r="I649" s="35"/>
      <c r="J649" s="35"/>
      <c r="K649" s="35"/>
      <c r="L649" s="35"/>
      <c r="M649" s="35"/>
      <c r="N649" s="35"/>
      <c r="O649" s="35"/>
      <c r="P649" s="35"/>
      <c r="Q649" s="35"/>
      <c r="R649" s="35"/>
      <c r="S649" s="35"/>
    </row>
    <row r="650" spans="1:19">
      <c r="A650" s="79">
        <v>43677</v>
      </c>
      <c r="B650" s="35">
        <v>2980.4</v>
      </c>
      <c r="C650" s="35">
        <v>3016.2</v>
      </c>
      <c r="D650" s="35">
        <v>3017.4</v>
      </c>
      <c r="E650" s="35">
        <v>2958.1</v>
      </c>
      <c r="F650" s="35">
        <v>-1.09E-2</v>
      </c>
      <c r="G650" s="35"/>
      <c r="H650" s="82">
        <f>S_P_500_Historical_Data8[[#This Row],[Price]]/B649-1</f>
        <v>-1.0885437408734822E-2</v>
      </c>
      <c r="I650" s="35"/>
      <c r="J650" s="35"/>
      <c r="K650" s="35"/>
      <c r="L650" s="35"/>
      <c r="M650" s="35"/>
      <c r="N650" s="35"/>
      <c r="O650" s="35"/>
      <c r="P650" s="35"/>
      <c r="Q650" s="35"/>
      <c r="R650" s="35"/>
      <c r="S650" s="35"/>
    </row>
    <row r="651" spans="1:19">
      <c r="A651" s="79">
        <v>43678</v>
      </c>
      <c r="B651" s="35">
        <v>2953.6</v>
      </c>
      <c r="C651" s="35">
        <v>2980.3</v>
      </c>
      <c r="D651" s="35">
        <v>3013.6</v>
      </c>
      <c r="E651" s="35">
        <v>2945.2</v>
      </c>
      <c r="F651" s="35">
        <v>-8.9999999999999993E-3</v>
      </c>
      <c r="G651" s="35"/>
      <c r="H651" s="82">
        <f>S_P_500_Historical_Data8[[#This Row],[Price]]/B650-1</f>
        <v>-8.9920815997853731E-3</v>
      </c>
      <c r="I651" s="35"/>
      <c r="J651" s="35"/>
      <c r="K651" s="35"/>
      <c r="L651" s="35"/>
      <c r="M651" s="35"/>
      <c r="N651" s="35"/>
      <c r="O651" s="35"/>
      <c r="P651" s="35"/>
      <c r="Q651" s="35"/>
      <c r="R651" s="35"/>
      <c r="S651" s="35"/>
    </row>
    <row r="652" spans="1:19">
      <c r="A652" s="79">
        <v>43679</v>
      </c>
      <c r="B652" s="35">
        <v>2932.1</v>
      </c>
      <c r="C652" s="35">
        <v>2943.9</v>
      </c>
      <c r="D652" s="35">
        <v>2945.5</v>
      </c>
      <c r="E652" s="35">
        <v>2914.1</v>
      </c>
      <c r="F652" s="35">
        <v>-7.3000000000000001E-3</v>
      </c>
      <c r="G652" s="35"/>
      <c r="H652" s="82">
        <f>S_P_500_Historical_Data8[[#This Row],[Price]]/B651-1</f>
        <v>-7.2792524377031098E-3</v>
      </c>
      <c r="I652" s="35"/>
      <c r="J652" s="35"/>
      <c r="K652" s="35"/>
      <c r="L652" s="35"/>
      <c r="M652" s="35"/>
      <c r="N652" s="35"/>
      <c r="O652" s="35"/>
      <c r="P652" s="35"/>
      <c r="Q652" s="35"/>
      <c r="R652" s="35"/>
      <c r="S652" s="35"/>
    </row>
    <row r="653" spans="1:19">
      <c r="A653" s="79">
        <v>43682</v>
      </c>
      <c r="B653" s="35">
        <v>2844.7</v>
      </c>
      <c r="C653" s="35">
        <v>2898.1</v>
      </c>
      <c r="D653" s="35">
        <v>2898.1</v>
      </c>
      <c r="E653" s="35">
        <v>2822.1</v>
      </c>
      <c r="F653" s="35">
        <v>-2.98E-2</v>
      </c>
      <c r="G653" s="35"/>
      <c r="H653" s="82">
        <f>S_P_500_Historical_Data8[[#This Row],[Price]]/B652-1</f>
        <v>-2.9807987449268492E-2</v>
      </c>
      <c r="I653" s="35"/>
      <c r="J653" s="35"/>
      <c r="K653" s="35"/>
      <c r="L653" s="35"/>
      <c r="M653" s="35"/>
      <c r="N653" s="35"/>
      <c r="O653" s="35"/>
      <c r="P653" s="35"/>
      <c r="Q653" s="35"/>
      <c r="R653" s="35"/>
      <c r="S653" s="35"/>
    </row>
    <row r="654" spans="1:19">
      <c r="A654" s="79">
        <v>43683</v>
      </c>
      <c r="B654" s="35">
        <v>2881.8</v>
      </c>
      <c r="C654" s="35">
        <v>2861.2</v>
      </c>
      <c r="D654" s="35">
        <v>2884.4</v>
      </c>
      <c r="E654" s="35">
        <v>2847.4</v>
      </c>
      <c r="F654" s="35">
        <v>1.2999999999999999E-2</v>
      </c>
      <c r="G654" s="35"/>
      <c r="H654" s="82">
        <f>S_P_500_Historical_Data8[[#This Row],[Price]]/B653-1</f>
        <v>1.3041797026048574E-2</v>
      </c>
      <c r="I654" s="35"/>
      <c r="J654" s="35"/>
      <c r="K654" s="35"/>
      <c r="L654" s="35"/>
      <c r="M654" s="35"/>
      <c r="N654" s="35"/>
      <c r="O654" s="35"/>
      <c r="P654" s="35"/>
      <c r="Q654" s="35"/>
      <c r="R654" s="35"/>
      <c r="S654" s="35"/>
    </row>
    <row r="655" spans="1:19">
      <c r="A655" s="79">
        <v>43684</v>
      </c>
      <c r="B655" s="35">
        <v>2884</v>
      </c>
      <c r="C655" s="35">
        <v>2858.7</v>
      </c>
      <c r="D655" s="35">
        <v>2892.2</v>
      </c>
      <c r="E655" s="35">
        <v>2825.7</v>
      </c>
      <c r="F655" s="35">
        <v>8.0000000000000004E-4</v>
      </c>
      <c r="G655" s="35"/>
      <c r="H655" s="82">
        <f>S_P_500_Historical_Data8[[#This Row],[Price]]/B654-1</f>
        <v>7.6341175654093263E-4</v>
      </c>
      <c r="I655" s="35"/>
      <c r="J655" s="35"/>
      <c r="K655" s="35"/>
      <c r="L655" s="35"/>
      <c r="M655" s="35"/>
      <c r="N655" s="35"/>
      <c r="O655" s="35"/>
      <c r="P655" s="35"/>
      <c r="Q655" s="35"/>
      <c r="R655" s="35"/>
      <c r="S655" s="35"/>
    </row>
    <row r="656" spans="1:19">
      <c r="A656" s="79">
        <v>43685</v>
      </c>
      <c r="B656" s="35">
        <v>2938.1</v>
      </c>
      <c r="C656" s="35">
        <v>2896.2</v>
      </c>
      <c r="D656" s="35">
        <v>2938.7</v>
      </c>
      <c r="E656" s="35">
        <v>2894.5</v>
      </c>
      <c r="F656" s="35">
        <v>1.8800000000000001E-2</v>
      </c>
      <c r="G656" s="35"/>
      <c r="H656" s="82">
        <f>S_P_500_Historical_Data8[[#This Row],[Price]]/B655-1</f>
        <v>1.8758668515949983E-2</v>
      </c>
      <c r="I656" s="35"/>
      <c r="J656" s="35"/>
      <c r="K656" s="35"/>
      <c r="L656" s="35"/>
      <c r="M656" s="35"/>
      <c r="N656" s="35"/>
      <c r="O656" s="35"/>
      <c r="P656" s="35"/>
      <c r="Q656" s="35"/>
      <c r="R656" s="35"/>
      <c r="S656" s="35"/>
    </row>
    <row r="657" spans="1:19">
      <c r="A657" s="79">
        <v>43686</v>
      </c>
      <c r="B657" s="35">
        <v>2918.7</v>
      </c>
      <c r="C657" s="35">
        <v>2930.5</v>
      </c>
      <c r="D657" s="35">
        <v>2935.8</v>
      </c>
      <c r="E657" s="35">
        <v>2900.2</v>
      </c>
      <c r="F657" s="35">
        <v>-6.6E-3</v>
      </c>
      <c r="G657" s="35"/>
      <c r="H657" s="82">
        <f>S_P_500_Historical_Data8[[#This Row],[Price]]/B656-1</f>
        <v>-6.6029066403457959E-3</v>
      </c>
      <c r="I657" s="35"/>
      <c r="J657" s="35"/>
      <c r="K657" s="35"/>
      <c r="L657" s="35"/>
      <c r="M657" s="35"/>
      <c r="N657" s="35"/>
      <c r="O657" s="35"/>
      <c r="P657" s="35"/>
      <c r="Q657" s="35"/>
      <c r="R657" s="35"/>
      <c r="S657" s="35"/>
    </row>
    <row r="658" spans="1:19">
      <c r="A658" s="79">
        <v>43689</v>
      </c>
      <c r="B658" s="35">
        <v>2883.8</v>
      </c>
      <c r="C658" s="35">
        <v>2907.1</v>
      </c>
      <c r="D658" s="35">
        <v>2907.6</v>
      </c>
      <c r="E658" s="35">
        <v>2873.1</v>
      </c>
      <c r="F658" s="35">
        <v>-1.2E-2</v>
      </c>
      <c r="G658" s="35"/>
      <c r="H658" s="82">
        <f>S_P_500_Historical_Data8[[#This Row],[Price]]/B657-1</f>
        <v>-1.1957378284852771E-2</v>
      </c>
      <c r="I658" s="35"/>
      <c r="J658" s="35"/>
      <c r="K658" s="35"/>
      <c r="L658" s="35"/>
      <c r="M658" s="35"/>
      <c r="N658" s="35"/>
      <c r="O658" s="35"/>
      <c r="P658" s="35"/>
      <c r="Q658" s="35"/>
      <c r="R658" s="35"/>
      <c r="S658" s="35"/>
    </row>
    <row r="659" spans="1:19">
      <c r="A659" s="79">
        <v>43690</v>
      </c>
      <c r="B659" s="35">
        <v>2926.3</v>
      </c>
      <c r="C659" s="35">
        <v>2880.7</v>
      </c>
      <c r="D659" s="35">
        <v>2943.3</v>
      </c>
      <c r="E659" s="35">
        <v>2877.1</v>
      </c>
      <c r="F659" s="35">
        <v>1.47E-2</v>
      </c>
      <c r="G659" s="35"/>
      <c r="H659" s="82">
        <f>S_P_500_Historical_Data8[[#This Row],[Price]]/B658-1</f>
        <v>1.4737499133088194E-2</v>
      </c>
      <c r="I659" s="35"/>
      <c r="J659" s="35"/>
      <c r="K659" s="35"/>
      <c r="L659" s="35"/>
      <c r="M659" s="35"/>
      <c r="N659" s="35"/>
      <c r="O659" s="35"/>
      <c r="P659" s="35"/>
      <c r="Q659" s="35"/>
      <c r="R659" s="35"/>
      <c r="S659" s="35"/>
    </row>
    <row r="660" spans="1:19">
      <c r="A660" s="79">
        <v>43691</v>
      </c>
      <c r="B660" s="35">
        <v>2840.6</v>
      </c>
      <c r="C660" s="35">
        <v>2894.2</v>
      </c>
      <c r="D660" s="35">
        <v>2894.2</v>
      </c>
      <c r="E660" s="35">
        <v>2839.6</v>
      </c>
      <c r="F660" s="35">
        <v>-2.93E-2</v>
      </c>
      <c r="G660" s="35"/>
      <c r="H660" s="82">
        <f>S_P_500_Historical_Data8[[#This Row],[Price]]/B659-1</f>
        <v>-2.9286129241704595E-2</v>
      </c>
      <c r="I660" s="35"/>
      <c r="J660" s="35"/>
      <c r="K660" s="35"/>
      <c r="L660" s="35"/>
      <c r="M660" s="35"/>
      <c r="N660" s="35"/>
      <c r="O660" s="35"/>
      <c r="P660" s="35"/>
      <c r="Q660" s="35"/>
      <c r="R660" s="35"/>
      <c r="S660" s="35"/>
    </row>
    <row r="661" spans="1:19">
      <c r="A661" s="79">
        <v>43692</v>
      </c>
      <c r="B661" s="35">
        <v>2847.6</v>
      </c>
      <c r="C661" s="35">
        <v>2846.2</v>
      </c>
      <c r="D661" s="35">
        <v>2856.7</v>
      </c>
      <c r="E661" s="35">
        <v>2825.5</v>
      </c>
      <c r="F661" s="35">
        <v>2.5000000000000001E-3</v>
      </c>
      <c r="G661" s="35"/>
      <c r="H661" s="82">
        <f>S_P_500_Historical_Data8[[#This Row],[Price]]/B660-1</f>
        <v>2.464268112370549E-3</v>
      </c>
      <c r="I661" s="35"/>
      <c r="J661" s="35"/>
      <c r="K661" s="35"/>
      <c r="L661" s="35"/>
      <c r="M661" s="35"/>
      <c r="N661" s="35"/>
      <c r="O661" s="35"/>
      <c r="P661" s="35"/>
      <c r="Q661" s="35"/>
      <c r="R661" s="35"/>
      <c r="S661" s="35"/>
    </row>
    <row r="662" spans="1:19">
      <c r="A662" s="79">
        <v>43693</v>
      </c>
      <c r="B662" s="35">
        <v>2888.7</v>
      </c>
      <c r="C662" s="35">
        <v>2864.7</v>
      </c>
      <c r="D662" s="35">
        <v>2893.6</v>
      </c>
      <c r="E662" s="35">
        <v>2864.7</v>
      </c>
      <c r="F662" s="35">
        <v>1.44E-2</v>
      </c>
      <c r="G662" s="35"/>
      <c r="H662" s="82">
        <f>S_P_500_Historical_Data8[[#This Row],[Price]]/B661-1</f>
        <v>1.4433206911083074E-2</v>
      </c>
      <c r="I662" s="35"/>
      <c r="J662" s="35"/>
      <c r="K662" s="35"/>
      <c r="L662" s="35"/>
      <c r="M662" s="35"/>
      <c r="N662" s="35"/>
      <c r="O662" s="35"/>
      <c r="P662" s="35"/>
      <c r="Q662" s="35"/>
      <c r="R662" s="35"/>
      <c r="S662" s="35"/>
    </row>
    <row r="663" spans="1:19">
      <c r="A663" s="79">
        <v>43696</v>
      </c>
      <c r="B663" s="35">
        <v>2923.7</v>
      </c>
      <c r="C663" s="35">
        <v>2913.5</v>
      </c>
      <c r="D663" s="35">
        <v>2931</v>
      </c>
      <c r="E663" s="35">
        <v>2913.5</v>
      </c>
      <c r="F663" s="35">
        <v>1.21E-2</v>
      </c>
      <c r="G663" s="35"/>
      <c r="H663" s="82">
        <f>S_P_500_Historical_Data8[[#This Row],[Price]]/B662-1</f>
        <v>1.2116176826946434E-2</v>
      </c>
      <c r="I663" s="35"/>
      <c r="J663" s="35"/>
      <c r="K663" s="35"/>
      <c r="L663" s="35"/>
      <c r="M663" s="35"/>
      <c r="N663" s="35"/>
      <c r="O663" s="35"/>
      <c r="P663" s="35"/>
      <c r="Q663" s="35"/>
      <c r="R663" s="35"/>
      <c r="S663" s="35"/>
    </row>
    <row r="664" spans="1:19">
      <c r="A664" s="79">
        <v>43697</v>
      </c>
      <c r="B664" s="35">
        <v>2900.5</v>
      </c>
      <c r="C664" s="35">
        <v>2919</v>
      </c>
      <c r="D664" s="35">
        <v>2923.6</v>
      </c>
      <c r="E664" s="35">
        <v>2899.6</v>
      </c>
      <c r="F664" s="35">
        <v>-7.9000000000000008E-3</v>
      </c>
      <c r="G664" s="35"/>
      <c r="H664" s="82">
        <f>S_P_500_Historical_Data8[[#This Row],[Price]]/B663-1</f>
        <v>-7.9351506652528547E-3</v>
      </c>
      <c r="I664" s="35"/>
      <c r="J664" s="35"/>
      <c r="K664" s="35"/>
      <c r="L664" s="35"/>
      <c r="M664" s="35"/>
      <c r="N664" s="35"/>
      <c r="O664" s="35"/>
      <c r="P664" s="35"/>
      <c r="Q664" s="35"/>
      <c r="R664" s="35"/>
      <c r="S664" s="35"/>
    </row>
    <row r="665" spans="1:19">
      <c r="A665" s="79">
        <v>43698</v>
      </c>
      <c r="B665" s="35">
        <v>2924.4</v>
      </c>
      <c r="C665" s="35">
        <v>2922</v>
      </c>
      <c r="D665" s="35">
        <v>2928.7</v>
      </c>
      <c r="E665" s="35">
        <v>2917.9</v>
      </c>
      <c r="F665" s="35">
        <v>8.2000000000000007E-3</v>
      </c>
      <c r="G665" s="35"/>
      <c r="H665" s="82">
        <f>S_P_500_Historical_Data8[[#This Row],[Price]]/B664-1</f>
        <v>8.2399586278227854E-3</v>
      </c>
      <c r="I665" s="35"/>
      <c r="J665" s="35"/>
      <c r="K665" s="35"/>
      <c r="L665" s="35"/>
      <c r="M665" s="35"/>
      <c r="N665" s="35"/>
      <c r="O665" s="35"/>
      <c r="P665" s="35"/>
      <c r="Q665" s="35"/>
      <c r="R665" s="35"/>
      <c r="S665" s="35"/>
    </row>
    <row r="666" spans="1:19">
      <c r="A666" s="79">
        <v>43699</v>
      </c>
      <c r="B666" s="35">
        <v>2922.9</v>
      </c>
      <c r="C666" s="35">
        <v>2930.9</v>
      </c>
      <c r="D666" s="35">
        <v>2939.1</v>
      </c>
      <c r="E666" s="35">
        <v>2904.5</v>
      </c>
      <c r="F666" s="35">
        <v>-5.0000000000000001E-4</v>
      </c>
      <c r="G666" s="35"/>
      <c r="H666" s="82">
        <f>S_P_500_Historical_Data8[[#This Row],[Price]]/B665-1</f>
        <v>-5.1292572835448524E-4</v>
      </c>
      <c r="I666" s="35"/>
      <c r="J666" s="35"/>
      <c r="K666" s="35"/>
      <c r="L666" s="35"/>
      <c r="M666" s="35"/>
      <c r="N666" s="35"/>
      <c r="O666" s="35"/>
      <c r="P666" s="35"/>
      <c r="Q666" s="35"/>
      <c r="R666" s="35"/>
      <c r="S666" s="35"/>
    </row>
    <row r="667" spans="1:19">
      <c r="A667" s="79">
        <v>43700</v>
      </c>
      <c r="B667" s="35">
        <v>2847.1</v>
      </c>
      <c r="C667" s="35">
        <v>2911.1</v>
      </c>
      <c r="D667" s="35">
        <v>2927</v>
      </c>
      <c r="E667" s="35">
        <v>2835</v>
      </c>
      <c r="F667" s="35">
        <v>-2.5899999999999999E-2</v>
      </c>
      <c r="G667" s="35"/>
      <c r="H667" s="82">
        <f>S_P_500_Historical_Data8[[#This Row],[Price]]/B666-1</f>
        <v>-2.5933148585309151E-2</v>
      </c>
      <c r="I667" s="35"/>
      <c r="J667" s="35"/>
      <c r="K667" s="35"/>
      <c r="L667" s="35"/>
      <c r="M667" s="35"/>
      <c r="N667" s="35"/>
      <c r="O667" s="35"/>
      <c r="P667" s="35"/>
      <c r="Q667" s="35"/>
      <c r="R667" s="35"/>
      <c r="S667" s="35"/>
    </row>
    <row r="668" spans="1:19">
      <c r="A668" s="79">
        <v>43703</v>
      </c>
      <c r="B668" s="35">
        <v>2878.4</v>
      </c>
      <c r="C668" s="35">
        <v>2866.7</v>
      </c>
      <c r="D668" s="35">
        <v>2879.3</v>
      </c>
      <c r="E668" s="35">
        <v>2856</v>
      </c>
      <c r="F668" s="35">
        <v>1.0999999999999999E-2</v>
      </c>
      <c r="G668" s="35"/>
      <c r="H668" s="82">
        <f>S_P_500_Historical_Data8[[#This Row],[Price]]/B667-1</f>
        <v>1.0993642653928548E-2</v>
      </c>
      <c r="I668" s="35"/>
      <c r="J668" s="35"/>
      <c r="K668" s="35"/>
      <c r="L668" s="35"/>
      <c r="M668" s="35"/>
      <c r="N668" s="35"/>
      <c r="O668" s="35"/>
      <c r="P668" s="35"/>
      <c r="Q668" s="35"/>
      <c r="R668" s="35"/>
      <c r="S668" s="35"/>
    </row>
    <row r="669" spans="1:19">
      <c r="A669" s="79">
        <v>43704</v>
      </c>
      <c r="B669" s="35">
        <v>2869.2</v>
      </c>
      <c r="C669" s="35">
        <v>2893.1</v>
      </c>
      <c r="D669" s="35">
        <v>2898.8</v>
      </c>
      <c r="E669" s="35">
        <v>2860.6</v>
      </c>
      <c r="F669" s="35">
        <v>-3.2000000000000002E-3</v>
      </c>
      <c r="G669" s="35"/>
      <c r="H669" s="82">
        <f>S_P_500_Historical_Data8[[#This Row],[Price]]/B668-1</f>
        <v>-3.1962201222902609E-3</v>
      </c>
      <c r="I669" s="35"/>
      <c r="J669" s="35"/>
      <c r="K669" s="35"/>
      <c r="L669" s="35"/>
      <c r="M669" s="35"/>
      <c r="N669" s="35"/>
      <c r="O669" s="35"/>
      <c r="P669" s="35"/>
      <c r="Q669" s="35"/>
      <c r="R669" s="35"/>
      <c r="S669" s="35"/>
    </row>
    <row r="670" spans="1:19">
      <c r="A670" s="79">
        <v>43705</v>
      </c>
      <c r="B670" s="35">
        <v>2887.9</v>
      </c>
      <c r="C670" s="35">
        <v>2861.3</v>
      </c>
      <c r="D670" s="35">
        <v>2890</v>
      </c>
      <c r="E670" s="35">
        <v>2853.1</v>
      </c>
      <c r="F670" s="35">
        <v>6.4999999999999997E-3</v>
      </c>
      <c r="G670" s="35"/>
      <c r="H670" s="82">
        <f>S_P_500_Historical_Data8[[#This Row],[Price]]/B669-1</f>
        <v>6.5174961661789155E-3</v>
      </c>
      <c r="I670" s="35"/>
      <c r="J670" s="35"/>
      <c r="K670" s="35"/>
      <c r="L670" s="35"/>
      <c r="M670" s="35"/>
      <c r="N670" s="35"/>
      <c r="O670" s="35"/>
      <c r="P670" s="35"/>
      <c r="Q670" s="35"/>
      <c r="R670" s="35"/>
      <c r="S670" s="35"/>
    </row>
    <row r="671" spans="1:19">
      <c r="A671" s="79">
        <v>43706</v>
      </c>
      <c r="B671" s="35">
        <v>2924.6</v>
      </c>
      <c r="C671" s="35">
        <v>2910.4</v>
      </c>
      <c r="D671" s="35">
        <v>2930.5</v>
      </c>
      <c r="E671" s="35">
        <v>2905.7</v>
      </c>
      <c r="F671" s="35">
        <v>1.2699999999999999E-2</v>
      </c>
      <c r="G671" s="35"/>
      <c r="H671" s="82">
        <f>S_P_500_Historical_Data8[[#This Row],[Price]]/B670-1</f>
        <v>1.270819626718378E-2</v>
      </c>
      <c r="I671" s="35"/>
      <c r="J671" s="35"/>
      <c r="K671" s="35"/>
      <c r="L671" s="35"/>
      <c r="M671" s="35"/>
      <c r="N671" s="35"/>
      <c r="O671" s="35"/>
      <c r="P671" s="35"/>
      <c r="Q671" s="35"/>
      <c r="R671" s="35"/>
      <c r="S671" s="35"/>
    </row>
    <row r="672" spans="1:19">
      <c r="A672" s="79">
        <v>43707</v>
      </c>
      <c r="B672" s="35">
        <v>2926.5</v>
      </c>
      <c r="C672" s="35">
        <v>2937.1</v>
      </c>
      <c r="D672" s="35">
        <v>2940.4</v>
      </c>
      <c r="E672" s="35">
        <v>2913.3</v>
      </c>
      <c r="F672" s="35">
        <v>5.9999999999999995E-4</v>
      </c>
      <c r="G672" s="35"/>
      <c r="H672" s="82">
        <f>S_P_500_Historical_Data8[[#This Row],[Price]]/B671-1</f>
        <v>6.4966149216982849E-4</v>
      </c>
      <c r="I672" s="35"/>
      <c r="J672" s="35"/>
      <c r="K672" s="35"/>
      <c r="L672" s="35"/>
      <c r="M672" s="35"/>
      <c r="N672" s="35"/>
      <c r="O672" s="35"/>
      <c r="P672" s="35"/>
      <c r="Q672" s="35"/>
      <c r="R672" s="35"/>
      <c r="S672" s="35"/>
    </row>
    <row r="673" spans="1:19">
      <c r="A673" s="79">
        <v>43711</v>
      </c>
      <c r="B673" s="35">
        <v>2906.3</v>
      </c>
      <c r="C673" s="35">
        <v>2909</v>
      </c>
      <c r="D673" s="35">
        <v>2914.4</v>
      </c>
      <c r="E673" s="35">
        <v>2891.8</v>
      </c>
      <c r="F673" s="35">
        <v>-6.8999999999999999E-3</v>
      </c>
      <c r="G673" s="35"/>
      <c r="H673" s="82">
        <f>S_P_500_Historical_Data8[[#This Row],[Price]]/B672-1</f>
        <v>-6.9024431915256645E-3</v>
      </c>
      <c r="I673" s="35"/>
      <c r="J673" s="35"/>
      <c r="K673" s="35"/>
      <c r="L673" s="35"/>
      <c r="M673" s="35"/>
      <c r="N673" s="35"/>
      <c r="O673" s="35"/>
      <c r="P673" s="35"/>
      <c r="Q673" s="35"/>
      <c r="R673" s="35"/>
      <c r="S673" s="35"/>
    </row>
    <row r="674" spans="1:19">
      <c r="A674" s="79">
        <v>43712</v>
      </c>
      <c r="B674" s="35">
        <v>2937.8</v>
      </c>
      <c r="C674" s="35">
        <v>2924.7</v>
      </c>
      <c r="D674" s="35">
        <v>2938.8</v>
      </c>
      <c r="E674" s="35">
        <v>2921.9</v>
      </c>
      <c r="F674" s="35">
        <v>1.0800000000000001E-2</v>
      </c>
      <c r="G674" s="35"/>
      <c r="H674" s="82">
        <f>S_P_500_Historical_Data8[[#This Row],[Price]]/B673-1</f>
        <v>1.0838523208202888E-2</v>
      </c>
      <c r="I674" s="35"/>
      <c r="J674" s="35"/>
      <c r="K674" s="35"/>
      <c r="L674" s="35"/>
      <c r="M674" s="35"/>
      <c r="N674" s="35"/>
      <c r="O674" s="35"/>
      <c r="P674" s="35"/>
      <c r="Q674" s="35"/>
      <c r="R674" s="35"/>
      <c r="S674" s="35"/>
    </row>
    <row r="675" spans="1:19">
      <c r="A675" s="79">
        <v>43713</v>
      </c>
      <c r="B675" s="35">
        <v>2976</v>
      </c>
      <c r="C675" s="35">
        <v>2960.6</v>
      </c>
      <c r="D675" s="35">
        <v>2985.9</v>
      </c>
      <c r="E675" s="35">
        <v>2960.6</v>
      </c>
      <c r="F675" s="35">
        <v>1.2999999999999999E-2</v>
      </c>
      <c r="G675" s="35"/>
      <c r="H675" s="82">
        <f>S_P_500_Historical_Data8[[#This Row],[Price]]/B674-1</f>
        <v>1.3002927360609817E-2</v>
      </c>
      <c r="I675" s="35"/>
      <c r="J675" s="35"/>
      <c r="K675" s="35"/>
      <c r="L675" s="35"/>
      <c r="M675" s="35"/>
      <c r="N675" s="35"/>
      <c r="O675" s="35"/>
      <c r="P675" s="35"/>
      <c r="Q675" s="35"/>
      <c r="R675" s="35"/>
      <c r="S675" s="35"/>
    </row>
    <row r="676" spans="1:19">
      <c r="A676" s="79">
        <v>43714</v>
      </c>
      <c r="B676" s="35">
        <v>2978.7</v>
      </c>
      <c r="C676" s="35">
        <v>2980.3</v>
      </c>
      <c r="D676" s="35">
        <v>2985</v>
      </c>
      <c r="E676" s="35">
        <v>2972.5</v>
      </c>
      <c r="F676" s="35">
        <v>8.9999999999999998E-4</v>
      </c>
      <c r="G676" s="35"/>
      <c r="H676" s="82">
        <f>S_P_500_Historical_Data8[[#This Row],[Price]]/B675-1</f>
        <v>9.0725806451597002E-4</v>
      </c>
      <c r="I676" s="35"/>
      <c r="J676" s="35"/>
      <c r="K676" s="35"/>
      <c r="L676" s="35"/>
      <c r="M676" s="35"/>
      <c r="N676" s="35"/>
      <c r="O676" s="35"/>
      <c r="P676" s="35"/>
      <c r="Q676" s="35"/>
      <c r="R676" s="35"/>
      <c r="S676" s="35"/>
    </row>
    <row r="677" spans="1:19">
      <c r="A677" s="79">
        <v>43717</v>
      </c>
      <c r="B677" s="35">
        <v>2978.4</v>
      </c>
      <c r="C677" s="35">
        <v>2988.4</v>
      </c>
      <c r="D677" s="35">
        <v>2989.4</v>
      </c>
      <c r="E677" s="35">
        <v>2969.4</v>
      </c>
      <c r="F677" s="35">
        <v>-1E-4</v>
      </c>
      <c r="G677" s="35"/>
      <c r="H677" s="82">
        <f>S_P_500_Historical_Data8[[#This Row],[Price]]/B676-1</f>
        <v>-1.0071507704689786E-4</v>
      </c>
      <c r="I677" s="35"/>
      <c r="J677" s="35"/>
      <c r="K677" s="35"/>
      <c r="L677" s="35"/>
      <c r="M677" s="35"/>
      <c r="N677" s="35"/>
      <c r="O677" s="35"/>
      <c r="P677" s="35"/>
      <c r="Q677" s="35"/>
      <c r="R677" s="35"/>
      <c r="S677" s="35"/>
    </row>
    <row r="678" spans="1:19">
      <c r="A678" s="79">
        <v>43718</v>
      </c>
      <c r="B678" s="35">
        <v>2979.4</v>
      </c>
      <c r="C678" s="35">
        <v>2971</v>
      </c>
      <c r="D678" s="35">
        <v>2979.4</v>
      </c>
      <c r="E678" s="35">
        <v>2957</v>
      </c>
      <c r="F678" s="35">
        <v>2.9999999999999997E-4</v>
      </c>
      <c r="G678" s="35"/>
      <c r="H678" s="82">
        <f>S_P_500_Historical_Data8[[#This Row],[Price]]/B677-1</f>
        <v>3.3575073865166338E-4</v>
      </c>
      <c r="I678" s="35"/>
      <c r="J678" s="35"/>
      <c r="K678" s="35"/>
      <c r="L678" s="35"/>
      <c r="M678" s="35"/>
      <c r="N678" s="35"/>
      <c r="O678" s="35"/>
      <c r="P678" s="35"/>
      <c r="Q678" s="35"/>
      <c r="R678" s="35"/>
      <c r="S678" s="35"/>
    </row>
    <row r="679" spans="1:19">
      <c r="A679" s="79">
        <v>43719</v>
      </c>
      <c r="B679" s="35">
        <v>3000.9</v>
      </c>
      <c r="C679" s="35">
        <v>2981.4</v>
      </c>
      <c r="D679" s="35">
        <v>3000.9</v>
      </c>
      <c r="E679" s="35">
        <v>2975.3</v>
      </c>
      <c r="F679" s="35">
        <v>7.1999999999999998E-3</v>
      </c>
      <c r="G679" s="35"/>
      <c r="H679" s="82">
        <f>S_P_500_Historical_Data8[[#This Row],[Price]]/B678-1</f>
        <v>7.2162180304760071E-3</v>
      </c>
      <c r="I679" s="35"/>
      <c r="J679" s="35"/>
      <c r="K679" s="35"/>
      <c r="L679" s="35"/>
      <c r="M679" s="35"/>
      <c r="N679" s="35"/>
      <c r="O679" s="35"/>
      <c r="P679" s="35"/>
      <c r="Q679" s="35"/>
      <c r="R679" s="35"/>
      <c r="S679" s="35"/>
    </row>
    <row r="680" spans="1:19">
      <c r="A680" s="79">
        <v>43720</v>
      </c>
      <c r="B680" s="35">
        <v>3009.6</v>
      </c>
      <c r="C680" s="35">
        <v>3009.1</v>
      </c>
      <c r="D680" s="35">
        <v>3020.7</v>
      </c>
      <c r="E680" s="35">
        <v>3000.9</v>
      </c>
      <c r="F680" s="35">
        <v>2.8999999999999998E-3</v>
      </c>
      <c r="G680" s="35"/>
      <c r="H680" s="82">
        <f>S_P_500_Historical_Data8[[#This Row],[Price]]/B679-1</f>
        <v>2.8991302609215897E-3</v>
      </c>
      <c r="I680" s="35"/>
      <c r="J680" s="35"/>
      <c r="K680" s="35"/>
      <c r="L680" s="35"/>
      <c r="M680" s="35"/>
      <c r="N680" s="35"/>
      <c r="O680" s="35"/>
      <c r="P680" s="35"/>
      <c r="Q680" s="35"/>
      <c r="R680" s="35"/>
      <c r="S680" s="35"/>
    </row>
    <row r="681" spans="1:19">
      <c r="A681" s="79">
        <v>43721</v>
      </c>
      <c r="B681" s="35">
        <v>3007.4</v>
      </c>
      <c r="C681" s="35">
        <v>3012.2</v>
      </c>
      <c r="D681" s="35">
        <v>3017.3</v>
      </c>
      <c r="E681" s="35">
        <v>3002.9</v>
      </c>
      <c r="F681" s="35">
        <v>-6.9999999999999999E-4</v>
      </c>
      <c r="G681" s="35"/>
      <c r="H681" s="82">
        <f>S_P_500_Historical_Data8[[#This Row],[Price]]/B680-1</f>
        <v>-7.3099415204669338E-4</v>
      </c>
      <c r="I681" s="35"/>
      <c r="J681" s="35"/>
      <c r="K681" s="35"/>
      <c r="L681" s="35"/>
      <c r="M681" s="35"/>
      <c r="N681" s="35"/>
      <c r="O681" s="35"/>
      <c r="P681" s="35"/>
      <c r="Q681" s="35"/>
      <c r="R681" s="35"/>
      <c r="S681" s="35"/>
    </row>
    <row r="682" spans="1:19">
      <c r="A682" s="79">
        <v>43724</v>
      </c>
      <c r="B682" s="35">
        <v>2998</v>
      </c>
      <c r="C682" s="35">
        <v>2996.4</v>
      </c>
      <c r="D682" s="35">
        <v>3002.2</v>
      </c>
      <c r="E682" s="35">
        <v>2990.7</v>
      </c>
      <c r="F682" s="35">
        <v>-3.0999999999999999E-3</v>
      </c>
      <c r="G682" s="35"/>
      <c r="H682" s="82">
        <f>S_P_500_Historical_Data8[[#This Row],[Price]]/B681-1</f>
        <v>-3.1256234621267476E-3</v>
      </c>
      <c r="I682" s="35"/>
      <c r="J682" s="35"/>
      <c r="K682" s="35"/>
      <c r="L682" s="35"/>
      <c r="M682" s="35"/>
      <c r="N682" s="35"/>
      <c r="O682" s="35"/>
      <c r="P682" s="35"/>
      <c r="Q682" s="35"/>
      <c r="R682" s="35"/>
      <c r="S682" s="35"/>
    </row>
    <row r="683" spans="1:19">
      <c r="A683" s="79">
        <v>43725</v>
      </c>
      <c r="B683" s="35">
        <v>3005.7</v>
      </c>
      <c r="C683" s="35">
        <v>2995.7</v>
      </c>
      <c r="D683" s="35">
        <v>3006.2</v>
      </c>
      <c r="E683" s="35">
        <v>2993.7</v>
      </c>
      <c r="F683" s="35">
        <v>2.5999999999999999E-3</v>
      </c>
      <c r="G683" s="35"/>
      <c r="H683" s="82">
        <f>S_P_500_Historical_Data8[[#This Row],[Price]]/B682-1</f>
        <v>2.5683789192794126E-3</v>
      </c>
      <c r="I683" s="35"/>
      <c r="J683" s="35"/>
      <c r="K683" s="35"/>
      <c r="L683" s="35"/>
      <c r="M683" s="35"/>
      <c r="N683" s="35"/>
      <c r="O683" s="35"/>
      <c r="P683" s="35"/>
      <c r="Q683" s="35"/>
      <c r="R683" s="35"/>
      <c r="S683" s="35"/>
    </row>
    <row r="684" spans="1:19">
      <c r="A684" s="79">
        <v>43726</v>
      </c>
      <c r="B684" s="35">
        <v>3006.7</v>
      </c>
      <c r="C684" s="35">
        <v>3001.5</v>
      </c>
      <c r="D684" s="35">
        <v>3007.8</v>
      </c>
      <c r="E684" s="35">
        <v>2978.6</v>
      </c>
      <c r="F684" s="35">
        <v>2.9999999999999997E-4</v>
      </c>
      <c r="G684" s="35"/>
      <c r="H684" s="82">
        <f>S_P_500_Historical_Data8[[#This Row],[Price]]/B683-1</f>
        <v>3.3270120105144407E-4</v>
      </c>
      <c r="I684" s="35"/>
      <c r="J684" s="35"/>
      <c r="K684" s="35"/>
      <c r="L684" s="35"/>
      <c r="M684" s="35"/>
      <c r="N684" s="35"/>
      <c r="O684" s="35"/>
      <c r="P684" s="35"/>
      <c r="Q684" s="35"/>
      <c r="R684" s="35"/>
      <c r="S684" s="35"/>
    </row>
    <row r="685" spans="1:19">
      <c r="A685" s="79">
        <v>43727</v>
      </c>
      <c r="B685" s="35">
        <v>3006.8</v>
      </c>
      <c r="C685" s="35">
        <v>3010.4</v>
      </c>
      <c r="D685" s="35">
        <v>3022</v>
      </c>
      <c r="E685" s="35">
        <v>3003.2</v>
      </c>
      <c r="F685" s="35">
        <v>0</v>
      </c>
      <c r="G685" s="35"/>
      <c r="H685" s="82">
        <f>S_P_500_Historical_Data8[[#This Row],[Price]]/B684-1</f>
        <v>3.3259054777801111E-5</v>
      </c>
      <c r="I685" s="35"/>
      <c r="J685" s="35"/>
      <c r="K685" s="35"/>
      <c r="L685" s="35"/>
      <c r="M685" s="35"/>
      <c r="N685" s="35"/>
      <c r="O685" s="35"/>
      <c r="P685" s="35"/>
      <c r="Q685" s="35"/>
      <c r="R685" s="35"/>
      <c r="S685" s="35"/>
    </row>
    <row r="686" spans="1:19">
      <c r="A686" s="79">
        <v>43728</v>
      </c>
      <c r="B686" s="35">
        <v>2992.1</v>
      </c>
      <c r="C686" s="35">
        <v>3008.4</v>
      </c>
      <c r="D686" s="35">
        <v>3016.4</v>
      </c>
      <c r="E686" s="35">
        <v>2984.7</v>
      </c>
      <c r="F686" s="35">
        <v>-4.8999999999999998E-3</v>
      </c>
      <c r="G686" s="35"/>
      <c r="H686" s="82">
        <f>S_P_500_Historical_Data8[[#This Row],[Price]]/B685-1</f>
        <v>-4.8889184515099604E-3</v>
      </c>
      <c r="I686" s="35"/>
      <c r="J686" s="35"/>
      <c r="K686" s="35"/>
      <c r="L686" s="35"/>
      <c r="M686" s="35"/>
      <c r="N686" s="35"/>
      <c r="O686" s="35"/>
      <c r="P686" s="35"/>
      <c r="Q686" s="35"/>
      <c r="R686" s="35"/>
      <c r="S686" s="35"/>
    </row>
    <row r="687" spans="1:19">
      <c r="A687" s="79">
        <v>43731</v>
      </c>
      <c r="B687" s="35">
        <v>2991.8</v>
      </c>
      <c r="C687" s="35">
        <v>2983.5</v>
      </c>
      <c r="D687" s="35">
        <v>2999.2</v>
      </c>
      <c r="E687" s="35">
        <v>2982.2</v>
      </c>
      <c r="F687" s="35">
        <v>-1E-4</v>
      </c>
      <c r="G687" s="35"/>
      <c r="H687" s="82">
        <f>S_P_500_Historical_Data8[[#This Row],[Price]]/B686-1</f>
        <v>-1.0026402860863204E-4</v>
      </c>
      <c r="I687" s="35"/>
      <c r="J687" s="35"/>
      <c r="K687" s="35"/>
      <c r="L687" s="35"/>
      <c r="M687" s="35"/>
      <c r="N687" s="35"/>
      <c r="O687" s="35"/>
      <c r="P687" s="35"/>
      <c r="Q687" s="35"/>
      <c r="R687" s="35"/>
      <c r="S687" s="35"/>
    </row>
    <row r="688" spans="1:19">
      <c r="A688" s="79">
        <v>43732</v>
      </c>
      <c r="B688" s="35">
        <v>2966.6</v>
      </c>
      <c r="C688" s="35">
        <v>3002.4</v>
      </c>
      <c r="D688" s="35">
        <v>3008</v>
      </c>
      <c r="E688" s="35">
        <v>2957.7</v>
      </c>
      <c r="F688" s="35">
        <v>-8.3999999999999995E-3</v>
      </c>
      <c r="G688" s="35"/>
      <c r="H688" s="82">
        <f>S_P_500_Historical_Data8[[#This Row],[Price]]/B687-1</f>
        <v>-8.4230229293402736E-3</v>
      </c>
      <c r="I688" s="35"/>
      <c r="J688" s="35"/>
      <c r="K688" s="35"/>
      <c r="L688" s="35"/>
      <c r="M688" s="35"/>
      <c r="N688" s="35"/>
      <c r="O688" s="35"/>
      <c r="P688" s="35"/>
      <c r="Q688" s="35"/>
      <c r="R688" s="35"/>
      <c r="S688" s="35"/>
    </row>
    <row r="689" spans="1:19">
      <c r="A689" s="79">
        <v>43733</v>
      </c>
      <c r="B689" s="35">
        <v>2984.9</v>
      </c>
      <c r="C689" s="35">
        <v>2968.3</v>
      </c>
      <c r="D689" s="35">
        <v>2989.8</v>
      </c>
      <c r="E689" s="35">
        <v>2952.9</v>
      </c>
      <c r="F689" s="35">
        <v>6.1999999999999998E-3</v>
      </c>
      <c r="G689" s="35"/>
      <c r="H689" s="82">
        <f>S_P_500_Historical_Data8[[#This Row],[Price]]/B688-1</f>
        <v>6.1686779478191678E-3</v>
      </c>
      <c r="I689" s="35"/>
      <c r="J689" s="35"/>
      <c r="K689" s="35"/>
      <c r="L689" s="35"/>
      <c r="M689" s="35"/>
      <c r="N689" s="35"/>
      <c r="O689" s="35"/>
      <c r="P689" s="35"/>
      <c r="Q689" s="35"/>
      <c r="R689" s="35"/>
      <c r="S689" s="35"/>
    </row>
    <row r="690" spans="1:19">
      <c r="A690" s="79">
        <v>43734</v>
      </c>
      <c r="B690" s="35">
        <v>2977.6</v>
      </c>
      <c r="C690" s="35">
        <v>2985.7</v>
      </c>
      <c r="D690" s="35">
        <v>2987.3</v>
      </c>
      <c r="E690" s="35">
        <v>2963.7</v>
      </c>
      <c r="F690" s="35">
        <v>-2.3999999999999998E-3</v>
      </c>
      <c r="G690" s="35"/>
      <c r="H690" s="82">
        <f>S_P_500_Historical_Data8[[#This Row],[Price]]/B689-1</f>
        <v>-2.4456430701196297E-3</v>
      </c>
      <c r="I690" s="35"/>
      <c r="J690" s="35"/>
      <c r="K690" s="35"/>
      <c r="L690" s="35"/>
      <c r="M690" s="35"/>
      <c r="N690" s="35"/>
      <c r="O690" s="35"/>
      <c r="P690" s="35"/>
      <c r="Q690" s="35"/>
      <c r="R690" s="35"/>
      <c r="S690" s="35"/>
    </row>
    <row r="691" spans="1:19">
      <c r="A691" s="79">
        <v>43735</v>
      </c>
      <c r="B691" s="35">
        <v>2961.8</v>
      </c>
      <c r="C691" s="35">
        <v>2985.5</v>
      </c>
      <c r="D691" s="35">
        <v>2987.3</v>
      </c>
      <c r="E691" s="35">
        <v>2945.5</v>
      </c>
      <c r="F691" s="35">
        <v>-5.3E-3</v>
      </c>
      <c r="G691" s="35"/>
      <c r="H691" s="82">
        <f>S_P_500_Historical_Data8[[#This Row],[Price]]/B690-1</f>
        <v>-5.3062869425039016E-3</v>
      </c>
      <c r="I691" s="35"/>
      <c r="J691" s="35"/>
      <c r="K691" s="35"/>
      <c r="L691" s="35"/>
      <c r="M691" s="35"/>
      <c r="N691" s="35"/>
      <c r="O691" s="35"/>
      <c r="P691" s="35"/>
      <c r="Q691" s="35"/>
      <c r="R691" s="35"/>
      <c r="S691" s="35"/>
    </row>
    <row r="692" spans="1:19">
      <c r="A692" s="79">
        <v>43738</v>
      </c>
      <c r="B692" s="35">
        <v>2976.7</v>
      </c>
      <c r="C692" s="35">
        <v>2967.1</v>
      </c>
      <c r="D692" s="35">
        <v>2983.8</v>
      </c>
      <c r="E692" s="35">
        <v>2967.1</v>
      </c>
      <c r="F692" s="35">
        <v>5.0000000000000001E-3</v>
      </c>
      <c r="G692" s="35"/>
      <c r="H692" s="82">
        <f>S_P_500_Historical_Data8[[#This Row],[Price]]/B691-1</f>
        <v>5.0307245593894656E-3</v>
      </c>
      <c r="I692" s="35"/>
      <c r="J692" s="35"/>
      <c r="K692" s="35"/>
      <c r="L692" s="35"/>
      <c r="M692" s="35"/>
      <c r="N692" s="35"/>
      <c r="O692" s="35"/>
      <c r="P692" s="35"/>
      <c r="Q692" s="35"/>
      <c r="R692" s="35"/>
      <c r="S692" s="35"/>
    </row>
    <row r="693" spans="1:19">
      <c r="A693" s="79">
        <v>43739</v>
      </c>
      <c r="B693" s="35">
        <v>2940.2</v>
      </c>
      <c r="C693" s="35">
        <v>2983.7</v>
      </c>
      <c r="D693" s="35">
        <v>2992.5</v>
      </c>
      <c r="E693" s="35">
        <v>2938.7</v>
      </c>
      <c r="F693" s="35">
        <v>-1.23E-2</v>
      </c>
      <c r="G693" s="35"/>
      <c r="H693" s="82">
        <f>S_P_500_Historical_Data8[[#This Row],[Price]]/B692-1</f>
        <v>-1.2261900762589484E-2</v>
      </c>
      <c r="I693" s="35"/>
      <c r="J693" s="35"/>
      <c r="K693" s="35"/>
      <c r="L693" s="35"/>
      <c r="M693" s="35"/>
      <c r="N693" s="35"/>
      <c r="O693" s="35"/>
      <c r="P693" s="35"/>
      <c r="Q693" s="35"/>
      <c r="R693" s="35"/>
      <c r="S693" s="35"/>
    </row>
    <row r="694" spans="1:19">
      <c r="A694" s="79">
        <v>43740</v>
      </c>
      <c r="B694" s="35">
        <v>2887.6</v>
      </c>
      <c r="C694" s="35">
        <v>2924.8</v>
      </c>
      <c r="D694" s="35">
        <v>2924.8</v>
      </c>
      <c r="E694" s="35">
        <v>2874.9</v>
      </c>
      <c r="F694" s="35">
        <v>-1.7899999999999999E-2</v>
      </c>
      <c r="G694" s="35"/>
      <c r="H694" s="82">
        <f>S_P_500_Historical_Data8[[#This Row],[Price]]/B693-1</f>
        <v>-1.7889939459900694E-2</v>
      </c>
      <c r="I694" s="35"/>
      <c r="J694" s="35"/>
      <c r="K694" s="35"/>
      <c r="L694" s="35"/>
      <c r="M694" s="35"/>
      <c r="N694" s="35"/>
      <c r="O694" s="35"/>
      <c r="P694" s="35"/>
      <c r="Q694" s="35"/>
      <c r="R694" s="35"/>
      <c r="S694" s="35"/>
    </row>
    <row r="695" spans="1:19">
      <c r="A695" s="79">
        <v>43741</v>
      </c>
      <c r="B695" s="35">
        <v>2910.6</v>
      </c>
      <c r="C695" s="35">
        <v>2885.4</v>
      </c>
      <c r="D695" s="35">
        <v>2911.1</v>
      </c>
      <c r="E695" s="35">
        <v>2855.9</v>
      </c>
      <c r="F695" s="35">
        <v>8.0000000000000002E-3</v>
      </c>
      <c r="G695" s="35"/>
      <c r="H695" s="82">
        <f>S_P_500_Historical_Data8[[#This Row],[Price]]/B694-1</f>
        <v>7.965092118021877E-3</v>
      </c>
      <c r="I695" s="35"/>
      <c r="J695" s="35"/>
      <c r="K695" s="35"/>
      <c r="L695" s="35"/>
      <c r="M695" s="35"/>
      <c r="N695" s="35"/>
      <c r="O695" s="35"/>
      <c r="P695" s="35"/>
      <c r="Q695" s="35"/>
      <c r="R695" s="35"/>
      <c r="S695" s="35"/>
    </row>
    <row r="696" spans="1:19">
      <c r="A696" s="79">
        <v>43742</v>
      </c>
      <c r="B696" s="35">
        <v>2952</v>
      </c>
      <c r="C696" s="35">
        <v>2918.6</v>
      </c>
      <c r="D696" s="35">
        <v>2953.7</v>
      </c>
      <c r="E696" s="35">
        <v>2918.6</v>
      </c>
      <c r="F696" s="35">
        <v>1.4200000000000001E-2</v>
      </c>
      <c r="G696" s="35"/>
      <c r="H696" s="82">
        <f>S_P_500_Historical_Data8[[#This Row],[Price]]/B695-1</f>
        <v>1.4223871366728646E-2</v>
      </c>
      <c r="I696" s="35"/>
      <c r="J696" s="35"/>
      <c r="K696" s="35"/>
      <c r="L696" s="35"/>
      <c r="M696" s="35"/>
      <c r="N696" s="35"/>
      <c r="O696" s="35"/>
      <c r="P696" s="35"/>
      <c r="Q696" s="35"/>
      <c r="R696" s="35"/>
      <c r="S696" s="35"/>
    </row>
    <row r="697" spans="1:19">
      <c r="A697" s="79">
        <v>43745</v>
      </c>
      <c r="B697" s="35">
        <v>2938.8</v>
      </c>
      <c r="C697" s="35">
        <v>2944.2</v>
      </c>
      <c r="D697" s="35">
        <v>2959.8</v>
      </c>
      <c r="E697" s="35">
        <v>2935.7</v>
      </c>
      <c r="F697" s="35">
        <v>-4.4999999999999997E-3</v>
      </c>
      <c r="G697" s="35"/>
      <c r="H697" s="82">
        <f>S_P_500_Historical_Data8[[#This Row],[Price]]/B696-1</f>
        <v>-4.4715447154470844E-3</v>
      </c>
      <c r="I697" s="35"/>
      <c r="J697" s="35"/>
      <c r="K697" s="35"/>
      <c r="L697" s="35"/>
      <c r="M697" s="35"/>
      <c r="N697" s="35"/>
      <c r="O697" s="35"/>
      <c r="P697" s="35"/>
      <c r="Q697" s="35"/>
      <c r="R697" s="35"/>
      <c r="S697" s="35"/>
    </row>
    <row r="698" spans="1:19">
      <c r="A698" s="79">
        <v>43746</v>
      </c>
      <c r="B698" s="35">
        <v>2893.1</v>
      </c>
      <c r="C698" s="35">
        <v>2920.4</v>
      </c>
      <c r="D698" s="35">
        <v>2925.5</v>
      </c>
      <c r="E698" s="35">
        <v>2892.7</v>
      </c>
      <c r="F698" s="35">
        <v>-1.5599999999999999E-2</v>
      </c>
      <c r="G698" s="35"/>
      <c r="H698" s="82">
        <f>S_P_500_Historical_Data8[[#This Row],[Price]]/B697-1</f>
        <v>-1.5550564856404048E-2</v>
      </c>
      <c r="I698" s="35"/>
      <c r="J698" s="35"/>
      <c r="K698" s="35"/>
      <c r="L698" s="35"/>
      <c r="M698" s="35"/>
      <c r="N698" s="35"/>
      <c r="O698" s="35"/>
      <c r="P698" s="35"/>
      <c r="Q698" s="35"/>
      <c r="R698" s="35"/>
      <c r="S698" s="35"/>
    </row>
    <row r="699" spans="1:19">
      <c r="A699" s="79">
        <v>43747</v>
      </c>
      <c r="B699" s="35">
        <v>2919.4</v>
      </c>
      <c r="C699" s="35">
        <v>2911.1</v>
      </c>
      <c r="D699" s="35">
        <v>2929.3</v>
      </c>
      <c r="E699" s="35">
        <v>2907.4</v>
      </c>
      <c r="F699" s="35">
        <v>9.1000000000000004E-3</v>
      </c>
      <c r="G699" s="35"/>
      <c r="H699" s="82">
        <f>S_P_500_Historical_Data8[[#This Row],[Price]]/B698-1</f>
        <v>9.090594863641055E-3</v>
      </c>
      <c r="I699" s="35"/>
      <c r="J699" s="35"/>
      <c r="K699" s="35"/>
      <c r="L699" s="35"/>
      <c r="M699" s="35"/>
      <c r="N699" s="35"/>
      <c r="O699" s="35"/>
      <c r="P699" s="35"/>
      <c r="Q699" s="35"/>
      <c r="R699" s="35"/>
      <c r="S699" s="35"/>
    </row>
    <row r="700" spans="1:19">
      <c r="A700" s="79">
        <v>43748</v>
      </c>
      <c r="B700" s="35">
        <v>2938.1</v>
      </c>
      <c r="C700" s="35">
        <v>2918.6</v>
      </c>
      <c r="D700" s="35">
        <v>2948.5</v>
      </c>
      <c r="E700" s="35">
        <v>2917.1</v>
      </c>
      <c r="F700" s="35">
        <v>6.4000000000000003E-3</v>
      </c>
      <c r="G700" s="35"/>
      <c r="H700" s="82">
        <f>S_P_500_Historical_Data8[[#This Row],[Price]]/B699-1</f>
        <v>6.4054257724188712E-3</v>
      </c>
      <c r="I700" s="35"/>
      <c r="J700" s="35"/>
      <c r="K700" s="35"/>
      <c r="L700" s="35"/>
      <c r="M700" s="35"/>
      <c r="N700" s="35"/>
      <c r="O700" s="35"/>
      <c r="P700" s="35"/>
      <c r="Q700" s="35"/>
      <c r="R700" s="35"/>
      <c r="S700" s="35"/>
    </row>
    <row r="701" spans="1:19">
      <c r="A701" s="79">
        <v>43749</v>
      </c>
      <c r="B701" s="35">
        <v>2970.3</v>
      </c>
      <c r="C701" s="35">
        <v>2963.1</v>
      </c>
      <c r="D701" s="35">
        <v>2993.3</v>
      </c>
      <c r="E701" s="35">
        <v>2963.1</v>
      </c>
      <c r="F701" s="35">
        <v>1.0999999999999999E-2</v>
      </c>
      <c r="G701" s="35"/>
      <c r="H701" s="82">
        <f>S_P_500_Historical_Data8[[#This Row],[Price]]/B700-1</f>
        <v>1.0959463598924524E-2</v>
      </c>
      <c r="I701" s="35"/>
      <c r="J701" s="35"/>
      <c r="K701" s="35"/>
      <c r="L701" s="35"/>
      <c r="M701" s="35"/>
      <c r="N701" s="35"/>
      <c r="O701" s="35"/>
      <c r="P701" s="35"/>
      <c r="Q701" s="35"/>
      <c r="R701" s="35"/>
      <c r="S701" s="35"/>
    </row>
    <row r="702" spans="1:19">
      <c r="A702" s="79">
        <v>43752</v>
      </c>
      <c r="B702" s="35">
        <v>2966.2</v>
      </c>
      <c r="C702" s="35">
        <v>2965.8</v>
      </c>
      <c r="D702" s="35">
        <v>2972.8</v>
      </c>
      <c r="E702" s="35">
        <v>2962.9</v>
      </c>
      <c r="F702" s="35">
        <v>-1.4E-3</v>
      </c>
      <c r="G702" s="35"/>
      <c r="H702" s="82">
        <f>S_P_500_Historical_Data8[[#This Row],[Price]]/B701-1</f>
        <v>-1.3803319530014679E-3</v>
      </c>
      <c r="I702" s="35"/>
      <c r="J702" s="35"/>
      <c r="K702" s="35"/>
      <c r="L702" s="35"/>
      <c r="M702" s="35"/>
      <c r="N702" s="35"/>
      <c r="O702" s="35"/>
      <c r="P702" s="35"/>
      <c r="Q702" s="35"/>
      <c r="R702" s="35"/>
      <c r="S702" s="35"/>
    </row>
    <row r="703" spans="1:19">
      <c r="A703" s="79">
        <v>43753</v>
      </c>
      <c r="B703" s="35">
        <v>2995.7</v>
      </c>
      <c r="C703" s="35">
        <v>2973.6</v>
      </c>
      <c r="D703" s="35">
        <v>3003.3</v>
      </c>
      <c r="E703" s="35">
        <v>2973.6</v>
      </c>
      <c r="F703" s="35">
        <v>9.9000000000000008E-3</v>
      </c>
      <c r="G703" s="35"/>
      <c r="H703" s="82">
        <f>S_P_500_Historical_Data8[[#This Row],[Price]]/B702-1</f>
        <v>9.9453846672510338E-3</v>
      </c>
      <c r="I703" s="35"/>
      <c r="J703" s="35"/>
      <c r="K703" s="35"/>
      <c r="L703" s="35"/>
      <c r="M703" s="35"/>
      <c r="N703" s="35"/>
      <c r="O703" s="35"/>
      <c r="P703" s="35"/>
      <c r="Q703" s="35"/>
      <c r="R703" s="35"/>
      <c r="S703" s="35"/>
    </row>
    <row r="704" spans="1:19">
      <c r="A704" s="79">
        <v>43754</v>
      </c>
      <c r="B704" s="35">
        <v>2989.7</v>
      </c>
      <c r="C704" s="35">
        <v>2989.7</v>
      </c>
      <c r="D704" s="35">
        <v>2997.5</v>
      </c>
      <c r="E704" s="35">
        <v>2985.2</v>
      </c>
      <c r="F704" s="35">
        <v>-2E-3</v>
      </c>
      <c r="G704" s="35"/>
      <c r="H704" s="82">
        <f>S_P_500_Historical_Data8[[#This Row],[Price]]/B703-1</f>
        <v>-2.0028707814534474E-3</v>
      </c>
      <c r="I704" s="35"/>
      <c r="J704" s="35"/>
      <c r="K704" s="35"/>
      <c r="L704" s="35"/>
      <c r="M704" s="35"/>
      <c r="N704" s="35"/>
      <c r="O704" s="35"/>
      <c r="P704" s="35"/>
      <c r="Q704" s="35"/>
      <c r="R704" s="35"/>
      <c r="S704" s="35"/>
    </row>
    <row r="705" spans="1:19">
      <c r="A705" s="79">
        <v>43755</v>
      </c>
      <c r="B705" s="35">
        <v>2997.9</v>
      </c>
      <c r="C705" s="35">
        <v>3000.8</v>
      </c>
      <c r="D705" s="35">
        <v>3008.3</v>
      </c>
      <c r="E705" s="35">
        <v>2991.8</v>
      </c>
      <c r="F705" s="35">
        <v>2.7000000000000001E-3</v>
      </c>
      <c r="G705" s="35"/>
      <c r="H705" s="82">
        <f>S_P_500_Historical_Data8[[#This Row],[Price]]/B704-1</f>
        <v>2.7427501087067263E-3</v>
      </c>
      <c r="I705" s="35"/>
      <c r="J705" s="35"/>
      <c r="K705" s="35"/>
      <c r="L705" s="35"/>
      <c r="M705" s="35"/>
      <c r="N705" s="35"/>
      <c r="O705" s="35"/>
      <c r="P705" s="35"/>
      <c r="Q705" s="35"/>
      <c r="R705" s="35"/>
      <c r="S705" s="35"/>
    </row>
    <row r="706" spans="1:19">
      <c r="A706" s="79">
        <v>43756</v>
      </c>
      <c r="B706" s="35">
        <v>2986.2</v>
      </c>
      <c r="C706" s="35">
        <v>2996.8</v>
      </c>
      <c r="D706" s="35">
        <v>3000</v>
      </c>
      <c r="E706" s="35">
        <v>2976.3</v>
      </c>
      <c r="F706" s="35">
        <v>-3.8999999999999998E-3</v>
      </c>
      <c r="G706" s="35"/>
      <c r="H706" s="82">
        <f>S_P_500_Historical_Data8[[#This Row],[Price]]/B705-1</f>
        <v>-3.9027319123386972E-3</v>
      </c>
      <c r="I706" s="35"/>
      <c r="J706" s="35"/>
      <c r="K706" s="35"/>
      <c r="L706" s="35"/>
      <c r="M706" s="35"/>
      <c r="N706" s="35"/>
      <c r="O706" s="35"/>
      <c r="P706" s="35"/>
      <c r="Q706" s="35"/>
      <c r="R706" s="35"/>
      <c r="S706" s="35"/>
    </row>
    <row r="707" spans="1:19">
      <c r="A707" s="79">
        <v>43759</v>
      </c>
      <c r="B707" s="35">
        <v>3006.7</v>
      </c>
      <c r="C707" s="35">
        <v>2996.5</v>
      </c>
      <c r="D707" s="35">
        <v>3007.3</v>
      </c>
      <c r="E707" s="35">
        <v>2995.3</v>
      </c>
      <c r="F707" s="35">
        <v>6.8999999999999999E-3</v>
      </c>
      <c r="G707" s="35"/>
      <c r="H707" s="82">
        <f>S_P_500_Historical_Data8[[#This Row],[Price]]/B706-1</f>
        <v>6.8649119282031545E-3</v>
      </c>
      <c r="I707" s="35"/>
      <c r="J707" s="35"/>
      <c r="K707" s="35"/>
      <c r="L707" s="35"/>
      <c r="M707" s="35"/>
      <c r="N707" s="35"/>
      <c r="O707" s="35"/>
      <c r="P707" s="35"/>
      <c r="Q707" s="35"/>
      <c r="R707" s="35"/>
      <c r="S707" s="35"/>
    </row>
    <row r="708" spans="1:19">
      <c r="A708" s="79">
        <v>43760</v>
      </c>
      <c r="B708" s="35">
        <v>2996</v>
      </c>
      <c r="C708" s="35">
        <v>3010.7</v>
      </c>
      <c r="D708" s="35">
        <v>3014.6</v>
      </c>
      <c r="E708" s="35">
        <v>2995</v>
      </c>
      <c r="F708" s="35">
        <v>-3.5999999999999999E-3</v>
      </c>
      <c r="G708" s="35"/>
      <c r="H708" s="82">
        <f>S_P_500_Historical_Data8[[#This Row],[Price]]/B707-1</f>
        <v>-3.558718861209953E-3</v>
      </c>
      <c r="I708" s="35"/>
      <c r="J708" s="35"/>
      <c r="K708" s="35"/>
      <c r="L708" s="35"/>
      <c r="M708" s="35"/>
      <c r="N708" s="35"/>
      <c r="O708" s="35"/>
      <c r="P708" s="35"/>
      <c r="Q708" s="35"/>
      <c r="R708" s="35"/>
      <c r="S708" s="35"/>
    </row>
    <row r="709" spans="1:19">
      <c r="A709" s="79">
        <v>43761</v>
      </c>
      <c r="B709" s="35">
        <v>3004.5</v>
      </c>
      <c r="C709" s="35">
        <v>2994</v>
      </c>
      <c r="D709" s="35">
        <v>3004.8</v>
      </c>
      <c r="E709" s="35">
        <v>2991.2</v>
      </c>
      <c r="F709" s="35">
        <v>2.8E-3</v>
      </c>
      <c r="G709" s="35"/>
      <c r="H709" s="82">
        <f>S_P_500_Historical_Data8[[#This Row],[Price]]/B708-1</f>
        <v>2.8371161548732537E-3</v>
      </c>
      <c r="I709" s="35"/>
      <c r="J709" s="35"/>
      <c r="K709" s="35"/>
      <c r="L709" s="35"/>
      <c r="M709" s="35"/>
      <c r="N709" s="35"/>
      <c r="O709" s="35"/>
      <c r="P709" s="35"/>
      <c r="Q709" s="35"/>
      <c r="R709" s="35"/>
      <c r="S709" s="35"/>
    </row>
    <row r="710" spans="1:19">
      <c r="A710" s="79">
        <v>43762</v>
      </c>
      <c r="B710" s="35">
        <v>3010.3</v>
      </c>
      <c r="C710" s="35">
        <v>3014.8</v>
      </c>
      <c r="D710" s="35">
        <v>3016.1</v>
      </c>
      <c r="E710" s="35">
        <v>3000.4</v>
      </c>
      <c r="F710" s="35">
        <v>1.9E-3</v>
      </c>
      <c r="G710" s="35"/>
      <c r="H710" s="82">
        <f>S_P_500_Historical_Data8[[#This Row],[Price]]/B709-1</f>
        <v>1.9304376768181086E-3</v>
      </c>
      <c r="I710" s="35"/>
      <c r="J710" s="35"/>
      <c r="K710" s="35"/>
      <c r="L710" s="35"/>
      <c r="M710" s="35"/>
      <c r="N710" s="35"/>
      <c r="O710" s="35"/>
      <c r="P710" s="35"/>
      <c r="Q710" s="35"/>
      <c r="R710" s="35"/>
      <c r="S710" s="35"/>
    </row>
    <row r="711" spans="1:19">
      <c r="A711" s="79">
        <v>43763</v>
      </c>
      <c r="B711" s="35">
        <v>3022.6</v>
      </c>
      <c r="C711" s="35">
        <v>3003.3</v>
      </c>
      <c r="D711" s="35">
        <v>3027.4</v>
      </c>
      <c r="E711" s="35">
        <v>3001.9</v>
      </c>
      <c r="F711" s="35">
        <v>4.1000000000000003E-3</v>
      </c>
      <c r="G711" s="35"/>
      <c r="H711" s="82">
        <f>S_P_500_Historical_Data8[[#This Row],[Price]]/B710-1</f>
        <v>4.085971497857166E-3</v>
      </c>
      <c r="I711" s="35"/>
      <c r="J711" s="35"/>
      <c r="K711" s="35"/>
      <c r="L711" s="35"/>
      <c r="M711" s="35"/>
      <c r="N711" s="35"/>
      <c r="O711" s="35"/>
      <c r="P711" s="35"/>
      <c r="Q711" s="35"/>
      <c r="R711" s="35"/>
      <c r="S711" s="35"/>
    </row>
    <row r="712" spans="1:19">
      <c r="A712" s="79">
        <v>43766</v>
      </c>
      <c r="B712" s="35">
        <v>3039.4</v>
      </c>
      <c r="C712" s="35">
        <v>3032.1</v>
      </c>
      <c r="D712" s="35">
        <v>3044.1</v>
      </c>
      <c r="E712" s="35">
        <v>3032.1</v>
      </c>
      <c r="F712" s="35">
        <v>5.5999999999999999E-3</v>
      </c>
      <c r="G712" s="35"/>
      <c r="H712" s="82">
        <f>S_P_500_Historical_Data8[[#This Row],[Price]]/B711-1</f>
        <v>5.5581287633164056E-3</v>
      </c>
      <c r="I712" s="35"/>
      <c r="J712" s="35"/>
      <c r="K712" s="35"/>
      <c r="L712" s="35"/>
      <c r="M712" s="35"/>
      <c r="N712" s="35"/>
      <c r="O712" s="35"/>
      <c r="P712" s="35"/>
      <c r="Q712" s="35"/>
      <c r="R712" s="35"/>
      <c r="S712" s="35"/>
    </row>
    <row r="713" spans="1:19">
      <c r="A713" s="79">
        <v>43767</v>
      </c>
      <c r="B713" s="35">
        <v>3036.9</v>
      </c>
      <c r="C713" s="35">
        <v>3035.4</v>
      </c>
      <c r="D713" s="35">
        <v>3047.9</v>
      </c>
      <c r="E713" s="35">
        <v>3034.8</v>
      </c>
      <c r="F713" s="35">
        <v>-8.0000000000000004E-4</v>
      </c>
      <c r="G713" s="35"/>
      <c r="H713" s="82">
        <f>S_P_500_Historical_Data8[[#This Row],[Price]]/B712-1</f>
        <v>-8.225307626504863E-4</v>
      </c>
      <c r="I713" s="35"/>
      <c r="J713" s="35"/>
      <c r="K713" s="35"/>
      <c r="L713" s="35"/>
      <c r="M713" s="35"/>
      <c r="N713" s="35"/>
      <c r="O713" s="35"/>
      <c r="P713" s="35"/>
      <c r="Q713" s="35"/>
      <c r="R713" s="35"/>
      <c r="S713" s="35"/>
    </row>
    <row r="714" spans="1:19">
      <c r="A714" s="79">
        <v>43768</v>
      </c>
      <c r="B714" s="35">
        <v>3046.8</v>
      </c>
      <c r="C714" s="35">
        <v>3039.7</v>
      </c>
      <c r="D714" s="35">
        <v>3050.1</v>
      </c>
      <c r="E714" s="35">
        <v>3026</v>
      </c>
      <c r="F714" s="35">
        <v>3.3E-3</v>
      </c>
      <c r="G714" s="35"/>
      <c r="H714" s="82">
        <f>S_P_500_Historical_Data8[[#This Row],[Price]]/B713-1</f>
        <v>3.2599031907538656E-3</v>
      </c>
      <c r="I714" s="35"/>
      <c r="J714" s="35"/>
      <c r="K714" s="35"/>
      <c r="L714" s="35"/>
      <c r="M714" s="35"/>
      <c r="N714" s="35"/>
      <c r="O714" s="35"/>
      <c r="P714" s="35"/>
      <c r="Q714" s="35"/>
      <c r="R714" s="35"/>
      <c r="S714" s="35"/>
    </row>
    <row r="715" spans="1:19">
      <c r="A715" s="79">
        <v>43769</v>
      </c>
      <c r="B715" s="35">
        <v>3037.6</v>
      </c>
      <c r="C715" s="35">
        <v>3046.9</v>
      </c>
      <c r="D715" s="35">
        <v>3046.9</v>
      </c>
      <c r="E715" s="35">
        <v>3023.2</v>
      </c>
      <c r="F715" s="35">
        <v>-3.0000000000000001E-3</v>
      </c>
      <c r="G715" s="35"/>
      <c r="H715" s="82">
        <f>S_P_500_Historical_Data8[[#This Row],[Price]]/B714-1</f>
        <v>-3.0195615071550996E-3</v>
      </c>
      <c r="I715" s="35"/>
      <c r="J715" s="35"/>
      <c r="K715" s="35"/>
      <c r="L715" s="35"/>
      <c r="M715" s="35"/>
      <c r="N715" s="35"/>
      <c r="O715" s="35"/>
      <c r="P715" s="35"/>
      <c r="Q715" s="35"/>
      <c r="R715" s="35"/>
      <c r="S715" s="35"/>
    </row>
    <row r="716" spans="1:19">
      <c r="A716" s="79">
        <v>43770</v>
      </c>
      <c r="B716" s="35">
        <v>3066.9</v>
      </c>
      <c r="C716" s="35">
        <v>3050.7</v>
      </c>
      <c r="D716" s="35">
        <v>3066.9</v>
      </c>
      <c r="E716" s="35">
        <v>3050.7</v>
      </c>
      <c r="F716" s="35">
        <v>9.5999999999999992E-3</v>
      </c>
      <c r="G716" s="35"/>
      <c r="H716" s="82">
        <f>S_P_500_Historical_Data8[[#This Row],[Price]]/B715-1</f>
        <v>9.6457729786674218E-3</v>
      </c>
      <c r="I716" s="35"/>
      <c r="J716" s="35"/>
      <c r="K716" s="35"/>
      <c r="L716" s="35"/>
      <c r="M716" s="35"/>
      <c r="N716" s="35"/>
      <c r="O716" s="35"/>
      <c r="P716" s="35"/>
      <c r="Q716" s="35"/>
      <c r="R716" s="35"/>
      <c r="S716" s="35"/>
    </row>
    <row r="717" spans="1:19">
      <c r="A717" s="79">
        <v>43773</v>
      </c>
      <c r="B717" s="35">
        <v>3078.3</v>
      </c>
      <c r="C717" s="35">
        <v>3079</v>
      </c>
      <c r="D717" s="35">
        <v>3085.2</v>
      </c>
      <c r="E717" s="35">
        <v>3074.9</v>
      </c>
      <c r="F717" s="35">
        <v>3.7000000000000002E-3</v>
      </c>
      <c r="G717" s="35"/>
      <c r="H717" s="82">
        <f>S_P_500_Historical_Data8[[#This Row],[Price]]/B716-1</f>
        <v>3.7171084808764743E-3</v>
      </c>
      <c r="I717" s="35"/>
      <c r="J717" s="35"/>
      <c r="K717" s="35"/>
      <c r="L717" s="35"/>
      <c r="M717" s="35"/>
      <c r="N717" s="35"/>
      <c r="O717" s="35"/>
      <c r="P717" s="35"/>
      <c r="Q717" s="35"/>
      <c r="R717" s="35"/>
      <c r="S717" s="35"/>
    </row>
    <row r="718" spans="1:19">
      <c r="A718" s="79">
        <v>43774</v>
      </c>
      <c r="B718" s="35">
        <v>3074.6</v>
      </c>
      <c r="C718" s="35">
        <v>3080.8</v>
      </c>
      <c r="D718" s="35">
        <v>3083.9</v>
      </c>
      <c r="E718" s="35">
        <v>3072.2</v>
      </c>
      <c r="F718" s="35">
        <v>-1.1999999999999999E-3</v>
      </c>
      <c r="G718" s="35"/>
      <c r="H718" s="82">
        <f>S_P_500_Historical_Data8[[#This Row],[Price]]/B717-1</f>
        <v>-1.2019621219505616E-3</v>
      </c>
      <c r="I718" s="35"/>
      <c r="J718" s="35"/>
      <c r="K718" s="35"/>
      <c r="L718" s="35"/>
      <c r="M718" s="35"/>
      <c r="N718" s="35"/>
      <c r="O718" s="35"/>
      <c r="P718" s="35"/>
      <c r="Q718" s="35"/>
      <c r="R718" s="35"/>
      <c r="S718" s="35"/>
    </row>
    <row r="719" spans="1:19">
      <c r="A719" s="79">
        <v>43775</v>
      </c>
      <c r="B719" s="35">
        <v>3076.8</v>
      </c>
      <c r="C719" s="35">
        <v>3075.1</v>
      </c>
      <c r="D719" s="35">
        <v>3078.3</v>
      </c>
      <c r="E719" s="35">
        <v>3065.9</v>
      </c>
      <c r="F719" s="35">
        <v>6.9999999999999999E-4</v>
      </c>
      <c r="G719" s="35"/>
      <c r="H719" s="82">
        <f>S_P_500_Historical_Data8[[#This Row],[Price]]/B718-1</f>
        <v>7.1554023287601076E-4</v>
      </c>
      <c r="I719" s="35"/>
      <c r="J719" s="35"/>
      <c r="K719" s="35"/>
      <c r="L719" s="35"/>
      <c r="M719" s="35"/>
      <c r="N719" s="35"/>
      <c r="O719" s="35"/>
      <c r="P719" s="35"/>
      <c r="Q719" s="35"/>
      <c r="R719" s="35"/>
      <c r="S719" s="35"/>
    </row>
    <row r="720" spans="1:19">
      <c r="A720" s="79">
        <v>43776</v>
      </c>
      <c r="B720" s="35">
        <v>3085.2</v>
      </c>
      <c r="C720" s="35">
        <v>3087</v>
      </c>
      <c r="D720" s="35">
        <v>3097.8</v>
      </c>
      <c r="E720" s="35">
        <v>3080.2</v>
      </c>
      <c r="F720" s="35">
        <v>2.7000000000000001E-3</v>
      </c>
      <c r="G720" s="35"/>
      <c r="H720" s="82">
        <f>S_P_500_Historical_Data8[[#This Row],[Price]]/B719-1</f>
        <v>2.7301092043681141E-3</v>
      </c>
      <c r="I720" s="35"/>
      <c r="J720" s="35"/>
      <c r="K720" s="35"/>
      <c r="L720" s="35"/>
      <c r="M720" s="35"/>
      <c r="N720" s="35"/>
      <c r="O720" s="35"/>
      <c r="P720" s="35"/>
      <c r="Q720" s="35"/>
      <c r="R720" s="35"/>
      <c r="S720" s="35"/>
    </row>
    <row r="721" spans="1:19">
      <c r="A721" s="79">
        <v>43777</v>
      </c>
      <c r="B721" s="35">
        <v>3093.1</v>
      </c>
      <c r="C721" s="35">
        <v>3081.2</v>
      </c>
      <c r="D721" s="35">
        <v>3093.1</v>
      </c>
      <c r="E721" s="35">
        <v>3073.6</v>
      </c>
      <c r="F721" s="35">
        <v>2.5999999999999999E-3</v>
      </c>
      <c r="G721" s="35"/>
      <c r="H721" s="82">
        <f>S_P_500_Historical_Data8[[#This Row],[Price]]/B720-1</f>
        <v>2.5606119538441607E-3</v>
      </c>
      <c r="I721" s="35"/>
      <c r="J721" s="35"/>
      <c r="K721" s="35"/>
      <c r="L721" s="35"/>
      <c r="M721" s="35"/>
      <c r="N721" s="35"/>
      <c r="O721" s="35"/>
      <c r="P721" s="35"/>
      <c r="Q721" s="35"/>
      <c r="R721" s="35"/>
      <c r="S721" s="35"/>
    </row>
    <row r="722" spans="1:19">
      <c r="A722" s="79">
        <v>43780</v>
      </c>
      <c r="B722" s="35">
        <v>3087</v>
      </c>
      <c r="C722" s="35">
        <v>3080.3</v>
      </c>
      <c r="D722" s="35">
        <v>3088.3</v>
      </c>
      <c r="E722" s="35">
        <v>3075.8</v>
      </c>
      <c r="F722" s="35">
        <v>-2E-3</v>
      </c>
      <c r="G722" s="35"/>
      <c r="H722" s="82">
        <f>S_P_500_Historical_Data8[[#This Row],[Price]]/B721-1</f>
        <v>-1.9721315185412536E-3</v>
      </c>
      <c r="I722" s="35"/>
      <c r="J722" s="35"/>
      <c r="K722" s="35"/>
      <c r="L722" s="35"/>
      <c r="M722" s="35"/>
      <c r="N722" s="35"/>
      <c r="O722" s="35"/>
      <c r="P722" s="35"/>
      <c r="Q722" s="35"/>
      <c r="R722" s="35"/>
      <c r="S722" s="35"/>
    </row>
    <row r="723" spans="1:19">
      <c r="A723" s="79">
        <v>43781</v>
      </c>
      <c r="B723" s="35">
        <v>3091.8</v>
      </c>
      <c r="C723" s="35">
        <v>3089.3</v>
      </c>
      <c r="D723" s="35">
        <v>3102.6</v>
      </c>
      <c r="E723" s="35">
        <v>3084.7</v>
      </c>
      <c r="F723" s="35">
        <v>1.6000000000000001E-3</v>
      </c>
      <c r="G723" s="35"/>
      <c r="H723" s="82">
        <f>S_P_500_Historical_Data8[[#This Row],[Price]]/B722-1</f>
        <v>1.554907677356665E-3</v>
      </c>
      <c r="I723" s="35"/>
      <c r="J723" s="35"/>
      <c r="K723" s="35"/>
      <c r="L723" s="35"/>
      <c r="M723" s="35"/>
      <c r="N723" s="35"/>
      <c r="O723" s="35"/>
      <c r="P723" s="35"/>
      <c r="Q723" s="35"/>
      <c r="R723" s="35"/>
      <c r="S723" s="35"/>
    </row>
    <row r="724" spans="1:19">
      <c r="A724" s="79">
        <v>43782</v>
      </c>
      <c r="B724" s="35">
        <v>3094</v>
      </c>
      <c r="C724" s="35">
        <v>3084.2</v>
      </c>
      <c r="D724" s="35">
        <v>3098.1</v>
      </c>
      <c r="E724" s="35">
        <v>3078.8</v>
      </c>
      <c r="F724" s="35">
        <v>6.9999999999999999E-4</v>
      </c>
      <c r="G724" s="35"/>
      <c r="H724" s="82">
        <f>S_P_500_Historical_Data8[[#This Row],[Price]]/B723-1</f>
        <v>7.1155960928903639E-4</v>
      </c>
      <c r="I724" s="35"/>
      <c r="J724" s="35"/>
      <c r="K724" s="35"/>
      <c r="L724" s="35"/>
      <c r="M724" s="35"/>
      <c r="N724" s="35"/>
      <c r="O724" s="35"/>
      <c r="P724" s="35"/>
      <c r="Q724" s="35"/>
      <c r="R724" s="35"/>
      <c r="S724" s="35"/>
    </row>
    <row r="725" spans="1:19">
      <c r="A725" s="79">
        <v>43783</v>
      </c>
      <c r="B725" s="35">
        <v>3096.6</v>
      </c>
      <c r="C725" s="35">
        <v>3090.8</v>
      </c>
      <c r="D725" s="35">
        <v>3098.2</v>
      </c>
      <c r="E725" s="35">
        <v>3083.3</v>
      </c>
      <c r="F725" s="35">
        <v>8.0000000000000004E-4</v>
      </c>
      <c r="G725" s="35"/>
      <c r="H725" s="82">
        <f>S_P_500_Historical_Data8[[#This Row],[Price]]/B724-1</f>
        <v>8.4033613445377853E-4</v>
      </c>
      <c r="I725" s="35"/>
      <c r="J725" s="35"/>
      <c r="K725" s="35"/>
      <c r="L725" s="35"/>
      <c r="M725" s="35"/>
      <c r="N725" s="35"/>
      <c r="O725" s="35"/>
      <c r="P725" s="35"/>
      <c r="Q725" s="35"/>
      <c r="R725" s="35"/>
      <c r="S725" s="35"/>
    </row>
    <row r="726" spans="1:19">
      <c r="A726" s="79">
        <v>43784</v>
      </c>
      <c r="B726" s="35">
        <v>3120.5</v>
      </c>
      <c r="C726" s="35">
        <v>3107.9</v>
      </c>
      <c r="D726" s="35">
        <v>3120.5</v>
      </c>
      <c r="E726" s="35">
        <v>3104.6</v>
      </c>
      <c r="F726" s="35">
        <v>7.7000000000000002E-3</v>
      </c>
      <c r="G726" s="35"/>
      <c r="H726" s="82">
        <f>S_P_500_Historical_Data8[[#This Row],[Price]]/B725-1</f>
        <v>7.7181424788477226E-3</v>
      </c>
      <c r="I726" s="35"/>
      <c r="J726" s="35"/>
      <c r="K726" s="35"/>
      <c r="L726" s="35"/>
      <c r="M726" s="35"/>
      <c r="N726" s="35"/>
      <c r="O726" s="35"/>
      <c r="P726" s="35"/>
      <c r="Q726" s="35"/>
      <c r="R726" s="35"/>
      <c r="S726" s="35"/>
    </row>
    <row r="727" spans="1:19">
      <c r="A727" s="79">
        <v>43787</v>
      </c>
      <c r="B727" s="35">
        <v>3122</v>
      </c>
      <c r="C727" s="35">
        <v>3117.9</v>
      </c>
      <c r="D727" s="35">
        <v>3124.2</v>
      </c>
      <c r="E727" s="35">
        <v>3112.1</v>
      </c>
      <c r="F727" s="35">
        <v>5.0000000000000001E-4</v>
      </c>
      <c r="G727" s="35"/>
      <c r="H727" s="82">
        <f>S_P_500_Historical_Data8[[#This Row],[Price]]/B726-1</f>
        <v>4.8069219676327712E-4</v>
      </c>
      <c r="I727" s="35"/>
      <c r="J727" s="35"/>
      <c r="K727" s="35"/>
      <c r="L727" s="35"/>
      <c r="M727" s="35"/>
      <c r="N727" s="35"/>
      <c r="O727" s="35"/>
      <c r="P727" s="35"/>
      <c r="Q727" s="35"/>
      <c r="R727" s="35"/>
      <c r="S727" s="35"/>
    </row>
    <row r="728" spans="1:19">
      <c r="A728" s="79">
        <v>43788</v>
      </c>
      <c r="B728" s="35">
        <v>3120.2</v>
      </c>
      <c r="C728" s="35">
        <v>3127.4</v>
      </c>
      <c r="D728" s="35">
        <v>3127.6</v>
      </c>
      <c r="E728" s="35">
        <v>3113.5</v>
      </c>
      <c r="F728" s="35">
        <v>-5.9999999999999995E-4</v>
      </c>
      <c r="G728" s="35"/>
      <c r="H728" s="82">
        <f>S_P_500_Historical_Data8[[#This Row],[Price]]/B727-1</f>
        <v>-5.7655349135177225E-4</v>
      </c>
      <c r="I728" s="35"/>
      <c r="J728" s="35"/>
      <c r="K728" s="35"/>
      <c r="L728" s="35"/>
      <c r="M728" s="35"/>
      <c r="N728" s="35"/>
      <c r="O728" s="35"/>
      <c r="P728" s="35"/>
      <c r="Q728" s="35"/>
      <c r="R728" s="35"/>
      <c r="S728" s="35"/>
    </row>
    <row r="729" spans="1:19">
      <c r="A729" s="79">
        <v>43789</v>
      </c>
      <c r="B729" s="35">
        <v>3108.5</v>
      </c>
      <c r="C729" s="35">
        <v>3114.7</v>
      </c>
      <c r="D729" s="35">
        <v>3119</v>
      </c>
      <c r="E729" s="35">
        <v>3091.4</v>
      </c>
      <c r="F729" s="35">
        <v>-3.7000000000000002E-3</v>
      </c>
      <c r="G729" s="35"/>
      <c r="H729" s="82">
        <f>S_P_500_Historical_Data8[[#This Row],[Price]]/B728-1</f>
        <v>-3.749759630792826E-3</v>
      </c>
      <c r="I729" s="35"/>
      <c r="J729" s="35"/>
      <c r="K729" s="35"/>
      <c r="L729" s="35"/>
      <c r="M729" s="35"/>
      <c r="N729" s="35"/>
      <c r="O729" s="35"/>
      <c r="P729" s="35"/>
      <c r="Q729" s="35"/>
      <c r="R729" s="35"/>
      <c r="S729" s="35"/>
    </row>
    <row r="730" spans="1:19">
      <c r="A730" s="79">
        <v>43790</v>
      </c>
      <c r="B730" s="35">
        <v>3103.5</v>
      </c>
      <c r="C730" s="35">
        <v>3108.5</v>
      </c>
      <c r="D730" s="35">
        <v>3110.1</v>
      </c>
      <c r="E730" s="35">
        <v>3094.6</v>
      </c>
      <c r="F730" s="35">
        <v>-1.6000000000000001E-3</v>
      </c>
      <c r="G730" s="35"/>
      <c r="H730" s="82">
        <f>S_P_500_Historical_Data8[[#This Row],[Price]]/B729-1</f>
        <v>-1.6084928422068767E-3</v>
      </c>
      <c r="I730" s="35"/>
      <c r="J730" s="35"/>
      <c r="K730" s="35"/>
      <c r="L730" s="35"/>
      <c r="M730" s="35"/>
      <c r="N730" s="35"/>
      <c r="O730" s="35"/>
      <c r="P730" s="35"/>
      <c r="Q730" s="35"/>
      <c r="R730" s="35"/>
      <c r="S730" s="35"/>
    </row>
    <row r="731" spans="1:19">
      <c r="A731" s="79">
        <v>43791</v>
      </c>
      <c r="B731" s="35">
        <v>3110.3</v>
      </c>
      <c r="C731" s="35">
        <v>3111.4</v>
      </c>
      <c r="D731" s="35">
        <v>3112.9</v>
      </c>
      <c r="E731" s="35">
        <v>3099.3</v>
      </c>
      <c r="F731" s="35">
        <v>2.2000000000000001E-3</v>
      </c>
      <c r="G731" s="35"/>
      <c r="H731" s="82">
        <f>S_P_500_Historical_Data8[[#This Row],[Price]]/B730-1</f>
        <v>2.1910745932012254E-3</v>
      </c>
      <c r="I731" s="35"/>
      <c r="J731" s="35"/>
      <c r="K731" s="35"/>
      <c r="L731" s="35"/>
      <c r="M731" s="35"/>
      <c r="N731" s="35"/>
      <c r="O731" s="35"/>
      <c r="P731" s="35"/>
      <c r="Q731" s="35"/>
      <c r="R731" s="35"/>
      <c r="S731" s="35"/>
    </row>
    <row r="732" spans="1:19">
      <c r="A732" s="79">
        <v>43794</v>
      </c>
      <c r="B732" s="35">
        <v>3133.6</v>
      </c>
      <c r="C732" s="35">
        <v>3117.4</v>
      </c>
      <c r="D732" s="35">
        <v>3133.8</v>
      </c>
      <c r="E732" s="35">
        <v>3117.4</v>
      </c>
      <c r="F732" s="35">
        <v>7.4999999999999997E-3</v>
      </c>
      <c r="G732" s="35"/>
      <c r="H732" s="82">
        <f>S_P_500_Historical_Data8[[#This Row],[Price]]/B731-1</f>
        <v>7.4912387872552166E-3</v>
      </c>
      <c r="I732" s="35"/>
      <c r="J732" s="35"/>
      <c r="K732" s="35"/>
      <c r="L732" s="35"/>
      <c r="M732" s="35"/>
      <c r="N732" s="35"/>
      <c r="O732" s="35"/>
      <c r="P732" s="35"/>
      <c r="Q732" s="35"/>
      <c r="R732" s="35"/>
      <c r="S732" s="35"/>
    </row>
    <row r="733" spans="1:19">
      <c r="A733" s="79">
        <v>43795</v>
      </c>
      <c r="B733" s="35">
        <v>3140.5</v>
      </c>
      <c r="C733" s="35">
        <v>3134.8</v>
      </c>
      <c r="D733" s="35">
        <v>3142.7</v>
      </c>
      <c r="E733" s="35">
        <v>3131</v>
      </c>
      <c r="F733" s="35">
        <v>2.2000000000000001E-3</v>
      </c>
      <c r="G733" s="35"/>
      <c r="H733" s="82">
        <f>S_P_500_Historical_Data8[[#This Row],[Price]]/B732-1</f>
        <v>2.2019402604034344E-3</v>
      </c>
      <c r="I733" s="35"/>
      <c r="J733" s="35"/>
      <c r="K733" s="35"/>
      <c r="L733" s="35"/>
      <c r="M733" s="35"/>
      <c r="N733" s="35"/>
      <c r="O733" s="35"/>
      <c r="P733" s="35"/>
      <c r="Q733" s="35"/>
      <c r="R733" s="35"/>
      <c r="S733" s="35"/>
    </row>
    <row r="734" spans="1:19">
      <c r="A734" s="79">
        <v>43796</v>
      </c>
      <c r="B734" s="35">
        <v>3153.6</v>
      </c>
      <c r="C734" s="35">
        <v>3145.5</v>
      </c>
      <c r="D734" s="35">
        <v>3154.3</v>
      </c>
      <c r="E734" s="35">
        <v>3143.4</v>
      </c>
      <c r="F734" s="35">
        <v>4.1999999999999997E-3</v>
      </c>
      <c r="G734" s="35"/>
      <c r="H734" s="82">
        <f>S_P_500_Historical_Data8[[#This Row],[Price]]/B733-1</f>
        <v>4.1713103009075603E-3</v>
      </c>
      <c r="I734" s="35"/>
      <c r="J734" s="35"/>
      <c r="K734" s="35"/>
      <c r="L734" s="35"/>
      <c r="M734" s="35"/>
      <c r="N734" s="35"/>
      <c r="O734" s="35"/>
      <c r="P734" s="35"/>
      <c r="Q734" s="35"/>
      <c r="R734" s="35"/>
      <c r="S734" s="35"/>
    </row>
    <row r="735" spans="1:19">
      <c r="A735" s="79">
        <v>43798</v>
      </c>
      <c r="B735" s="35">
        <v>3141</v>
      </c>
      <c r="C735" s="35">
        <v>3147.2</v>
      </c>
      <c r="D735" s="35">
        <v>3150.3</v>
      </c>
      <c r="E735" s="35">
        <v>3139.3</v>
      </c>
      <c r="F735" s="35">
        <v>-4.0000000000000001E-3</v>
      </c>
      <c r="G735" s="35"/>
      <c r="H735" s="82">
        <f>S_P_500_Historical_Data8[[#This Row],[Price]]/B734-1</f>
        <v>-3.9954337899542613E-3</v>
      </c>
      <c r="I735" s="35"/>
      <c r="J735" s="35"/>
      <c r="K735" s="35"/>
      <c r="L735" s="35"/>
      <c r="M735" s="35"/>
      <c r="N735" s="35"/>
      <c r="O735" s="35"/>
      <c r="P735" s="35"/>
      <c r="Q735" s="35"/>
      <c r="R735" s="35"/>
      <c r="S735" s="35"/>
    </row>
    <row r="736" spans="1:19">
      <c r="A736" s="79">
        <v>43801</v>
      </c>
      <c r="B736" s="35">
        <v>3113.9</v>
      </c>
      <c r="C736" s="35">
        <v>3143.8</v>
      </c>
      <c r="D736" s="35">
        <v>3144.3</v>
      </c>
      <c r="E736" s="35">
        <v>3110.8</v>
      </c>
      <c r="F736" s="35">
        <v>-8.6E-3</v>
      </c>
      <c r="G736" s="35"/>
      <c r="H736" s="82">
        <f>S_P_500_Historical_Data8[[#This Row],[Price]]/B735-1</f>
        <v>-8.627825533269684E-3</v>
      </c>
      <c r="I736" s="35"/>
      <c r="J736" s="35"/>
      <c r="K736" s="35"/>
      <c r="L736" s="35"/>
      <c r="M736" s="35"/>
      <c r="N736" s="35"/>
      <c r="O736" s="35"/>
      <c r="P736" s="35"/>
      <c r="Q736" s="35"/>
      <c r="R736" s="35"/>
      <c r="S736" s="35"/>
    </row>
    <row r="737" spans="1:19">
      <c r="A737" s="79">
        <v>43802</v>
      </c>
      <c r="B737" s="35">
        <v>3093.2</v>
      </c>
      <c r="C737" s="35">
        <v>3087.4</v>
      </c>
      <c r="D737" s="35">
        <v>3095</v>
      </c>
      <c r="E737" s="35">
        <v>3070.3</v>
      </c>
      <c r="F737" s="35">
        <v>-6.6E-3</v>
      </c>
      <c r="G737" s="35"/>
      <c r="H737" s="82">
        <f>S_P_500_Historical_Data8[[#This Row],[Price]]/B736-1</f>
        <v>-6.6476123189570524E-3</v>
      </c>
      <c r="I737" s="35"/>
      <c r="J737" s="35"/>
      <c r="K737" s="35"/>
      <c r="L737" s="35"/>
      <c r="M737" s="35"/>
      <c r="N737" s="35"/>
      <c r="O737" s="35"/>
      <c r="P737" s="35"/>
      <c r="Q737" s="35"/>
      <c r="R737" s="35"/>
      <c r="S737" s="35"/>
    </row>
    <row r="738" spans="1:19">
      <c r="A738" s="79">
        <v>43803</v>
      </c>
      <c r="B738" s="35">
        <v>3112.8</v>
      </c>
      <c r="C738" s="35">
        <v>3103.5</v>
      </c>
      <c r="D738" s="35">
        <v>3119.4</v>
      </c>
      <c r="E738" s="35">
        <v>3102.5</v>
      </c>
      <c r="F738" s="35">
        <v>6.3E-3</v>
      </c>
      <c r="G738" s="35"/>
      <c r="H738" s="82">
        <f>S_P_500_Historical_Data8[[#This Row],[Price]]/B737-1</f>
        <v>6.3364800206906491E-3</v>
      </c>
      <c r="I738" s="35"/>
      <c r="J738" s="35"/>
      <c r="K738" s="35"/>
      <c r="L738" s="35"/>
      <c r="M738" s="35"/>
      <c r="N738" s="35"/>
      <c r="O738" s="35"/>
      <c r="P738" s="35"/>
      <c r="Q738" s="35"/>
      <c r="R738" s="35"/>
      <c r="S738" s="35"/>
    </row>
    <row r="739" spans="1:19">
      <c r="A739" s="79">
        <v>43804</v>
      </c>
      <c r="B739" s="35">
        <v>3117.4</v>
      </c>
      <c r="C739" s="35">
        <v>3119.2</v>
      </c>
      <c r="D739" s="35">
        <v>3119.4</v>
      </c>
      <c r="E739" s="35">
        <v>3103.8</v>
      </c>
      <c r="F739" s="35">
        <v>1.5E-3</v>
      </c>
      <c r="G739" s="35"/>
      <c r="H739" s="82">
        <f>S_P_500_Historical_Data8[[#This Row],[Price]]/B738-1</f>
        <v>1.4777692109997353E-3</v>
      </c>
      <c r="I739" s="35"/>
      <c r="J739" s="35"/>
      <c r="K739" s="35"/>
      <c r="L739" s="35"/>
      <c r="M739" s="35"/>
      <c r="N739" s="35"/>
      <c r="O739" s="35"/>
      <c r="P739" s="35"/>
      <c r="Q739" s="35"/>
      <c r="R739" s="35"/>
      <c r="S739" s="35"/>
    </row>
    <row r="740" spans="1:19">
      <c r="A740" s="79">
        <v>43805</v>
      </c>
      <c r="B740" s="35">
        <v>3145.9</v>
      </c>
      <c r="C740" s="35">
        <v>3134.6</v>
      </c>
      <c r="D740" s="35">
        <v>3150.6</v>
      </c>
      <c r="E740" s="35">
        <v>3134.6</v>
      </c>
      <c r="F740" s="35">
        <v>9.1000000000000004E-3</v>
      </c>
      <c r="G740" s="35"/>
      <c r="H740" s="82">
        <f>S_P_500_Historical_Data8[[#This Row],[Price]]/B739-1</f>
        <v>9.1422339128761632E-3</v>
      </c>
      <c r="I740" s="35"/>
      <c r="J740" s="35"/>
      <c r="K740" s="35"/>
      <c r="L740" s="35"/>
      <c r="M740" s="35"/>
      <c r="N740" s="35"/>
      <c r="O740" s="35"/>
      <c r="P740" s="35"/>
      <c r="Q740" s="35"/>
      <c r="R740" s="35"/>
      <c r="S740" s="35"/>
    </row>
    <row r="741" spans="1:19">
      <c r="A741" s="79">
        <v>43808</v>
      </c>
      <c r="B741" s="35">
        <v>3136</v>
      </c>
      <c r="C741" s="35">
        <v>3141.9</v>
      </c>
      <c r="D741" s="35">
        <v>3148.9</v>
      </c>
      <c r="E741" s="35">
        <v>3135.5</v>
      </c>
      <c r="F741" s="35">
        <v>-3.0999999999999999E-3</v>
      </c>
      <c r="G741" s="35"/>
      <c r="H741" s="82">
        <f>S_P_500_Historical_Data8[[#This Row],[Price]]/B740-1</f>
        <v>-3.1469531771511905E-3</v>
      </c>
      <c r="I741" s="35"/>
      <c r="J741" s="35"/>
      <c r="K741" s="35"/>
      <c r="L741" s="35"/>
      <c r="M741" s="35"/>
      <c r="N741" s="35"/>
      <c r="O741" s="35"/>
      <c r="P741" s="35"/>
      <c r="Q741" s="35"/>
      <c r="R741" s="35"/>
      <c r="S741" s="35"/>
    </row>
    <row r="742" spans="1:19">
      <c r="A742" s="79">
        <v>43809</v>
      </c>
      <c r="B742" s="35">
        <v>3132.5</v>
      </c>
      <c r="C742" s="35">
        <v>3135.4</v>
      </c>
      <c r="D742" s="35">
        <v>3142.1</v>
      </c>
      <c r="E742" s="35">
        <v>3126.1</v>
      </c>
      <c r="F742" s="35">
        <v>-1.1000000000000001E-3</v>
      </c>
      <c r="G742" s="35"/>
      <c r="H742" s="82">
        <f>S_P_500_Historical_Data8[[#This Row],[Price]]/B741-1</f>
        <v>-1.1160714285713969E-3</v>
      </c>
      <c r="I742" s="35"/>
      <c r="J742" s="35"/>
      <c r="K742" s="35"/>
      <c r="L742" s="35"/>
      <c r="M742" s="35"/>
      <c r="N742" s="35"/>
      <c r="O742" s="35"/>
      <c r="P742" s="35"/>
      <c r="Q742" s="35"/>
      <c r="R742" s="35"/>
      <c r="S742" s="35"/>
    </row>
    <row r="743" spans="1:19">
      <c r="A743" s="79">
        <v>43810</v>
      </c>
      <c r="B743" s="35">
        <v>3141.6</v>
      </c>
      <c r="C743" s="35">
        <v>3135.8</v>
      </c>
      <c r="D743" s="35">
        <v>3144</v>
      </c>
      <c r="E743" s="35">
        <v>3133.2</v>
      </c>
      <c r="F743" s="35">
        <v>2.8999999999999998E-3</v>
      </c>
      <c r="G743" s="35"/>
      <c r="H743" s="82">
        <f>S_P_500_Historical_Data8[[#This Row],[Price]]/B742-1</f>
        <v>2.9050279329607687E-3</v>
      </c>
      <c r="I743" s="35"/>
      <c r="J743" s="35"/>
      <c r="K743" s="35"/>
      <c r="L743" s="35"/>
      <c r="M743" s="35"/>
      <c r="N743" s="35"/>
      <c r="O743" s="35"/>
      <c r="P743" s="35"/>
      <c r="Q743" s="35"/>
      <c r="R743" s="35"/>
      <c r="S743" s="35"/>
    </row>
    <row r="744" spans="1:19">
      <c r="A744" s="79">
        <v>43811</v>
      </c>
      <c r="B744" s="35">
        <v>3168.6</v>
      </c>
      <c r="C744" s="35">
        <v>3141.2</v>
      </c>
      <c r="D744" s="35">
        <v>3176.3</v>
      </c>
      <c r="E744" s="35">
        <v>3138.5</v>
      </c>
      <c r="F744" s="35">
        <v>8.6E-3</v>
      </c>
      <c r="G744" s="35"/>
      <c r="H744" s="82">
        <f>S_P_500_Historical_Data8[[#This Row],[Price]]/B743-1</f>
        <v>8.5943468296409975E-3</v>
      </c>
      <c r="I744" s="35"/>
      <c r="J744" s="35"/>
      <c r="K744" s="35"/>
      <c r="L744" s="35"/>
      <c r="M744" s="35"/>
      <c r="N744" s="35"/>
      <c r="O744" s="35"/>
      <c r="P744" s="35"/>
      <c r="Q744" s="35"/>
      <c r="R744" s="35"/>
      <c r="S744" s="35"/>
    </row>
    <row r="745" spans="1:19">
      <c r="A745" s="79">
        <v>43812</v>
      </c>
      <c r="B745" s="35">
        <v>3168.8</v>
      </c>
      <c r="C745" s="35">
        <v>3166.7</v>
      </c>
      <c r="D745" s="35">
        <v>3182.7</v>
      </c>
      <c r="E745" s="35">
        <v>3156.5</v>
      </c>
      <c r="F745" s="35">
        <v>1E-4</v>
      </c>
      <c r="G745" s="35"/>
      <c r="H745" s="82">
        <f>S_P_500_Historical_Data8[[#This Row],[Price]]/B744-1</f>
        <v>6.3119358707508511E-5</v>
      </c>
      <c r="I745" s="35"/>
      <c r="J745" s="35"/>
      <c r="K745" s="35"/>
      <c r="L745" s="35"/>
      <c r="M745" s="35"/>
      <c r="N745" s="35"/>
      <c r="O745" s="35"/>
      <c r="P745" s="35"/>
      <c r="Q745" s="35"/>
      <c r="R745" s="35"/>
      <c r="S745" s="35"/>
    </row>
    <row r="746" spans="1:19">
      <c r="A746" s="79">
        <v>43815</v>
      </c>
      <c r="B746" s="35">
        <v>3191.4</v>
      </c>
      <c r="C746" s="35">
        <v>3183.6</v>
      </c>
      <c r="D746" s="35">
        <v>3197.7</v>
      </c>
      <c r="E746" s="35">
        <v>3183.6</v>
      </c>
      <c r="F746" s="35">
        <v>7.1000000000000004E-3</v>
      </c>
      <c r="G746" s="35"/>
      <c r="H746" s="82">
        <f>S_P_500_Historical_Data8[[#This Row],[Price]]/B745-1</f>
        <v>7.132037364302013E-3</v>
      </c>
      <c r="I746" s="35"/>
      <c r="J746" s="35"/>
      <c r="K746" s="35"/>
      <c r="L746" s="35"/>
      <c r="M746" s="35"/>
      <c r="N746" s="35"/>
      <c r="O746" s="35"/>
      <c r="P746" s="35"/>
      <c r="Q746" s="35"/>
      <c r="R746" s="35"/>
      <c r="S746" s="35"/>
    </row>
    <row r="747" spans="1:19">
      <c r="A747" s="79">
        <v>43816</v>
      </c>
      <c r="B747" s="35">
        <v>3192.5</v>
      </c>
      <c r="C747" s="35">
        <v>3195.4</v>
      </c>
      <c r="D747" s="35">
        <v>3198.2</v>
      </c>
      <c r="E747" s="35">
        <v>3191</v>
      </c>
      <c r="F747" s="35">
        <v>2.9999999999999997E-4</v>
      </c>
      <c r="G747" s="35"/>
      <c r="H747" s="82">
        <f>S_P_500_Historical_Data8[[#This Row],[Price]]/B746-1</f>
        <v>3.4467631760359829E-4</v>
      </c>
      <c r="I747" s="35"/>
      <c r="J747" s="35"/>
      <c r="K747" s="35"/>
      <c r="L747" s="35"/>
      <c r="M747" s="35"/>
      <c r="N747" s="35"/>
      <c r="O747" s="35"/>
      <c r="P747" s="35"/>
      <c r="Q747" s="35"/>
      <c r="R747" s="35"/>
      <c r="S747" s="35"/>
    </row>
    <row r="748" spans="1:19">
      <c r="A748" s="79">
        <v>43817</v>
      </c>
      <c r="B748" s="35">
        <v>3191.1</v>
      </c>
      <c r="C748" s="35">
        <v>3195.2</v>
      </c>
      <c r="D748" s="35">
        <v>3198.5</v>
      </c>
      <c r="E748" s="35">
        <v>3191.1</v>
      </c>
      <c r="F748" s="35">
        <v>-4.0000000000000002E-4</v>
      </c>
      <c r="G748" s="35"/>
      <c r="H748" s="82">
        <f>S_P_500_Historical_Data8[[#This Row],[Price]]/B747-1</f>
        <v>-4.3852779953013066E-4</v>
      </c>
      <c r="I748" s="35"/>
      <c r="J748" s="35"/>
      <c r="K748" s="35"/>
      <c r="L748" s="35"/>
      <c r="M748" s="35"/>
      <c r="N748" s="35"/>
      <c r="O748" s="35"/>
      <c r="P748" s="35"/>
      <c r="Q748" s="35"/>
      <c r="R748" s="35"/>
      <c r="S748" s="35"/>
    </row>
    <row r="749" spans="1:19">
      <c r="A749" s="79">
        <v>43818</v>
      </c>
      <c r="B749" s="35">
        <v>3205.4</v>
      </c>
      <c r="C749" s="35">
        <v>3192.3</v>
      </c>
      <c r="D749" s="35">
        <v>3205.5</v>
      </c>
      <c r="E749" s="35">
        <v>3192.3</v>
      </c>
      <c r="F749" s="35">
        <v>4.4999999999999997E-3</v>
      </c>
      <c r="G749" s="35"/>
      <c r="H749" s="82">
        <f>S_P_500_Historical_Data8[[#This Row],[Price]]/B748-1</f>
        <v>4.4812133746985339E-3</v>
      </c>
      <c r="I749" s="35"/>
      <c r="J749" s="35"/>
      <c r="K749" s="35"/>
      <c r="L749" s="35"/>
      <c r="M749" s="35"/>
      <c r="N749" s="35"/>
      <c r="O749" s="35"/>
      <c r="P749" s="35"/>
      <c r="Q749" s="35"/>
      <c r="R749" s="35"/>
      <c r="S749" s="35"/>
    </row>
    <row r="750" spans="1:19">
      <c r="A750" s="79">
        <v>43819</v>
      </c>
      <c r="B750" s="35">
        <v>3221.2</v>
      </c>
      <c r="C750" s="35">
        <v>3223.3</v>
      </c>
      <c r="D750" s="35">
        <v>3225.7</v>
      </c>
      <c r="E750" s="35">
        <v>3216</v>
      </c>
      <c r="F750" s="35">
        <v>4.8999999999999998E-3</v>
      </c>
      <c r="G750" s="35"/>
      <c r="H750" s="82">
        <f>S_P_500_Historical_Data8[[#This Row],[Price]]/B749-1</f>
        <v>4.9291820053658508E-3</v>
      </c>
      <c r="I750" s="35"/>
      <c r="J750" s="35"/>
      <c r="K750" s="35"/>
      <c r="L750" s="35"/>
      <c r="M750" s="35"/>
      <c r="N750" s="35"/>
      <c r="O750" s="35"/>
      <c r="P750" s="35"/>
      <c r="Q750" s="35"/>
      <c r="R750" s="35"/>
      <c r="S750" s="35"/>
    </row>
    <row r="751" spans="1:19">
      <c r="A751" s="79">
        <v>43822</v>
      </c>
      <c r="B751" s="35">
        <v>3224</v>
      </c>
      <c r="C751" s="35">
        <v>3226.1</v>
      </c>
      <c r="D751" s="35">
        <v>3227.8</v>
      </c>
      <c r="E751" s="35">
        <v>3222.3</v>
      </c>
      <c r="F751" s="35">
        <v>8.9999999999999998E-4</v>
      </c>
      <c r="G751" s="35"/>
      <c r="H751" s="82">
        <f>S_P_500_Historical_Data8[[#This Row],[Price]]/B750-1</f>
        <v>8.6924127654297578E-4</v>
      </c>
      <c r="I751" s="35"/>
      <c r="J751" s="35"/>
      <c r="K751" s="35"/>
      <c r="L751" s="35"/>
      <c r="M751" s="35"/>
      <c r="N751" s="35"/>
      <c r="O751" s="35"/>
      <c r="P751" s="35"/>
      <c r="Q751" s="35"/>
      <c r="R751" s="35"/>
      <c r="S751" s="35"/>
    </row>
    <row r="752" spans="1:19">
      <c r="A752" s="79">
        <v>43823</v>
      </c>
      <c r="B752" s="35">
        <v>3223.4</v>
      </c>
      <c r="C752" s="35">
        <v>3225.4</v>
      </c>
      <c r="D752" s="35">
        <v>3226.4</v>
      </c>
      <c r="E752" s="35">
        <v>3220.5</v>
      </c>
      <c r="F752" s="35">
        <v>-2.0000000000000001E-4</v>
      </c>
      <c r="G752" s="35"/>
      <c r="H752" s="82">
        <f>S_P_500_Historical_Data8[[#This Row],[Price]]/B751-1</f>
        <v>-1.8610421836229296E-4</v>
      </c>
      <c r="I752" s="35"/>
      <c r="J752" s="35"/>
      <c r="K752" s="35"/>
      <c r="L752" s="35"/>
      <c r="M752" s="35"/>
      <c r="N752" s="35"/>
      <c r="O752" s="35"/>
      <c r="P752" s="35"/>
      <c r="Q752" s="35"/>
      <c r="R752" s="35"/>
      <c r="S752" s="35"/>
    </row>
    <row r="753" spans="1:19">
      <c r="A753" s="79">
        <v>43825</v>
      </c>
      <c r="B753" s="35">
        <v>3239.9</v>
      </c>
      <c r="C753" s="35">
        <v>3227.2</v>
      </c>
      <c r="D753" s="35">
        <v>3240.1</v>
      </c>
      <c r="E753" s="35">
        <v>3227.2</v>
      </c>
      <c r="F753" s="35">
        <v>5.1000000000000004E-3</v>
      </c>
      <c r="G753" s="35"/>
      <c r="H753" s="82">
        <f>S_P_500_Historical_Data8[[#This Row],[Price]]/B752-1</f>
        <v>5.1188186387045587E-3</v>
      </c>
      <c r="I753" s="35"/>
      <c r="J753" s="35"/>
      <c r="K753" s="35"/>
      <c r="L753" s="35"/>
      <c r="M753" s="35"/>
      <c r="N753" s="35"/>
      <c r="O753" s="35"/>
      <c r="P753" s="35"/>
      <c r="Q753" s="35"/>
      <c r="R753" s="35"/>
      <c r="S753" s="35"/>
    </row>
    <row r="754" spans="1:19">
      <c r="A754" s="79">
        <v>43826</v>
      </c>
      <c r="B754" s="35">
        <v>3240</v>
      </c>
      <c r="C754" s="35">
        <v>3247.2</v>
      </c>
      <c r="D754" s="35">
        <v>3247.9</v>
      </c>
      <c r="E754" s="35">
        <v>3234.4</v>
      </c>
      <c r="F754" s="35">
        <v>0</v>
      </c>
      <c r="G754" s="35"/>
      <c r="H754" s="82">
        <f>S_P_500_Historical_Data8[[#This Row],[Price]]/B753-1</f>
        <v>3.0865150158820853E-5</v>
      </c>
      <c r="I754" s="35"/>
      <c r="J754" s="35"/>
      <c r="K754" s="35"/>
      <c r="L754" s="35"/>
      <c r="M754" s="35"/>
      <c r="N754" s="35"/>
      <c r="O754" s="35"/>
      <c r="P754" s="35"/>
      <c r="Q754" s="35"/>
      <c r="R754" s="35"/>
      <c r="S754" s="35"/>
    </row>
    <row r="755" spans="1:19">
      <c r="A755" s="79">
        <v>43829</v>
      </c>
      <c r="B755" s="35">
        <v>3221.3</v>
      </c>
      <c r="C755" s="35">
        <v>3240.1</v>
      </c>
      <c r="D755" s="35">
        <v>3240.9</v>
      </c>
      <c r="E755" s="35">
        <v>3216.6</v>
      </c>
      <c r="F755" s="35">
        <v>-5.7999999999999996E-3</v>
      </c>
      <c r="G755" s="35"/>
      <c r="H755" s="82">
        <f>S_P_500_Historical_Data8[[#This Row],[Price]]/B754-1</f>
        <v>-5.7716049382715573E-3</v>
      </c>
      <c r="I755" s="35"/>
      <c r="J755" s="35"/>
      <c r="K755" s="35"/>
      <c r="L755" s="35"/>
      <c r="M755" s="35"/>
      <c r="N755" s="35"/>
      <c r="O755" s="35"/>
      <c r="P755" s="35"/>
      <c r="Q755" s="35"/>
      <c r="R755" s="35"/>
      <c r="S755" s="35"/>
    </row>
    <row r="756" spans="1:19">
      <c r="A756" s="79">
        <v>43830</v>
      </c>
      <c r="B756" s="35">
        <v>3230.8</v>
      </c>
      <c r="C756" s="35">
        <v>3215.2</v>
      </c>
      <c r="D756" s="35">
        <v>3231.7</v>
      </c>
      <c r="E756" s="35">
        <v>3212</v>
      </c>
      <c r="F756" s="35">
        <v>2.8999999999999998E-3</v>
      </c>
      <c r="G756" s="35"/>
      <c r="H756" s="82">
        <f>S_P_500_Historical_Data8[[#This Row],[Price]]/B755-1</f>
        <v>2.9491199205289309E-3</v>
      </c>
      <c r="I756" s="35"/>
      <c r="J756" s="35"/>
      <c r="K756" s="35"/>
      <c r="L756" s="35"/>
      <c r="M756" s="35"/>
      <c r="N756" s="35"/>
      <c r="O756" s="35"/>
      <c r="P756" s="35"/>
      <c r="Q756" s="35"/>
      <c r="R756" s="35"/>
      <c r="S756" s="35"/>
    </row>
    <row r="757" spans="1:19">
      <c r="A757" s="79">
        <v>43832</v>
      </c>
      <c r="B757" s="35">
        <v>3257.8</v>
      </c>
      <c r="C757" s="35">
        <v>3244.7</v>
      </c>
      <c r="D757" s="35">
        <v>3258.1</v>
      </c>
      <c r="E757" s="35">
        <v>3235.5</v>
      </c>
      <c r="F757" s="35">
        <v>8.3999999999999995E-3</v>
      </c>
      <c r="G757" s="35"/>
      <c r="H757" s="82">
        <f>S_P_500_Historical_Data8[[#This Row],[Price]]/B756-1</f>
        <v>8.3570632660641131E-3</v>
      </c>
      <c r="I757" s="35"/>
      <c r="J757" s="35"/>
      <c r="K757" s="35"/>
      <c r="L757" s="35"/>
      <c r="M757" s="35"/>
      <c r="N757" s="35"/>
      <c r="O757" s="35"/>
      <c r="P757" s="35"/>
      <c r="Q757" s="35"/>
      <c r="R757" s="35"/>
      <c r="S757" s="35"/>
    </row>
    <row r="758" spans="1:19">
      <c r="A758" s="79">
        <v>43833</v>
      </c>
      <c r="B758" s="35">
        <v>3234.8</v>
      </c>
      <c r="C758" s="35">
        <v>3226.4</v>
      </c>
      <c r="D758" s="35">
        <v>3246.2</v>
      </c>
      <c r="E758" s="35">
        <v>3222.3</v>
      </c>
      <c r="F758" s="35">
        <v>-7.1000000000000004E-3</v>
      </c>
      <c r="G758" s="35"/>
      <c r="H758" s="82">
        <f>S_P_500_Historical_Data8[[#This Row],[Price]]/B757-1</f>
        <v>-7.0599791270182788E-3</v>
      </c>
      <c r="I758" s="35"/>
      <c r="J758" s="35"/>
      <c r="K758" s="35"/>
      <c r="L758" s="35"/>
      <c r="M758" s="35"/>
      <c r="N758" s="35"/>
      <c r="O758" s="35"/>
      <c r="P758" s="35"/>
      <c r="Q758" s="35"/>
      <c r="R758" s="35"/>
      <c r="S758" s="35"/>
    </row>
    <row r="759" spans="1:19">
      <c r="A759" s="79">
        <v>43836</v>
      </c>
      <c r="B759" s="35">
        <v>3246.3</v>
      </c>
      <c r="C759" s="35">
        <v>3217.6</v>
      </c>
      <c r="D759" s="35">
        <v>3246.8</v>
      </c>
      <c r="E759" s="35">
        <v>3214.6</v>
      </c>
      <c r="F759" s="35">
        <v>3.5999999999999999E-3</v>
      </c>
      <c r="G759" s="35"/>
      <c r="H759" s="82">
        <f>S_P_500_Historical_Data8[[#This Row],[Price]]/B758-1</f>
        <v>3.5550884135031602E-3</v>
      </c>
      <c r="I759" s="35"/>
      <c r="J759" s="35"/>
      <c r="K759" s="35"/>
      <c r="L759" s="35"/>
      <c r="M759" s="35"/>
      <c r="N759" s="35"/>
      <c r="O759" s="35"/>
      <c r="P759" s="35"/>
      <c r="Q759" s="35"/>
      <c r="R759" s="35"/>
      <c r="S759" s="35"/>
    </row>
    <row r="760" spans="1:19">
      <c r="A760" s="79">
        <v>43837</v>
      </c>
      <c r="B760" s="35">
        <v>3237.2</v>
      </c>
      <c r="C760" s="35">
        <v>3241.9</v>
      </c>
      <c r="D760" s="35">
        <v>3244.9</v>
      </c>
      <c r="E760" s="35">
        <v>3232.4</v>
      </c>
      <c r="F760" s="35">
        <v>-2.8E-3</v>
      </c>
      <c r="G760" s="35"/>
      <c r="H760" s="82">
        <f>S_P_500_Historical_Data8[[#This Row],[Price]]/B759-1</f>
        <v>-2.8031913255091023E-3</v>
      </c>
      <c r="I760" s="35"/>
      <c r="J760" s="35"/>
      <c r="K760" s="35"/>
      <c r="L760" s="35"/>
      <c r="M760" s="35"/>
      <c r="N760" s="35"/>
      <c r="O760" s="35"/>
      <c r="P760" s="35"/>
      <c r="Q760" s="35"/>
      <c r="R760" s="35"/>
      <c r="S760" s="35"/>
    </row>
    <row r="761" spans="1:19">
      <c r="A761" s="79">
        <v>43838</v>
      </c>
      <c r="B761" s="35">
        <v>3253.1</v>
      </c>
      <c r="C761" s="35">
        <v>3238.6</v>
      </c>
      <c r="D761" s="35">
        <v>3267.1</v>
      </c>
      <c r="E761" s="35">
        <v>3236.7</v>
      </c>
      <c r="F761" s="35">
        <v>4.8999999999999998E-3</v>
      </c>
      <c r="G761" s="35"/>
      <c r="H761" s="82">
        <f>S_P_500_Historical_Data8[[#This Row],[Price]]/B760-1</f>
        <v>4.9116520449772327E-3</v>
      </c>
      <c r="I761" s="35"/>
      <c r="J761" s="35"/>
      <c r="K761" s="35"/>
      <c r="L761" s="35"/>
      <c r="M761" s="35"/>
      <c r="N761" s="35"/>
      <c r="O761" s="35"/>
      <c r="P761" s="35"/>
      <c r="Q761" s="35"/>
      <c r="R761" s="35"/>
      <c r="S761" s="35"/>
    </row>
    <row r="762" spans="1:19">
      <c r="A762" s="79">
        <v>43839</v>
      </c>
      <c r="B762" s="35">
        <v>3274.7</v>
      </c>
      <c r="C762" s="35">
        <v>3266</v>
      </c>
      <c r="D762" s="35">
        <v>3275.6</v>
      </c>
      <c r="E762" s="35">
        <v>3263.7</v>
      </c>
      <c r="F762" s="35">
        <v>6.6E-3</v>
      </c>
      <c r="G762" s="35"/>
      <c r="H762" s="82">
        <f>S_P_500_Historical_Data8[[#This Row],[Price]]/B761-1</f>
        <v>6.6398204789277493E-3</v>
      </c>
      <c r="I762" s="35"/>
      <c r="J762" s="35"/>
      <c r="K762" s="35"/>
      <c r="L762" s="35"/>
      <c r="M762" s="35"/>
      <c r="N762" s="35"/>
      <c r="O762" s="35"/>
      <c r="P762" s="35"/>
      <c r="Q762" s="35"/>
      <c r="R762" s="35"/>
      <c r="S762" s="35"/>
    </row>
    <row r="763" spans="1:19">
      <c r="A763" s="79">
        <v>43840</v>
      </c>
      <c r="B763" s="35">
        <v>3265.3</v>
      </c>
      <c r="C763" s="35">
        <v>3281.8</v>
      </c>
      <c r="D763" s="35">
        <v>3283</v>
      </c>
      <c r="E763" s="35">
        <v>3260.9</v>
      </c>
      <c r="F763" s="35">
        <v>-2.8999999999999998E-3</v>
      </c>
      <c r="G763" s="35"/>
      <c r="H763" s="82">
        <f>S_P_500_Historical_Data8[[#This Row],[Price]]/B762-1</f>
        <v>-2.8704919534612294E-3</v>
      </c>
      <c r="I763" s="35"/>
      <c r="J763" s="35"/>
      <c r="K763" s="35"/>
      <c r="L763" s="35"/>
      <c r="M763" s="35"/>
      <c r="N763" s="35"/>
      <c r="O763" s="35"/>
      <c r="P763" s="35"/>
      <c r="Q763" s="35"/>
      <c r="R763" s="35"/>
      <c r="S763" s="35"/>
    </row>
    <row r="764" spans="1:19">
      <c r="A764" s="79">
        <v>43843</v>
      </c>
      <c r="B764" s="35">
        <v>3288.1</v>
      </c>
      <c r="C764" s="35">
        <v>3271.1</v>
      </c>
      <c r="D764" s="35">
        <v>3288.1</v>
      </c>
      <c r="E764" s="35">
        <v>3268.4</v>
      </c>
      <c r="F764" s="35">
        <v>7.0000000000000001E-3</v>
      </c>
      <c r="G764" s="35"/>
      <c r="H764" s="82">
        <f>S_P_500_Historical_Data8[[#This Row],[Price]]/B763-1</f>
        <v>6.9825130922118728E-3</v>
      </c>
      <c r="I764" s="35"/>
      <c r="J764" s="35"/>
      <c r="K764" s="35"/>
      <c r="L764" s="35"/>
      <c r="M764" s="35"/>
      <c r="N764" s="35"/>
      <c r="O764" s="35"/>
      <c r="P764" s="35"/>
      <c r="Q764" s="35"/>
      <c r="R764" s="35"/>
      <c r="S764" s="35"/>
    </row>
    <row r="765" spans="1:19">
      <c r="A765" s="79">
        <v>43844</v>
      </c>
      <c r="B765" s="35">
        <v>3283.2</v>
      </c>
      <c r="C765" s="35">
        <v>3285.3</v>
      </c>
      <c r="D765" s="35">
        <v>3294.2</v>
      </c>
      <c r="E765" s="35">
        <v>3277.2</v>
      </c>
      <c r="F765" s="35">
        <v>-1.5E-3</v>
      </c>
      <c r="G765" s="35"/>
      <c r="H765" s="82">
        <f>S_P_500_Historical_Data8[[#This Row],[Price]]/B764-1</f>
        <v>-1.4902223168394846E-3</v>
      </c>
      <c r="I765" s="35"/>
      <c r="J765" s="35"/>
      <c r="K765" s="35"/>
      <c r="L765" s="35"/>
      <c r="M765" s="35"/>
      <c r="N765" s="35"/>
      <c r="O765" s="35"/>
      <c r="P765" s="35"/>
      <c r="Q765" s="35"/>
      <c r="R765" s="35"/>
      <c r="S765" s="35"/>
    </row>
    <row r="766" spans="1:19">
      <c r="A766" s="79">
        <v>43845</v>
      </c>
      <c r="B766" s="35">
        <v>3289.3</v>
      </c>
      <c r="C766" s="35">
        <v>3282.3</v>
      </c>
      <c r="D766" s="35">
        <v>3298.7</v>
      </c>
      <c r="E766" s="35">
        <v>3280.7</v>
      </c>
      <c r="F766" s="35">
        <v>1.9E-3</v>
      </c>
      <c r="G766" s="35"/>
      <c r="H766" s="82">
        <f>S_P_500_Historical_Data8[[#This Row],[Price]]/B765-1</f>
        <v>1.8579434697856279E-3</v>
      </c>
      <c r="I766" s="35"/>
      <c r="J766" s="35"/>
      <c r="K766" s="35"/>
      <c r="L766" s="35"/>
      <c r="M766" s="35"/>
      <c r="N766" s="35"/>
      <c r="O766" s="35"/>
      <c r="P766" s="35"/>
      <c r="Q766" s="35"/>
      <c r="R766" s="35"/>
      <c r="S766" s="35"/>
    </row>
    <row r="767" spans="1:19">
      <c r="A767" s="79">
        <v>43846</v>
      </c>
      <c r="B767" s="35">
        <v>3316.8</v>
      </c>
      <c r="C767" s="35">
        <v>3303</v>
      </c>
      <c r="D767" s="35">
        <v>3317.1</v>
      </c>
      <c r="E767" s="35">
        <v>3302.8</v>
      </c>
      <c r="F767" s="35">
        <v>8.3999999999999995E-3</v>
      </c>
      <c r="G767" s="35"/>
      <c r="H767" s="82">
        <f>S_P_500_Historical_Data8[[#This Row],[Price]]/B766-1</f>
        <v>8.3604414313076525E-3</v>
      </c>
      <c r="I767" s="35"/>
      <c r="J767" s="35"/>
      <c r="K767" s="35"/>
      <c r="L767" s="35"/>
      <c r="M767" s="35"/>
      <c r="N767" s="35"/>
      <c r="O767" s="35"/>
      <c r="P767" s="35"/>
      <c r="Q767" s="35"/>
      <c r="R767" s="35"/>
      <c r="S767" s="35"/>
    </row>
    <row r="768" spans="1:19">
      <c r="A768" s="79">
        <v>43847</v>
      </c>
      <c r="B768" s="35">
        <v>3329.6</v>
      </c>
      <c r="C768" s="35">
        <v>3323.7</v>
      </c>
      <c r="D768" s="35">
        <v>3329.9</v>
      </c>
      <c r="E768" s="35">
        <v>3318.9</v>
      </c>
      <c r="F768" s="35">
        <v>3.8999999999999998E-3</v>
      </c>
      <c r="G768" s="35"/>
      <c r="H768" s="82">
        <f>S_P_500_Historical_Data8[[#This Row],[Price]]/B767-1</f>
        <v>3.8591413410515862E-3</v>
      </c>
      <c r="I768" s="35"/>
      <c r="J768" s="35"/>
      <c r="K768" s="35"/>
      <c r="L768" s="35"/>
      <c r="M768" s="35"/>
      <c r="N768" s="35"/>
      <c r="O768" s="35"/>
      <c r="P768" s="35"/>
      <c r="Q768" s="35"/>
      <c r="R768" s="35"/>
      <c r="S768" s="35"/>
    </row>
    <row r="769" spans="1:19">
      <c r="A769" s="79">
        <v>43851</v>
      </c>
      <c r="B769" s="35">
        <v>3320.8</v>
      </c>
      <c r="C769" s="35">
        <v>3321</v>
      </c>
      <c r="D769" s="35">
        <v>3329.8</v>
      </c>
      <c r="E769" s="35">
        <v>3316.6</v>
      </c>
      <c r="F769" s="35">
        <v>-2.5999999999999999E-3</v>
      </c>
      <c r="G769" s="35"/>
      <c r="H769" s="82">
        <f>S_P_500_Historical_Data8[[#This Row],[Price]]/B768-1</f>
        <v>-2.6429601153290516E-3</v>
      </c>
      <c r="I769" s="35"/>
      <c r="J769" s="35"/>
      <c r="K769" s="35"/>
      <c r="L769" s="35"/>
      <c r="M769" s="35"/>
      <c r="N769" s="35"/>
      <c r="O769" s="35"/>
      <c r="P769" s="35"/>
      <c r="Q769" s="35"/>
      <c r="R769" s="35"/>
      <c r="S769" s="35"/>
    </row>
    <row r="770" spans="1:19">
      <c r="A770" s="79">
        <v>43852</v>
      </c>
      <c r="B770" s="35">
        <v>3321.8</v>
      </c>
      <c r="C770" s="35">
        <v>3330</v>
      </c>
      <c r="D770" s="35">
        <v>3337.8</v>
      </c>
      <c r="E770" s="35">
        <v>3320</v>
      </c>
      <c r="F770" s="35">
        <v>2.9999999999999997E-4</v>
      </c>
      <c r="G770" s="35"/>
      <c r="H770" s="82">
        <f>S_P_500_Historical_Data8[[#This Row],[Price]]/B769-1</f>
        <v>3.0113225728745086E-4</v>
      </c>
      <c r="I770" s="35"/>
      <c r="J770" s="35"/>
      <c r="K770" s="35"/>
      <c r="L770" s="35"/>
      <c r="M770" s="35"/>
      <c r="N770" s="35"/>
      <c r="O770" s="35"/>
      <c r="P770" s="35"/>
      <c r="Q770" s="35"/>
      <c r="R770" s="35"/>
      <c r="S770" s="35"/>
    </row>
    <row r="771" spans="1:19">
      <c r="A771" s="79">
        <v>43853</v>
      </c>
      <c r="B771" s="35">
        <v>3325.5</v>
      </c>
      <c r="C771" s="35">
        <v>3315.8</v>
      </c>
      <c r="D771" s="35">
        <v>3326.9</v>
      </c>
      <c r="E771" s="35">
        <v>3301.9</v>
      </c>
      <c r="F771" s="35">
        <v>1.1000000000000001E-3</v>
      </c>
      <c r="G771" s="35"/>
      <c r="H771" s="82">
        <f>S_P_500_Historical_Data8[[#This Row],[Price]]/B770-1</f>
        <v>1.1138539346136067E-3</v>
      </c>
      <c r="I771" s="35"/>
      <c r="J771" s="35"/>
      <c r="K771" s="35"/>
      <c r="L771" s="35"/>
      <c r="M771" s="35"/>
      <c r="N771" s="35"/>
      <c r="O771" s="35"/>
      <c r="P771" s="35"/>
      <c r="Q771" s="35"/>
      <c r="R771" s="35"/>
      <c r="S771" s="35"/>
    </row>
    <row r="772" spans="1:19">
      <c r="A772" s="79">
        <v>43854</v>
      </c>
      <c r="B772" s="35">
        <v>3295.5</v>
      </c>
      <c r="C772" s="35">
        <v>3333.1</v>
      </c>
      <c r="D772" s="35">
        <v>3333.2</v>
      </c>
      <c r="E772" s="35">
        <v>3281.5</v>
      </c>
      <c r="F772" s="35">
        <v>-8.9999999999999993E-3</v>
      </c>
      <c r="G772" s="35"/>
      <c r="H772" s="82">
        <f>S_P_500_Historical_Data8[[#This Row],[Price]]/B771-1</f>
        <v>-9.0211998195760534E-3</v>
      </c>
      <c r="I772" s="35"/>
      <c r="J772" s="35"/>
      <c r="K772" s="35"/>
      <c r="L772" s="35"/>
      <c r="M772" s="35"/>
      <c r="N772" s="35"/>
      <c r="O772" s="35"/>
      <c r="P772" s="35"/>
      <c r="Q772" s="35"/>
      <c r="R772" s="35"/>
      <c r="S772" s="35"/>
    </row>
    <row r="773" spans="1:19">
      <c r="A773" s="79">
        <v>43857</v>
      </c>
      <c r="B773" s="35">
        <v>3243.6</v>
      </c>
      <c r="C773" s="35">
        <v>3247.2</v>
      </c>
      <c r="D773" s="35">
        <v>3258.8</v>
      </c>
      <c r="E773" s="35">
        <v>3234.5</v>
      </c>
      <c r="F773" s="35">
        <v>-1.5699999999999999E-2</v>
      </c>
      <c r="G773" s="35"/>
      <c r="H773" s="82">
        <f>S_P_500_Historical_Data8[[#This Row],[Price]]/B772-1</f>
        <v>-1.5748748293127002E-2</v>
      </c>
      <c r="I773" s="35"/>
      <c r="J773" s="35"/>
      <c r="K773" s="35"/>
      <c r="L773" s="35"/>
      <c r="M773" s="35"/>
      <c r="N773" s="35"/>
      <c r="O773" s="35"/>
      <c r="P773" s="35"/>
      <c r="Q773" s="35"/>
      <c r="R773" s="35"/>
      <c r="S773" s="35"/>
    </row>
    <row r="774" spans="1:19">
      <c r="A774" s="79">
        <v>43858</v>
      </c>
      <c r="B774" s="35">
        <v>3276.2</v>
      </c>
      <c r="C774" s="35">
        <v>3255.3</v>
      </c>
      <c r="D774" s="35">
        <v>3285.8</v>
      </c>
      <c r="E774" s="35">
        <v>3253.2</v>
      </c>
      <c r="F774" s="35">
        <v>1.01E-2</v>
      </c>
      <c r="G774" s="35"/>
      <c r="H774" s="82">
        <f>S_P_500_Historical_Data8[[#This Row],[Price]]/B773-1</f>
        <v>1.0050561104945066E-2</v>
      </c>
      <c r="I774" s="35"/>
      <c r="J774" s="35"/>
      <c r="K774" s="35"/>
      <c r="L774" s="35"/>
      <c r="M774" s="35"/>
      <c r="N774" s="35"/>
      <c r="O774" s="35"/>
      <c r="P774" s="35"/>
      <c r="Q774" s="35"/>
      <c r="R774" s="35"/>
      <c r="S774" s="35"/>
    </row>
    <row r="775" spans="1:19">
      <c r="A775" s="79">
        <v>43859</v>
      </c>
      <c r="B775" s="35">
        <v>3273.4</v>
      </c>
      <c r="C775" s="35">
        <v>3289.5</v>
      </c>
      <c r="D775" s="35">
        <v>3293.5</v>
      </c>
      <c r="E775" s="35">
        <v>3271.9</v>
      </c>
      <c r="F775" s="35">
        <v>-8.9999999999999998E-4</v>
      </c>
      <c r="G775" s="35"/>
      <c r="H775" s="82">
        <f>S_P_500_Historical_Data8[[#This Row],[Price]]/B774-1</f>
        <v>-8.5464867834683655E-4</v>
      </c>
      <c r="I775" s="35"/>
      <c r="J775" s="35"/>
      <c r="K775" s="35"/>
      <c r="L775" s="35"/>
      <c r="M775" s="35"/>
      <c r="N775" s="35"/>
      <c r="O775" s="35"/>
      <c r="P775" s="35"/>
      <c r="Q775" s="35"/>
      <c r="R775" s="35"/>
      <c r="S775" s="35"/>
    </row>
    <row r="776" spans="1:19">
      <c r="A776" s="79">
        <v>43860</v>
      </c>
      <c r="B776" s="35">
        <v>3283.7</v>
      </c>
      <c r="C776" s="35">
        <v>3256.4</v>
      </c>
      <c r="D776" s="35">
        <v>3285.9</v>
      </c>
      <c r="E776" s="35">
        <v>3242.8</v>
      </c>
      <c r="F776" s="35">
        <v>3.0999999999999999E-3</v>
      </c>
      <c r="G776" s="35"/>
      <c r="H776" s="82">
        <f>S_P_500_Historical_Data8[[#This Row],[Price]]/B775-1</f>
        <v>3.146575426162368E-3</v>
      </c>
      <c r="I776" s="35"/>
      <c r="J776" s="35"/>
      <c r="K776" s="35"/>
      <c r="L776" s="35"/>
      <c r="M776" s="35"/>
      <c r="N776" s="35"/>
      <c r="O776" s="35"/>
      <c r="P776" s="35"/>
      <c r="Q776" s="35"/>
      <c r="R776" s="35"/>
      <c r="S776" s="35"/>
    </row>
    <row r="777" spans="1:19">
      <c r="A777" s="79">
        <v>43861</v>
      </c>
      <c r="B777" s="35">
        <v>3225.5</v>
      </c>
      <c r="C777" s="35">
        <v>3282.3</v>
      </c>
      <c r="D777" s="35">
        <v>3282.3</v>
      </c>
      <c r="E777" s="35">
        <v>3214.7</v>
      </c>
      <c r="F777" s="35">
        <v>-1.77E-2</v>
      </c>
      <c r="G777" s="35"/>
      <c r="H777" s="82">
        <f>S_P_500_Historical_Data8[[#This Row],[Price]]/B776-1</f>
        <v>-1.7723909005085692E-2</v>
      </c>
      <c r="I777" s="35"/>
      <c r="J777" s="35"/>
      <c r="K777" s="35"/>
      <c r="L777" s="35"/>
      <c r="M777" s="35"/>
      <c r="N777" s="35"/>
      <c r="O777" s="35"/>
      <c r="P777" s="35"/>
      <c r="Q777" s="35"/>
      <c r="R777" s="35"/>
      <c r="S777" s="35"/>
    </row>
    <row r="778" spans="1:19">
      <c r="A778" s="79">
        <v>43864</v>
      </c>
      <c r="B778" s="35">
        <v>3248.9</v>
      </c>
      <c r="C778" s="35">
        <v>3235.7</v>
      </c>
      <c r="D778" s="35">
        <v>3268.4</v>
      </c>
      <c r="E778" s="35">
        <v>3235.7</v>
      </c>
      <c r="F778" s="35">
        <v>7.3000000000000001E-3</v>
      </c>
      <c r="G778" s="35"/>
      <c r="H778" s="82">
        <f>S_P_500_Historical_Data8[[#This Row],[Price]]/B777-1</f>
        <v>7.2546891954736736E-3</v>
      </c>
      <c r="I778" s="35"/>
      <c r="J778" s="35"/>
      <c r="K778" s="35"/>
      <c r="L778" s="35"/>
      <c r="M778" s="35"/>
      <c r="N778" s="35"/>
      <c r="O778" s="35"/>
      <c r="P778" s="35"/>
      <c r="Q778" s="35"/>
      <c r="R778" s="35"/>
      <c r="S778" s="35"/>
    </row>
    <row r="779" spans="1:19">
      <c r="A779" s="79">
        <v>43865</v>
      </c>
      <c r="B779" s="35">
        <v>3297.6</v>
      </c>
      <c r="C779" s="35">
        <v>3280.6</v>
      </c>
      <c r="D779" s="35">
        <v>3306.9</v>
      </c>
      <c r="E779" s="35">
        <v>3280.6</v>
      </c>
      <c r="F779" s="35">
        <v>1.4999999999999999E-2</v>
      </c>
      <c r="G779" s="35"/>
      <c r="H779" s="82">
        <f>S_P_500_Historical_Data8[[#This Row],[Price]]/B778-1</f>
        <v>1.4989688817753644E-2</v>
      </c>
      <c r="I779" s="35"/>
      <c r="J779" s="35"/>
      <c r="K779" s="35"/>
      <c r="L779" s="35"/>
      <c r="M779" s="35"/>
      <c r="N779" s="35"/>
      <c r="O779" s="35"/>
      <c r="P779" s="35"/>
      <c r="Q779" s="35"/>
      <c r="R779" s="35"/>
      <c r="S779" s="35"/>
    </row>
    <row r="780" spans="1:19">
      <c r="A780" s="79">
        <v>43866</v>
      </c>
      <c r="B780" s="35">
        <v>3334.7</v>
      </c>
      <c r="C780" s="35">
        <v>3324.9</v>
      </c>
      <c r="D780" s="35">
        <v>3337.6</v>
      </c>
      <c r="E780" s="35">
        <v>3313.8</v>
      </c>
      <c r="F780" s="35">
        <v>1.1299999999999999E-2</v>
      </c>
      <c r="G780" s="35"/>
      <c r="H780" s="82">
        <f>S_P_500_Historical_Data8[[#This Row],[Price]]/B779-1</f>
        <v>1.1250606501698179E-2</v>
      </c>
      <c r="I780" s="35"/>
      <c r="J780" s="35"/>
      <c r="K780" s="35"/>
      <c r="L780" s="35"/>
      <c r="M780" s="35"/>
      <c r="N780" s="35"/>
      <c r="O780" s="35"/>
      <c r="P780" s="35"/>
      <c r="Q780" s="35"/>
      <c r="R780" s="35"/>
      <c r="S780" s="35"/>
    </row>
    <row r="781" spans="1:19">
      <c r="A781" s="79">
        <v>43867</v>
      </c>
      <c r="B781" s="35">
        <v>3345.8</v>
      </c>
      <c r="C781" s="35">
        <v>3344.9</v>
      </c>
      <c r="D781" s="35">
        <v>3348</v>
      </c>
      <c r="E781" s="35">
        <v>3334.4</v>
      </c>
      <c r="F781" s="35">
        <v>3.3E-3</v>
      </c>
      <c r="G781" s="35"/>
      <c r="H781" s="82">
        <f>S_P_500_Historical_Data8[[#This Row],[Price]]/B780-1</f>
        <v>3.328635259543633E-3</v>
      </c>
      <c r="I781" s="35"/>
      <c r="J781" s="35"/>
      <c r="K781" s="35"/>
      <c r="L781" s="35"/>
      <c r="M781" s="35"/>
      <c r="N781" s="35"/>
      <c r="O781" s="35"/>
      <c r="P781" s="35"/>
      <c r="Q781" s="35"/>
      <c r="R781" s="35"/>
      <c r="S781" s="35"/>
    </row>
    <row r="782" spans="1:19">
      <c r="A782" s="79">
        <v>43868</v>
      </c>
      <c r="B782" s="35">
        <v>3327.7</v>
      </c>
      <c r="C782" s="35">
        <v>3335.5</v>
      </c>
      <c r="D782" s="35">
        <v>3341.4</v>
      </c>
      <c r="E782" s="35">
        <v>3322.1</v>
      </c>
      <c r="F782" s="35">
        <v>-5.4000000000000003E-3</v>
      </c>
      <c r="G782" s="35"/>
      <c r="H782" s="82">
        <f>S_P_500_Historical_Data8[[#This Row],[Price]]/B781-1</f>
        <v>-5.4097674696635956E-3</v>
      </c>
      <c r="I782" s="35"/>
      <c r="J782" s="35"/>
      <c r="K782" s="35"/>
      <c r="L782" s="35"/>
      <c r="M782" s="35"/>
      <c r="N782" s="35"/>
      <c r="O782" s="35"/>
      <c r="P782" s="35"/>
      <c r="Q782" s="35"/>
      <c r="R782" s="35"/>
      <c r="S782" s="35"/>
    </row>
    <row r="783" spans="1:19">
      <c r="A783" s="79">
        <v>43871</v>
      </c>
      <c r="B783" s="35">
        <v>3352.1</v>
      </c>
      <c r="C783" s="35">
        <v>3318.3</v>
      </c>
      <c r="D783" s="35">
        <v>3352.3</v>
      </c>
      <c r="E783" s="35">
        <v>3317.8</v>
      </c>
      <c r="F783" s="35">
        <v>7.3000000000000001E-3</v>
      </c>
      <c r="G783" s="35"/>
      <c r="H783" s="82">
        <f>S_P_500_Historical_Data8[[#This Row],[Price]]/B782-1</f>
        <v>7.332391742044031E-3</v>
      </c>
      <c r="I783" s="35"/>
      <c r="J783" s="35"/>
      <c r="K783" s="35"/>
      <c r="L783" s="35"/>
      <c r="M783" s="35"/>
      <c r="N783" s="35"/>
      <c r="O783" s="35"/>
      <c r="P783" s="35"/>
      <c r="Q783" s="35"/>
      <c r="R783" s="35"/>
      <c r="S783" s="35"/>
    </row>
    <row r="784" spans="1:19">
      <c r="A784" s="79">
        <v>43872</v>
      </c>
      <c r="B784" s="35">
        <v>3357.8</v>
      </c>
      <c r="C784" s="35">
        <v>3365.9</v>
      </c>
      <c r="D784" s="35">
        <v>3375.6</v>
      </c>
      <c r="E784" s="35">
        <v>3352.7</v>
      </c>
      <c r="F784" s="35">
        <v>1.6999999999999999E-3</v>
      </c>
      <c r="G784" s="35"/>
      <c r="H784" s="82">
        <f>S_P_500_Historical_Data8[[#This Row],[Price]]/B783-1</f>
        <v>1.7004265982518696E-3</v>
      </c>
      <c r="I784" s="35"/>
      <c r="J784" s="35"/>
      <c r="K784" s="35"/>
      <c r="L784" s="35"/>
      <c r="M784" s="35"/>
      <c r="N784" s="35"/>
      <c r="O784" s="35"/>
      <c r="P784" s="35"/>
      <c r="Q784" s="35"/>
      <c r="R784" s="35"/>
      <c r="S784" s="35"/>
    </row>
    <row r="785" spans="1:19">
      <c r="A785" s="79">
        <v>43873</v>
      </c>
      <c r="B785" s="35">
        <v>3379.4</v>
      </c>
      <c r="C785" s="35">
        <v>3370.5</v>
      </c>
      <c r="D785" s="35">
        <v>3381.5</v>
      </c>
      <c r="E785" s="35">
        <v>3369.7</v>
      </c>
      <c r="F785" s="35">
        <v>6.4000000000000003E-3</v>
      </c>
      <c r="G785" s="35"/>
      <c r="H785" s="82">
        <f>S_P_500_Historical_Data8[[#This Row],[Price]]/B784-1</f>
        <v>6.4327833700636994E-3</v>
      </c>
      <c r="I785" s="35"/>
      <c r="J785" s="35"/>
      <c r="K785" s="35"/>
      <c r="L785" s="35"/>
      <c r="M785" s="35"/>
      <c r="N785" s="35"/>
      <c r="O785" s="35"/>
      <c r="P785" s="35"/>
      <c r="Q785" s="35"/>
      <c r="R785" s="35"/>
      <c r="S785" s="35"/>
    </row>
    <row r="786" spans="1:19">
      <c r="A786" s="79">
        <v>43874</v>
      </c>
      <c r="B786" s="35">
        <v>3373.9</v>
      </c>
      <c r="C786" s="35">
        <v>3365.9</v>
      </c>
      <c r="D786" s="35">
        <v>3385.1</v>
      </c>
      <c r="E786" s="35">
        <v>3360.5</v>
      </c>
      <c r="F786" s="35">
        <v>-1.6000000000000001E-3</v>
      </c>
      <c r="G786" s="35"/>
      <c r="H786" s="82">
        <f>S_P_500_Historical_Data8[[#This Row],[Price]]/B785-1</f>
        <v>-1.6275078416286837E-3</v>
      </c>
      <c r="I786" s="35"/>
      <c r="J786" s="35"/>
      <c r="K786" s="35"/>
      <c r="L786" s="35"/>
      <c r="M786" s="35"/>
      <c r="N786" s="35"/>
      <c r="O786" s="35"/>
      <c r="P786" s="35"/>
      <c r="Q786" s="35"/>
      <c r="R786" s="35"/>
      <c r="S786" s="35"/>
    </row>
    <row r="787" spans="1:19">
      <c r="A787" s="79">
        <v>43875</v>
      </c>
      <c r="B787" s="35">
        <v>3380.2</v>
      </c>
      <c r="C787" s="35">
        <v>3378.1</v>
      </c>
      <c r="D787" s="35">
        <v>3380.7</v>
      </c>
      <c r="E787" s="35">
        <v>3366.2</v>
      </c>
      <c r="F787" s="35">
        <v>1.9E-3</v>
      </c>
      <c r="G787" s="35"/>
      <c r="H787" s="82">
        <f>S_P_500_Historical_Data8[[#This Row],[Price]]/B786-1</f>
        <v>1.8672752600847886E-3</v>
      </c>
      <c r="I787" s="35"/>
      <c r="J787" s="35"/>
      <c r="K787" s="35"/>
      <c r="L787" s="35"/>
      <c r="M787" s="35"/>
      <c r="N787" s="35"/>
      <c r="O787" s="35"/>
      <c r="P787" s="35"/>
      <c r="Q787" s="35"/>
      <c r="R787" s="35"/>
      <c r="S787" s="35"/>
    </row>
    <row r="788" spans="1:19">
      <c r="A788" s="79">
        <v>43879</v>
      </c>
      <c r="B788" s="35">
        <v>3370.3</v>
      </c>
      <c r="C788" s="35">
        <v>3369</v>
      </c>
      <c r="D788" s="35">
        <v>3375</v>
      </c>
      <c r="E788" s="35">
        <v>3355.6</v>
      </c>
      <c r="F788" s="35">
        <v>-2.8999999999999998E-3</v>
      </c>
      <c r="G788" s="35"/>
      <c r="H788" s="82">
        <f>S_P_500_Historical_Data8[[#This Row],[Price]]/B787-1</f>
        <v>-2.9288207798353616E-3</v>
      </c>
      <c r="I788" s="35"/>
      <c r="J788" s="35"/>
      <c r="K788" s="35"/>
      <c r="L788" s="35"/>
      <c r="M788" s="35"/>
      <c r="N788" s="35"/>
      <c r="O788" s="35"/>
      <c r="P788" s="35"/>
      <c r="Q788" s="35"/>
      <c r="R788" s="35"/>
      <c r="S788" s="35"/>
    </row>
    <row r="789" spans="1:19">
      <c r="A789" s="79">
        <v>43880</v>
      </c>
      <c r="B789" s="35">
        <v>3386.2</v>
      </c>
      <c r="C789" s="35">
        <v>3380.4</v>
      </c>
      <c r="D789" s="35">
        <v>3393.5</v>
      </c>
      <c r="E789" s="35">
        <v>3378.8</v>
      </c>
      <c r="F789" s="35">
        <v>4.7000000000000002E-3</v>
      </c>
      <c r="G789" s="35"/>
      <c r="H789" s="82">
        <f>S_P_500_Historical_Data8[[#This Row],[Price]]/B788-1</f>
        <v>4.7176809186124657E-3</v>
      </c>
      <c r="I789" s="35"/>
      <c r="J789" s="35"/>
      <c r="K789" s="35"/>
      <c r="L789" s="35"/>
      <c r="M789" s="35"/>
      <c r="N789" s="35"/>
      <c r="O789" s="35"/>
      <c r="P789" s="35"/>
      <c r="Q789" s="35"/>
      <c r="R789" s="35"/>
      <c r="S789" s="35"/>
    </row>
    <row r="790" spans="1:19">
      <c r="A790" s="79">
        <v>43881</v>
      </c>
      <c r="B790" s="35">
        <v>3373.2</v>
      </c>
      <c r="C790" s="35">
        <v>3380.4</v>
      </c>
      <c r="D790" s="35">
        <v>3389.2</v>
      </c>
      <c r="E790" s="35">
        <v>3341</v>
      </c>
      <c r="F790" s="35">
        <v>-3.8E-3</v>
      </c>
      <c r="G790" s="35"/>
      <c r="H790" s="82">
        <f>S_P_500_Historical_Data8[[#This Row],[Price]]/B789-1</f>
        <v>-3.8391116886185017E-3</v>
      </c>
      <c r="I790" s="35"/>
      <c r="J790" s="35"/>
      <c r="K790" s="35"/>
      <c r="L790" s="35"/>
      <c r="M790" s="35"/>
      <c r="N790" s="35"/>
      <c r="O790" s="35"/>
      <c r="P790" s="35"/>
      <c r="Q790" s="35"/>
      <c r="R790" s="35"/>
      <c r="S790" s="35"/>
    </row>
    <row r="791" spans="1:19">
      <c r="A791" s="79">
        <v>43882</v>
      </c>
      <c r="B791" s="35">
        <v>3337.8</v>
      </c>
      <c r="C791" s="35">
        <v>3360.5</v>
      </c>
      <c r="D791" s="35">
        <v>3360.8</v>
      </c>
      <c r="E791" s="35">
        <v>3328.4</v>
      </c>
      <c r="F791" s="35">
        <v>-1.0500000000000001E-2</v>
      </c>
      <c r="G791" s="35"/>
      <c r="H791" s="82">
        <f>S_P_500_Historical_Data8[[#This Row],[Price]]/B790-1</f>
        <v>-1.0494485948061127E-2</v>
      </c>
      <c r="I791" s="35"/>
      <c r="J791" s="35"/>
      <c r="K791" s="35"/>
      <c r="L791" s="35"/>
      <c r="M791" s="35"/>
      <c r="N791" s="35"/>
      <c r="O791" s="35"/>
      <c r="P791" s="35"/>
      <c r="Q791" s="35"/>
      <c r="R791" s="35"/>
      <c r="S791" s="35"/>
    </row>
    <row r="792" spans="1:19">
      <c r="A792" s="79">
        <v>43885</v>
      </c>
      <c r="B792" s="35">
        <v>3225.9</v>
      </c>
      <c r="C792" s="35">
        <v>3257.6</v>
      </c>
      <c r="D792" s="35">
        <v>3259.8</v>
      </c>
      <c r="E792" s="35">
        <v>3214.7</v>
      </c>
      <c r="F792" s="35">
        <v>-3.3500000000000002E-2</v>
      </c>
      <c r="G792" s="35"/>
      <c r="H792" s="82">
        <f>S_P_500_Historical_Data8[[#This Row],[Price]]/B791-1</f>
        <v>-3.3525076397627251E-2</v>
      </c>
      <c r="I792" s="35"/>
      <c r="J792" s="35"/>
      <c r="K792" s="35"/>
      <c r="L792" s="35"/>
      <c r="M792" s="35"/>
      <c r="N792" s="35"/>
      <c r="O792" s="35"/>
      <c r="P792" s="35"/>
      <c r="Q792" s="35"/>
      <c r="R792" s="35"/>
      <c r="S792" s="35"/>
    </row>
    <row r="793" spans="1:19">
      <c r="A793" s="79">
        <v>43886</v>
      </c>
      <c r="B793" s="35">
        <v>3128.2</v>
      </c>
      <c r="C793" s="35">
        <v>3238.9</v>
      </c>
      <c r="D793" s="35">
        <v>3247</v>
      </c>
      <c r="E793" s="35">
        <v>3118.8</v>
      </c>
      <c r="F793" s="35">
        <v>-3.0300000000000001E-2</v>
      </c>
      <c r="G793" s="35"/>
      <c r="H793" s="82">
        <f>S_P_500_Historical_Data8[[#This Row],[Price]]/B792-1</f>
        <v>-3.0286121702470692E-2</v>
      </c>
      <c r="I793" s="35"/>
      <c r="J793" s="35"/>
      <c r="K793" s="35"/>
      <c r="L793" s="35"/>
      <c r="M793" s="35"/>
      <c r="N793" s="35"/>
      <c r="O793" s="35"/>
      <c r="P793" s="35"/>
      <c r="Q793" s="35"/>
      <c r="R793" s="35"/>
      <c r="S793" s="35"/>
    </row>
    <row r="794" spans="1:19">
      <c r="A794" s="79">
        <v>43887</v>
      </c>
      <c r="B794" s="35">
        <v>3116.4</v>
      </c>
      <c r="C794" s="35">
        <v>3139.9</v>
      </c>
      <c r="D794" s="35">
        <v>3182.5</v>
      </c>
      <c r="E794" s="35">
        <v>3109</v>
      </c>
      <c r="F794" s="35">
        <v>-3.8E-3</v>
      </c>
      <c r="G794" s="35"/>
      <c r="H794" s="82">
        <f>S_P_500_Historical_Data8[[#This Row],[Price]]/B793-1</f>
        <v>-3.7721373313726048E-3</v>
      </c>
      <c r="I794" s="35"/>
      <c r="J794" s="35"/>
      <c r="K794" s="35"/>
      <c r="L794" s="35"/>
      <c r="M794" s="35"/>
      <c r="N794" s="35"/>
      <c r="O794" s="35"/>
      <c r="P794" s="35"/>
      <c r="Q794" s="35"/>
      <c r="R794" s="35"/>
      <c r="S794" s="35"/>
    </row>
    <row r="795" spans="1:19">
      <c r="A795" s="79">
        <v>43888</v>
      </c>
      <c r="B795" s="35">
        <v>2978.8</v>
      </c>
      <c r="C795" s="35">
        <v>3062.5</v>
      </c>
      <c r="D795" s="35">
        <v>3097.1</v>
      </c>
      <c r="E795" s="35">
        <v>2977.4</v>
      </c>
      <c r="F795" s="35">
        <v>-4.4200000000000003E-2</v>
      </c>
      <c r="G795" s="35"/>
      <c r="H795" s="82">
        <f>S_P_500_Historical_Data8[[#This Row],[Price]]/B794-1</f>
        <v>-4.4153510460788081E-2</v>
      </c>
      <c r="I795" s="35"/>
      <c r="J795" s="35"/>
      <c r="K795" s="35"/>
      <c r="L795" s="35"/>
      <c r="M795" s="35"/>
      <c r="N795" s="35"/>
      <c r="O795" s="35"/>
      <c r="P795" s="35"/>
      <c r="Q795" s="35"/>
      <c r="R795" s="35"/>
      <c r="S795" s="35"/>
    </row>
    <row r="796" spans="1:19">
      <c r="A796" s="79">
        <v>43889</v>
      </c>
      <c r="B796" s="35">
        <v>2954.2</v>
      </c>
      <c r="C796" s="35">
        <v>2916.9</v>
      </c>
      <c r="D796" s="35">
        <v>2959.7</v>
      </c>
      <c r="E796" s="35">
        <v>2855.8</v>
      </c>
      <c r="F796" s="35">
        <v>-8.3000000000000001E-3</v>
      </c>
      <c r="G796" s="35"/>
      <c r="H796" s="82">
        <f>S_P_500_Historical_Data8[[#This Row],[Price]]/B795-1</f>
        <v>-8.2583590707668852E-3</v>
      </c>
      <c r="I796" s="35"/>
      <c r="J796" s="35"/>
      <c r="K796" s="35"/>
      <c r="L796" s="35"/>
      <c r="M796" s="35"/>
      <c r="N796" s="35"/>
      <c r="O796" s="35"/>
      <c r="P796" s="35"/>
      <c r="Q796" s="35"/>
      <c r="R796" s="35"/>
      <c r="S796" s="35"/>
    </row>
    <row r="797" spans="1:19">
      <c r="A797" s="79">
        <v>43892</v>
      </c>
      <c r="B797" s="35">
        <v>3090.2</v>
      </c>
      <c r="C797" s="35">
        <v>2974.3</v>
      </c>
      <c r="D797" s="35">
        <v>3091</v>
      </c>
      <c r="E797" s="35">
        <v>2945.2</v>
      </c>
      <c r="F797" s="35">
        <v>4.5999999999999999E-2</v>
      </c>
      <c r="G797" s="35"/>
      <c r="H797" s="82">
        <f>S_P_500_Historical_Data8[[#This Row],[Price]]/B796-1</f>
        <v>4.6036151919301327E-2</v>
      </c>
      <c r="I797" s="35"/>
      <c r="J797" s="35"/>
      <c r="K797" s="35"/>
      <c r="L797" s="35"/>
      <c r="M797" s="35"/>
      <c r="N797" s="35"/>
      <c r="O797" s="35"/>
      <c r="P797" s="35"/>
      <c r="Q797" s="35"/>
      <c r="R797" s="35"/>
      <c r="S797" s="35"/>
    </row>
    <row r="798" spans="1:19">
      <c r="A798" s="79">
        <v>43893</v>
      </c>
      <c r="B798" s="35">
        <v>3003.4</v>
      </c>
      <c r="C798" s="35">
        <v>3096.5</v>
      </c>
      <c r="D798" s="35">
        <v>3136.7</v>
      </c>
      <c r="E798" s="35">
        <v>2976.6</v>
      </c>
      <c r="F798" s="35">
        <v>-2.81E-2</v>
      </c>
      <c r="G798" s="35"/>
      <c r="H798" s="82">
        <f>S_P_500_Historical_Data8[[#This Row],[Price]]/B797-1</f>
        <v>-2.8088796841628239E-2</v>
      </c>
      <c r="I798" s="35"/>
      <c r="J798" s="35"/>
      <c r="K798" s="35"/>
      <c r="L798" s="35"/>
      <c r="M798" s="35"/>
      <c r="N798" s="35"/>
      <c r="O798" s="35"/>
      <c r="P798" s="35"/>
      <c r="Q798" s="35"/>
      <c r="R798" s="35"/>
      <c r="S798" s="35"/>
    </row>
    <row r="799" spans="1:19">
      <c r="A799" s="79">
        <v>43894</v>
      </c>
      <c r="B799" s="35">
        <v>3130.1</v>
      </c>
      <c r="C799" s="35">
        <v>3045.8</v>
      </c>
      <c r="D799" s="35">
        <v>3131</v>
      </c>
      <c r="E799" s="35">
        <v>3034.4</v>
      </c>
      <c r="F799" s="35">
        <v>4.2200000000000001E-2</v>
      </c>
      <c r="G799" s="35"/>
      <c r="H799" s="82">
        <f>S_P_500_Historical_Data8[[#This Row],[Price]]/B798-1</f>
        <v>4.2185523073849485E-2</v>
      </c>
      <c r="I799" s="35"/>
      <c r="J799" s="35"/>
      <c r="K799" s="35"/>
      <c r="L799" s="35"/>
      <c r="M799" s="35"/>
      <c r="N799" s="35"/>
      <c r="O799" s="35"/>
      <c r="P799" s="35"/>
      <c r="Q799" s="35"/>
      <c r="R799" s="35"/>
      <c r="S799" s="35"/>
    </row>
    <row r="800" spans="1:19">
      <c r="A800" s="79">
        <v>43895</v>
      </c>
      <c r="B800" s="35">
        <v>3023.9</v>
      </c>
      <c r="C800" s="35">
        <v>3075.7</v>
      </c>
      <c r="D800" s="35">
        <v>3083</v>
      </c>
      <c r="E800" s="35">
        <v>2999.8</v>
      </c>
      <c r="F800" s="35">
        <v>-3.39E-2</v>
      </c>
      <c r="G800" s="35"/>
      <c r="H800" s="82">
        <f>S_P_500_Historical_Data8[[#This Row],[Price]]/B799-1</f>
        <v>-3.3928628478323342E-2</v>
      </c>
      <c r="I800" s="35"/>
      <c r="J800" s="35"/>
      <c r="K800" s="35"/>
      <c r="L800" s="35"/>
      <c r="M800" s="35"/>
      <c r="N800" s="35"/>
      <c r="O800" s="35"/>
      <c r="P800" s="35"/>
      <c r="Q800" s="35"/>
      <c r="R800" s="35"/>
      <c r="S800" s="35"/>
    </row>
    <row r="801" spans="1:19">
      <c r="A801" s="79">
        <v>43896</v>
      </c>
      <c r="B801" s="35">
        <v>2972.4</v>
      </c>
      <c r="C801" s="35">
        <v>2954.2</v>
      </c>
      <c r="D801" s="35">
        <v>2985.9</v>
      </c>
      <c r="E801" s="35">
        <v>2901.5</v>
      </c>
      <c r="F801" s="35">
        <v>-1.7000000000000001E-2</v>
      </c>
      <c r="G801" s="35"/>
      <c r="H801" s="82">
        <f>S_P_500_Historical_Data8[[#This Row],[Price]]/B800-1</f>
        <v>-1.7030986474420473E-2</v>
      </c>
      <c r="I801" s="35"/>
      <c r="J801" s="35"/>
      <c r="K801" s="35"/>
      <c r="L801" s="35"/>
      <c r="M801" s="35"/>
      <c r="N801" s="35"/>
      <c r="O801" s="35"/>
      <c r="P801" s="35"/>
      <c r="Q801" s="35"/>
      <c r="R801" s="35"/>
      <c r="S801" s="35"/>
    </row>
    <row r="802" spans="1:19">
      <c r="A802" s="79">
        <v>43899</v>
      </c>
      <c r="B802" s="35">
        <v>2746.6</v>
      </c>
      <c r="C802" s="35">
        <v>2863.9</v>
      </c>
      <c r="D802" s="35">
        <v>2863.9</v>
      </c>
      <c r="E802" s="35">
        <v>2734.4</v>
      </c>
      <c r="F802" s="35">
        <v>-7.5999999999999998E-2</v>
      </c>
      <c r="G802" s="35"/>
      <c r="H802" s="82">
        <f>S_P_500_Historical_Data8[[#This Row],[Price]]/B801-1</f>
        <v>-7.5965549724128723E-2</v>
      </c>
      <c r="I802" s="35"/>
      <c r="J802" s="35"/>
      <c r="K802" s="35"/>
      <c r="L802" s="35"/>
      <c r="M802" s="35"/>
      <c r="N802" s="35"/>
      <c r="O802" s="35"/>
      <c r="P802" s="35"/>
      <c r="Q802" s="35"/>
      <c r="R802" s="35"/>
      <c r="S802" s="35"/>
    </row>
    <row r="803" spans="1:19">
      <c r="A803" s="79">
        <v>43900</v>
      </c>
      <c r="B803" s="35">
        <v>2882.2</v>
      </c>
      <c r="C803" s="35">
        <v>2813.5</v>
      </c>
      <c r="D803" s="35">
        <v>2882.6</v>
      </c>
      <c r="E803" s="35">
        <v>2734</v>
      </c>
      <c r="F803" s="35">
        <v>4.9399999999999999E-2</v>
      </c>
      <c r="G803" s="35"/>
      <c r="H803" s="82">
        <f>S_P_500_Historical_Data8[[#This Row],[Price]]/B802-1</f>
        <v>4.9370130342969443E-2</v>
      </c>
      <c r="I803" s="35"/>
      <c r="J803" s="35"/>
      <c r="K803" s="35"/>
      <c r="L803" s="35"/>
      <c r="M803" s="35"/>
      <c r="N803" s="35"/>
      <c r="O803" s="35"/>
      <c r="P803" s="35"/>
      <c r="Q803" s="35"/>
      <c r="R803" s="35"/>
      <c r="S803" s="35"/>
    </row>
    <row r="804" spans="1:19">
      <c r="A804" s="79">
        <v>43901</v>
      </c>
      <c r="B804" s="35">
        <v>2741.4</v>
      </c>
      <c r="C804" s="35">
        <v>2825.6</v>
      </c>
      <c r="D804" s="35">
        <v>2825.6</v>
      </c>
      <c r="E804" s="35">
        <v>2707.2</v>
      </c>
      <c r="F804" s="35">
        <v>-4.8899999999999999E-2</v>
      </c>
      <c r="G804" s="35"/>
      <c r="H804" s="82">
        <f>S_P_500_Historical_Data8[[#This Row],[Price]]/B803-1</f>
        <v>-4.8851571716050146E-2</v>
      </c>
      <c r="I804" s="35"/>
      <c r="J804" s="35"/>
      <c r="K804" s="35"/>
      <c r="L804" s="35"/>
      <c r="M804" s="35"/>
      <c r="N804" s="35"/>
      <c r="O804" s="35"/>
      <c r="P804" s="35"/>
      <c r="Q804" s="35"/>
      <c r="R804" s="35"/>
      <c r="S804" s="35"/>
    </row>
    <row r="805" spans="1:19">
      <c r="A805" s="79">
        <v>43902</v>
      </c>
      <c r="B805" s="35">
        <v>2480.6</v>
      </c>
      <c r="C805" s="35">
        <v>2630.9</v>
      </c>
      <c r="D805" s="35">
        <v>2660.9</v>
      </c>
      <c r="E805" s="35">
        <v>2478.9</v>
      </c>
      <c r="F805" s="35">
        <v>-9.5100000000000004E-2</v>
      </c>
      <c r="G805" s="35"/>
      <c r="H805" s="82">
        <f>S_P_500_Historical_Data8[[#This Row],[Price]]/B804-1</f>
        <v>-9.5133873203472774E-2</v>
      </c>
      <c r="I805" s="35"/>
      <c r="J805" s="35"/>
      <c r="K805" s="35"/>
      <c r="L805" s="35"/>
      <c r="M805" s="35"/>
      <c r="N805" s="35"/>
      <c r="O805" s="35"/>
      <c r="P805" s="35"/>
      <c r="Q805" s="35"/>
      <c r="R805" s="35"/>
      <c r="S805" s="35"/>
    </row>
    <row r="806" spans="1:19">
      <c r="A806" s="79">
        <v>43903</v>
      </c>
      <c r="B806" s="35">
        <v>2711</v>
      </c>
      <c r="C806" s="35">
        <v>2570</v>
      </c>
      <c r="D806" s="35">
        <v>2711.3</v>
      </c>
      <c r="E806" s="35">
        <v>2492.4</v>
      </c>
      <c r="F806" s="35">
        <v>9.2899999999999996E-2</v>
      </c>
      <c r="G806" s="35"/>
      <c r="H806" s="82">
        <f>S_P_500_Historical_Data8[[#This Row],[Price]]/B805-1</f>
        <v>9.2880754656131659E-2</v>
      </c>
      <c r="I806" s="35"/>
      <c r="J806" s="35"/>
      <c r="K806" s="35"/>
      <c r="L806" s="35"/>
      <c r="M806" s="35"/>
      <c r="N806" s="35"/>
      <c r="O806" s="35"/>
      <c r="P806" s="35"/>
      <c r="Q806" s="35"/>
      <c r="R806" s="35"/>
      <c r="S806" s="35"/>
    </row>
    <row r="807" spans="1:19">
      <c r="A807" s="79">
        <v>43906</v>
      </c>
      <c r="B807" s="35">
        <v>2386.1</v>
      </c>
      <c r="C807" s="35">
        <v>2508.6</v>
      </c>
      <c r="D807" s="35">
        <v>2563</v>
      </c>
      <c r="E807" s="35">
        <v>2380.9</v>
      </c>
      <c r="F807" s="35">
        <v>-0.1198</v>
      </c>
      <c r="G807" s="35"/>
      <c r="H807" s="82">
        <f>S_P_500_Historical_Data8[[#This Row],[Price]]/B806-1</f>
        <v>-0.11984507561785318</v>
      </c>
      <c r="I807" s="35"/>
      <c r="J807" s="35"/>
      <c r="K807" s="35"/>
      <c r="L807" s="35"/>
      <c r="M807" s="35"/>
      <c r="N807" s="35"/>
      <c r="O807" s="35"/>
      <c r="P807" s="35"/>
      <c r="Q807" s="35"/>
      <c r="R807" s="35"/>
      <c r="S807" s="35"/>
    </row>
    <row r="808" spans="1:19">
      <c r="A808" s="79">
        <v>43907</v>
      </c>
      <c r="B808" s="35">
        <v>2529.1999999999998</v>
      </c>
      <c r="C808" s="35">
        <v>2425.6999999999998</v>
      </c>
      <c r="D808" s="35">
        <v>2553.9</v>
      </c>
      <c r="E808" s="35">
        <v>2367</v>
      </c>
      <c r="F808" s="35">
        <v>0.06</v>
      </c>
      <c r="G808" s="35"/>
      <c r="H808" s="82">
        <f>S_P_500_Historical_Data8[[#This Row],[Price]]/B807-1</f>
        <v>5.9972339801349417E-2</v>
      </c>
      <c r="I808" s="35"/>
      <c r="J808" s="35"/>
      <c r="K808" s="35"/>
      <c r="L808" s="35"/>
      <c r="M808" s="35"/>
      <c r="N808" s="35"/>
      <c r="O808" s="35"/>
      <c r="P808" s="35"/>
      <c r="Q808" s="35"/>
      <c r="R808" s="35"/>
      <c r="S808" s="35"/>
    </row>
    <row r="809" spans="1:19">
      <c r="A809" s="79">
        <v>43908</v>
      </c>
      <c r="B809" s="35">
        <v>2398.1</v>
      </c>
      <c r="C809" s="35">
        <v>2436.5</v>
      </c>
      <c r="D809" s="35">
        <v>2453.6</v>
      </c>
      <c r="E809" s="35">
        <v>2280.5</v>
      </c>
      <c r="F809" s="35">
        <v>-5.1799999999999999E-2</v>
      </c>
      <c r="G809" s="35"/>
      <c r="H809" s="82">
        <f>S_P_500_Historical_Data8[[#This Row],[Price]]/B808-1</f>
        <v>-5.1834572196742035E-2</v>
      </c>
      <c r="I809" s="35"/>
      <c r="J809" s="35"/>
      <c r="K809" s="35"/>
      <c r="L809" s="35"/>
      <c r="M809" s="35"/>
      <c r="N809" s="35"/>
      <c r="O809" s="35"/>
      <c r="P809" s="35"/>
      <c r="Q809" s="35"/>
      <c r="R809" s="35"/>
      <c r="S809" s="35"/>
    </row>
    <row r="810" spans="1:19">
      <c r="A810" s="79">
        <v>43909</v>
      </c>
      <c r="B810" s="35">
        <v>2409.4</v>
      </c>
      <c r="C810" s="35">
        <v>2393.5</v>
      </c>
      <c r="D810" s="35">
        <v>2467</v>
      </c>
      <c r="E810" s="35">
        <v>2319.8000000000002</v>
      </c>
      <c r="F810" s="35">
        <v>4.7000000000000002E-3</v>
      </c>
      <c r="G810" s="35"/>
      <c r="H810" s="82">
        <f>S_P_500_Historical_Data8[[#This Row],[Price]]/B809-1</f>
        <v>4.712063717109416E-3</v>
      </c>
      <c r="I810" s="35"/>
      <c r="J810" s="35"/>
      <c r="K810" s="35"/>
      <c r="L810" s="35"/>
      <c r="M810" s="35"/>
      <c r="N810" s="35"/>
      <c r="O810" s="35"/>
      <c r="P810" s="35"/>
      <c r="Q810" s="35"/>
      <c r="R810" s="35"/>
      <c r="S810" s="35"/>
    </row>
    <row r="811" spans="1:19">
      <c r="A811" s="79">
        <v>43910</v>
      </c>
      <c r="B811" s="35">
        <v>2304.9</v>
      </c>
      <c r="C811" s="35">
        <v>2431.9</v>
      </c>
      <c r="D811" s="35">
        <v>2453</v>
      </c>
      <c r="E811" s="35">
        <v>2295.6</v>
      </c>
      <c r="F811" s="35">
        <v>-4.3400000000000001E-2</v>
      </c>
      <c r="G811" s="35"/>
      <c r="H811" s="82">
        <f>S_P_500_Historical_Data8[[#This Row],[Price]]/B810-1</f>
        <v>-4.3371793807586934E-2</v>
      </c>
      <c r="I811" s="35"/>
      <c r="J811" s="35"/>
      <c r="K811" s="35"/>
      <c r="L811" s="35"/>
      <c r="M811" s="35"/>
      <c r="N811" s="35"/>
      <c r="O811" s="35"/>
      <c r="P811" s="35"/>
      <c r="Q811" s="35"/>
      <c r="R811" s="35"/>
      <c r="S811" s="35"/>
    </row>
    <row r="812" spans="1:19">
      <c r="A812" s="79">
        <v>43913</v>
      </c>
      <c r="B812" s="35">
        <v>2237.4</v>
      </c>
      <c r="C812" s="35">
        <v>2290.6999999999998</v>
      </c>
      <c r="D812" s="35">
        <v>2300.6999999999998</v>
      </c>
      <c r="E812" s="35">
        <v>2191.9</v>
      </c>
      <c r="F812" s="35">
        <v>-2.93E-2</v>
      </c>
      <c r="G812" s="35"/>
      <c r="H812" s="82">
        <f>S_P_500_Historical_Data8[[#This Row],[Price]]/B811-1</f>
        <v>-2.9285435376805946E-2</v>
      </c>
      <c r="I812" s="35"/>
      <c r="J812" s="35"/>
      <c r="K812" s="35"/>
      <c r="L812" s="35"/>
      <c r="M812" s="35"/>
      <c r="N812" s="35"/>
      <c r="O812" s="35"/>
      <c r="P812" s="35"/>
      <c r="Q812" s="35"/>
      <c r="R812" s="35"/>
      <c r="S812" s="35"/>
    </row>
    <row r="813" spans="1:19">
      <c r="A813" s="79">
        <v>43914</v>
      </c>
      <c r="B813" s="35">
        <v>2447.3000000000002</v>
      </c>
      <c r="C813" s="35">
        <v>2344.4</v>
      </c>
      <c r="D813" s="35">
        <v>2449.6999999999998</v>
      </c>
      <c r="E813" s="35">
        <v>2344.4</v>
      </c>
      <c r="F813" s="35">
        <v>9.3799999999999994E-2</v>
      </c>
      <c r="G813" s="35"/>
      <c r="H813" s="82">
        <f>S_P_500_Historical_Data8[[#This Row],[Price]]/B812-1</f>
        <v>9.3814248681505452E-2</v>
      </c>
      <c r="I813" s="35"/>
      <c r="J813" s="35"/>
      <c r="K813" s="35"/>
      <c r="L813" s="35"/>
      <c r="M813" s="35"/>
      <c r="N813" s="35"/>
      <c r="O813" s="35"/>
      <c r="P813" s="35"/>
      <c r="Q813" s="35"/>
      <c r="R813" s="35"/>
      <c r="S813" s="35"/>
    </row>
    <row r="814" spans="1:19">
      <c r="A814" s="79">
        <v>43915</v>
      </c>
      <c r="B814" s="35">
        <v>2475.6</v>
      </c>
      <c r="C814" s="35">
        <v>2457.8000000000002</v>
      </c>
      <c r="D814" s="35">
        <v>2571.4</v>
      </c>
      <c r="E814" s="35">
        <v>2407.5</v>
      </c>
      <c r="F814" s="35">
        <v>1.1599999999999999E-2</v>
      </c>
      <c r="G814" s="35"/>
      <c r="H814" s="82">
        <f>S_P_500_Historical_Data8[[#This Row],[Price]]/B813-1</f>
        <v>1.1563764148244893E-2</v>
      </c>
      <c r="I814" s="35"/>
      <c r="J814" s="35"/>
      <c r="K814" s="35"/>
      <c r="L814" s="35"/>
      <c r="M814" s="35"/>
      <c r="N814" s="35"/>
      <c r="O814" s="35"/>
      <c r="P814" s="35"/>
      <c r="Q814" s="35"/>
      <c r="R814" s="35"/>
      <c r="S814" s="35"/>
    </row>
    <row r="815" spans="1:19">
      <c r="A815" s="79">
        <v>43916</v>
      </c>
      <c r="B815" s="35">
        <v>2630.1</v>
      </c>
      <c r="C815" s="35">
        <v>2501.3000000000002</v>
      </c>
      <c r="D815" s="35">
        <v>2637</v>
      </c>
      <c r="E815" s="35">
        <v>2500.6999999999998</v>
      </c>
      <c r="F815" s="35">
        <v>6.2399999999999997E-2</v>
      </c>
      <c r="G815" s="35"/>
      <c r="H815" s="82">
        <f>S_P_500_Historical_Data8[[#This Row],[Price]]/B814-1</f>
        <v>6.2409112942316991E-2</v>
      </c>
      <c r="I815" s="35"/>
      <c r="J815" s="35"/>
      <c r="K815" s="35"/>
      <c r="L815" s="35"/>
      <c r="M815" s="35"/>
      <c r="N815" s="35"/>
      <c r="O815" s="35"/>
      <c r="P815" s="35"/>
      <c r="Q815" s="35"/>
      <c r="R815" s="35"/>
      <c r="S815" s="35"/>
    </row>
    <row r="816" spans="1:19">
      <c r="A816" s="79">
        <v>43917</v>
      </c>
      <c r="B816" s="35">
        <v>2541.5</v>
      </c>
      <c r="C816" s="35">
        <v>2555.9</v>
      </c>
      <c r="D816" s="35">
        <v>2615.9</v>
      </c>
      <c r="E816" s="35">
        <v>2520</v>
      </c>
      <c r="F816" s="35">
        <v>-3.3700000000000001E-2</v>
      </c>
      <c r="G816" s="35"/>
      <c r="H816" s="82">
        <f>S_P_500_Historical_Data8[[#This Row],[Price]]/B815-1</f>
        <v>-3.36869320558153E-2</v>
      </c>
      <c r="I816" s="35"/>
      <c r="J816" s="35"/>
      <c r="K816" s="35"/>
      <c r="L816" s="35"/>
      <c r="M816" s="35"/>
      <c r="N816" s="35"/>
      <c r="O816" s="35"/>
      <c r="P816" s="35"/>
      <c r="Q816" s="35"/>
      <c r="R816" s="35"/>
      <c r="S816" s="35"/>
    </row>
    <row r="817" spans="1:19">
      <c r="A817" s="79">
        <v>43920</v>
      </c>
      <c r="B817" s="35">
        <v>2626.7</v>
      </c>
      <c r="C817" s="35">
        <v>2559</v>
      </c>
      <c r="D817" s="35">
        <v>2631.8</v>
      </c>
      <c r="E817" s="35">
        <v>2545.3000000000002</v>
      </c>
      <c r="F817" s="35">
        <v>3.3500000000000002E-2</v>
      </c>
      <c r="G817" s="35"/>
      <c r="H817" s="82">
        <f>S_P_500_Historical_Data8[[#This Row],[Price]]/B816-1</f>
        <v>3.3523509738343504E-2</v>
      </c>
      <c r="I817" s="35"/>
      <c r="J817" s="35"/>
      <c r="K817" s="35"/>
      <c r="L817" s="35"/>
      <c r="M817" s="35"/>
      <c r="N817" s="35"/>
      <c r="O817" s="35"/>
      <c r="P817" s="35"/>
      <c r="Q817" s="35"/>
      <c r="R817" s="35"/>
      <c r="S817" s="35"/>
    </row>
    <row r="818" spans="1:19">
      <c r="A818" s="79">
        <v>43921</v>
      </c>
      <c r="B818" s="35">
        <v>2584.6</v>
      </c>
      <c r="C818" s="35">
        <v>2614.6999999999998</v>
      </c>
      <c r="D818" s="35">
        <v>2641.4</v>
      </c>
      <c r="E818" s="35">
        <v>2571.1999999999998</v>
      </c>
      <c r="F818" s="35">
        <v>-1.6E-2</v>
      </c>
      <c r="G818" s="35"/>
      <c r="H818" s="82">
        <f>S_P_500_Historical_Data8[[#This Row],[Price]]/B817-1</f>
        <v>-1.6027715384322461E-2</v>
      </c>
      <c r="I818" s="35"/>
      <c r="J818" s="35"/>
      <c r="K818" s="35"/>
      <c r="L818" s="35"/>
      <c r="M818" s="35"/>
      <c r="N818" s="35"/>
      <c r="O818" s="35"/>
      <c r="P818" s="35"/>
      <c r="Q818" s="35"/>
      <c r="R818" s="35"/>
      <c r="S818" s="35"/>
    </row>
    <row r="819" spans="1:19">
      <c r="A819" s="79">
        <v>43922</v>
      </c>
      <c r="B819" s="35">
        <v>2470.5</v>
      </c>
      <c r="C819" s="35">
        <v>2498.1</v>
      </c>
      <c r="D819" s="35">
        <v>2522.8000000000002</v>
      </c>
      <c r="E819" s="35">
        <v>2447.5</v>
      </c>
      <c r="F819" s="35">
        <v>-4.41E-2</v>
      </c>
      <c r="G819" s="35"/>
      <c r="H819" s="82">
        <f>S_P_500_Historical_Data8[[#This Row],[Price]]/B818-1</f>
        <v>-4.4146096107714916E-2</v>
      </c>
      <c r="I819" s="35"/>
      <c r="J819" s="35"/>
      <c r="K819" s="35"/>
      <c r="L819" s="35"/>
      <c r="M819" s="35"/>
      <c r="N819" s="35"/>
      <c r="O819" s="35"/>
      <c r="P819" s="35"/>
      <c r="Q819" s="35"/>
      <c r="R819" s="35"/>
      <c r="S819" s="35"/>
    </row>
    <row r="820" spans="1:19">
      <c r="A820" s="79">
        <v>43923</v>
      </c>
      <c r="B820" s="35">
        <v>2526.9</v>
      </c>
      <c r="C820" s="35">
        <v>2458.5</v>
      </c>
      <c r="D820" s="35">
        <v>2533.1999999999998</v>
      </c>
      <c r="E820" s="35">
        <v>2455.8000000000002</v>
      </c>
      <c r="F820" s="35">
        <v>2.2800000000000001E-2</v>
      </c>
      <c r="G820" s="35"/>
      <c r="H820" s="82">
        <f>S_P_500_Historical_Data8[[#This Row],[Price]]/B819-1</f>
        <v>2.2829386763812964E-2</v>
      </c>
      <c r="I820" s="35"/>
      <c r="J820" s="35"/>
      <c r="K820" s="35"/>
      <c r="L820" s="35"/>
      <c r="M820" s="35"/>
      <c r="N820" s="35"/>
      <c r="O820" s="35"/>
      <c r="P820" s="35"/>
      <c r="Q820" s="35"/>
      <c r="R820" s="35"/>
      <c r="S820" s="35"/>
    </row>
    <row r="821" spans="1:19">
      <c r="A821" s="79">
        <v>43924</v>
      </c>
      <c r="B821" s="35">
        <v>2488.6999999999998</v>
      </c>
      <c r="C821" s="35">
        <v>2514.9</v>
      </c>
      <c r="D821" s="35">
        <v>2538.1999999999998</v>
      </c>
      <c r="E821" s="35">
        <v>2460</v>
      </c>
      <c r="F821" s="35">
        <v>-1.5100000000000001E-2</v>
      </c>
      <c r="G821" s="35"/>
      <c r="H821" s="82">
        <f>S_P_500_Historical_Data8[[#This Row],[Price]]/B820-1</f>
        <v>-1.5117337449048307E-2</v>
      </c>
      <c r="I821" s="35"/>
      <c r="J821" s="35"/>
      <c r="K821" s="35"/>
      <c r="L821" s="35"/>
      <c r="M821" s="35"/>
      <c r="N821" s="35"/>
      <c r="O821" s="35"/>
      <c r="P821" s="35"/>
      <c r="Q821" s="35"/>
      <c r="R821" s="35"/>
      <c r="S821" s="35"/>
    </row>
    <row r="822" spans="1:19">
      <c r="A822" s="79">
        <v>43927</v>
      </c>
      <c r="B822" s="35">
        <v>2663.7</v>
      </c>
      <c r="C822" s="35">
        <v>2578.3000000000002</v>
      </c>
      <c r="D822" s="35">
        <v>2676.8</v>
      </c>
      <c r="E822" s="35">
        <v>2574.6</v>
      </c>
      <c r="F822" s="35">
        <v>7.0300000000000001E-2</v>
      </c>
      <c r="G822" s="35"/>
      <c r="H822" s="82">
        <f>S_P_500_Historical_Data8[[#This Row],[Price]]/B821-1</f>
        <v>7.031783662152935E-2</v>
      </c>
      <c r="I822" s="35"/>
      <c r="J822" s="35"/>
      <c r="K822" s="35"/>
      <c r="L822" s="35"/>
      <c r="M822" s="35"/>
      <c r="N822" s="35"/>
      <c r="O822" s="35"/>
      <c r="P822" s="35"/>
      <c r="Q822" s="35"/>
      <c r="R822" s="35"/>
      <c r="S822" s="35"/>
    </row>
    <row r="823" spans="1:19">
      <c r="A823" s="79">
        <v>43928</v>
      </c>
      <c r="B823" s="35">
        <v>2659.4</v>
      </c>
      <c r="C823" s="35">
        <v>2738.7</v>
      </c>
      <c r="D823" s="35">
        <v>2756.9</v>
      </c>
      <c r="E823" s="35">
        <v>2657.7</v>
      </c>
      <c r="F823" s="35">
        <v>-1.6000000000000001E-3</v>
      </c>
      <c r="G823" s="35"/>
      <c r="H823" s="82">
        <f>S_P_500_Historical_Data8[[#This Row],[Price]]/B822-1</f>
        <v>-1.6142959041932636E-3</v>
      </c>
      <c r="I823" s="35"/>
      <c r="J823" s="35"/>
      <c r="K823" s="35"/>
      <c r="L823" s="35"/>
      <c r="M823" s="35"/>
      <c r="N823" s="35"/>
      <c r="O823" s="35"/>
      <c r="P823" s="35"/>
      <c r="Q823" s="35"/>
      <c r="R823" s="35"/>
      <c r="S823" s="35"/>
    </row>
    <row r="824" spans="1:19">
      <c r="A824" s="79">
        <v>43929</v>
      </c>
      <c r="B824" s="35">
        <v>2750</v>
      </c>
      <c r="C824" s="35">
        <v>2685</v>
      </c>
      <c r="D824" s="35">
        <v>2760.8</v>
      </c>
      <c r="E824" s="35">
        <v>2663.3</v>
      </c>
      <c r="F824" s="35">
        <v>3.4099999999999998E-2</v>
      </c>
      <c r="G824" s="35"/>
      <c r="H824" s="82">
        <f>S_P_500_Historical_Data8[[#This Row],[Price]]/B823-1</f>
        <v>3.4067834849966117E-2</v>
      </c>
      <c r="I824" s="35"/>
      <c r="J824" s="35"/>
      <c r="K824" s="35"/>
      <c r="L824" s="35"/>
      <c r="M824" s="35"/>
      <c r="N824" s="35"/>
      <c r="O824" s="35"/>
      <c r="P824" s="35"/>
      <c r="Q824" s="35"/>
      <c r="R824" s="35"/>
      <c r="S824" s="35"/>
    </row>
    <row r="825" spans="1:19">
      <c r="A825" s="79">
        <v>43930</v>
      </c>
      <c r="B825" s="35">
        <v>2789.8</v>
      </c>
      <c r="C825" s="35">
        <v>2777</v>
      </c>
      <c r="D825" s="35">
        <v>2818.6</v>
      </c>
      <c r="E825" s="35">
        <v>2762.4</v>
      </c>
      <c r="F825" s="35">
        <v>1.4500000000000001E-2</v>
      </c>
      <c r="G825" s="35"/>
      <c r="H825" s="82">
        <f>S_P_500_Historical_Data8[[#This Row],[Price]]/B824-1</f>
        <v>1.4472727272727415E-2</v>
      </c>
      <c r="I825" s="35"/>
      <c r="J825" s="35"/>
      <c r="K825" s="35"/>
      <c r="L825" s="35"/>
      <c r="M825" s="35"/>
      <c r="N825" s="35"/>
      <c r="O825" s="35"/>
      <c r="P825" s="35"/>
      <c r="Q825" s="35"/>
      <c r="R825" s="35"/>
      <c r="S825" s="35"/>
    </row>
    <row r="826" spans="1:19">
      <c r="A826" s="79">
        <v>43934</v>
      </c>
      <c r="B826" s="35">
        <v>2761.6</v>
      </c>
      <c r="C826" s="35">
        <v>2782.5</v>
      </c>
      <c r="D826" s="35">
        <v>2782.5</v>
      </c>
      <c r="E826" s="35">
        <v>2721.2</v>
      </c>
      <c r="F826" s="35">
        <v>-1.01E-2</v>
      </c>
      <c r="G826" s="35"/>
      <c r="H826" s="82">
        <f>S_P_500_Historical_Data8[[#This Row],[Price]]/B825-1</f>
        <v>-1.0108251487561892E-2</v>
      </c>
      <c r="I826" s="35"/>
      <c r="J826" s="35"/>
      <c r="K826" s="35"/>
      <c r="L826" s="35"/>
      <c r="M826" s="35"/>
      <c r="N826" s="35"/>
      <c r="O826" s="35"/>
      <c r="P826" s="35"/>
      <c r="Q826" s="35"/>
      <c r="R826" s="35"/>
      <c r="S826" s="35"/>
    </row>
    <row r="827" spans="1:19">
      <c r="A827" s="79">
        <v>43935</v>
      </c>
      <c r="B827" s="35">
        <v>2846.1</v>
      </c>
      <c r="C827" s="35">
        <v>2805.1</v>
      </c>
      <c r="D827" s="35">
        <v>2851.8</v>
      </c>
      <c r="E827" s="35">
        <v>2805.1</v>
      </c>
      <c r="F827" s="35">
        <v>3.0599999999999999E-2</v>
      </c>
      <c r="G827" s="35"/>
      <c r="H827" s="82">
        <f>S_P_500_Historical_Data8[[#This Row],[Price]]/B826-1</f>
        <v>3.0598203939744995E-2</v>
      </c>
      <c r="I827" s="35"/>
      <c r="J827" s="35"/>
      <c r="K827" s="35"/>
      <c r="L827" s="35"/>
      <c r="M827" s="35"/>
      <c r="N827" s="35"/>
      <c r="O827" s="35"/>
      <c r="P827" s="35"/>
      <c r="Q827" s="35"/>
      <c r="R827" s="35"/>
      <c r="S827" s="35"/>
    </row>
    <row r="828" spans="1:19">
      <c r="A828" s="79">
        <v>43936</v>
      </c>
      <c r="B828" s="35">
        <v>2783.4</v>
      </c>
      <c r="C828" s="35">
        <v>2795.6</v>
      </c>
      <c r="D828" s="35">
        <v>2801.9</v>
      </c>
      <c r="E828" s="35">
        <v>2761.5</v>
      </c>
      <c r="F828" s="35">
        <v>-2.1999999999999999E-2</v>
      </c>
      <c r="G828" s="35"/>
      <c r="H828" s="82">
        <f>S_P_500_Historical_Data8[[#This Row],[Price]]/B827-1</f>
        <v>-2.2030146516285432E-2</v>
      </c>
      <c r="I828" s="35"/>
      <c r="J828" s="35"/>
      <c r="K828" s="35"/>
      <c r="L828" s="35"/>
      <c r="M828" s="35"/>
      <c r="N828" s="35"/>
      <c r="O828" s="35"/>
      <c r="P828" s="35"/>
      <c r="Q828" s="35"/>
      <c r="R828" s="35"/>
      <c r="S828" s="35"/>
    </row>
    <row r="829" spans="1:19">
      <c r="A829" s="79">
        <v>43937</v>
      </c>
      <c r="B829" s="35">
        <v>2799.6</v>
      </c>
      <c r="C829" s="35">
        <v>2799.3</v>
      </c>
      <c r="D829" s="35">
        <v>2806.5</v>
      </c>
      <c r="E829" s="35">
        <v>2764.3</v>
      </c>
      <c r="F829" s="35">
        <v>5.7999999999999996E-3</v>
      </c>
      <c r="G829" s="35"/>
      <c r="H829" s="82">
        <f>S_P_500_Historical_Data8[[#This Row],[Price]]/B828-1</f>
        <v>5.8202198749730538E-3</v>
      </c>
      <c r="I829" s="35"/>
      <c r="J829" s="35"/>
      <c r="K829" s="35"/>
      <c r="L829" s="35"/>
      <c r="M829" s="35"/>
      <c r="N829" s="35"/>
      <c r="O829" s="35"/>
      <c r="P829" s="35"/>
      <c r="Q829" s="35"/>
      <c r="R829" s="35"/>
      <c r="S829" s="35"/>
    </row>
    <row r="830" spans="1:19">
      <c r="A830" s="79">
        <v>43938</v>
      </c>
      <c r="B830" s="35">
        <v>2874.6</v>
      </c>
      <c r="C830" s="35">
        <v>2842.4</v>
      </c>
      <c r="D830" s="35">
        <v>2879.2</v>
      </c>
      <c r="E830" s="35">
        <v>2830.9</v>
      </c>
      <c r="F830" s="35">
        <v>2.6800000000000001E-2</v>
      </c>
      <c r="G830" s="35"/>
      <c r="H830" s="82">
        <f>S_P_500_Historical_Data8[[#This Row],[Price]]/B829-1</f>
        <v>2.6789541363051894E-2</v>
      </c>
      <c r="I830" s="35"/>
      <c r="J830" s="35"/>
      <c r="K830" s="35"/>
      <c r="L830" s="35"/>
      <c r="M830" s="35"/>
      <c r="N830" s="35"/>
      <c r="O830" s="35"/>
      <c r="P830" s="35"/>
      <c r="Q830" s="35"/>
      <c r="R830" s="35"/>
      <c r="S830" s="35"/>
    </row>
    <row r="831" spans="1:19">
      <c r="A831" s="79">
        <v>43941</v>
      </c>
      <c r="B831" s="35">
        <v>2823.2</v>
      </c>
      <c r="C831" s="35">
        <v>2845.6</v>
      </c>
      <c r="D831" s="35">
        <v>2869</v>
      </c>
      <c r="E831" s="35">
        <v>2820.4</v>
      </c>
      <c r="F831" s="35">
        <v>-1.7899999999999999E-2</v>
      </c>
      <c r="G831" s="35"/>
      <c r="H831" s="82">
        <f>S_P_500_Historical_Data8[[#This Row],[Price]]/B830-1</f>
        <v>-1.7880748625895837E-2</v>
      </c>
      <c r="I831" s="35"/>
      <c r="J831" s="35"/>
      <c r="K831" s="35"/>
      <c r="L831" s="35"/>
      <c r="M831" s="35"/>
      <c r="N831" s="35"/>
      <c r="O831" s="35"/>
      <c r="P831" s="35"/>
      <c r="Q831" s="35"/>
      <c r="R831" s="35"/>
      <c r="S831" s="35"/>
    </row>
    <row r="832" spans="1:19">
      <c r="A832" s="79">
        <v>43942</v>
      </c>
      <c r="B832" s="35">
        <v>2736.6</v>
      </c>
      <c r="C832" s="35">
        <v>2784.8</v>
      </c>
      <c r="D832" s="35">
        <v>2785.5</v>
      </c>
      <c r="E832" s="35">
        <v>2727.1</v>
      </c>
      <c r="F832" s="35">
        <v>-3.0700000000000002E-2</v>
      </c>
      <c r="G832" s="35"/>
      <c r="H832" s="82">
        <f>S_P_500_Historical_Data8[[#This Row],[Price]]/B831-1</f>
        <v>-3.0674412014734975E-2</v>
      </c>
      <c r="I832" s="35"/>
      <c r="J832" s="35"/>
      <c r="K832" s="35"/>
      <c r="L832" s="35"/>
      <c r="M832" s="35"/>
      <c r="N832" s="35"/>
      <c r="O832" s="35"/>
      <c r="P832" s="35"/>
      <c r="Q832" s="35"/>
      <c r="R832" s="35"/>
      <c r="S832" s="35"/>
    </row>
    <row r="833" spans="1:19">
      <c r="A833" s="79">
        <v>43943</v>
      </c>
      <c r="B833" s="35">
        <v>2799.3</v>
      </c>
      <c r="C833" s="35">
        <v>2787.9</v>
      </c>
      <c r="D833" s="35">
        <v>2815.1</v>
      </c>
      <c r="E833" s="35">
        <v>2775.9</v>
      </c>
      <c r="F833" s="35">
        <v>2.29E-2</v>
      </c>
      <c r="G833" s="35"/>
      <c r="H833" s="82">
        <f>S_P_500_Historical_Data8[[#This Row],[Price]]/B832-1</f>
        <v>2.2911642183731651E-2</v>
      </c>
      <c r="I833" s="35"/>
      <c r="J833" s="35"/>
      <c r="K833" s="35"/>
      <c r="L833" s="35"/>
      <c r="M833" s="35"/>
      <c r="N833" s="35"/>
      <c r="O833" s="35"/>
      <c r="P833" s="35"/>
      <c r="Q833" s="35"/>
      <c r="R833" s="35"/>
      <c r="S833" s="35"/>
    </row>
    <row r="834" spans="1:19">
      <c r="A834" s="79">
        <v>43944</v>
      </c>
      <c r="B834" s="35">
        <v>2797.8</v>
      </c>
      <c r="C834" s="35">
        <v>2810.4</v>
      </c>
      <c r="D834" s="35">
        <v>2844.9</v>
      </c>
      <c r="E834" s="35">
        <v>2794.3</v>
      </c>
      <c r="F834" s="35">
        <v>-5.0000000000000001E-4</v>
      </c>
      <c r="G834" s="35"/>
      <c r="H834" s="82">
        <f>S_P_500_Historical_Data8[[#This Row],[Price]]/B833-1</f>
        <v>-5.3584824777619389E-4</v>
      </c>
      <c r="I834" s="35"/>
      <c r="J834" s="35"/>
      <c r="K834" s="35"/>
      <c r="L834" s="35"/>
      <c r="M834" s="35"/>
      <c r="N834" s="35"/>
      <c r="O834" s="35"/>
      <c r="P834" s="35"/>
      <c r="Q834" s="35"/>
      <c r="R834" s="35"/>
      <c r="S834" s="35"/>
    </row>
    <row r="835" spans="1:19">
      <c r="A835" s="79">
        <v>43945</v>
      </c>
      <c r="B835" s="35">
        <v>2836.7</v>
      </c>
      <c r="C835" s="35">
        <v>2812.6</v>
      </c>
      <c r="D835" s="35">
        <v>2842.7</v>
      </c>
      <c r="E835" s="35">
        <v>2791.8</v>
      </c>
      <c r="F835" s="35">
        <v>1.3899999999999999E-2</v>
      </c>
      <c r="G835" s="35"/>
      <c r="H835" s="82">
        <f>S_P_500_Historical_Data8[[#This Row],[Price]]/B834-1</f>
        <v>1.3903781542640603E-2</v>
      </c>
      <c r="I835" s="35"/>
      <c r="J835" s="35"/>
      <c r="K835" s="35"/>
      <c r="L835" s="35"/>
      <c r="M835" s="35"/>
      <c r="N835" s="35"/>
      <c r="O835" s="35"/>
      <c r="P835" s="35"/>
      <c r="Q835" s="35"/>
      <c r="R835" s="35"/>
      <c r="S835" s="35"/>
    </row>
    <row r="836" spans="1:19">
      <c r="A836" s="79">
        <v>43948</v>
      </c>
      <c r="B836" s="35">
        <v>2878.5</v>
      </c>
      <c r="C836" s="35">
        <v>2854.7</v>
      </c>
      <c r="D836" s="35">
        <v>2887.7</v>
      </c>
      <c r="E836" s="35">
        <v>2852.9</v>
      </c>
      <c r="F836" s="35">
        <v>1.47E-2</v>
      </c>
      <c r="G836" s="35"/>
      <c r="H836" s="82">
        <f>S_P_500_Historical_Data8[[#This Row],[Price]]/B835-1</f>
        <v>1.4735432016075078E-2</v>
      </c>
      <c r="I836" s="35"/>
      <c r="J836" s="35"/>
      <c r="K836" s="35"/>
      <c r="L836" s="35"/>
      <c r="M836" s="35"/>
      <c r="N836" s="35"/>
      <c r="O836" s="35"/>
      <c r="P836" s="35"/>
      <c r="Q836" s="35"/>
      <c r="R836" s="35"/>
      <c r="S836" s="35"/>
    </row>
    <row r="837" spans="1:19">
      <c r="A837" s="79">
        <v>43949</v>
      </c>
      <c r="B837" s="35">
        <v>2863.4</v>
      </c>
      <c r="C837" s="35">
        <v>2910</v>
      </c>
      <c r="D837" s="35">
        <v>2921.2</v>
      </c>
      <c r="E837" s="35">
        <v>2860.7</v>
      </c>
      <c r="F837" s="35">
        <v>-5.1999999999999998E-3</v>
      </c>
      <c r="G837" s="35"/>
      <c r="H837" s="82">
        <f>S_P_500_Historical_Data8[[#This Row],[Price]]/B836-1</f>
        <v>-5.2457877366683947E-3</v>
      </c>
      <c r="I837" s="35"/>
      <c r="J837" s="35"/>
      <c r="K837" s="35"/>
      <c r="L837" s="35"/>
      <c r="M837" s="35"/>
      <c r="N837" s="35"/>
      <c r="O837" s="35"/>
      <c r="P837" s="35"/>
      <c r="Q837" s="35"/>
      <c r="R837" s="35"/>
      <c r="S837" s="35"/>
    </row>
    <row r="838" spans="1:19">
      <c r="A838" s="79">
        <v>43950</v>
      </c>
      <c r="B838" s="35">
        <v>2939.5</v>
      </c>
      <c r="C838" s="35">
        <v>2918.5</v>
      </c>
      <c r="D838" s="35">
        <v>2954.9</v>
      </c>
      <c r="E838" s="35">
        <v>2912.2</v>
      </c>
      <c r="F838" s="35">
        <v>2.6599999999999999E-2</v>
      </c>
      <c r="G838" s="35"/>
      <c r="H838" s="82">
        <f>S_P_500_Historical_Data8[[#This Row],[Price]]/B837-1</f>
        <v>2.6576796814975268E-2</v>
      </c>
      <c r="I838" s="35"/>
      <c r="J838" s="35"/>
      <c r="K838" s="35"/>
      <c r="L838" s="35"/>
      <c r="M838" s="35"/>
      <c r="N838" s="35"/>
      <c r="O838" s="35"/>
      <c r="P838" s="35"/>
      <c r="Q838" s="35"/>
      <c r="R838" s="35"/>
      <c r="S838" s="35"/>
    </row>
    <row r="839" spans="1:19">
      <c r="A839" s="79">
        <v>43951</v>
      </c>
      <c r="B839" s="35">
        <v>2912.4</v>
      </c>
      <c r="C839" s="35">
        <v>2930.9</v>
      </c>
      <c r="D839" s="35">
        <v>2930.9</v>
      </c>
      <c r="E839" s="35">
        <v>2892.5</v>
      </c>
      <c r="F839" s="35">
        <v>-9.1999999999999998E-3</v>
      </c>
      <c r="G839" s="35"/>
      <c r="H839" s="82">
        <f>S_P_500_Historical_Data8[[#This Row],[Price]]/B838-1</f>
        <v>-9.2192549753359332E-3</v>
      </c>
      <c r="I839" s="35"/>
      <c r="J839" s="35"/>
      <c r="K839" s="35"/>
      <c r="L839" s="35"/>
      <c r="M839" s="35"/>
      <c r="N839" s="35"/>
      <c r="O839" s="35"/>
      <c r="P839" s="35"/>
      <c r="Q839" s="35"/>
      <c r="R839" s="35"/>
      <c r="S839" s="35"/>
    </row>
    <row r="840" spans="1:19">
      <c r="A840" s="79">
        <v>43952</v>
      </c>
      <c r="B840" s="35">
        <v>2830.7</v>
      </c>
      <c r="C840" s="35">
        <v>2869.1</v>
      </c>
      <c r="D840" s="35">
        <v>2869.1</v>
      </c>
      <c r="E840" s="35">
        <v>2821.6</v>
      </c>
      <c r="F840" s="35">
        <v>-2.81E-2</v>
      </c>
      <c r="G840" s="35"/>
      <c r="H840" s="82">
        <f>S_P_500_Historical_Data8[[#This Row],[Price]]/B839-1</f>
        <v>-2.8052465320697828E-2</v>
      </c>
      <c r="I840" s="35"/>
      <c r="J840" s="35"/>
      <c r="K840" s="35"/>
      <c r="L840" s="35"/>
      <c r="M840" s="35"/>
      <c r="N840" s="35"/>
      <c r="O840" s="35"/>
      <c r="P840" s="35"/>
      <c r="Q840" s="35"/>
      <c r="R840" s="35"/>
      <c r="S840" s="35"/>
    </row>
    <row r="841" spans="1:19">
      <c r="A841" s="79">
        <v>43955</v>
      </c>
      <c r="B841" s="35">
        <v>2842.7</v>
      </c>
      <c r="C841" s="35">
        <v>2815</v>
      </c>
      <c r="D841" s="35">
        <v>2844.2</v>
      </c>
      <c r="E841" s="35">
        <v>2797.8</v>
      </c>
      <c r="F841" s="35">
        <v>4.1999999999999997E-3</v>
      </c>
      <c r="G841" s="35"/>
      <c r="H841" s="82">
        <f>S_P_500_Historical_Data8[[#This Row],[Price]]/B840-1</f>
        <v>4.2392341117039045E-3</v>
      </c>
      <c r="I841" s="35"/>
      <c r="J841" s="35"/>
      <c r="K841" s="35"/>
      <c r="L841" s="35"/>
      <c r="M841" s="35"/>
      <c r="N841" s="35"/>
      <c r="O841" s="35"/>
      <c r="P841" s="35"/>
      <c r="Q841" s="35"/>
      <c r="R841" s="35"/>
      <c r="S841" s="35"/>
    </row>
    <row r="842" spans="1:19">
      <c r="A842" s="79">
        <v>43956</v>
      </c>
      <c r="B842" s="35">
        <v>2868.4</v>
      </c>
      <c r="C842" s="35">
        <v>2868.9</v>
      </c>
      <c r="D842" s="35">
        <v>2898.2</v>
      </c>
      <c r="E842" s="35">
        <v>2863.6</v>
      </c>
      <c r="F842" s="35">
        <v>8.9999999999999993E-3</v>
      </c>
      <c r="G842" s="35"/>
      <c r="H842" s="82">
        <f>S_P_500_Historical_Data8[[#This Row],[Price]]/B841-1</f>
        <v>9.0407007422521612E-3</v>
      </c>
      <c r="I842" s="35"/>
      <c r="J842" s="35"/>
      <c r="K842" s="35"/>
      <c r="L842" s="35"/>
      <c r="M842" s="35"/>
      <c r="N842" s="35"/>
      <c r="O842" s="35"/>
      <c r="P842" s="35"/>
      <c r="Q842" s="35"/>
      <c r="R842" s="35"/>
      <c r="S842" s="35"/>
    </row>
    <row r="843" spans="1:19">
      <c r="A843" s="79">
        <v>43957</v>
      </c>
      <c r="B843" s="35">
        <v>2848.4</v>
      </c>
      <c r="C843" s="35">
        <v>2883.1</v>
      </c>
      <c r="D843" s="35">
        <v>2891.1</v>
      </c>
      <c r="E843" s="35">
        <v>2847.7</v>
      </c>
      <c r="F843" s="35">
        <v>-7.0000000000000001E-3</v>
      </c>
      <c r="G843" s="35"/>
      <c r="H843" s="82">
        <f>S_P_500_Historical_Data8[[#This Row],[Price]]/B842-1</f>
        <v>-6.972528238739395E-3</v>
      </c>
      <c r="I843" s="35"/>
      <c r="J843" s="35"/>
      <c r="K843" s="35"/>
      <c r="L843" s="35"/>
      <c r="M843" s="35"/>
      <c r="N843" s="35"/>
      <c r="O843" s="35"/>
      <c r="P843" s="35"/>
      <c r="Q843" s="35"/>
      <c r="R843" s="35"/>
      <c r="S843" s="35"/>
    </row>
    <row r="844" spans="1:19">
      <c r="A844" s="79">
        <v>43958</v>
      </c>
      <c r="B844" s="35">
        <v>2881.2</v>
      </c>
      <c r="C844" s="35">
        <v>2878.3</v>
      </c>
      <c r="D844" s="35">
        <v>2901.9</v>
      </c>
      <c r="E844" s="35">
        <v>2876.5</v>
      </c>
      <c r="F844" s="35">
        <v>1.15E-2</v>
      </c>
      <c r="G844" s="35"/>
      <c r="H844" s="82">
        <f>S_P_500_Historical_Data8[[#This Row],[Price]]/B843-1</f>
        <v>1.1515236624069614E-2</v>
      </c>
      <c r="I844" s="35"/>
      <c r="J844" s="35"/>
      <c r="K844" s="35"/>
      <c r="L844" s="35"/>
      <c r="M844" s="35"/>
      <c r="N844" s="35"/>
      <c r="O844" s="35"/>
      <c r="P844" s="35"/>
      <c r="Q844" s="35"/>
      <c r="R844" s="35"/>
      <c r="S844" s="35"/>
    </row>
    <row r="845" spans="1:19">
      <c r="A845" s="79">
        <v>43959</v>
      </c>
      <c r="B845" s="35">
        <v>2929.8</v>
      </c>
      <c r="C845" s="35">
        <v>2908.8</v>
      </c>
      <c r="D845" s="35">
        <v>2932.2</v>
      </c>
      <c r="E845" s="35">
        <v>2902.9</v>
      </c>
      <c r="F845" s="35">
        <v>1.6899999999999998E-2</v>
      </c>
      <c r="G845" s="35"/>
      <c r="H845" s="82">
        <f>S_P_500_Historical_Data8[[#This Row],[Price]]/B844-1</f>
        <v>1.6867971678467431E-2</v>
      </c>
      <c r="I845" s="35"/>
      <c r="J845" s="35"/>
      <c r="K845" s="35"/>
      <c r="L845" s="35"/>
      <c r="M845" s="35"/>
      <c r="N845" s="35"/>
      <c r="O845" s="35"/>
      <c r="P845" s="35"/>
      <c r="Q845" s="35"/>
      <c r="R845" s="35"/>
      <c r="S845" s="35"/>
    </row>
    <row r="846" spans="1:19">
      <c r="A846" s="79">
        <v>43962</v>
      </c>
      <c r="B846" s="35">
        <v>2930.3</v>
      </c>
      <c r="C846" s="35">
        <v>2915.5</v>
      </c>
      <c r="D846" s="35">
        <v>2944.2</v>
      </c>
      <c r="E846" s="35">
        <v>2903.4</v>
      </c>
      <c r="F846" s="35">
        <v>2.0000000000000001E-4</v>
      </c>
      <c r="G846" s="35"/>
      <c r="H846" s="82">
        <f>S_P_500_Historical_Data8[[#This Row],[Price]]/B845-1</f>
        <v>1.7066011331823283E-4</v>
      </c>
      <c r="I846" s="35"/>
      <c r="J846" s="35"/>
      <c r="K846" s="35"/>
      <c r="L846" s="35"/>
      <c r="M846" s="35"/>
      <c r="N846" s="35"/>
      <c r="O846" s="35"/>
      <c r="P846" s="35"/>
      <c r="Q846" s="35"/>
      <c r="R846" s="35"/>
      <c r="S846" s="35"/>
    </row>
    <row r="847" spans="1:19">
      <c r="A847" s="79">
        <v>43963</v>
      </c>
      <c r="B847" s="35">
        <v>2870.1</v>
      </c>
      <c r="C847" s="35">
        <v>2939.5</v>
      </c>
      <c r="D847" s="35">
        <v>2945.8</v>
      </c>
      <c r="E847" s="35">
        <v>2869.6</v>
      </c>
      <c r="F847" s="35">
        <v>-2.0500000000000001E-2</v>
      </c>
      <c r="G847" s="35"/>
      <c r="H847" s="82">
        <f>S_P_500_Historical_Data8[[#This Row],[Price]]/B846-1</f>
        <v>-2.0543971607002831E-2</v>
      </c>
      <c r="I847" s="35"/>
      <c r="J847" s="35"/>
      <c r="K847" s="35"/>
      <c r="L847" s="35"/>
      <c r="M847" s="35"/>
      <c r="N847" s="35"/>
      <c r="O847" s="35"/>
      <c r="P847" s="35"/>
      <c r="Q847" s="35"/>
      <c r="R847" s="35"/>
      <c r="S847" s="35"/>
    </row>
    <row r="848" spans="1:19">
      <c r="A848" s="79">
        <v>43964</v>
      </c>
      <c r="B848" s="35">
        <v>2820</v>
      </c>
      <c r="C848" s="35">
        <v>2865.9</v>
      </c>
      <c r="D848" s="35">
        <v>2874.1</v>
      </c>
      <c r="E848" s="35">
        <v>2793.2</v>
      </c>
      <c r="F848" s="35">
        <v>-1.7500000000000002E-2</v>
      </c>
      <c r="G848" s="35"/>
      <c r="H848" s="82">
        <f>S_P_500_Historical_Data8[[#This Row],[Price]]/B847-1</f>
        <v>-1.7455837775687266E-2</v>
      </c>
      <c r="I848" s="35"/>
      <c r="J848" s="35"/>
      <c r="K848" s="35"/>
      <c r="L848" s="35"/>
      <c r="M848" s="35"/>
      <c r="N848" s="35"/>
      <c r="O848" s="35"/>
      <c r="P848" s="35"/>
      <c r="Q848" s="35"/>
      <c r="R848" s="35"/>
      <c r="S848" s="35"/>
    </row>
    <row r="849" spans="1:19">
      <c r="A849" s="79">
        <v>43965</v>
      </c>
      <c r="B849" s="35">
        <v>2852.5</v>
      </c>
      <c r="C849" s="35">
        <v>2794.5</v>
      </c>
      <c r="D849" s="35">
        <v>2852.8</v>
      </c>
      <c r="E849" s="35">
        <v>2766.6</v>
      </c>
      <c r="F849" s="35">
        <v>1.15E-2</v>
      </c>
      <c r="G849" s="35"/>
      <c r="H849" s="82">
        <f>S_P_500_Historical_Data8[[#This Row],[Price]]/B848-1</f>
        <v>1.1524822695035519E-2</v>
      </c>
      <c r="I849" s="35"/>
      <c r="J849" s="35"/>
      <c r="K849" s="35"/>
      <c r="L849" s="35"/>
      <c r="M849" s="35"/>
      <c r="N849" s="35"/>
      <c r="O849" s="35"/>
      <c r="P849" s="35"/>
      <c r="Q849" s="35"/>
      <c r="R849" s="35"/>
      <c r="S849" s="35"/>
    </row>
    <row r="850" spans="1:19">
      <c r="A850" s="79">
        <v>43966</v>
      </c>
      <c r="B850" s="35">
        <v>2863.7</v>
      </c>
      <c r="C850" s="35">
        <v>2829.9</v>
      </c>
      <c r="D850" s="35">
        <v>2865</v>
      </c>
      <c r="E850" s="35">
        <v>2816.8</v>
      </c>
      <c r="F850" s="35">
        <v>3.8999999999999998E-3</v>
      </c>
      <c r="G850" s="35"/>
      <c r="H850" s="82">
        <f>S_P_500_Historical_Data8[[#This Row],[Price]]/B849-1</f>
        <v>3.9263803680980036E-3</v>
      </c>
      <c r="I850" s="35"/>
      <c r="J850" s="35"/>
      <c r="K850" s="35"/>
      <c r="L850" s="35"/>
      <c r="M850" s="35"/>
      <c r="N850" s="35"/>
      <c r="O850" s="35"/>
      <c r="P850" s="35"/>
      <c r="Q850" s="35"/>
      <c r="R850" s="35"/>
      <c r="S850" s="35"/>
    </row>
    <row r="851" spans="1:19">
      <c r="A851" s="79">
        <v>43969</v>
      </c>
      <c r="B851" s="35">
        <v>2953.9</v>
      </c>
      <c r="C851" s="35">
        <v>2913.9</v>
      </c>
      <c r="D851" s="35">
        <v>2968.1</v>
      </c>
      <c r="E851" s="35">
        <v>2913.9</v>
      </c>
      <c r="F851" s="35">
        <v>3.15E-2</v>
      </c>
      <c r="G851" s="35"/>
      <c r="H851" s="82">
        <f>S_P_500_Historical_Data8[[#This Row],[Price]]/B850-1</f>
        <v>3.1497712749240625E-2</v>
      </c>
      <c r="I851" s="35"/>
      <c r="J851" s="35"/>
      <c r="K851" s="35"/>
      <c r="L851" s="35"/>
      <c r="M851" s="35"/>
      <c r="N851" s="35"/>
      <c r="O851" s="35"/>
      <c r="P851" s="35"/>
      <c r="Q851" s="35"/>
      <c r="R851" s="35"/>
      <c r="S851" s="35"/>
    </row>
    <row r="852" spans="1:19">
      <c r="A852" s="79">
        <v>43970</v>
      </c>
      <c r="B852" s="35">
        <v>2922.9</v>
      </c>
      <c r="C852" s="35">
        <v>2948.6</v>
      </c>
      <c r="D852" s="35">
        <v>2964.2</v>
      </c>
      <c r="E852" s="35">
        <v>2922.3</v>
      </c>
      <c r="F852" s="35">
        <v>-1.0500000000000001E-2</v>
      </c>
      <c r="G852" s="35"/>
      <c r="H852" s="82">
        <f>S_P_500_Historical_Data8[[#This Row],[Price]]/B851-1</f>
        <v>-1.0494600358847639E-2</v>
      </c>
      <c r="I852" s="35"/>
      <c r="J852" s="35"/>
      <c r="K852" s="35"/>
      <c r="L852" s="35"/>
      <c r="M852" s="35"/>
      <c r="N852" s="35"/>
      <c r="O852" s="35"/>
      <c r="P852" s="35"/>
      <c r="Q852" s="35"/>
      <c r="R852" s="35"/>
      <c r="S852" s="35"/>
    </row>
    <row r="853" spans="1:19">
      <c r="A853" s="79">
        <v>43971</v>
      </c>
      <c r="B853" s="35">
        <v>2971.6</v>
      </c>
      <c r="C853" s="35">
        <v>2953.6</v>
      </c>
      <c r="D853" s="35">
        <v>2980.3</v>
      </c>
      <c r="E853" s="35">
        <v>2953.6</v>
      </c>
      <c r="F853" s="35">
        <v>1.67E-2</v>
      </c>
      <c r="G853" s="35"/>
      <c r="H853" s="82">
        <f>S_P_500_Historical_Data8[[#This Row],[Price]]/B852-1</f>
        <v>1.6661534777104858E-2</v>
      </c>
      <c r="I853" s="35"/>
      <c r="J853" s="35"/>
      <c r="K853" s="35"/>
      <c r="L853" s="35"/>
      <c r="M853" s="35"/>
      <c r="N853" s="35"/>
      <c r="O853" s="35"/>
      <c r="P853" s="35"/>
      <c r="Q853" s="35"/>
      <c r="R853" s="35"/>
      <c r="S853" s="35"/>
    </row>
    <row r="854" spans="1:19">
      <c r="A854" s="79">
        <v>43972</v>
      </c>
      <c r="B854" s="35">
        <v>2948.5</v>
      </c>
      <c r="C854" s="35">
        <v>2969.9</v>
      </c>
      <c r="D854" s="35">
        <v>2978.5</v>
      </c>
      <c r="E854" s="35">
        <v>2938.6</v>
      </c>
      <c r="F854" s="35">
        <v>-7.7999999999999996E-3</v>
      </c>
      <c r="G854" s="35"/>
      <c r="H854" s="82">
        <f>S_P_500_Historical_Data8[[#This Row],[Price]]/B853-1</f>
        <v>-7.7735899851931745E-3</v>
      </c>
      <c r="I854" s="35"/>
      <c r="J854" s="35"/>
      <c r="K854" s="35"/>
      <c r="L854" s="35"/>
      <c r="M854" s="35"/>
      <c r="N854" s="35"/>
      <c r="O854" s="35"/>
      <c r="P854" s="35"/>
      <c r="Q854" s="35"/>
      <c r="R854" s="35"/>
      <c r="S854" s="35"/>
    </row>
    <row r="855" spans="1:19">
      <c r="A855" s="79">
        <v>43973</v>
      </c>
      <c r="B855" s="35">
        <v>2955.4</v>
      </c>
      <c r="C855" s="35">
        <v>2948.1</v>
      </c>
      <c r="D855" s="35">
        <v>2956.8</v>
      </c>
      <c r="E855" s="35">
        <v>2933.6</v>
      </c>
      <c r="F855" s="35">
        <v>2.3E-3</v>
      </c>
      <c r="G855" s="35"/>
      <c r="H855" s="82">
        <f>S_P_500_Historical_Data8[[#This Row],[Price]]/B854-1</f>
        <v>2.3401729693064421E-3</v>
      </c>
      <c r="I855" s="35"/>
      <c r="J855" s="35"/>
      <c r="K855" s="35"/>
      <c r="L855" s="35"/>
      <c r="M855" s="35"/>
      <c r="N855" s="35"/>
      <c r="O855" s="35"/>
      <c r="P855" s="35"/>
      <c r="Q855" s="35"/>
      <c r="R855" s="35"/>
      <c r="S855" s="35"/>
    </row>
    <row r="856" spans="1:19">
      <c r="A856" s="79">
        <v>43977</v>
      </c>
      <c r="B856" s="35">
        <v>2991.8</v>
      </c>
      <c r="C856" s="35">
        <v>3004.1</v>
      </c>
      <c r="D856" s="35">
        <v>3021.7</v>
      </c>
      <c r="E856" s="35">
        <v>2988.2</v>
      </c>
      <c r="F856" s="35">
        <v>1.23E-2</v>
      </c>
      <c r="G856" s="35"/>
      <c r="H856" s="82">
        <f>S_P_500_Historical_Data8[[#This Row],[Price]]/B855-1</f>
        <v>1.2316437707247774E-2</v>
      </c>
      <c r="I856" s="35"/>
      <c r="J856" s="35"/>
      <c r="K856" s="35"/>
      <c r="L856" s="35"/>
      <c r="M856" s="35"/>
      <c r="N856" s="35"/>
      <c r="O856" s="35"/>
      <c r="P856" s="35"/>
      <c r="Q856" s="35"/>
      <c r="R856" s="35"/>
      <c r="S856" s="35"/>
    </row>
    <row r="857" spans="1:19">
      <c r="A857" s="79">
        <v>43978</v>
      </c>
      <c r="B857" s="35">
        <v>3036.1</v>
      </c>
      <c r="C857" s="35">
        <v>3015.7</v>
      </c>
      <c r="D857" s="35">
        <v>3036.2</v>
      </c>
      <c r="E857" s="35">
        <v>2969.8</v>
      </c>
      <c r="F857" s="35">
        <v>1.4800000000000001E-2</v>
      </c>
      <c r="G857" s="35"/>
      <c r="H857" s="82">
        <f>S_P_500_Historical_Data8[[#This Row],[Price]]/B856-1</f>
        <v>1.4807139514673384E-2</v>
      </c>
      <c r="I857" s="35"/>
      <c r="J857" s="35"/>
      <c r="K857" s="35"/>
      <c r="L857" s="35"/>
      <c r="M857" s="35"/>
      <c r="N857" s="35"/>
      <c r="O857" s="35"/>
      <c r="P857" s="35"/>
      <c r="Q857" s="35"/>
      <c r="R857" s="35"/>
      <c r="S857" s="35"/>
    </row>
    <row r="858" spans="1:19">
      <c r="A858" s="79">
        <v>43979</v>
      </c>
      <c r="B858" s="35">
        <v>3029.7</v>
      </c>
      <c r="C858" s="35">
        <v>3046.6</v>
      </c>
      <c r="D858" s="35">
        <v>3068.7</v>
      </c>
      <c r="E858" s="35">
        <v>3023.4</v>
      </c>
      <c r="F858" s="35">
        <v>-2.0999999999999999E-3</v>
      </c>
      <c r="G858" s="35"/>
      <c r="H858" s="82">
        <f>S_P_500_Historical_Data8[[#This Row],[Price]]/B857-1</f>
        <v>-2.1079674582523689E-3</v>
      </c>
      <c r="I858" s="35"/>
      <c r="J858" s="35"/>
      <c r="K858" s="35"/>
      <c r="L858" s="35"/>
      <c r="M858" s="35"/>
      <c r="N858" s="35"/>
      <c r="O858" s="35"/>
      <c r="P858" s="35"/>
      <c r="Q858" s="35"/>
      <c r="R858" s="35"/>
      <c r="S858" s="35"/>
    </row>
    <row r="859" spans="1:19">
      <c r="A859" s="79">
        <v>43980</v>
      </c>
      <c r="B859" s="35">
        <v>3044.3</v>
      </c>
      <c r="C859" s="35">
        <v>3025.2</v>
      </c>
      <c r="D859" s="35">
        <v>3049.2</v>
      </c>
      <c r="E859" s="35">
        <v>2998.6</v>
      </c>
      <c r="F859" s="35">
        <v>4.7999999999999996E-3</v>
      </c>
      <c r="G859" s="35"/>
      <c r="H859" s="82">
        <f>S_P_500_Historical_Data8[[#This Row],[Price]]/B858-1</f>
        <v>4.8189589728357962E-3</v>
      </c>
      <c r="I859" s="35"/>
      <c r="J859" s="35"/>
      <c r="K859" s="35"/>
      <c r="L859" s="35"/>
      <c r="M859" s="35"/>
      <c r="N859" s="35"/>
      <c r="O859" s="35"/>
      <c r="P859" s="35"/>
      <c r="Q859" s="35"/>
      <c r="R859" s="35"/>
      <c r="S859" s="35"/>
    </row>
    <row r="860" spans="1:19">
      <c r="A860" s="79">
        <v>43983</v>
      </c>
      <c r="B860" s="35">
        <v>3055.7</v>
      </c>
      <c r="C860" s="35">
        <v>3038.8</v>
      </c>
      <c r="D860" s="35">
        <v>3062.2</v>
      </c>
      <c r="E860" s="35">
        <v>3031.5</v>
      </c>
      <c r="F860" s="35">
        <v>3.7000000000000002E-3</v>
      </c>
      <c r="G860" s="35"/>
      <c r="H860" s="82">
        <f>S_P_500_Historical_Data8[[#This Row],[Price]]/B859-1</f>
        <v>3.7447032158459681E-3</v>
      </c>
      <c r="I860" s="35"/>
      <c r="J860" s="35"/>
      <c r="K860" s="35"/>
      <c r="L860" s="35"/>
      <c r="M860" s="35"/>
      <c r="N860" s="35"/>
      <c r="O860" s="35"/>
      <c r="P860" s="35"/>
      <c r="Q860" s="35"/>
      <c r="R860" s="35"/>
      <c r="S860" s="35"/>
    </row>
    <row r="861" spans="1:19">
      <c r="A861" s="79">
        <v>43984</v>
      </c>
      <c r="B861" s="35">
        <v>3080.8</v>
      </c>
      <c r="C861" s="35">
        <v>3064.8</v>
      </c>
      <c r="D861" s="35">
        <v>3081.1</v>
      </c>
      <c r="E861" s="35">
        <v>3051.6</v>
      </c>
      <c r="F861" s="35">
        <v>8.2000000000000007E-3</v>
      </c>
      <c r="G861" s="35"/>
      <c r="H861" s="82">
        <f>S_P_500_Historical_Data8[[#This Row],[Price]]/B860-1</f>
        <v>8.2141571489349197E-3</v>
      </c>
      <c r="I861" s="35"/>
      <c r="J861" s="35"/>
      <c r="K861" s="35"/>
      <c r="L861" s="35"/>
      <c r="M861" s="35"/>
      <c r="N861" s="35"/>
      <c r="O861" s="35"/>
      <c r="P861" s="35"/>
      <c r="Q861" s="35"/>
      <c r="R861" s="35"/>
      <c r="S861" s="35"/>
    </row>
    <row r="862" spans="1:19">
      <c r="A862" s="79">
        <v>43985</v>
      </c>
      <c r="B862" s="35">
        <v>3122.9</v>
      </c>
      <c r="C862" s="35">
        <v>3098.9</v>
      </c>
      <c r="D862" s="35">
        <v>3130.9</v>
      </c>
      <c r="E862" s="35">
        <v>3098.9</v>
      </c>
      <c r="F862" s="35">
        <v>1.37E-2</v>
      </c>
      <c r="G862" s="35"/>
      <c r="H862" s="82">
        <f>S_P_500_Historical_Data8[[#This Row],[Price]]/B861-1</f>
        <v>1.3665281745001367E-2</v>
      </c>
      <c r="I862" s="35"/>
      <c r="J862" s="35"/>
      <c r="K862" s="35"/>
      <c r="L862" s="35"/>
      <c r="M862" s="35"/>
      <c r="N862" s="35"/>
      <c r="O862" s="35"/>
      <c r="P862" s="35"/>
      <c r="Q862" s="35"/>
      <c r="R862" s="35"/>
      <c r="S862" s="35"/>
    </row>
    <row r="863" spans="1:19">
      <c r="A863" s="79">
        <v>43986</v>
      </c>
      <c r="B863" s="35">
        <v>3112.3</v>
      </c>
      <c r="C863" s="35">
        <v>3111.6</v>
      </c>
      <c r="D863" s="35">
        <v>3128.9</v>
      </c>
      <c r="E863" s="35">
        <v>3090.4</v>
      </c>
      <c r="F863" s="35">
        <v>-3.3999999999999998E-3</v>
      </c>
      <c r="G863" s="35"/>
      <c r="H863" s="82">
        <f>S_P_500_Historical_Data8[[#This Row],[Price]]/B862-1</f>
        <v>-3.394280956802942E-3</v>
      </c>
      <c r="I863" s="35"/>
      <c r="J863" s="35"/>
      <c r="K863" s="35"/>
      <c r="L863" s="35"/>
      <c r="M863" s="35"/>
      <c r="N863" s="35"/>
      <c r="O863" s="35"/>
      <c r="P863" s="35"/>
      <c r="Q863" s="35"/>
      <c r="R863" s="35"/>
      <c r="S863" s="35"/>
    </row>
    <row r="864" spans="1:19">
      <c r="A864" s="79">
        <v>43987</v>
      </c>
      <c r="B864" s="35">
        <v>3193.9</v>
      </c>
      <c r="C864" s="35">
        <v>3163.8</v>
      </c>
      <c r="D864" s="35">
        <v>3211.7</v>
      </c>
      <c r="E864" s="35">
        <v>3163.8</v>
      </c>
      <c r="F864" s="35">
        <v>2.6200000000000001E-2</v>
      </c>
      <c r="G864" s="35"/>
      <c r="H864" s="82">
        <f>S_P_500_Historical_Data8[[#This Row],[Price]]/B863-1</f>
        <v>2.6218552196125122E-2</v>
      </c>
      <c r="I864" s="35"/>
      <c r="J864" s="35"/>
      <c r="K864" s="35"/>
      <c r="L864" s="35"/>
      <c r="M864" s="35"/>
      <c r="N864" s="35"/>
      <c r="O864" s="35"/>
      <c r="P864" s="35"/>
      <c r="Q864" s="35"/>
      <c r="R864" s="35"/>
      <c r="S864" s="35"/>
    </row>
    <row r="865" spans="1:19">
      <c r="A865" s="79">
        <v>43990</v>
      </c>
      <c r="B865" s="35">
        <v>3232.4</v>
      </c>
      <c r="C865" s="35">
        <v>3199.9</v>
      </c>
      <c r="D865" s="35">
        <v>3233.1</v>
      </c>
      <c r="E865" s="35">
        <v>3196</v>
      </c>
      <c r="F865" s="35">
        <v>1.21E-2</v>
      </c>
      <c r="G865" s="35"/>
      <c r="H865" s="82">
        <f>S_P_500_Historical_Data8[[#This Row],[Price]]/B864-1</f>
        <v>1.2054228372835762E-2</v>
      </c>
      <c r="I865" s="35"/>
      <c r="J865" s="35"/>
      <c r="K865" s="35"/>
      <c r="L865" s="35"/>
      <c r="M865" s="35"/>
      <c r="N865" s="35"/>
      <c r="O865" s="35"/>
      <c r="P865" s="35"/>
      <c r="Q865" s="35"/>
      <c r="R865" s="35"/>
      <c r="S865" s="35"/>
    </row>
    <row r="866" spans="1:19">
      <c r="A866" s="79">
        <v>43991</v>
      </c>
      <c r="B866" s="35">
        <v>3207.2</v>
      </c>
      <c r="C866" s="35">
        <v>3213.3</v>
      </c>
      <c r="D866" s="35">
        <v>3222.7</v>
      </c>
      <c r="E866" s="35">
        <v>3193.1</v>
      </c>
      <c r="F866" s="35">
        <v>-7.7999999999999996E-3</v>
      </c>
      <c r="G866" s="35"/>
      <c r="H866" s="82">
        <f>S_P_500_Historical_Data8[[#This Row],[Price]]/B865-1</f>
        <v>-7.796064843460071E-3</v>
      </c>
      <c r="I866" s="35"/>
      <c r="J866" s="35"/>
      <c r="K866" s="35"/>
      <c r="L866" s="35"/>
      <c r="M866" s="35"/>
      <c r="N866" s="35"/>
      <c r="O866" s="35"/>
      <c r="P866" s="35"/>
      <c r="Q866" s="35"/>
      <c r="R866" s="35"/>
      <c r="S866" s="35"/>
    </row>
    <row r="867" spans="1:19">
      <c r="A867" s="79">
        <v>43992</v>
      </c>
      <c r="B867" s="35">
        <v>3190.1</v>
      </c>
      <c r="C867" s="35">
        <v>3213.4</v>
      </c>
      <c r="D867" s="35">
        <v>3223.3</v>
      </c>
      <c r="E867" s="35">
        <v>3181.5</v>
      </c>
      <c r="F867" s="35">
        <v>-5.3E-3</v>
      </c>
      <c r="G867" s="35"/>
      <c r="H867" s="82">
        <f>S_P_500_Historical_Data8[[#This Row],[Price]]/B866-1</f>
        <v>-5.3317535545023276E-3</v>
      </c>
      <c r="I867" s="35"/>
      <c r="J867" s="35"/>
      <c r="K867" s="35"/>
      <c r="L867" s="35"/>
      <c r="M867" s="35"/>
      <c r="N867" s="35"/>
      <c r="O867" s="35"/>
      <c r="P867" s="35"/>
      <c r="Q867" s="35"/>
      <c r="R867" s="35"/>
      <c r="S867" s="35"/>
    </row>
    <row r="868" spans="1:19">
      <c r="A868" s="79">
        <v>43993</v>
      </c>
      <c r="B868" s="35">
        <v>3002.1</v>
      </c>
      <c r="C868" s="35">
        <v>3123.5</v>
      </c>
      <c r="D868" s="35">
        <v>3123.5</v>
      </c>
      <c r="E868" s="35">
        <v>2999.5</v>
      </c>
      <c r="F868" s="35">
        <v>-5.8900000000000001E-2</v>
      </c>
      <c r="G868" s="35"/>
      <c r="H868" s="82">
        <f>S_P_500_Historical_Data8[[#This Row],[Price]]/B867-1</f>
        <v>-5.8932321870787785E-2</v>
      </c>
      <c r="I868" s="35"/>
      <c r="J868" s="35"/>
      <c r="K868" s="35"/>
      <c r="L868" s="35"/>
      <c r="M868" s="35"/>
      <c r="N868" s="35"/>
      <c r="O868" s="35"/>
      <c r="P868" s="35"/>
      <c r="Q868" s="35"/>
      <c r="R868" s="35"/>
      <c r="S868" s="35"/>
    </row>
    <row r="869" spans="1:19">
      <c r="A869" s="79">
        <v>43994</v>
      </c>
      <c r="B869" s="35">
        <v>3041.3</v>
      </c>
      <c r="C869" s="35">
        <v>3071</v>
      </c>
      <c r="D869" s="35">
        <v>3088.4</v>
      </c>
      <c r="E869" s="35">
        <v>2984.5</v>
      </c>
      <c r="F869" s="35">
        <v>1.3100000000000001E-2</v>
      </c>
      <c r="G869" s="35"/>
      <c r="H869" s="82">
        <f>S_P_500_Historical_Data8[[#This Row],[Price]]/B868-1</f>
        <v>1.3057526398188024E-2</v>
      </c>
      <c r="I869" s="35"/>
      <c r="J869" s="35"/>
      <c r="K869" s="35"/>
      <c r="L869" s="35"/>
      <c r="M869" s="35"/>
      <c r="N869" s="35"/>
      <c r="O869" s="35"/>
      <c r="P869" s="35"/>
      <c r="Q869" s="35"/>
      <c r="R869" s="35"/>
      <c r="S869" s="35"/>
    </row>
    <row r="870" spans="1:19">
      <c r="A870" s="79">
        <v>43997</v>
      </c>
      <c r="B870" s="35">
        <v>3066.6</v>
      </c>
      <c r="C870" s="35">
        <v>2993.8</v>
      </c>
      <c r="D870" s="35">
        <v>3079.8</v>
      </c>
      <c r="E870" s="35">
        <v>2965.7</v>
      </c>
      <c r="F870" s="35">
        <v>8.3000000000000001E-3</v>
      </c>
      <c r="G870" s="35"/>
      <c r="H870" s="82">
        <f>S_P_500_Historical_Data8[[#This Row],[Price]]/B869-1</f>
        <v>8.3188110347547362E-3</v>
      </c>
      <c r="I870" s="35"/>
      <c r="J870" s="35"/>
      <c r="K870" s="35"/>
      <c r="L870" s="35"/>
      <c r="M870" s="35"/>
      <c r="N870" s="35"/>
      <c r="O870" s="35"/>
      <c r="P870" s="35"/>
      <c r="Q870" s="35"/>
      <c r="R870" s="35"/>
      <c r="S870" s="35"/>
    </row>
    <row r="871" spans="1:19">
      <c r="A871" s="79">
        <v>43998</v>
      </c>
      <c r="B871" s="35">
        <v>3124.7</v>
      </c>
      <c r="C871" s="35">
        <v>3131</v>
      </c>
      <c r="D871" s="35">
        <v>3153.4</v>
      </c>
      <c r="E871" s="35">
        <v>3076.1</v>
      </c>
      <c r="F871" s="35">
        <v>1.89E-2</v>
      </c>
      <c r="G871" s="35"/>
      <c r="H871" s="82">
        <f>S_P_500_Historical_Data8[[#This Row],[Price]]/B870-1</f>
        <v>1.8946064044870425E-2</v>
      </c>
      <c r="I871" s="35"/>
      <c r="J871" s="35"/>
      <c r="K871" s="35"/>
      <c r="L871" s="35"/>
      <c r="M871" s="35"/>
      <c r="N871" s="35"/>
      <c r="O871" s="35"/>
      <c r="P871" s="35"/>
      <c r="Q871" s="35"/>
      <c r="R871" s="35"/>
      <c r="S871" s="35"/>
    </row>
    <row r="872" spans="1:19">
      <c r="A872" s="79">
        <v>43999</v>
      </c>
      <c r="B872" s="35">
        <v>3113.5</v>
      </c>
      <c r="C872" s="35">
        <v>3136.1</v>
      </c>
      <c r="D872" s="35">
        <v>3141.2</v>
      </c>
      <c r="E872" s="35">
        <v>3108</v>
      </c>
      <c r="F872" s="35">
        <v>-3.5999999999999999E-3</v>
      </c>
      <c r="G872" s="35"/>
      <c r="H872" s="82">
        <f>S_P_500_Historical_Data8[[#This Row],[Price]]/B871-1</f>
        <v>-3.5843440970332319E-3</v>
      </c>
      <c r="I872" s="35"/>
      <c r="J872" s="35"/>
      <c r="K872" s="35"/>
      <c r="L872" s="35"/>
      <c r="M872" s="35"/>
      <c r="N872" s="35"/>
      <c r="O872" s="35"/>
      <c r="P872" s="35"/>
      <c r="Q872" s="35"/>
      <c r="R872" s="35"/>
      <c r="S872" s="35"/>
    </row>
    <row r="873" spans="1:19">
      <c r="A873" s="79">
        <v>44000</v>
      </c>
      <c r="B873" s="35">
        <v>3115.3</v>
      </c>
      <c r="C873" s="35">
        <v>3101.6</v>
      </c>
      <c r="D873" s="35">
        <v>3120</v>
      </c>
      <c r="E873" s="35">
        <v>3093.5</v>
      </c>
      <c r="F873" s="35">
        <v>5.9999999999999995E-4</v>
      </c>
      <c r="G873" s="35"/>
      <c r="H873" s="82">
        <f>S_P_500_Historical_Data8[[#This Row],[Price]]/B872-1</f>
        <v>5.7812750923402767E-4</v>
      </c>
      <c r="I873" s="35"/>
      <c r="J873" s="35"/>
      <c r="K873" s="35"/>
      <c r="L873" s="35"/>
      <c r="M873" s="35"/>
      <c r="N873" s="35"/>
      <c r="O873" s="35"/>
      <c r="P873" s="35"/>
      <c r="Q873" s="35"/>
      <c r="R873" s="35"/>
      <c r="S873" s="35"/>
    </row>
    <row r="874" spans="1:19">
      <c r="A874" s="79">
        <v>44001</v>
      </c>
      <c r="B874" s="35">
        <v>3097.7</v>
      </c>
      <c r="C874" s="35">
        <v>3140.3</v>
      </c>
      <c r="D874" s="35">
        <v>3155.5</v>
      </c>
      <c r="E874" s="35">
        <v>3083.1</v>
      </c>
      <c r="F874" s="35">
        <v>-5.5999999999999999E-3</v>
      </c>
      <c r="G874" s="35"/>
      <c r="H874" s="82">
        <f>S_P_500_Historical_Data8[[#This Row],[Price]]/B873-1</f>
        <v>-5.6495361602415528E-3</v>
      </c>
      <c r="I874" s="35"/>
      <c r="J874" s="35"/>
      <c r="K874" s="35"/>
      <c r="L874" s="35"/>
      <c r="M874" s="35"/>
      <c r="N874" s="35"/>
      <c r="O874" s="35"/>
      <c r="P874" s="35"/>
      <c r="Q874" s="35"/>
      <c r="R874" s="35"/>
      <c r="S874" s="35"/>
    </row>
    <row r="875" spans="1:19">
      <c r="A875" s="79">
        <v>44004</v>
      </c>
      <c r="B875" s="35">
        <v>3117.9</v>
      </c>
      <c r="C875" s="35">
        <v>3094.4</v>
      </c>
      <c r="D875" s="35">
        <v>3120.9</v>
      </c>
      <c r="E875" s="35">
        <v>3079.4</v>
      </c>
      <c r="F875" s="35">
        <v>6.4999999999999997E-3</v>
      </c>
      <c r="G875" s="35"/>
      <c r="H875" s="82">
        <f>S_P_500_Historical_Data8[[#This Row],[Price]]/B874-1</f>
        <v>6.5209671691901505E-3</v>
      </c>
      <c r="I875" s="35"/>
      <c r="J875" s="35"/>
      <c r="K875" s="35"/>
      <c r="L875" s="35"/>
      <c r="M875" s="35"/>
      <c r="N875" s="35"/>
      <c r="O875" s="35"/>
      <c r="P875" s="35"/>
      <c r="Q875" s="35"/>
      <c r="R875" s="35"/>
      <c r="S875" s="35"/>
    </row>
    <row r="876" spans="1:19">
      <c r="A876" s="79">
        <v>44005</v>
      </c>
      <c r="B876" s="35">
        <v>3131.3</v>
      </c>
      <c r="C876" s="35">
        <v>3138.7</v>
      </c>
      <c r="D876" s="35">
        <v>3154.9</v>
      </c>
      <c r="E876" s="35">
        <v>3127.1</v>
      </c>
      <c r="F876" s="35">
        <v>4.3E-3</v>
      </c>
      <c r="G876" s="35"/>
      <c r="H876" s="82">
        <f>S_P_500_Historical_Data8[[#This Row],[Price]]/B875-1</f>
        <v>4.2977645209916204E-3</v>
      </c>
      <c r="I876" s="35"/>
      <c r="J876" s="35"/>
      <c r="K876" s="35"/>
      <c r="L876" s="35"/>
      <c r="M876" s="35"/>
      <c r="N876" s="35"/>
      <c r="O876" s="35"/>
      <c r="P876" s="35"/>
      <c r="Q876" s="35"/>
      <c r="R876" s="35"/>
      <c r="S876" s="35"/>
    </row>
    <row r="877" spans="1:19">
      <c r="A877" s="79">
        <v>44006</v>
      </c>
      <c r="B877" s="35">
        <v>3050.3</v>
      </c>
      <c r="C877" s="35">
        <v>3114.4</v>
      </c>
      <c r="D877" s="35">
        <v>3115</v>
      </c>
      <c r="E877" s="35">
        <v>3032.1</v>
      </c>
      <c r="F877" s="35">
        <v>-2.5899999999999999E-2</v>
      </c>
      <c r="G877" s="35"/>
      <c r="H877" s="82">
        <f>S_P_500_Historical_Data8[[#This Row],[Price]]/B876-1</f>
        <v>-2.5867850413566207E-2</v>
      </c>
      <c r="I877" s="35"/>
      <c r="J877" s="35"/>
      <c r="K877" s="35"/>
      <c r="L877" s="35"/>
      <c r="M877" s="35"/>
      <c r="N877" s="35"/>
      <c r="O877" s="35"/>
      <c r="P877" s="35"/>
      <c r="Q877" s="35"/>
      <c r="R877" s="35"/>
      <c r="S877" s="35"/>
    </row>
    <row r="878" spans="1:19">
      <c r="A878" s="79">
        <v>44007</v>
      </c>
      <c r="B878" s="35">
        <v>3083.8</v>
      </c>
      <c r="C878" s="35">
        <v>3046.6</v>
      </c>
      <c r="D878" s="35">
        <v>3086.2</v>
      </c>
      <c r="E878" s="35">
        <v>3024</v>
      </c>
      <c r="F878" s="35">
        <v>1.0999999999999999E-2</v>
      </c>
      <c r="G878" s="35"/>
      <c r="H878" s="82">
        <f>S_P_500_Historical_Data8[[#This Row],[Price]]/B877-1</f>
        <v>1.098252630888763E-2</v>
      </c>
      <c r="I878" s="35"/>
      <c r="J878" s="35"/>
      <c r="K878" s="35"/>
      <c r="L878" s="35"/>
      <c r="M878" s="35"/>
      <c r="N878" s="35"/>
      <c r="O878" s="35"/>
      <c r="P878" s="35"/>
      <c r="Q878" s="35"/>
      <c r="R878" s="35"/>
      <c r="S878" s="35"/>
    </row>
    <row r="879" spans="1:19">
      <c r="A879" s="79">
        <v>44008</v>
      </c>
      <c r="B879" s="35">
        <v>3009.1</v>
      </c>
      <c r="C879" s="35">
        <v>3073.2</v>
      </c>
      <c r="D879" s="35">
        <v>3073.7</v>
      </c>
      <c r="E879" s="35">
        <v>3004.6</v>
      </c>
      <c r="F879" s="35">
        <v>-2.4199999999999999E-2</v>
      </c>
      <c r="G879" s="35"/>
      <c r="H879" s="82">
        <f>S_P_500_Historical_Data8[[#This Row],[Price]]/B878-1</f>
        <v>-2.4223360788637516E-2</v>
      </c>
      <c r="I879" s="35"/>
      <c r="J879" s="35"/>
      <c r="K879" s="35"/>
      <c r="L879" s="35"/>
      <c r="M879" s="35"/>
      <c r="N879" s="35"/>
      <c r="O879" s="35"/>
      <c r="P879" s="35"/>
      <c r="Q879" s="35"/>
      <c r="R879" s="35"/>
      <c r="S879" s="35"/>
    </row>
    <row r="880" spans="1:19">
      <c r="A880" s="79">
        <v>44011</v>
      </c>
      <c r="B880" s="35">
        <v>3053.2</v>
      </c>
      <c r="C880" s="35">
        <v>3018.6</v>
      </c>
      <c r="D880" s="35">
        <v>3053.9</v>
      </c>
      <c r="E880" s="35">
        <v>2999.7</v>
      </c>
      <c r="F880" s="35">
        <v>1.47E-2</v>
      </c>
      <c r="G880" s="35"/>
      <c r="H880" s="82">
        <f>S_P_500_Historical_Data8[[#This Row],[Price]]/B879-1</f>
        <v>1.4655544847296476E-2</v>
      </c>
      <c r="I880" s="35"/>
      <c r="J880" s="35"/>
      <c r="K880" s="35"/>
      <c r="L880" s="35"/>
      <c r="M880" s="35"/>
      <c r="N880" s="35"/>
      <c r="O880" s="35"/>
      <c r="P880" s="35"/>
      <c r="Q880" s="35"/>
      <c r="R880" s="35"/>
      <c r="S880" s="35"/>
    </row>
    <row r="881" spans="1:19">
      <c r="A881" s="79">
        <v>44012</v>
      </c>
      <c r="B881" s="35">
        <v>3100.3</v>
      </c>
      <c r="C881" s="35">
        <v>3050.2</v>
      </c>
      <c r="D881" s="35">
        <v>3111.5</v>
      </c>
      <c r="E881" s="35">
        <v>3047.8</v>
      </c>
      <c r="F881" s="35">
        <v>1.54E-2</v>
      </c>
      <c r="G881" s="35"/>
      <c r="H881" s="82">
        <f>S_P_500_Historical_Data8[[#This Row],[Price]]/B880-1</f>
        <v>1.5426437835713402E-2</v>
      </c>
      <c r="I881" s="35"/>
      <c r="J881" s="35"/>
      <c r="K881" s="35"/>
      <c r="L881" s="35"/>
      <c r="M881" s="35"/>
      <c r="N881" s="35"/>
      <c r="O881" s="35"/>
      <c r="P881" s="35"/>
      <c r="Q881" s="35"/>
      <c r="R881" s="35"/>
      <c r="S881" s="35"/>
    </row>
    <row r="882" spans="1:19">
      <c r="A882" s="79">
        <v>44013</v>
      </c>
      <c r="B882" s="35">
        <v>3115.9</v>
      </c>
      <c r="C882" s="35">
        <v>3105.9</v>
      </c>
      <c r="D882" s="35">
        <v>3128.4</v>
      </c>
      <c r="E882" s="35">
        <v>3101.2</v>
      </c>
      <c r="F882" s="35">
        <v>5.0000000000000001E-3</v>
      </c>
      <c r="G882" s="35"/>
      <c r="H882" s="82">
        <f>S_P_500_Historical_Data8[[#This Row],[Price]]/B881-1</f>
        <v>5.0317711189240555E-3</v>
      </c>
      <c r="I882" s="35"/>
      <c r="J882" s="35"/>
      <c r="K882" s="35"/>
      <c r="L882" s="35"/>
      <c r="M882" s="35"/>
      <c r="N882" s="35"/>
      <c r="O882" s="35"/>
      <c r="P882" s="35"/>
      <c r="Q882" s="35"/>
      <c r="R882" s="35"/>
      <c r="S882" s="35"/>
    </row>
    <row r="883" spans="1:19">
      <c r="A883" s="79">
        <v>44014</v>
      </c>
      <c r="B883" s="35">
        <v>3130</v>
      </c>
      <c r="C883" s="35">
        <v>3143.6</v>
      </c>
      <c r="D883" s="35">
        <v>3165.8</v>
      </c>
      <c r="E883" s="35">
        <v>3124.5</v>
      </c>
      <c r="F883" s="35">
        <v>4.4999999999999997E-3</v>
      </c>
      <c r="G883" s="35"/>
      <c r="H883" s="82">
        <f>S_P_500_Historical_Data8[[#This Row],[Price]]/B882-1</f>
        <v>4.5251773163452746E-3</v>
      </c>
      <c r="I883" s="35"/>
      <c r="J883" s="35"/>
      <c r="K883" s="35"/>
      <c r="L883" s="35"/>
      <c r="M883" s="35"/>
      <c r="N883" s="35"/>
      <c r="O883" s="35"/>
      <c r="P883" s="35"/>
      <c r="Q883" s="35"/>
      <c r="R883" s="35"/>
      <c r="S883" s="35"/>
    </row>
    <row r="884" spans="1:19">
      <c r="A884" s="79">
        <v>44018</v>
      </c>
      <c r="B884" s="35">
        <v>3179.7</v>
      </c>
      <c r="C884" s="35">
        <v>3155.3</v>
      </c>
      <c r="D884" s="35">
        <v>3182.6</v>
      </c>
      <c r="E884" s="35">
        <v>3155.3</v>
      </c>
      <c r="F884" s="35">
        <v>1.5900000000000001E-2</v>
      </c>
      <c r="G884" s="35"/>
      <c r="H884" s="82">
        <f>S_P_500_Historical_Data8[[#This Row],[Price]]/B883-1</f>
        <v>1.5878594249201239E-2</v>
      </c>
      <c r="I884" s="35"/>
      <c r="J884" s="35"/>
      <c r="K884" s="35"/>
      <c r="L884" s="35"/>
      <c r="M884" s="35"/>
      <c r="N884" s="35"/>
      <c r="O884" s="35"/>
      <c r="P884" s="35"/>
      <c r="Q884" s="35"/>
      <c r="R884" s="35"/>
      <c r="S884" s="35"/>
    </row>
    <row r="885" spans="1:19">
      <c r="A885" s="79">
        <v>44019</v>
      </c>
      <c r="B885" s="35">
        <v>3145.3</v>
      </c>
      <c r="C885" s="35">
        <v>3166.4</v>
      </c>
      <c r="D885" s="35">
        <v>3184.2</v>
      </c>
      <c r="E885" s="35">
        <v>3142.9</v>
      </c>
      <c r="F885" s="35">
        <v>-1.0800000000000001E-2</v>
      </c>
      <c r="G885" s="35"/>
      <c r="H885" s="82">
        <f>S_P_500_Historical_Data8[[#This Row],[Price]]/B884-1</f>
        <v>-1.0818630688429587E-2</v>
      </c>
      <c r="I885" s="35"/>
      <c r="J885" s="35"/>
      <c r="K885" s="35"/>
      <c r="L885" s="35"/>
      <c r="M885" s="35"/>
      <c r="N885" s="35"/>
      <c r="O885" s="35"/>
      <c r="P885" s="35"/>
      <c r="Q885" s="35"/>
      <c r="R885" s="35"/>
      <c r="S885" s="35"/>
    </row>
    <row r="886" spans="1:19">
      <c r="A886" s="79">
        <v>44020</v>
      </c>
      <c r="B886" s="35">
        <v>3169.9</v>
      </c>
      <c r="C886" s="35">
        <v>3153.1</v>
      </c>
      <c r="D886" s="35">
        <v>3171.8</v>
      </c>
      <c r="E886" s="35">
        <v>3136.5</v>
      </c>
      <c r="F886" s="35">
        <v>7.7999999999999996E-3</v>
      </c>
      <c r="G886" s="35"/>
      <c r="H886" s="82">
        <f>S_P_500_Historical_Data8[[#This Row],[Price]]/B885-1</f>
        <v>7.8211935268495125E-3</v>
      </c>
      <c r="I886" s="35"/>
      <c r="J886" s="35"/>
      <c r="K886" s="35"/>
      <c r="L886" s="35"/>
      <c r="M886" s="35"/>
      <c r="N886" s="35"/>
      <c r="O886" s="35"/>
      <c r="P886" s="35"/>
      <c r="Q886" s="35"/>
      <c r="R886" s="35"/>
      <c r="S886" s="35"/>
    </row>
    <row r="887" spans="1:19">
      <c r="A887" s="79">
        <v>44021</v>
      </c>
      <c r="B887" s="35">
        <v>3152.1</v>
      </c>
      <c r="C887" s="35">
        <v>3176.2</v>
      </c>
      <c r="D887" s="35">
        <v>3179.8</v>
      </c>
      <c r="E887" s="35">
        <v>3115.7</v>
      </c>
      <c r="F887" s="35">
        <v>-5.5999999999999999E-3</v>
      </c>
      <c r="G887" s="35"/>
      <c r="H887" s="82">
        <f>S_P_500_Historical_Data8[[#This Row],[Price]]/B886-1</f>
        <v>-5.6153190952396015E-3</v>
      </c>
      <c r="I887" s="35"/>
      <c r="J887" s="35"/>
      <c r="K887" s="35"/>
      <c r="L887" s="35"/>
      <c r="M887" s="35"/>
      <c r="N887" s="35"/>
      <c r="O887" s="35"/>
      <c r="P887" s="35"/>
      <c r="Q887" s="35"/>
      <c r="R887" s="35"/>
      <c r="S887" s="35"/>
    </row>
    <row r="888" spans="1:19">
      <c r="A888" s="79">
        <v>44022</v>
      </c>
      <c r="B888" s="35">
        <v>3185</v>
      </c>
      <c r="C888" s="35">
        <v>3152.5</v>
      </c>
      <c r="D888" s="35">
        <v>3186.8</v>
      </c>
      <c r="E888" s="35">
        <v>3136.2</v>
      </c>
      <c r="F888" s="35">
        <v>1.04E-2</v>
      </c>
      <c r="G888" s="35"/>
      <c r="H888" s="82">
        <f>S_P_500_Historical_Data8[[#This Row],[Price]]/B887-1</f>
        <v>1.0437486120364214E-2</v>
      </c>
      <c r="I888" s="35"/>
      <c r="J888" s="35"/>
      <c r="K888" s="35"/>
      <c r="L888" s="35"/>
      <c r="M888" s="35"/>
      <c r="N888" s="35"/>
      <c r="O888" s="35"/>
      <c r="P888" s="35"/>
      <c r="Q888" s="35"/>
      <c r="R888" s="35"/>
      <c r="S888" s="35"/>
    </row>
    <row r="889" spans="1:19">
      <c r="A889" s="79">
        <v>44025</v>
      </c>
      <c r="B889" s="35">
        <v>3155.2</v>
      </c>
      <c r="C889" s="35">
        <v>3205.1</v>
      </c>
      <c r="D889" s="35">
        <v>3235.3</v>
      </c>
      <c r="E889" s="35">
        <v>3149.4</v>
      </c>
      <c r="F889" s="35">
        <v>-9.4000000000000004E-3</v>
      </c>
      <c r="G889" s="35"/>
      <c r="H889" s="82">
        <f>S_P_500_Historical_Data8[[#This Row],[Price]]/B888-1</f>
        <v>-9.3563579277865516E-3</v>
      </c>
      <c r="I889" s="35"/>
      <c r="J889" s="35"/>
      <c r="K889" s="35"/>
      <c r="L889" s="35"/>
      <c r="M889" s="35"/>
      <c r="N889" s="35"/>
      <c r="O889" s="35"/>
      <c r="P889" s="35"/>
      <c r="Q889" s="35"/>
      <c r="R889" s="35"/>
      <c r="S889" s="35"/>
    </row>
    <row r="890" spans="1:19">
      <c r="A890" s="79">
        <v>44026</v>
      </c>
      <c r="B890" s="35">
        <v>3197.5</v>
      </c>
      <c r="C890" s="35">
        <v>3141.1</v>
      </c>
      <c r="D890" s="35">
        <v>3200.9</v>
      </c>
      <c r="E890" s="35">
        <v>3127.7</v>
      </c>
      <c r="F890" s="35">
        <v>1.34E-2</v>
      </c>
      <c r="G890" s="35"/>
      <c r="H890" s="82">
        <f>S_P_500_Historical_Data8[[#This Row],[Price]]/B889-1</f>
        <v>1.3406440162271771E-2</v>
      </c>
      <c r="I890" s="35"/>
      <c r="J890" s="35"/>
      <c r="K890" s="35"/>
      <c r="L890" s="35"/>
      <c r="M890" s="35"/>
      <c r="N890" s="35"/>
      <c r="O890" s="35"/>
      <c r="P890" s="35"/>
      <c r="Q890" s="35"/>
      <c r="R890" s="35"/>
      <c r="S890" s="35"/>
    </row>
    <row r="891" spans="1:19">
      <c r="A891" s="79">
        <v>44027</v>
      </c>
      <c r="B891" s="35">
        <v>3226.6</v>
      </c>
      <c r="C891" s="35">
        <v>3226</v>
      </c>
      <c r="D891" s="35">
        <v>3238.3</v>
      </c>
      <c r="E891" s="35">
        <v>3200.8</v>
      </c>
      <c r="F891" s="35">
        <v>9.1000000000000004E-3</v>
      </c>
      <c r="G891" s="35"/>
      <c r="H891" s="82">
        <f>S_P_500_Historical_Data8[[#This Row],[Price]]/B890-1</f>
        <v>9.1008600469115741E-3</v>
      </c>
      <c r="I891" s="35"/>
      <c r="J891" s="35"/>
      <c r="K891" s="35"/>
      <c r="L891" s="35"/>
      <c r="M891" s="35"/>
      <c r="N891" s="35"/>
      <c r="O891" s="35"/>
      <c r="P891" s="35"/>
      <c r="Q891" s="35"/>
      <c r="R891" s="35"/>
      <c r="S891" s="35"/>
    </row>
    <row r="892" spans="1:19">
      <c r="A892" s="79">
        <v>44028</v>
      </c>
      <c r="B892" s="35">
        <v>3215.6</v>
      </c>
      <c r="C892" s="35">
        <v>3208.4</v>
      </c>
      <c r="D892" s="35">
        <v>3220.4</v>
      </c>
      <c r="E892" s="35">
        <v>3198.6</v>
      </c>
      <c r="F892" s="35">
        <v>-3.3999999999999998E-3</v>
      </c>
      <c r="G892" s="35"/>
      <c r="H892" s="82">
        <f>S_P_500_Historical_Data8[[#This Row],[Price]]/B891-1</f>
        <v>-3.4091613463087533E-3</v>
      </c>
      <c r="I892" s="35"/>
      <c r="J892" s="35"/>
      <c r="K892" s="35"/>
      <c r="L892" s="35"/>
      <c r="M892" s="35"/>
      <c r="N892" s="35"/>
      <c r="O892" s="35"/>
      <c r="P892" s="35"/>
      <c r="Q892" s="35"/>
      <c r="R892" s="35"/>
      <c r="S892" s="35"/>
    </row>
    <row r="893" spans="1:19">
      <c r="A893" s="79">
        <v>44029</v>
      </c>
      <c r="B893" s="35">
        <v>3224.7</v>
      </c>
      <c r="C893" s="35">
        <v>3224.2</v>
      </c>
      <c r="D893" s="35">
        <v>3233.5</v>
      </c>
      <c r="E893" s="35">
        <v>3205.7</v>
      </c>
      <c r="F893" s="35">
        <v>2.8E-3</v>
      </c>
      <c r="G893" s="35"/>
      <c r="H893" s="82">
        <f>S_P_500_Historical_Data8[[#This Row],[Price]]/B892-1</f>
        <v>2.8299539743747992E-3</v>
      </c>
      <c r="I893" s="35"/>
      <c r="J893" s="35"/>
      <c r="K893" s="35"/>
      <c r="L893" s="35"/>
      <c r="M893" s="35"/>
      <c r="N893" s="35"/>
      <c r="O893" s="35"/>
      <c r="P893" s="35"/>
      <c r="Q893" s="35"/>
      <c r="R893" s="35"/>
      <c r="S893" s="35"/>
    </row>
    <row r="894" spans="1:19">
      <c r="A894" s="79">
        <v>44032</v>
      </c>
      <c r="B894" s="35">
        <v>3251.8</v>
      </c>
      <c r="C894" s="35">
        <v>3224.3</v>
      </c>
      <c r="D894" s="35">
        <v>3258.6</v>
      </c>
      <c r="E894" s="35">
        <v>3215.2</v>
      </c>
      <c r="F894" s="35">
        <v>8.3999999999999995E-3</v>
      </c>
      <c r="G894" s="35"/>
      <c r="H894" s="82">
        <f>S_P_500_Historical_Data8[[#This Row],[Price]]/B893-1</f>
        <v>8.4038825317085397E-3</v>
      </c>
      <c r="I894" s="35"/>
      <c r="J894" s="35"/>
      <c r="K894" s="35"/>
      <c r="L894" s="35"/>
      <c r="M894" s="35"/>
      <c r="N894" s="35"/>
      <c r="O894" s="35"/>
      <c r="P894" s="35"/>
      <c r="Q894" s="35"/>
      <c r="R894" s="35"/>
      <c r="S894" s="35"/>
    </row>
    <row r="895" spans="1:19">
      <c r="A895" s="79">
        <v>44033</v>
      </c>
      <c r="B895" s="35">
        <v>3257.3</v>
      </c>
      <c r="C895" s="35">
        <v>3268.5</v>
      </c>
      <c r="D895" s="35">
        <v>3277.3</v>
      </c>
      <c r="E895" s="35">
        <v>3247.8</v>
      </c>
      <c r="F895" s="35">
        <v>1.6999999999999999E-3</v>
      </c>
      <c r="G895" s="35"/>
      <c r="H895" s="82">
        <f>S_P_500_Historical_Data8[[#This Row],[Price]]/B894-1</f>
        <v>1.6913709330217408E-3</v>
      </c>
      <c r="I895" s="35"/>
      <c r="J895" s="35"/>
      <c r="K895" s="35"/>
      <c r="L895" s="35"/>
      <c r="M895" s="35"/>
      <c r="N895" s="35"/>
      <c r="O895" s="35"/>
      <c r="P895" s="35"/>
      <c r="Q895" s="35"/>
      <c r="R895" s="35"/>
      <c r="S895" s="35"/>
    </row>
    <row r="896" spans="1:19">
      <c r="A896" s="79">
        <v>44034</v>
      </c>
      <c r="B896" s="35">
        <v>3276</v>
      </c>
      <c r="C896" s="35">
        <v>3254.9</v>
      </c>
      <c r="D896" s="35">
        <v>3279.3</v>
      </c>
      <c r="E896" s="35">
        <v>3253.1</v>
      </c>
      <c r="F896" s="35">
        <v>5.7000000000000002E-3</v>
      </c>
      <c r="G896" s="35"/>
      <c r="H896" s="82">
        <f>S_P_500_Historical_Data8[[#This Row],[Price]]/B895-1</f>
        <v>5.7409510944645969E-3</v>
      </c>
      <c r="I896" s="35"/>
      <c r="J896" s="35"/>
      <c r="K896" s="35"/>
      <c r="L896" s="35"/>
      <c r="M896" s="35"/>
      <c r="N896" s="35"/>
      <c r="O896" s="35"/>
      <c r="P896" s="35"/>
      <c r="Q896" s="35"/>
      <c r="R896" s="35"/>
      <c r="S896" s="35"/>
    </row>
    <row r="897" spans="1:19">
      <c r="A897" s="79">
        <v>44035</v>
      </c>
      <c r="B897" s="35">
        <v>3235.7</v>
      </c>
      <c r="C897" s="35">
        <v>3271.6</v>
      </c>
      <c r="D897" s="35">
        <v>3280</v>
      </c>
      <c r="E897" s="35">
        <v>3222.7</v>
      </c>
      <c r="F897" s="35">
        <v>-1.23E-2</v>
      </c>
      <c r="G897" s="35"/>
      <c r="H897" s="82">
        <f>S_P_500_Historical_Data8[[#This Row],[Price]]/B896-1</f>
        <v>-1.2301587301587369E-2</v>
      </c>
      <c r="I897" s="35"/>
      <c r="J897" s="35"/>
      <c r="K897" s="35"/>
      <c r="L897" s="35"/>
      <c r="M897" s="35"/>
      <c r="N897" s="35"/>
      <c r="O897" s="35"/>
      <c r="P897" s="35"/>
      <c r="Q897" s="35"/>
      <c r="R897" s="35"/>
      <c r="S897" s="35"/>
    </row>
    <row r="898" spans="1:19">
      <c r="A898" s="79">
        <v>44036</v>
      </c>
      <c r="B898" s="35">
        <v>3215.6</v>
      </c>
      <c r="C898" s="35">
        <v>3218.6</v>
      </c>
      <c r="D898" s="35">
        <v>3227.3</v>
      </c>
      <c r="E898" s="35">
        <v>3200.1</v>
      </c>
      <c r="F898" s="35">
        <v>-6.1999999999999998E-3</v>
      </c>
      <c r="G898" s="35"/>
      <c r="H898" s="82">
        <f>S_P_500_Historical_Data8[[#This Row],[Price]]/B897-1</f>
        <v>-6.2119479556200785E-3</v>
      </c>
      <c r="I898" s="35"/>
      <c r="J898" s="35"/>
      <c r="K898" s="35"/>
      <c r="L898" s="35"/>
      <c r="M898" s="35"/>
      <c r="N898" s="35"/>
      <c r="O898" s="35"/>
      <c r="P898" s="35"/>
      <c r="Q898" s="35"/>
      <c r="R898" s="35"/>
      <c r="S898" s="35"/>
    </row>
    <row r="899" spans="1:19">
      <c r="A899" s="79">
        <v>44039</v>
      </c>
      <c r="B899" s="35">
        <v>3239.4</v>
      </c>
      <c r="C899" s="35">
        <v>3219.8</v>
      </c>
      <c r="D899" s="35">
        <v>3241.4</v>
      </c>
      <c r="E899" s="35">
        <v>3214.2</v>
      </c>
      <c r="F899" s="35">
        <v>7.4000000000000003E-3</v>
      </c>
      <c r="G899" s="35"/>
      <c r="H899" s="82">
        <f>S_P_500_Historical_Data8[[#This Row],[Price]]/B898-1</f>
        <v>7.4014180868267054E-3</v>
      </c>
      <c r="I899" s="35"/>
      <c r="J899" s="35"/>
      <c r="K899" s="35"/>
      <c r="L899" s="35"/>
      <c r="M899" s="35"/>
      <c r="N899" s="35"/>
      <c r="O899" s="35"/>
      <c r="P899" s="35"/>
      <c r="Q899" s="35"/>
      <c r="R899" s="35"/>
      <c r="S899" s="35"/>
    </row>
    <row r="900" spans="1:19">
      <c r="A900" s="79">
        <v>44040</v>
      </c>
      <c r="B900" s="35">
        <v>3218.4</v>
      </c>
      <c r="C900" s="35">
        <v>3234.3</v>
      </c>
      <c r="D900" s="35">
        <v>3243.7</v>
      </c>
      <c r="E900" s="35">
        <v>3216.2</v>
      </c>
      <c r="F900" s="35">
        <v>-6.4999999999999997E-3</v>
      </c>
      <c r="G900" s="35"/>
      <c r="H900" s="82">
        <f>S_P_500_Historical_Data8[[#This Row],[Price]]/B899-1</f>
        <v>-6.4826819781440559E-3</v>
      </c>
      <c r="I900" s="35"/>
      <c r="J900" s="35"/>
      <c r="K900" s="35"/>
      <c r="L900" s="35"/>
      <c r="M900" s="35"/>
      <c r="N900" s="35"/>
      <c r="O900" s="35"/>
      <c r="P900" s="35"/>
      <c r="Q900" s="35"/>
      <c r="R900" s="35"/>
      <c r="S900" s="35"/>
    </row>
    <row r="901" spans="1:19">
      <c r="A901" s="79">
        <v>44041</v>
      </c>
      <c r="B901" s="35">
        <v>3258.4</v>
      </c>
      <c r="C901" s="35">
        <v>3227.2</v>
      </c>
      <c r="D901" s="35">
        <v>3264.7</v>
      </c>
      <c r="E901" s="35">
        <v>3227.2</v>
      </c>
      <c r="F901" s="35">
        <v>1.24E-2</v>
      </c>
      <c r="G901" s="35"/>
      <c r="H901" s="82">
        <f>S_P_500_Historical_Data8[[#This Row],[Price]]/B900-1</f>
        <v>1.2428535918468819E-2</v>
      </c>
      <c r="I901" s="35"/>
      <c r="J901" s="35"/>
      <c r="K901" s="35"/>
      <c r="L901" s="35"/>
      <c r="M901" s="35"/>
      <c r="N901" s="35"/>
      <c r="O901" s="35"/>
      <c r="P901" s="35"/>
      <c r="Q901" s="35"/>
      <c r="R901" s="35"/>
      <c r="S901" s="35"/>
    </row>
    <row r="902" spans="1:19">
      <c r="A902" s="79">
        <v>44042</v>
      </c>
      <c r="B902" s="35">
        <v>3246.2</v>
      </c>
      <c r="C902" s="35">
        <v>3231.8</v>
      </c>
      <c r="D902" s="35">
        <v>3250.9</v>
      </c>
      <c r="E902" s="35">
        <v>3204.1</v>
      </c>
      <c r="F902" s="35">
        <v>-3.7000000000000002E-3</v>
      </c>
      <c r="G902" s="35"/>
      <c r="H902" s="82">
        <f>S_P_500_Historical_Data8[[#This Row],[Price]]/B901-1</f>
        <v>-3.7441689172600379E-3</v>
      </c>
      <c r="I902" s="35"/>
      <c r="J902" s="35"/>
      <c r="K902" s="35"/>
      <c r="L902" s="35"/>
      <c r="M902" s="35"/>
      <c r="N902" s="35"/>
      <c r="O902" s="35"/>
      <c r="P902" s="35"/>
      <c r="Q902" s="35"/>
      <c r="R902" s="35"/>
      <c r="S902" s="35"/>
    </row>
    <row r="903" spans="1:19">
      <c r="A903" s="79">
        <v>44043</v>
      </c>
      <c r="B903" s="35">
        <v>3271.1</v>
      </c>
      <c r="C903" s="35">
        <v>3270.4</v>
      </c>
      <c r="D903" s="35">
        <v>3272.2</v>
      </c>
      <c r="E903" s="35">
        <v>3220.3</v>
      </c>
      <c r="F903" s="35">
        <v>7.7000000000000002E-3</v>
      </c>
      <c r="G903" s="35"/>
      <c r="H903" s="82">
        <f>S_P_500_Historical_Data8[[#This Row],[Price]]/B902-1</f>
        <v>7.670507054402087E-3</v>
      </c>
      <c r="I903" s="35"/>
      <c r="J903" s="35"/>
      <c r="K903" s="35"/>
      <c r="L903" s="35"/>
      <c r="M903" s="35"/>
      <c r="N903" s="35"/>
      <c r="O903" s="35"/>
      <c r="P903" s="35"/>
      <c r="Q903" s="35"/>
      <c r="R903" s="35"/>
      <c r="S903" s="35"/>
    </row>
    <row r="904" spans="1:19">
      <c r="A904" s="79">
        <v>44046</v>
      </c>
      <c r="B904" s="35">
        <v>3294.6</v>
      </c>
      <c r="C904" s="35">
        <v>3288.3</v>
      </c>
      <c r="D904" s="35">
        <v>3302.7</v>
      </c>
      <c r="E904" s="35">
        <v>3284.5</v>
      </c>
      <c r="F904" s="35">
        <v>7.1999999999999998E-3</v>
      </c>
      <c r="G904" s="35"/>
      <c r="H904" s="82">
        <f>S_P_500_Historical_Data8[[#This Row],[Price]]/B903-1</f>
        <v>7.1841276634772022E-3</v>
      </c>
      <c r="I904" s="35"/>
      <c r="J904" s="35"/>
      <c r="K904" s="35"/>
      <c r="L904" s="35"/>
      <c r="M904" s="35"/>
      <c r="N904" s="35"/>
      <c r="O904" s="35"/>
      <c r="P904" s="35"/>
      <c r="Q904" s="35"/>
      <c r="R904" s="35"/>
      <c r="S904" s="35"/>
    </row>
    <row r="905" spans="1:19">
      <c r="A905" s="79">
        <v>44047</v>
      </c>
      <c r="B905" s="35">
        <v>3306.5</v>
      </c>
      <c r="C905" s="35">
        <v>3289.9</v>
      </c>
      <c r="D905" s="35">
        <v>3306.8</v>
      </c>
      <c r="E905" s="35">
        <v>3286.4</v>
      </c>
      <c r="F905" s="35">
        <v>3.5999999999999999E-3</v>
      </c>
      <c r="G905" s="35"/>
      <c r="H905" s="82">
        <f>S_P_500_Historical_Data8[[#This Row],[Price]]/B904-1</f>
        <v>3.6119711042312819E-3</v>
      </c>
      <c r="I905" s="35"/>
      <c r="J905" s="35"/>
      <c r="K905" s="35"/>
      <c r="L905" s="35"/>
      <c r="M905" s="35"/>
      <c r="N905" s="35"/>
      <c r="O905" s="35"/>
      <c r="P905" s="35"/>
      <c r="Q905" s="35"/>
      <c r="R905" s="35"/>
      <c r="S905" s="35"/>
    </row>
    <row r="906" spans="1:19">
      <c r="A906" s="79">
        <v>44048</v>
      </c>
      <c r="B906" s="35">
        <v>3327.8</v>
      </c>
      <c r="C906" s="35">
        <v>3317.4</v>
      </c>
      <c r="D906" s="35">
        <v>3330.8</v>
      </c>
      <c r="E906" s="35">
        <v>3317.4</v>
      </c>
      <c r="F906" s="35">
        <v>6.4000000000000003E-3</v>
      </c>
      <c r="G906" s="35"/>
      <c r="H906" s="82">
        <f>S_P_500_Historical_Data8[[#This Row],[Price]]/B905-1</f>
        <v>6.4418569484350208E-3</v>
      </c>
      <c r="I906" s="35"/>
      <c r="J906" s="35"/>
      <c r="K906" s="35"/>
      <c r="L906" s="35"/>
      <c r="M906" s="35"/>
      <c r="N906" s="35"/>
      <c r="O906" s="35"/>
      <c r="P906" s="35"/>
      <c r="Q906" s="35"/>
      <c r="R906" s="35"/>
      <c r="S906" s="35"/>
    </row>
    <row r="907" spans="1:19">
      <c r="A907" s="79">
        <v>44049</v>
      </c>
      <c r="B907" s="35">
        <v>3349.2</v>
      </c>
      <c r="C907" s="35">
        <v>3323.2</v>
      </c>
      <c r="D907" s="35">
        <v>3351</v>
      </c>
      <c r="E907" s="35">
        <v>3318.1</v>
      </c>
      <c r="F907" s="35">
        <v>6.4000000000000003E-3</v>
      </c>
      <c r="G907" s="35"/>
      <c r="H907" s="82">
        <f>S_P_500_Historical_Data8[[#This Row],[Price]]/B906-1</f>
        <v>6.4306749203677516E-3</v>
      </c>
      <c r="I907" s="35"/>
      <c r="J907" s="35"/>
      <c r="K907" s="35"/>
      <c r="L907" s="35"/>
      <c r="M907" s="35"/>
      <c r="N907" s="35"/>
      <c r="O907" s="35"/>
      <c r="P907" s="35"/>
      <c r="Q907" s="35"/>
      <c r="R907" s="35"/>
      <c r="S907" s="35"/>
    </row>
    <row r="908" spans="1:19">
      <c r="A908" s="79">
        <v>44050</v>
      </c>
      <c r="B908" s="35">
        <v>3351.3</v>
      </c>
      <c r="C908" s="35">
        <v>3340.1</v>
      </c>
      <c r="D908" s="35">
        <v>3352.5</v>
      </c>
      <c r="E908" s="35">
        <v>3328.7</v>
      </c>
      <c r="F908" s="35">
        <v>5.9999999999999995E-4</v>
      </c>
      <c r="G908" s="35"/>
      <c r="H908" s="82">
        <f>S_P_500_Historical_Data8[[#This Row],[Price]]/B907-1</f>
        <v>6.2701540666432187E-4</v>
      </c>
      <c r="I908" s="35"/>
      <c r="J908" s="35"/>
      <c r="K908" s="35"/>
      <c r="L908" s="35"/>
      <c r="M908" s="35"/>
      <c r="N908" s="35"/>
      <c r="O908" s="35"/>
      <c r="P908" s="35"/>
      <c r="Q908" s="35"/>
      <c r="R908" s="35"/>
      <c r="S908" s="35"/>
    </row>
    <row r="909" spans="1:19">
      <c r="A909" s="79">
        <v>44053</v>
      </c>
      <c r="B909" s="35">
        <v>3360.5</v>
      </c>
      <c r="C909" s="35">
        <v>3356</v>
      </c>
      <c r="D909" s="35">
        <v>3363.3</v>
      </c>
      <c r="E909" s="35">
        <v>3335.4</v>
      </c>
      <c r="F909" s="35">
        <v>2.7000000000000001E-3</v>
      </c>
      <c r="G909" s="35"/>
      <c r="H909" s="82">
        <f>S_P_500_Historical_Data8[[#This Row],[Price]]/B908-1</f>
        <v>2.7452033539223653E-3</v>
      </c>
      <c r="I909" s="35"/>
      <c r="J909" s="35"/>
      <c r="K909" s="35"/>
      <c r="L909" s="35"/>
      <c r="M909" s="35"/>
      <c r="N909" s="35"/>
      <c r="O909" s="35"/>
      <c r="P909" s="35"/>
      <c r="Q909" s="35"/>
      <c r="R909" s="35"/>
      <c r="S909" s="35"/>
    </row>
    <row r="910" spans="1:19">
      <c r="A910" s="79">
        <v>44054</v>
      </c>
      <c r="B910" s="35">
        <v>3333.7</v>
      </c>
      <c r="C910" s="35">
        <v>3370.3</v>
      </c>
      <c r="D910" s="35">
        <v>3381</v>
      </c>
      <c r="E910" s="35">
        <v>3326.4</v>
      </c>
      <c r="F910" s="35">
        <v>-8.0000000000000002E-3</v>
      </c>
      <c r="G910" s="35"/>
      <c r="H910" s="82">
        <f>S_P_500_Historical_Data8[[#This Row],[Price]]/B909-1</f>
        <v>-7.9750037196846257E-3</v>
      </c>
      <c r="I910" s="35"/>
      <c r="J910" s="35"/>
      <c r="K910" s="35"/>
      <c r="L910" s="35"/>
      <c r="M910" s="35"/>
      <c r="N910" s="35"/>
      <c r="O910" s="35"/>
      <c r="P910" s="35"/>
      <c r="Q910" s="35"/>
      <c r="R910" s="35"/>
      <c r="S910" s="35"/>
    </row>
    <row r="911" spans="1:19">
      <c r="A911" s="79">
        <v>44055</v>
      </c>
      <c r="B911" s="35">
        <v>3380.3</v>
      </c>
      <c r="C911" s="35">
        <v>3355.5</v>
      </c>
      <c r="D911" s="35">
        <v>3387.9</v>
      </c>
      <c r="E911" s="35">
        <v>3355.5</v>
      </c>
      <c r="F911" s="35">
        <v>1.4E-2</v>
      </c>
      <c r="G911" s="35"/>
      <c r="H911" s="82">
        <f>S_P_500_Historical_Data8[[#This Row],[Price]]/B910-1</f>
        <v>1.3978462369139466E-2</v>
      </c>
      <c r="I911" s="35"/>
      <c r="J911" s="35"/>
      <c r="K911" s="35"/>
      <c r="L911" s="35"/>
      <c r="M911" s="35"/>
      <c r="N911" s="35"/>
      <c r="O911" s="35"/>
      <c r="P911" s="35"/>
      <c r="Q911" s="35"/>
      <c r="R911" s="35"/>
      <c r="S911" s="35"/>
    </row>
    <row r="912" spans="1:19">
      <c r="A912" s="79">
        <v>44056</v>
      </c>
      <c r="B912" s="35">
        <v>3373.4</v>
      </c>
      <c r="C912" s="35">
        <v>3372.9</v>
      </c>
      <c r="D912" s="35">
        <v>3387.2</v>
      </c>
      <c r="E912" s="35">
        <v>3363.3</v>
      </c>
      <c r="F912" s="35">
        <v>-2E-3</v>
      </c>
      <c r="G912" s="35"/>
      <c r="H912" s="82">
        <f>S_P_500_Historical_Data8[[#This Row],[Price]]/B911-1</f>
        <v>-2.0412389432891143E-3</v>
      </c>
      <c r="I912" s="35"/>
      <c r="J912" s="35"/>
      <c r="K912" s="35"/>
      <c r="L912" s="35"/>
      <c r="M912" s="35"/>
      <c r="N912" s="35"/>
      <c r="O912" s="35"/>
      <c r="P912" s="35"/>
      <c r="Q912" s="35"/>
      <c r="R912" s="35"/>
      <c r="S912" s="35"/>
    </row>
    <row r="913" spans="1:19">
      <c r="A913" s="79">
        <v>44057</v>
      </c>
      <c r="B913" s="35">
        <v>3372.8</v>
      </c>
      <c r="C913" s="35">
        <v>3368.7</v>
      </c>
      <c r="D913" s="35">
        <v>3378.5</v>
      </c>
      <c r="E913" s="35">
        <v>3361.6</v>
      </c>
      <c r="F913" s="35">
        <v>-2.0000000000000001E-4</v>
      </c>
      <c r="G913" s="35"/>
      <c r="H913" s="82">
        <f>S_P_500_Historical_Data8[[#This Row],[Price]]/B912-1</f>
        <v>-1.7786209758696714E-4</v>
      </c>
      <c r="I913" s="35"/>
      <c r="J913" s="35"/>
      <c r="K913" s="35"/>
      <c r="L913" s="35"/>
      <c r="M913" s="35"/>
      <c r="N913" s="35"/>
      <c r="O913" s="35"/>
      <c r="P913" s="35"/>
      <c r="Q913" s="35"/>
      <c r="R913" s="35"/>
      <c r="S913" s="35"/>
    </row>
    <row r="914" spans="1:19">
      <c r="A914" s="79">
        <v>44060</v>
      </c>
      <c r="B914" s="35">
        <v>3382</v>
      </c>
      <c r="C914" s="35">
        <v>3380.9</v>
      </c>
      <c r="D914" s="35">
        <v>3387.6</v>
      </c>
      <c r="E914" s="35">
        <v>3379.2</v>
      </c>
      <c r="F914" s="35">
        <v>2.7000000000000001E-3</v>
      </c>
      <c r="G914" s="35"/>
      <c r="H914" s="82">
        <f>S_P_500_Historical_Data8[[#This Row],[Price]]/B913-1</f>
        <v>2.727703984819696E-3</v>
      </c>
      <c r="I914" s="35"/>
      <c r="J914" s="35"/>
      <c r="K914" s="35"/>
      <c r="L914" s="35"/>
      <c r="M914" s="35"/>
      <c r="N914" s="35"/>
      <c r="O914" s="35"/>
      <c r="P914" s="35"/>
      <c r="Q914" s="35"/>
      <c r="R914" s="35"/>
      <c r="S914" s="35"/>
    </row>
    <row r="915" spans="1:19">
      <c r="A915" s="79">
        <v>44061</v>
      </c>
      <c r="B915" s="35">
        <v>3389.8</v>
      </c>
      <c r="C915" s="35">
        <v>3387</v>
      </c>
      <c r="D915" s="35">
        <v>3395.1</v>
      </c>
      <c r="E915" s="35">
        <v>3370.2</v>
      </c>
      <c r="F915" s="35">
        <v>2.3E-3</v>
      </c>
      <c r="G915" s="35"/>
      <c r="H915" s="82">
        <f>S_P_500_Historical_Data8[[#This Row],[Price]]/B914-1</f>
        <v>2.3063276167949454E-3</v>
      </c>
      <c r="I915" s="35"/>
      <c r="J915" s="35"/>
      <c r="K915" s="35"/>
      <c r="L915" s="35"/>
      <c r="M915" s="35"/>
      <c r="N915" s="35"/>
      <c r="O915" s="35"/>
      <c r="P915" s="35"/>
      <c r="Q915" s="35"/>
      <c r="R915" s="35"/>
      <c r="S915" s="35"/>
    </row>
    <row r="916" spans="1:19">
      <c r="A916" s="79">
        <v>44062</v>
      </c>
      <c r="B916" s="35">
        <v>3374.8</v>
      </c>
      <c r="C916" s="35">
        <v>3392.5</v>
      </c>
      <c r="D916" s="35">
        <v>3399.5</v>
      </c>
      <c r="E916" s="35">
        <v>3369.7</v>
      </c>
      <c r="F916" s="35">
        <v>-4.4000000000000003E-3</v>
      </c>
      <c r="G916" s="35"/>
      <c r="H916" s="82">
        <f>S_P_500_Historical_Data8[[#This Row],[Price]]/B915-1</f>
        <v>-4.4250398253584677E-3</v>
      </c>
      <c r="I916" s="35"/>
      <c r="J916" s="35"/>
      <c r="K916" s="35"/>
      <c r="L916" s="35"/>
      <c r="M916" s="35"/>
      <c r="N916" s="35"/>
      <c r="O916" s="35"/>
      <c r="P916" s="35"/>
      <c r="Q916" s="35"/>
      <c r="R916" s="35"/>
      <c r="S916" s="35"/>
    </row>
    <row r="917" spans="1:19">
      <c r="A917" s="79">
        <v>44063</v>
      </c>
      <c r="B917" s="35">
        <v>3385.5</v>
      </c>
      <c r="C917" s="35">
        <v>3360.5</v>
      </c>
      <c r="D917" s="35">
        <v>3390.8</v>
      </c>
      <c r="E917" s="35">
        <v>3354.7</v>
      </c>
      <c r="F917" s="35">
        <v>3.2000000000000002E-3</v>
      </c>
      <c r="G917" s="35"/>
      <c r="H917" s="82">
        <f>S_P_500_Historical_Data8[[#This Row],[Price]]/B916-1</f>
        <v>3.1705582553038791E-3</v>
      </c>
      <c r="I917" s="35"/>
      <c r="J917" s="35"/>
      <c r="K917" s="35"/>
      <c r="L917" s="35"/>
      <c r="M917" s="35"/>
      <c r="N917" s="35"/>
      <c r="O917" s="35"/>
      <c r="P917" s="35"/>
      <c r="Q917" s="35"/>
      <c r="R917" s="35"/>
      <c r="S917" s="35"/>
    </row>
    <row r="918" spans="1:19">
      <c r="A918" s="79">
        <v>44064</v>
      </c>
      <c r="B918" s="35">
        <v>3397.2</v>
      </c>
      <c r="C918" s="35">
        <v>3386</v>
      </c>
      <c r="D918" s="35">
        <v>3400</v>
      </c>
      <c r="E918" s="35">
        <v>3379.3</v>
      </c>
      <c r="F918" s="35">
        <v>3.5000000000000001E-3</v>
      </c>
      <c r="G918" s="35"/>
      <c r="H918" s="82">
        <f>S_P_500_Historical_Data8[[#This Row],[Price]]/B917-1</f>
        <v>3.4559149313246884E-3</v>
      </c>
      <c r="I918" s="35"/>
      <c r="J918" s="35"/>
      <c r="K918" s="35"/>
      <c r="L918" s="35"/>
      <c r="M918" s="35"/>
      <c r="N918" s="35"/>
      <c r="O918" s="35"/>
      <c r="P918" s="35"/>
      <c r="Q918" s="35"/>
      <c r="R918" s="35"/>
      <c r="S918" s="35"/>
    </row>
    <row r="919" spans="1:19">
      <c r="A919" s="79">
        <v>44067</v>
      </c>
      <c r="B919" s="35">
        <v>3431.3</v>
      </c>
      <c r="C919" s="35">
        <v>3418.1</v>
      </c>
      <c r="D919" s="35">
        <v>3432.1</v>
      </c>
      <c r="E919" s="35">
        <v>3413.1</v>
      </c>
      <c r="F919" s="35">
        <v>0.01</v>
      </c>
      <c r="G919" s="35"/>
      <c r="H919" s="82">
        <f>S_P_500_Historical_Data8[[#This Row],[Price]]/B918-1</f>
        <v>1.0037678087837065E-2</v>
      </c>
      <c r="I919" s="35"/>
      <c r="J919" s="35"/>
      <c r="K919" s="35"/>
      <c r="L919" s="35"/>
      <c r="M919" s="35"/>
      <c r="N919" s="35"/>
      <c r="O919" s="35"/>
      <c r="P919" s="35"/>
      <c r="Q919" s="35"/>
      <c r="R919" s="35"/>
      <c r="S919" s="35"/>
    </row>
    <row r="920" spans="1:19">
      <c r="A920" s="79">
        <v>44068</v>
      </c>
      <c r="B920" s="35">
        <v>3443.6</v>
      </c>
      <c r="C920" s="35">
        <v>3435.9</v>
      </c>
      <c r="D920" s="35">
        <v>3444.2</v>
      </c>
      <c r="E920" s="35">
        <v>3425.8</v>
      </c>
      <c r="F920" s="35">
        <v>3.5999999999999999E-3</v>
      </c>
      <c r="G920" s="35"/>
      <c r="H920" s="82">
        <f>S_P_500_Historical_Data8[[#This Row],[Price]]/B919-1</f>
        <v>3.5846472182554656E-3</v>
      </c>
      <c r="I920" s="35"/>
      <c r="J920" s="35"/>
      <c r="K920" s="35"/>
      <c r="L920" s="35"/>
      <c r="M920" s="35"/>
      <c r="N920" s="35"/>
      <c r="O920" s="35"/>
      <c r="P920" s="35"/>
      <c r="Q920" s="35"/>
      <c r="R920" s="35"/>
      <c r="S920" s="35"/>
    </row>
    <row r="921" spans="1:19">
      <c r="A921" s="79">
        <v>44069</v>
      </c>
      <c r="B921" s="35">
        <v>3478.7</v>
      </c>
      <c r="C921" s="35">
        <v>3450</v>
      </c>
      <c r="D921" s="35">
        <v>3481.1</v>
      </c>
      <c r="E921" s="35">
        <v>3444.2</v>
      </c>
      <c r="F921" s="35">
        <v>1.0200000000000001E-2</v>
      </c>
      <c r="G921" s="35"/>
      <c r="H921" s="82">
        <f>S_P_500_Historical_Data8[[#This Row],[Price]]/B920-1</f>
        <v>1.019282146590772E-2</v>
      </c>
      <c r="I921" s="35"/>
      <c r="J921" s="35"/>
      <c r="K921" s="35"/>
      <c r="L921" s="35"/>
      <c r="M921" s="35"/>
      <c r="N921" s="35"/>
      <c r="O921" s="35"/>
      <c r="P921" s="35"/>
      <c r="Q921" s="35"/>
      <c r="R921" s="35"/>
      <c r="S921" s="35"/>
    </row>
    <row r="922" spans="1:19">
      <c r="A922" s="79">
        <v>44070</v>
      </c>
      <c r="B922" s="35">
        <v>3484.6</v>
      </c>
      <c r="C922" s="35">
        <v>3485.1</v>
      </c>
      <c r="D922" s="35">
        <v>3501.4</v>
      </c>
      <c r="E922" s="35">
        <v>3468.3</v>
      </c>
      <c r="F922" s="35">
        <v>1.6999999999999999E-3</v>
      </c>
      <c r="G922" s="35"/>
      <c r="H922" s="82">
        <f>S_P_500_Historical_Data8[[#This Row],[Price]]/B921-1</f>
        <v>1.6960358754707361E-3</v>
      </c>
      <c r="I922" s="35"/>
      <c r="J922" s="35"/>
      <c r="K922" s="35"/>
      <c r="L922" s="35"/>
      <c r="M922" s="35"/>
      <c r="N922" s="35"/>
      <c r="O922" s="35"/>
      <c r="P922" s="35"/>
      <c r="Q922" s="35"/>
      <c r="R922" s="35"/>
      <c r="S922" s="35"/>
    </row>
    <row r="923" spans="1:19">
      <c r="A923" s="79">
        <v>44071</v>
      </c>
      <c r="B923" s="35">
        <v>3508</v>
      </c>
      <c r="C923" s="35">
        <v>3494.7</v>
      </c>
      <c r="D923" s="35">
        <v>3509.2</v>
      </c>
      <c r="E923" s="35">
        <v>3484.3</v>
      </c>
      <c r="F923" s="35">
        <v>6.7000000000000002E-3</v>
      </c>
      <c r="G923" s="35"/>
      <c r="H923" s="82">
        <f>S_P_500_Historical_Data8[[#This Row],[Price]]/B922-1</f>
        <v>6.7152614360328489E-3</v>
      </c>
      <c r="I923" s="35"/>
      <c r="J923" s="35"/>
      <c r="K923" s="35"/>
      <c r="L923" s="35"/>
      <c r="M923" s="35"/>
      <c r="N923" s="35"/>
      <c r="O923" s="35"/>
      <c r="P923" s="35"/>
      <c r="Q923" s="35"/>
      <c r="R923" s="35"/>
      <c r="S923" s="35"/>
    </row>
    <row r="924" spans="1:19">
      <c r="A924" s="79">
        <v>44074</v>
      </c>
      <c r="B924" s="35">
        <v>3500.3</v>
      </c>
      <c r="C924" s="35">
        <v>3509.7</v>
      </c>
      <c r="D924" s="35">
        <v>3514.8</v>
      </c>
      <c r="E924" s="35">
        <v>3493.2</v>
      </c>
      <c r="F924" s="35">
        <v>-2.2000000000000001E-3</v>
      </c>
      <c r="G924" s="35"/>
      <c r="H924" s="82">
        <f>S_P_500_Historical_Data8[[#This Row],[Price]]/B923-1</f>
        <v>-2.1949828962370965E-3</v>
      </c>
      <c r="I924" s="35"/>
      <c r="J924" s="35"/>
      <c r="K924" s="35"/>
      <c r="L924" s="35"/>
      <c r="M924" s="35"/>
      <c r="N924" s="35"/>
      <c r="O924" s="35"/>
      <c r="P924" s="35"/>
      <c r="Q924" s="35"/>
      <c r="R924" s="35"/>
      <c r="S924" s="35"/>
    </row>
    <row r="925" spans="1:19">
      <c r="A925" s="79">
        <v>44075</v>
      </c>
      <c r="B925" s="35">
        <v>3526.7</v>
      </c>
      <c r="C925" s="35">
        <v>3507.4</v>
      </c>
      <c r="D925" s="35">
        <v>3528</v>
      </c>
      <c r="E925" s="35">
        <v>3494.6</v>
      </c>
      <c r="F925" s="35">
        <v>7.4999999999999997E-3</v>
      </c>
      <c r="G925" s="35"/>
      <c r="H925" s="82">
        <f>S_P_500_Historical_Data8[[#This Row],[Price]]/B924-1</f>
        <v>7.5422106676570344E-3</v>
      </c>
      <c r="I925" s="35"/>
      <c r="J925" s="35"/>
      <c r="K925" s="35"/>
      <c r="L925" s="35"/>
      <c r="M925" s="35"/>
      <c r="N925" s="35"/>
      <c r="O925" s="35"/>
      <c r="P925" s="35"/>
      <c r="Q925" s="35"/>
      <c r="R925" s="35"/>
      <c r="S925" s="35"/>
    </row>
    <row r="926" spans="1:19">
      <c r="A926" s="79">
        <v>44076</v>
      </c>
      <c r="B926" s="35">
        <v>3580.8</v>
      </c>
      <c r="C926" s="35">
        <v>3543.8</v>
      </c>
      <c r="D926" s="35">
        <v>3588.1</v>
      </c>
      <c r="E926" s="35">
        <v>3535.2</v>
      </c>
      <c r="F926" s="35">
        <v>1.5299999999999999E-2</v>
      </c>
      <c r="G926" s="35"/>
      <c r="H926" s="82">
        <f>S_P_500_Historical_Data8[[#This Row],[Price]]/B925-1</f>
        <v>1.534011965860449E-2</v>
      </c>
      <c r="I926" s="35"/>
      <c r="J926" s="35"/>
      <c r="K926" s="35"/>
      <c r="L926" s="35"/>
      <c r="M926" s="35"/>
      <c r="N926" s="35"/>
      <c r="O926" s="35"/>
      <c r="P926" s="35"/>
      <c r="Q926" s="35"/>
      <c r="R926" s="35"/>
      <c r="S926" s="35"/>
    </row>
    <row r="927" spans="1:19">
      <c r="A927" s="79">
        <v>44077</v>
      </c>
      <c r="B927" s="35">
        <v>3455.1</v>
      </c>
      <c r="C927" s="35">
        <v>3564.7</v>
      </c>
      <c r="D927" s="35">
        <v>3564.8</v>
      </c>
      <c r="E927" s="35">
        <v>3427.4</v>
      </c>
      <c r="F927" s="35">
        <v>-3.5099999999999999E-2</v>
      </c>
      <c r="G927" s="35"/>
      <c r="H927" s="82">
        <f>S_P_500_Historical_Data8[[#This Row],[Price]]/B926-1</f>
        <v>-3.5103887399463907E-2</v>
      </c>
      <c r="I927" s="35"/>
      <c r="J927" s="35"/>
      <c r="K927" s="35"/>
      <c r="L927" s="35"/>
      <c r="M927" s="35"/>
      <c r="N927" s="35"/>
      <c r="O927" s="35"/>
      <c r="P927" s="35"/>
      <c r="Q927" s="35"/>
      <c r="R927" s="35"/>
      <c r="S927" s="35"/>
    </row>
    <row r="928" spans="1:19">
      <c r="A928" s="79">
        <v>44078</v>
      </c>
      <c r="B928" s="35">
        <v>3427</v>
      </c>
      <c r="C928" s="35">
        <v>3453.6</v>
      </c>
      <c r="D928" s="35">
        <v>3479.2</v>
      </c>
      <c r="E928" s="35">
        <v>3349.6</v>
      </c>
      <c r="F928" s="35">
        <v>-8.0999999999999996E-3</v>
      </c>
      <c r="G928" s="35"/>
      <c r="H928" s="82">
        <f>S_P_500_Historical_Data8[[#This Row],[Price]]/B927-1</f>
        <v>-8.1329049810424658E-3</v>
      </c>
      <c r="I928" s="35"/>
      <c r="J928" s="35"/>
      <c r="K928" s="35"/>
      <c r="L928" s="35"/>
      <c r="M928" s="35"/>
      <c r="N928" s="35"/>
      <c r="O928" s="35"/>
      <c r="P928" s="35"/>
      <c r="Q928" s="35"/>
      <c r="R928" s="35"/>
      <c r="S928" s="35"/>
    </row>
    <row r="929" spans="1:19">
      <c r="A929" s="79">
        <v>44082</v>
      </c>
      <c r="B929" s="35">
        <v>3331.8</v>
      </c>
      <c r="C929" s="35">
        <v>3371.9</v>
      </c>
      <c r="D929" s="35">
        <v>3380</v>
      </c>
      <c r="E929" s="35">
        <v>3329.3</v>
      </c>
      <c r="F929" s="35">
        <v>-2.7799999999999998E-2</v>
      </c>
      <c r="G929" s="35"/>
      <c r="H929" s="82">
        <f>S_P_500_Historical_Data8[[#This Row],[Price]]/B928-1</f>
        <v>-2.7779398891158436E-2</v>
      </c>
      <c r="I929" s="35"/>
      <c r="J929" s="35"/>
      <c r="K929" s="35"/>
      <c r="L929" s="35"/>
      <c r="M929" s="35"/>
      <c r="N929" s="35"/>
      <c r="O929" s="35"/>
      <c r="P929" s="35"/>
      <c r="Q929" s="35"/>
      <c r="R929" s="35"/>
      <c r="S929" s="35"/>
    </row>
    <row r="930" spans="1:19">
      <c r="A930" s="79">
        <v>44083</v>
      </c>
      <c r="B930" s="35">
        <v>3399</v>
      </c>
      <c r="C930" s="35">
        <v>3369.8</v>
      </c>
      <c r="D930" s="35">
        <v>3424.8</v>
      </c>
      <c r="E930" s="35">
        <v>3366.8</v>
      </c>
      <c r="F930" s="35">
        <v>2.0199999999999999E-2</v>
      </c>
      <c r="G930" s="35"/>
      <c r="H930" s="82">
        <f>S_P_500_Historical_Data8[[#This Row],[Price]]/B929-1</f>
        <v>2.016927786781908E-2</v>
      </c>
      <c r="I930" s="35"/>
      <c r="J930" s="35"/>
      <c r="K930" s="35"/>
      <c r="L930" s="35"/>
      <c r="M930" s="35"/>
      <c r="N930" s="35"/>
      <c r="O930" s="35"/>
      <c r="P930" s="35"/>
      <c r="Q930" s="35"/>
      <c r="R930" s="35"/>
      <c r="S930" s="35"/>
    </row>
    <row r="931" spans="1:19">
      <c r="A931" s="79">
        <v>44084</v>
      </c>
      <c r="B931" s="35">
        <v>3339.2</v>
      </c>
      <c r="C931" s="35">
        <v>3412.6</v>
      </c>
      <c r="D931" s="35">
        <v>3425.6</v>
      </c>
      <c r="E931" s="35">
        <v>3329.2</v>
      </c>
      <c r="F931" s="35">
        <v>-1.7600000000000001E-2</v>
      </c>
      <c r="G931" s="35"/>
      <c r="H931" s="82">
        <f>S_P_500_Historical_Data8[[#This Row],[Price]]/B930-1</f>
        <v>-1.7593409826419548E-2</v>
      </c>
      <c r="I931" s="35"/>
      <c r="J931" s="35"/>
      <c r="K931" s="35"/>
      <c r="L931" s="35"/>
      <c r="M931" s="35"/>
      <c r="N931" s="35"/>
      <c r="O931" s="35"/>
      <c r="P931" s="35"/>
      <c r="Q931" s="35"/>
      <c r="R931" s="35"/>
      <c r="S931" s="35"/>
    </row>
    <row r="932" spans="1:19">
      <c r="A932" s="79">
        <v>44085</v>
      </c>
      <c r="B932" s="35">
        <v>3341</v>
      </c>
      <c r="C932" s="35">
        <v>3352.7</v>
      </c>
      <c r="D932" s="35">
        <v>3368.9</v>
      </c>
      <c r="E932" s="35">
        <v>3310.5</v>
      </c>
      <c r="F932" s="35">
        <v>5.0000000000000001E-4</v>
      </c>
      <c r="G932" s="35"/>
      <c r="H932" s="82">
        <f>S_P_500_Historical_Data8[[#This Row],[Price]]/B931-1</f>
        <v>5.3905126976516726E-4</v>
      </c>
      <c r="I932" s="35"/>
      <c r="J932" s="35"/>
      <c r="K932" s="35"/>
      <c r="L932" s="35"/>
      <c r="M932" s="35"/>
      <c r="N932" s="35"/>
      <c r="O932" s="35"/>
      <c r="P932" s="35"/>
      <c r="Q932" s="35"/>
      <c r="R932" s="35"/>
      <c r="S932" s="35"/>
    </row>
    <row r="933" spans="1:19">
      <c r="A933" s="79">
        <v>44088</v>
      </c>
      <c r="B933" s="35">
        <v>3383.5</v>
      </c>
      <c r="C933" s="35">
        <v>3363.6</v>
      </c>
      <c r="D933" s="35">
        <v>3402.9</v>
      </c>
      <c r="E933" s="35">
        <v>3363.6</v>
      </c>
      <c r="F933" s="35">
        <v>1.2699999999999999E-2</v>
      </c>
      <c r="G933" s="35"/>
      <c r="H933" s="82">
        <f>S_P_500_Historical_Data8[[#This Row],[Price]]/B932-1</f>
        <v>1.2720742292726683E-2</v>
      </c>
      <c r="I933" s="35"/>
      <c r="J933" s="35"/>
      <c r="K933" s="35"/>
      <c r="L933" s="35"/>
      <c r="M933" s="35"/>
      <c r="N933" s="35"/>
      <c r="O933" s="35"/>
      <c r="P933" s="35"/>
      <c r="Q933" s="35"/>
      <c r="R933" s="35"/>
      <c r="S933" s="35"/>
    </row>
    <row r="934" spans="1:19">
      <c r="A934" s="79">
        <v>44089</v>
      </c>
      <c r="B934" s="35">
        <v>3401.2</v>
      </c>
      <c r="C934" s="35">
        <v>3407.7</v>
      </c>
      <c r="D934" s="35">
        <v>3419.5</v>
      </c>
      <c r="E934" s="35">
        <v>3389.2</v>
      </c>
      <c r="F934" s="35">
        <v>5.1999999999999998E-3</v>
      </c>
      <c r="G934" s="35"/>
      <c r="H934" s="82">
        <f>S_P_500_Historical_Data8[[#This Row],[Price]]/B933-1</f>
        <v>5.2312693955962608E-3</v>
      </c>
      <c r="I934" s="35"/>
      <c r="J934" s="35"/>
      <c r="K934" s="35"/>
      <c r="L934" s="35"/>
      <c r="M934" s="35"/>
      <c r="N934" s="35"/>
      <c r="O934" s="35"/>
      <c r="P934" s="35"/>
      <c r="Q934" s="35"/>
      <c r="R934" s="35"/>
      <c r="S934" s="35"/>
    </row>
    <row r="935" spans="1:19">
      <c r="A935" s="79">
        <v>44090</v>
      </c>
      <c r="B935" s="35">
        <v>3385.5</v>
      </c>
      <c r="C935" s="35">
        <v>3411.2</v>
      </c>
      <c r="D935" s="35">
        <v>3428.9</v>
      </c>
      <c r="E935" s="35">
        <v>3384.4</v>
      </c>
      <c r="F935" s="35">
        <v>-4.5999999999999999E-3</v>
      </c>
      <c r="G935" s="35"/>
      <c r="H935" s="82">
        <f>S_P_500_Historical_Data8[[#This Row],[Price]]/B934-1</f>
        <v>-4.6160178760437098E-3</v>
      </c>
      <c r="I935" s="35"/>
      <c r="J935" s="35"/>
      <c r="K935" s="35"/>
      <c r="L935" s="35"/>
      <c r="M935" s="35"/>
      <c r="N935" s="35"/>
      <c r="O935" s="35"/>
      <c r="P935" s="35"/>
      <c r="Q935" s="35"/>
      <c r="R935" s="35"/>
      <c r="S935" s="35"/>
    </row>
    <row r="936" spans="1:19">
      <c r="A936" s="79">
        <v>44091</v>
      </c>
      <c r="B936" s="35">
        <v>3357</v>
      </c>
      <c r="C936" s="35">
        <v>3346.9</v>
      </c>
      <c r="D936" s="35">
        <v>3375.2</v>
      </c>
      <c r="E936" s="35">
        <v>3328.8</v>
      </c>
      <c r="F936" s="35">
        <v>-8.3999999999999995E-3</v>
      </c>
      <c r="G936" s="35"/>
      <c r="H936" s="82">
        <f>S_P_500_Historical_Data8[[#This Row],[Price]]/B935-1</f>
        <v>-8.4182543198936255E-3</v>
      </c>
      <c r="I936" s="35"/>
      <c r="J936" s="35"/>
      <c r="K936" s="35"/>
      <c r="L936" s="35"/>
      <c r="M936" s="35"/>
      <c r="N936" s="35"/>
      <c r="O936" s="35"/>
      <c r="P936" s="35"/>
      <c r="Q936" s="35"/>
      <c r="R936" s="35"/>
      <c r="S936" s="35"/>
    </row>
    <row r="937" spans="1:19">
      <c r="A937" s="79">
        <v>44092</v>
      </c>
      <c r="B937" s="35">
        <v>3319.5</v>
      </c>
      <c r="C937" s="35">
        <v>3357.4</v>
      </c>
      <c r="D937" s="35">
        <v>3362.3</v>
      </c>
      <c r="E937" s="35">
        <v>3292.4</v>
      </c>
      <c r="F937" s="35">
        <v>-1.12E-2</v>
      </c>
      <c r="G937" s="35"/>
      <c r="H937" s="82">
        <f>S_P_500_Historical_Data8[[#This Row],[Price]]/B936-1</f>
        <v>-1.1170688114387817E-2</v>
      </c>
      <c r="I937" s="35"/>
      <c r="J937" s="35"/>
      <c r="K937" s="35"/>
      <c r="L937" s="35"/>
      <c r="M937" s="35"/>
      <c r="N937" s="35"/>
      <c r="O937" s="35"/>
      <c r="P937" s="35"/>
      <c r="Q937" s="35"/>
      <c r="R937" s="35"/>
      <c r="S937" s="35"/>
    </row>
    <row r="938" spans="1:19">
      <c r="A938" s="79">
        <v>44095</v>
      </c>
      <c r="B938" s="35">
        <v>3281.1</v>
      </c>
      <c r="C938" s="35">
        <v>3285.6</v>
      </c>
      <c r="D938" s="35">
        <v>3285.6</v>
      </c>
      <c r="E938" s="35">
        <v>3229.1</v>
      </c>
      <c r="F938" s="35">
        <v>-1.1599999999999999E-2</v>
      </c>
      <c r="G938" s="35"/>
      <c r="H938" s="82">
        <f>S_P_500_Historical_Data8[[#This Row],[Price]]/B937-1</f>
        <v>-1.1568007230004507E-2</v>
      </c>
      <c r="I938" s="35"/>
      <c r="J938" s="35"/>
      <c r="K938" s="35"/>
      <c r="L938" s="35"/>
      <c r="M938" s="35"/>
      <c r="N938" s="35"/>
      <c r="O938" s="35"/>
      <c r="P938" s="35"/>
      <c r="Q938" s="35"/>
      <c r="R938" s="35"/>
      <c r="S938" s="35"/>
    </row>
    <row r="939" spans="1:19">
      <c r="A939" s="79">
        <v>44096</v>
      </c>
      <c r="B939" s="35">
        <v>3315.6</v>
      </c>
      <c r="C939" s="35">
        <v>3295.8</v>
      </c>
      <c r="D939" s="35">
        <v>3320.3</v>
      </c>
      <c r="E939" s="35">
        <v>3270.9</v>
      </c>
      <c r="F939" s="35">
        <v>1.0500000000000001E-2</v>
      </c>
      <c r="G939" s="35"/>
      <c r="H939" s="82">
        <f>S_P_500_Historical_Data8[[#This Row],[Price]]/B938-1</f>
        <v>1.0514766389320584E-2</v>
      </c>
      <c r="I939" s="35"/>
      <c r="J939" s="35"/>
      <c r="K939" s="35"/>
      <c r="L939" s="35"/>
      <c r="M939" s="35"/>
      <c r="N939" s="35"/>
      <c r="O939" s="35"/>
      <c r="P939" s="35"/>
      <c r="Q939" s="35"/>
      <c r="R939" s="35"/>
      <c r="S939" s="35"/>
    </row>
    <row r="940" spans="1:19">
      <c r="A940" s="79">
        <v>44097</v>
      </c>
      <c r="B940" s="35">
        <v>3236.9</v>
      </c>
      <c r="C940" s="35">
        <v>3320.1</v>
      </c>
      <c r="D940" s="35">
        <v>3323.3</v>
      </c>
      <c r="E940" s="35">
        <v>3232.6</v>
      </c>
      <c r="F940" s="35">
        <v>-2.3699999999999999E-2</v>
      </c>
      <c r="G940" s="35"/>
      <c r="H940" s="82">
        <f>S_P_500_Historical_Data8[[#This Row],[Price]]/B939-1</f>
        <v>-2.373627699360592E-2</v>
      </c>
      <c r="I940" s="35"/>
      <c r="J940" s="35"/>
      <c r="K940" s="35"/>
      <c r="L940" s="35"/>
      <c r="M940" s="35"/>
      <c r="N940" s="35"/>
      <c r="O940" s="35"/>
      <c r="P940" s="35"/>
      <c r="Q940" s="35"/>
      <c r="R940" s="35"/>
      <c r="S940" s="35"/>
    </row>
    <row r="941" spans="1:19">
      <c r="A941" s="79">
        <v>44098</v>
      </c>
      <c r="B941" s="35">
        <v>3246.6</v>
      </c>
      <c r="C941" s="35">
        <v>3226.1</v>
      </c>
      <c r="D941" s="35">
        <v>3278.7</v>
      </c>
      <c r="E941" s="35">
        <v>3209.4</v>
      </c>
      <c r="F941" s="35">
        <v>3.0000000000000001E-3</v>
      </c>
      <c r="G941" s="35"/>
      <c r="H941" s="82">
        <f>S_P_500_Historical_Data8[[#This Row],[Price]]/B940-1</f>
        <v>2.9966943680681535E-3</v>
      </c>
      <c r="I941" s="35"/>
      <c r="J941" s="35"/>
      <c r="K941" s="35"/>
      <c r="L941" s="35"/>
      <c r="M941" s="35"/>
      <c r="N941" s="35"/>
      <c r="O941" s="35"/>
      <c r="P941" s="35"/>
      <c r="Q941" s="35"/>
      <c r="R941" s="35"/>
      <c r="S941" s="35"/>
    </row>
    <row r="942" spans="1:19">
      <c r="A942" s="79">
        <v>44099</v>
      </c>
      <c r="B942" s="35">
        <v>3298.5</v>
      </c>
      <c r="C942" s="35">
        <v>3236.7</v>
      </c>
      <c r="D942" s="35">
        <v>3306.9</v>
      </c>
      <c r="E942" s="35">
        <v>3228.4</v>
      </c>
      <c r="F942" s="35">
        <v>1.6E-2</v>
      </c>
      <c r="G942" s="35"/>
      <c r="H942" s="82">
        <f>S_P_500_Historical_Data8[[#This Row],[Price]]/B941-1</f>
        <v>1.5985954537054203E-2</v>
      </c>
      <c r="I942" s="35"/>
      <c r="J942" s="35"/>
      <c r="K942" s="35"/>
      <c r="L942" s="35"/>
      <c r="M942" s="35"/>
      <c r="N942" s="35"/>
      <c r="O942" s="35"/>
      <c r="P942" s="35"/>
      <c r="Q942" s="35"/>
      <c r="R942" s="35"/>
      <c r="S942" s="35"/>
    </row>
    <row r="943" spans="1:19">
      <c r="A943" s="79">
        <v>44102</v>
      </c>
      <c r="B943" s="35">
        <v>3351.6</v>
      </c>
      <c r="C943" s="35">
        <v>3333.9</v>
      </c>
      <c r="D943" s="35">
        <v>3360.7</v>
      </c>
      <c r="E943" s="35">
        <v>3332.9</v>
      </c>
      <c r="F943" s="35">
        <v>1.61E-2</v>
      </c>
      <c r="G943" s="35"/>
      <c r="H943" s="82">
        <f>S_P_500_Historical_Data8[[#This Row],[Price]]/B942-1</f>
        <v>1.609822646657566E-2</v>
      </c>
      <c r="I943" s="35"/>
      <c r="J943" s="35"/>
      <c r="K943" s="35"/>
      <c r="L943" s="35"/>
      <c r="M943" s="35"/>
      <c r="N943" s="35"/>
      <c r="O943" s="35"/>
      <c r="P943" s="35"/>
      <c r="Q943" s="35"/>
      <c r="R943" s="35"/>
      <c r="S943" s="35"/>
    </row>
    <row r="944" spans="1:19">
      <c r="A944" s="79">
        <v>44103</v>
      </c>
      <c r="B944" s="35">
        <v>3335.5</v>
      </c>
      <c r="C944" s="35">
        <v>3350.9</v>
      </c>
      <c r="D944" s="35">
        <v>3357.9</v>
      </c>
      <c r="E944" s="35">
        <v>3327.5</v>
      </c>
      <c r="F944" s="35">
        <v>-4.7999999999999996E-3</v>
      </c>
      <c r="G944" s="35"/>
      <c r="H944" s="82">
        <f>S_P_500_Historical_Data8[[#This Row],[Price]]/B943-1</f>
        <v>-4.8036758563073656E-3</v>
      </c>
      <c r="I944" s="35"/>
      <c r="J944" s="35"/>
      <c r="K944" s="35"/>
      <c r="L944" s="35"/>
      <c r="M944" s="35"/>
      <c r="N944" s="35"/>
      <c r="O944" s="35"/>
      <c r="P944" s="35"/>
      <c r="Q944" s="35"/>
      <c r="R944" s="35"/>
      <c r="S944" s="35"/>
    </row>
    <row r="945" spans="1:19">
      <c r="A945" s="79">
        <v>44104</v>
      </c>
      <c r="B945" s="35">
        <v>3363</v>
      </c>
      <c r="C945" s="35">
        <v>3341.2</v>
      </c>
      <c r="D945" s="35">
        <v>3393.6</v>
      </c>
      <c r="E945" s="35">
        <v>3340.5</v>
      </c>
      <c r="F945" s="35">
        <v>8.2000000000000007E-3</v>
      </c>
      <c r="G945" s="35"/>
      <c r="H945" s="82">
        <f>S_P_500_Historical_Data8[[#This Row],[Price]]/B944-1</f>
        <v>8.2446409833607515E-3</v>
      </c>
      <c r="I945" s="35"/>
      <c r="J945" s="35"/>
      <c r="K945" s="35"/>
      <c r="L945" s="35"/>
      <c r="M945" s="35"/>
      <c r="N945" s="35"/>
      <c r="O945" s="35"/>
      <c r="P945" s="35"/>
      <c r="Q945" s="35"/>
      <c r="R945" s="35"/>
      <c r="S945" s="35"/>
    </row>
    <row r="946" spans="1:19">
      <c r="A946" s="79">
        <v>44105</v>
      </c>
      <c r="B946" s="35">
        <v>3380.8</v>
      </c>
      <c r="C946" s="35">
        <v>3385.9</v>
      </c>
      <c r="D946" s="35">
        <v>3397.2</v>
      </c>
      <c r="E946" s="35">
        <v>3361.4</v>
      </c>
      <c r="F946" s="35">
        <v>5.3E-3</v>
      </c>
      <c r="G946" s="35"/>
      <c r="H946" s="82">
        <f>S_P_500_Historical_Data8[[#This Row],[Price]]/B945-1</f>
        <v>5.2928932500744263E-3</v>
      </c>
      <c r="I946" s="35"/>
      <c r="J946" s="35"/>
      <c r="K946" s="35"/>
      <c r="L946" s="35"/>
      <c r="M946" s="35"/>
      <c r="N946" s="35"/>
      <c r="O946" s="35"/>
      <c r="P946" s="35"/>
      <c r="Q946" s="35"/>
      <c r="R946" s="35"/>
      <c r="S946" s="35"/>
    </row>
    <row r="947" spans="1:19">
      <c r="A947" s="79">
        <v>44106</v>
      </c>
      <c r="B947" s="35">
        <v>3348.4</v>
      </c>
      <c r="C947" s="35">
        <v>3338.9</v>
      </c>
      <c r="D947" s="35">
        <v>3369.1</v>
      </c>
      <c r="E947" s="35">
        <v>3323.7</v>
      </c>
      <c r="F947" s="35">
        <v>-9.5999999999999992E-3</v>
      </c>
      <c r="G947" s="35"/>
      <c r="H947" s="82">
        <f>S_P_500_Historical_Data8[[#This Row],[Price]]/B946-1</f>
        <v>-9.5835305253194614E-3</v>
      </c>
      <c r="I947" s="35"/>
      <c r="J947" s="35"/>
      <c r="K947" s="35"/>
      <c r="L947" s="35"/>
      <c r="M947" s="35"/>
      <c r="N947" s="35"/>
      <c r="O947" s="35"/>
      <c r="P947" s="35"/>
      <c r="Q947" s="35"/>
      <c r="R947" s="35"/>
      <c r="S947" s="35"/>
    </row>
    <row r="948" spans="1:19">
      <c r="A948" s="79">
        <v>44109</v>
      </c>
      <c r="B948" s="35">
        <v>3408.6</v>
      </c>
      <c r="C948" s="35">
        <v>3367.3</v>
      </c>
      <c r="D948" s="35">
        <v>3409.6</v>
      </c>
      <c r="E948" s="35">
        <v>3367.3</v>
      </c>
      <c r="F948" s="35">
        <v>1.7999999999999999E-2</v>
      </c>
      <c r="G948" s="35"/>
      <c r="H948" s="82">
        <f>S_P_500_Historical_Data8[[#This Row],[Price]]/B947-1</f>
        <v>1.7978736112770122E-2</v>
      </c>
      <c r="I948" s="35"/>
      <c r="J948" s="35"/>
      <c r="K948" s="35"/>
      <c r="L948" s="35"/>
      <c r="M948" s="35"/>
      <c r="N948" s="35"/>
      <c r="O948" s="35"/>
      <c r="P948" s="35"/>
      <c r="Q948" s="35"/>
      <c r="R948" s="35"/>
      <c r="S948" s="35"/>
    </row>
    <row r="949" spans="1:19">
      <c r="A949" s="79">
        <v>44110</v>
      </c>
      <c r="B949" s="35">
        <v>3360.9</v>
      </c>
      <c r="C949" s="35">
        <v>3408.7</v>
      </c>
      <c r="D949" s="35">
        <v>3431.6</v>
      </c>
      <c r="E949" s="35">
        <v>3354.5</v>
      </c>
      <c r="F949" s="35">
        <v>-1.4E-2</v>
      </c>
      <c r="G949" s="35"/>
      <c r="H949" s="82">
        <f>S_P_500_Historical_Data8[[#This Row],[Price]]/B948-1</f>
        <v>-1.3994015138179883E-2</v>
      </c>
      <c r="I949" s="35"/>
      <c r="J949" s="35"/>
      <c r="K949" s="35"/>
      <c r="L949" s="35"/>
      <c r="M949" s="35"/>
      <c r="N949" s="35"/>
      <c r="O949" s="35"/>
      <c r="P949" s="35"/>
      <c r="Q949" s="35"/>
      <c r="R949" s="35"/>
      <c r="S949" s="35"/>
    </row>
    <row r="950" spans="1:19">
      <c r="A950" s="79">
        <v>44111</v>
      </c>
      <c r="B950" s="35">
        <v>3419.4</v>
      </c>
      <c r="C950" s="35">
        <v>3384.6</v>
      </c>
      <c r="D950" s="35">
        <v>3426.3</v>
      </c>
      <c r="E950" s="35">
        <v>3384.6</v>
      </c>
      <c r="F950" s="35">
        <v>1.7399999999999999E-2</v>
      </c>
      <c r="G950" s="35"/>
      <c r="H950" s="82">
        <f>S_P_500_Historical_Data8[[#This Row],[Price]]/B949-1</f>
        <v>1.7406051950370482E-2</v>
      </c>
      <c r="I950" s="35"/>
      <c r="J950" s="35"/>
      <c r="K950" s="35"/>
      <c r="L950" s="35"/>
      <c r="M950" s="35"/>
      <c r="N950" s="35"/>
      <c r="O950" s="35"/>
      <c r="P950" s="35"/>
      <c r="Q950" s="35"/>
      <c r="R950" s="35"/>
      <c r="S950" s="35"/>
    </row>
    <row r="951" spans="1:19">
      <c r="A951" s="79">
        <v>44112</v>
      </c>
      <c r="B951" s="35">
        <v>3446.8</v>
      </c>
      <c r="C951" s="35">
        <v>3434.3</v>
      </c>
      <c r="D951" s="35">
        <v>3447.3</v>
      </c>
      <c r="E951" s="35">
        <v>3428.2</v>
      </c>
      <c r="F951" s="35">
        <v>8.0000000000000002E-3</v>
      </c>
      <c r="G951" s="35"/>
      <c r="H951" s="82">
        <f>S_P_500_Historical_Data8[[#This Row],[Price]]/B950-1</f>
        <v>8.0131017137510252E-3</v>
      </c>
      <c r="I951" s="35"/>
      <c r="J951" s="35"/>
      <c r="K951" s="35"/>
      <c r="L951" s="35"/>
      <c r="M951" s="35"/>
      <c r="N951" s="35"/>
      <c r="O951" s="35"/>
      <c r="P951" s="35"/>
      <c r="Q951" s="35"/>
      <c r="R951" s="35"/>
      <c r="S951" s="35"/>
    </row>
    <row r="952" spans="1:19">
      <c r="A952" s="79">
        <v>44113</v>
      </c>
      <c r="B952" s="35">
        <v>3477.1</v>
      </c>
      <c r="C952" s="35">
        <v>3459.7</v>
      </c>
      <c r="D952" s="35">
        <v>3482.3</v>
      </c>
      <c r="E952" s="35">
        <v>3458.1</v>
      </c>
      <c r="F952" s="35">
        <v>8.8000000000000005E-3</v>
      </c>
      <c r="G952" s="35"/>
      <c r="H952" s="82">
        <f>S_P_500_Historical_Data8[[#This Row],[Price]]/B951-1</f>
        <v>8.7907624463270384E-3</v>
      </c>
      <c r="I952" s="35"/>
      <c r="J952" s="35"/>
      <c r="K952" s="35"/>
      <c r="L952" s="35"/>
      <c r="M952" s="35"/>
      <c r="N952" s="35"/>
      <c r="O952" s="35"/>
      <c r="P952" s="35"/>
      <c r="Q952" s="35"/>
      <c r="R952" s="35"/>
      <c r="S952" s="35"/>
    </row>
    <row r="953" spans="1:19">
      <c r="A953" s="79">
        <v>44116</v>
      </c>
      <c r="B953" s="35">
        <v>3534.2</v>
      </c>
      <c r="C953" s="35">
        <v>3500</v>
      </c>
      <c r="D953" s="35">
        <v>3549.8</v>
      </c>
      <c r="E953" s="35">
        <v>3499.6</v>
      </c>
      <c r="F953" s="35">
        <v>1.6400000000000001E-2</v>
      </c>
      <c r="G953" s="35"/>
      <c r="H953" s="82">
        <f>S_P_500_Historical_Data8[[#This Row],[Price]]/B952-1</f>
        <v>1.6421730752638641E-2</v>
      </c>
      <c r="I953" s="35"/>
      <c r="J953" s="35"/>
      <c r="K953" s="35"/>
      <c r="L953" s="35"/>
      <c r="M953" s="35"/>
      <c r="N953" s="35"/>
      <c r="O953" s="35"/>
      <c r="P953" s="35"/>
      <c r="Q953" s="35"/>
      <c r="R953" s="35"/>
      <c r="S953" s="35"/>
    </row>
    <row r="954" spans="1:19">
      <c r="A954" s="79">
        <v>44117</v>
      </c>
      <c r="B954" s="35">
        <v>3511.9</v>
      </c>
      <c r="C954" s="35">
        <v>3534</v>
      </c>
      <c r="D954" s="35">
        <v>3534</v>
      </c>
      <c r="E954" s="35">
        <v>3500.9</v>
      </c>
      <c r="F954" s="35">
        <v>-6.3E-3</v>
      </c>
      <c r="G954" s="35"/>
      <c r="H954" s="82">
        <f>S_P_500_Historical_Data8[[#This Row],[Price]]/B953-1</f>
        <v>-6.3097730745288461E-3</v>
      </c>
      <c r="I954" s="35"/>
      <c r="J954" s="35"/>
      <c r="K954" s="35"/>
      <c r="L954" s="35"/>
      <c r="M954" s="35"/>
      <c r="N954" s="35"/>
      <c r="O954" s="35"/>
      <c r="P954" s="35"/>
      <c r="Q954" s="35"/>
      <c r="R954" s="35"/>
      <c r="S954" s="35"/>
    </row>
    <row r="955" spans="1:19">
      <c r="A955" s="79">
        <v>44118</v>
      </c>
      <c r="B955" s="35">
        <v>3488.7</v>
      </c>
      <c r="C955" s="35">
        <v>3515.5</v>
      </c>
      <c r="D955" s="35">
        <v>3527.9</v>
      </c>
      <c r="E955" s="35">
        <v>3480.6</v>
      </c>
      <c r="F955" s="35">
        <v>-6.6E-3</v>
      </c>
      <c r="G955" s="35"/>
      <c r="H955" s="82">
        <f>S_P_500_Historical_Data8[[#This Row],[Price]]/B954-1</f>
        <v>-6.6061106523535029E-3</v>
      </c>
      <c r="I955" s="35"/>
      <c r="J955" s="35"/>
      <c r="K955" s="35"/>
      <c r="L955" s="35"/>
      <c r="M955" s="35"/>
      <c r="N955" s="35"/>
      <c r="O955" s="35"/>
      <c r="P955" s="35"/>
      <c r="Q955" s="35"/>
      <c r="R955" s="35"/>
      <c r="S955" s="35"/>
    </row>
    <row r="956" spans="1:19">
      <c r="A956" s="79">
        <v>44119</v>
      </c>
      <c r="B956" s="35">
        <v>3483.3</v>
      </c>
      <c r="C956" s="35">
        <v>3453.7</v>
      </c>
      <c r="D956" s="35">
        <v>3489.1</v>
      </c>
      <c r="E956" s="35">
        <v>3440.9</v>
      </c>
      <c r="F956" s="35">
        <v>-1.5E-3</v>
      </c>
      <c r="G956" s="35"/>
      <c r="H956" s="82">
        <f>S_P_500_Historical_Data8[[#This Row],[Price]]/B955-1</f>
        <v>-1.5478545016767153E-3</v>
      </c>
      <c r="I956" s="35"/>
      <c r="J956" s="35"/>
      <c r="K956" s="35"/>
      <c r="L956" s="35"/>
      <c r="M956" s="35"/>
      <c r="N956" s="35"/>
      <c r="O956" s="35"/>
      <c r="P956" s="35"/>
      <c r="Q956" s="35"/>
      <c r="R956" s="35"/>
      <c r="S956" s="35"/>
    </row>
    <row r="957" spans="1:19">
      <c r="A957" s="79">
        <v>44120</v>
      </c>
      <c r="B957" s="35">
        <v>3483.8</v>
      </c>
      <c r="C957" s="35">
        <v>3493.5</v>
      </c>
      <c r="D957" s="35">
        <v>3515.8</v>
      </c>
      <c r="E957" s="35">
        <v>3480.4</v>
      </c>
      <c r="F957" s="35">
        <v>1E-4</v>
      </c>
      <c r="G957" s="35"/>
      <c r="H957" s="82">
        <f>S_P_500_Historical_Data8[[#This Row],[Price]]/B956-1</f>
        <v>1.4354204346456179E-4</v>
      </c>
      <c r="I957" s="35"/>
      <c r="J957" s="35"/>
      <c r="K957" s="35"/>
      <c r="L957" s="35"/>
      <c r="M957" s="35"/>
      <c r="N957" s="35"/>
      <c r="O957" s="35"/>
      <c r="P957" s="35"/>
      <c r="Q957" s="35"/>
      <c r="R957" s="35"/>
      <c r="S957" s="35"/>
    </row>
    <row r="958" spans="1:19">
      <c r="A958" s="79">
        <v>44123</v>
      </c>
      <c r="B958" s="35">
        <v>3426.9</v>
      </c>
      <c r="C958" s="35">
        <v>3493.7</v>
      </c>
      <c r="D958" s="35">
        <v>3502.4</v>
      </c>
      <c r="E958" s="35">
        <v>3419.9</v>
      </c>
      <c r="F958" s="35">
        <v>-1.6299999999999999E-2</v>
      </c>
      <c r="G958" s="35"/>
      <c r="H958" s="82">
        <f>S_P_500_Historical_Data8[[#This Row],[Price]]/B957-1</f>
        <v>-1.6332740111372646E-2</v>
      </c>
      <c r="I958" s="35"/>
      <c r="J958" s="35"/>
      <c r="K958" s="35"/>
      <c r="L958" s="35"/>
      <c r="M958" s="35"/>
      <c r="N958" s="35"/>
      <c r="O958" s="35"/>
      <c r="P958" s="35"/>
      <c r="Q958" s="35"/>
      <c r="R958" s="35"/>
      <c r="S958" s="35"/>
    </row>
    <row r="959" spans="1:19">
      <c r="A959" s="79">
        <v>44124</v>
      </c>
      <c r="B959" s="35">
        <v>3443.1</v>
      </c>
      <c r="C959" s="35">
        <v>3439.4</v>
      </c>
      <c r="D959" s="35">
        <v>3476.9</v>
      </c>
      <c r="E959" s="35">
        <v>3435.7</v>
      </c>
      <c r="F959" s="35">
        <v>4.7000000000000002E-3</v>
      </c>
      <c r="G959" s="35"/>
      <c r="H959" s="82">
        <f>S_P_500_Historical_Data8[[#This Row],[Price]]/B958-1</f>
        <v>4.7273045609734776E-3</v>
      </c>
      <c r="I959" s="35"/>
      <c r="J959" s="35"/>
      <c r="K959" s="35"/>
      <c r="L959" s="35"/>
      <c r="M959" s="35"/>
      <c r="N959" s="35"/>
      <c r="O959" s="35"/>
      <c r="P959" s="35"/>
      <c r="Q959" s="35"/>
      <c r="R959" s="35"/>
      <c r="S959" s="35"/>
    </row>
    <row r="960" spans="1:19">
      <c r="A960" s="79">
        <v>44125</v>
      </c>
      <c r="B960" s="35">
        <v>3435.6</v>
      </c>
      <c r="C960" s="35">
        <v>3439.9</v>
      </c>
      <c r="D960" s="35">
        <v>3464.9</v>
      </c>
      <c r="E960" s="35">
        <v>3433.1</v>
      </c>
      <c r="F960" s="35">
        <v>-2.2000000000000001E-3</v>
      </c>
      <c r="G960" s="35"/>
      <c r="H960" s="82">
        <f>S_P_500_Historical_Data8[[#This Row],[Price]]/B959-1</f>
        <v>-2.178269582643555E-3</v>
      </c>
      <c r="I960" s="35"/>
      <c r="J960" s="35"/>
      <c r="K960" s="35"/>
      <c r="L960" s="35"/>
      <c r="M960" s="35"/>
      <c r="N960" s="35"/>
      <c r="O960" s="35"/>
      <c r="P960" s="35"/>
      <c r="Q960" s="35"/>
      <c r="R960" s="35"/>
      <c r="S960" s="35"/>
    </row>
    <row r="961" spans="1:19">
      <c r="A961" s="79">
        <v>44126</v>
      </c>
      <c r="B961" s="35">
        <v>3453.5</v>
      </c>
      <c r="C961" s="35">
        <v>3438.5</v>
      </c>
      <c r="D961" s="35">
        <v>3460.5</v>
      </c>
      <c r="E961" s="35">
        <v>3415.3</v>
      </c>
      <c r="F961" s="35">
        <v>5.1999999999999998E-3</v>
      </c>
      <c r="G961" s="35"/>
      <c r="H961" s="82">
        <f>S_P_500_Historical_Data8[[#This Row],[Price]]/B960-1</f>
        <v>5.2101525206660337E-3</v>
      </c>
      <c r="I961" s="35"/>
      <c r="J961" s="35"/>
      <c r="K961" s="35"/>
      <c r="L961" s="35"/>
      <c r="M961" s="35"/>
      <c r="N961" s="35"/>
      <c r="O961" s="35"/>
      <c r="P961" s="35"/>
      <c r="Q961" s="35"/>
      <c r="R961" s="35"/>
      <c r="S961" s="35"/>
    </row>
    <row r="962" spans="1:19">
      <c r="A962" s="79">
        <v>44127</v>
      </c>
      <c r="B962" s="35">
        <v>3465.4</v>
      </c>
      <c r="C962" s="35">
        <v>3464.9</v>
      </c>
      <c r="D962" s="35">
        <v>3466.5</v>
      </c>
      <c r="E962" s="35">
        <v>3440.4</v>
      </c>
      <c r="F962" s="35">
        <v>3.3999999999999998E-3</v>
      </c>
      <c r="G962" s="35"/>
      <c r="H962" s="82">
        <f>S_P_500_Historical_Data8[[#This Row],[Price]]/B961-1</f>
        <v>3.4457796438396304E-3</v>
      </c>
      <c r="I962" s="35"/>
      <c r="J962" s="35"/>
      <c r="K962" s="35"/>
      <c r="L962" s="35"/>
      <c r="M962" s="35"/>
      <c r="N962" s="35"/>
      <c r="O962" s="35"/>
      <c r="P962" s="35"/>
      <c r="Q962" s="35"/>
      <c r="R962" s="35"/>
      <c r="S962" s="35"/>
    </row>
    <row r="963" spans="1:19">
      <c r="A963" s="79">
        <v>44130</v>
      </c>
      <c r="B963" s="35">
        <v>3401</v>
      </c>
      <c r="C963" s="35">
        <v>3441.4</v>
      </c>
      <c r="D963" s="35">
        <v>3441.4</v>
      </c>
      <c r="E963" s="35">
        <v>3364.9</v>
      </c>
      <c r="F963" s="35">
        <v>-1.8599999999999998E-2</v>
      </c>
      <c r="G963" s="35"/>
      <c r="H963" s="82">
        <f>S_P_500_Historical_Data8[[#This Row],[Price]]/B962-1</f>
        <v>-1.858371327985231E-2</v>
      </c>
      <c r="I963" s="35"/>
      <c r="J963" s="35"/>
      <c r="K963" s="35"/>
      <c r="L963" s="35"/>
      <c r="M963" s="35"/>
      <c r="N963" s="35"/>
      <c r="O963" s="35"/>
      <c r="P963" s="35"/>
      <c r="Q963" s="35"/>
      <c r="R963" s="35"/>
      <c r="S963" s="35"/>
    </row>
    <row r="964" spans="1:19">
      <c r="A964" s="79">
        <v>44131</v>
      </c>
      <c r="B964" s="35">
        <v>3390.7</v>
      </c>
      <c r="C964" s="35">
        <v>3403.2</v>
      </c>
      <c r="D964" s="35">
        <v>3409.5</v>
      </c>
      <c r="E964" s="35">
        <v>3388.7</v>
      </c>
      <c r="F964" s="35">
        <v>-3.0000000000000001E-3</v>
      </c>
      <c r="G964" s="35"/>
      <c r="H964" s="82">
        <f>S_P_500_Historical_Data8[[#This Row],[Price]]/B963-1</f>
        <v>-3.0285210232284809E-3</v>
      </c>
      <c r="I964" s="35"/>
      <c r="J964" s="35"/>
      <c r="K964" s="35"/>
      <c r="L964" s="35"/>
      <c r="M964" s="35"/>
      <c r="N964" s="35"/>
      <c r="O964" s="35"/>
      <c r="P964" s="35"/>
      <c r="Q964" s="35"/>
      <c r="R964" s="35"/>
      <c r="S964" s="35"/>
    </row>
    <row r="965" spans="1:19">
      <c r="A965" s="79">
        <v>44132</v>
      </c>
      <c r="B965" s="35">
        <v>3271</v>
      </c>
      <c r="C965" s="35">
        <v>3342.5</v>
      </c>
      <c r="D965" s="35">
        <v>3342.5</v>
      </c>
      <c r="E965" s="35">
        <v>3268.9</v>
      </c>
      <c r="F965" s="35">
        <v>-3.5299999999999998E-2</v>
      </c>
      <c r="G965" s="35"/>
      <c r="H965" s="82">
        <f>S_P_500_Historical_Data8[[#This Row],[Price]]/B964-1</f>
        <v>-3.5302444922877263E-2</v>
      </c>
      <c r="I965" s="35"/>
      <c r="J965" s="35"/>
      <c r="K965" s="35"/>
      <c r="L965" s="35"/>
      <c r="M965" s="35"/>
      <c r="N965" s="35"/>
      <c r="O965" s="35"/>
      <c r="P965" s="35"/>
      <c r="Q965" s="35"/>
      <c r="R965" s="35"/>
      <c r="S965" s="35"/>
    </row>
    <row r="966" spans="1:19">
      <c r="A966" s="79">
        <v>44133</v>
      </c>
      <c r="B966" s="35">
        <v>3310.1</v>
      </c>
      <c r="C966" s="35">
        <v>3277.2</v>
      </c>
      <c r="D966" s="35">
        <v>3341.1</v>
      </c>
      <c r="E966" s="35">
        <v>3259.8</v>
      </c>
      <c r="F966" s="35">
        <v>1.2E-2</v>
      </c>
      <c r="G966" s="35"/>
      <c r="H966" s="82">
        <f>S_P_500_Historical_Data8[[#This Row],[Price]]/B965-1</f>
        <v>1.1953531030265863E-2</v>
      </c>
      <c r="I966" s="35"/>
      <c r="J966" s="35"/>
      <c r="K966" s="35"/>
      <c r="L966" s="35"/>
      <c r="M966" s="35"/>
      <c r="N966" s="35"/>
      <c r="O966" s="35"/>
      <c r="P966" s="35"/>
      <c r="Q966" s="35"/>
      <c r="R966" s="35"/>
      <c r="S966" s="35"/>
    </row>
    <row r="967" spans="1:19">
      <c r="A967" s="79">
        <v>44134</v>
      </c>
      <c r="B967" s="35">
        <v>3270</v>
      </c>
      <c r="C967" s="35">
        <v>3293.6</v>
      </c>
      <c r="D967" s="35">
        <v>3304.9</v>
      </c>
      <c r="E967" s="35">
        <v>3233.9</v>
      </c>
      <c r="F967" s="35">
        <v>-1.21E-2</v>
      </c>
      <c r="G967" s="35"/>
      <c r="H967" s="82">
        <f>S_P_500_Historical_Data8[[#This Row],[Price]]/B966-1</f>
        <v>-1.2114437630283081E-2</v>
      </c>
      <c r="I967" s="35"/>
      <c r="J967" s="35"/>
      <c r="K967" s="35"/>
      <c r="L967" s="35"/>
      <c r="M967" s="35"/>
      <c r="N967" s="35"/>
      <c r="O967" s="35"/>
      <c r="P967" s="35"/>
      <c r="Q967" s="35"/>
      <c r="R967" s="35"/>
      <c r="S967" s="35"/>
    </row>
    <row r="968" spans="1:19">
      <c r="A968" s="79">
        <v>44137</v>
      </c>
      <c r="B968" s="35">
        <v>3310.2</v>
      </c>
      <c r="C968" s="35">
        <v>3296.2</v>
      </c>
      <c r="D968" s="35">
        <v>3330.1</v>
      </c>
      <c r="E968" s="35">
        <v>3279.7</v>
      </c>
      <c r="F968" s="35">
        <v>1.23E-2</v>
      </c>
      <c r="G968" s="35"/>
      <c r="H968" s="82">
        <f>S_P_500_Historical_Data8[[#This Row],[Price]]/B967-1</f>
        <v>1.2293577981651316E-2</v>
      </c>
      <c r="I968" s="35"/>
      <c r="J968" s="35"/>
      <c r="K968" s="35"/>
      <c r="L968" s="35"/>
      <c r="M968" s="35"/>
      <c r="N968" s="35"/>
      <c r="O968" s="35"/>
      <c r="P968" s="35"/>
      <c r="Q968" s="35"/>
      <c r="R968" s="35"/>
      <c r="S968" s="35"/>
    </row>
    <row r="969" spans="1:19">
      <c r="A969" s="79">
        <v>44138</v>
      </c>
      <c r="B969" s="35">
        <v>3369.2</v>
      </c>
      <c r="C969" s="35">
        <v>3336.2</v>
      </c>
      <c r="D969" s="35">
        <v>3389.5</v>
      </c>
      <c r="E969" s="35">
        <v>3336.2</v>
      </c>
      <c r="F969" s="35">
        <v>1.78E-2</v>
      </c>
      <c r="G969" s="35"/>
      <c r="H969" s="82">
        <f>S_P_500_Historical_Data8[[#This Row],[Price]]/B968-1</f>
        <v>1.7823696453386439E-2</v>
      </c>
      <c r="I969" s="35"/>
      <c r="J969" s="35"/>
      <c r="K969" s="35"/>
      <c r="L969" s="35"/>
      <c r="M969" s="35"/>
      <c r="N969" s="35"/>
      <c r="O969" s="35"/>
      <c r="P969" s="35"/>
      <c r="Q969" s="35"/>
      <c r="R969" s="35"/>
      <c r="S969" s="35"/>
    </row>
    <row r="970" spans="1:19">
      <c r="A970" s="79">
        <v>44139</v>
      </c>
      <c r="B970" s="35">
        <v>3443.4</v>
      </c>
      <c r="C970" s="35">
        <v>3406.5</v>
      </c>
      <c r="D970" s="35">
        <v>3486.2</v>
      </c>
      <c r="E970" s="35">
        <v>3405.2</v>
      </c>
      <c r="F970" s="35">
        <v>2.1999999999999999E-2</v>
      </c>
      <c r="G970" s="35"/>
      <c r="H970" s="82">
        <f>S_P_500_Historical_Data8[[#This Row],[Price]]/B969-1</f>
        <v>2.2023032173809964E-2</v>
      </c>
      <c r="I970" s="35"/>
      <c r="J970" s="35"/>
      <c r="K970" s="35"/>
      <c r="L970" s="35"/>
      <c r="M970" s="35"/>
      <c r="N970" s="35"/>
      <c r="O970" s="35"/>
      <c r="P970" s="35"/>
      <c r="Q970" s="35"/>
      <c r="R970" s="35"/>
      <c r="S970" s="35"/>
    </row>
    <row r="971" spans="1:19">
      <c r="A971" s="79">
        <v>44140</v>
      </c>
      <c r="B971" s="35">
        <v>3510.4</v>
      </c>
      <c r="C971" s="35">
        <v>3485.7</v>
      </c>
      <c r="D971" s="35">
        <v>3529.1</v>
      </c>
      <c r="E971" s="35">
        <v>3485.7</v>
      </c>
      <c r="F971" s="35">
        <v>1.95E-2</v>
      </c>
      <c r="G971" s="35"/>
      <c r="H971" s="82">
        <f>S_P_500_Historical_Data8[[#This Row],[Price]]/B970-1</f>
        <v>1.9457512923273468E-2</v>
      </c>
      <c r="I971" s="35"/>
      <c r="J971" s="35"/>
      <c r="K971" s="35"/>
      <c r="L971" s="35"/>
      <c r="M971" s="35"/>
      <c r="N971" s="35"/>
      <c r="O971" s="35"/>
      <c r="P971" s="35"/>
      <c r="Q971" s="35"/>
      <c r="R971" s="35"/>
      <c r="S971" s="35"/>
    </row>
    <row r="972" spans="1:19">
      <c r="A972" s="79">
        <v>44141</v>
      </c>
      <c r="B972" s="35">
        <v>3509.4</v>
      </c>
      <c r="C972" s="35">
        <v>3508.3</v>
      </c>
      <c r="D972" s="35">
        <v>3521.6</v>
      </c>
      <c r="E972" s="35">
        <v>3484.3</v>
      </c>
      <c r="F972" s="35">
        <v>-2.9999999999999997E-4</v>
      </c>
      <c r="G972" s="35"/>
      <c r="H972" s="82">
        <f>S_P_500_Historical_Data8[[#This Row],[Price]]/B971-1</f>
        <v>-2.8486782133085864E-4</v>
      </c>
      <c r="I972" s="35"/>
      <c r="J972" s="35"/>
      <c r="K972" s="35"/>
      <c r="L972" s="35"/>
      <c r="M972" s="35"/>
      <c r="N972" s="35"/>
      <c r="O972" s="35"/>
      <c r="P972" s="35"/>
      <c r="Q972" s="35"/>
      <c r="R972" s="35"/>
      <c r="S972" s="35"/>
    </row>
    <row r="973" spans="1:19">
      <c r="A973" s="79">
        <v>44144</v>
      </c>
      <c r="B973" s="35">
        <v>3550.5</v>
      </c>
      <c r="C973" s="35">
        <v>3583</v>
      </c>
      <c r="D973" s="35">
        <v>3646</v>
      </c>
      <c r="E973" s="35">
        <v>3547.5</v>
      </c>
      <c r="F973" s="35">
        <v>1.17E-2</v>
      </c>
      <c r="G973" s="35"/>
      <c r="H973" s="82">
        <f>S_P_500_Historical_Data8[[#This Row],[Price]]/B972-1</f>
        <v>1.1711403658745123E-2</v>
      </c>
      <c r="I973" s="35"/>
      <c r="J973" s="35"/>
      <c r="K973" s="35"/>
      <c r="L973" s="35"/>
      <c r="M973" s="35"/>
      <c r="N973" s="35"/>
      <c r="O973" s="35"/>
      <c r="P973" s="35"/>
      <c r="Q973" s="35"/>
      <c r="R973" s="35"/>
      <c r="S973" s="35"/>
    </row>
    <row r="974" spans="1:19">
      <c r="A974" s="79">
        <v>44145</v>
      </c>
      <c r="B974" s="35">
        <v>3545.5</v>
      </c>
      <c r="C974" s="35">
        <v>3543.3</v>
      </c>
      <c r="D974" s="35">
        <v>3557.2</v>
      </c>
      <c r="E974" s="35">
        <v>3511.9</v>
      </c>
      <c r="F974" s="35">
        <v>-1.4E-3</v>
      </c>
      <c r="G974" s="35"/>
      <c r="H974" s="82">
        <f>S_P_500_Historical_Data8[[#This Row],[Price]]/B973-1</f>
        <v>-1.4082523588226925E-3</v>
      </c>
      <c r="I974" s="35"/>
      <c r="J974" s="35"/>
      <c r="K974" s="35"/>
      <c r="L974" s="35"/>
      <c r="M974" s="35"/>
      <c r="N974" s="35"/>
      <c r="O974" s="35"/>
      <c r="P974" s="35"/>
      <c r="Q974" s="35"/>
      <c r="R974" s="35"/>
      <c r="S974" s="35"/>
    </row>
    <row r="975" spans="1:19">
      <c r="A975" s="79">
        <v>44146</v>
      </c>
      <c r="B975" s="35">
        <v>3572.7</v>
      </c>
      <c r="C975" s="35">
        <v>3563.2</v>
      </c>
      <c r="D975" s="35">
        <v>3581.2</v>
      </c>
      <c r="E975" s="35">
        <v>3557</v>
      </c>
      <c r="F975" s="35">
        <v>7.7000000000000002E-3</v>
      </c>
      <c r="G975" s="35"/>
      <c r="H975" s="82">
        <f>S_P_500_Historical_Data8[[#This Row],[Price]]/B974-1</f>
        <v>7.6716965167111795E-3</v>
      </c>
      <c r="I975" s="35"/>
      <c r="J975" s="35"/>
      <c r="K975" s="35"/>
      <c r="L975" s="35"/>
      <c r="M975" s="35"/>
      <c r="N975" s="35"/>
      <c r="O975" s="35"/>
      <c r="P975" s="35"/>
      <c r="Q975" s="35"/>
      <c r="R975" s="35"/>
      <c r="S975" s="35"/>
    </row>
    <row r="976" spans="1:19">
      <c r="A976" s="79">
        <v>44147</v>
      </c>
      <c r="B976" s="35">
        <v>3537</v>
      </c>
      <c r="C976" s="35">
        <v>3562.7</v>
      </c>
      <c r="D976" s="35">
        <v>3569</v>
      </c>
      <c r="E976" s="35">
        <v>3518.6</v>
      </c>
      <c r="F976" s="35">
        <v>-0.01</v>
      </c>
      <c r="G976" s="35"/>
      <c r="H976" s="82">
        <f>S_P_500_Historical_Data8[[#This Row],[Price]]/B975-1</f>
        <v>-9.9924426904021146E-3</v>
      </c>
      <c r="I976" s="35"/>
      <c r="J976" s="35"/>
      <c r="K976" s="35"/>
      <c r="L976" s="35"/>
      <c r="M976" s="35"/>
      <c r="N976" s="35"/>
      <c r="O976" s="35"/>
      <c r="P976" s="35"/>
      <c r="Q976" s="35"/>
      <c r="R976" s="35"/>
      <c r="S976" s="35"/>
    </row>
    <row r="977" spans="1:19">
      <c r="A977" s="79">
        <v>44148</v>
      </c>
      <c r="B977" s="35">
        <v>3585.2</v>
      </c>
      <c r="C977" s="35">
        <v>3552.6</v>
      </c>
      <c r="D977" s="35">
        <v>3593.7</v>
      </c>
      <c r="E977" s="35">
        <v>3552.6</v>
      </c>
      <c r="F977" s="35">
        <v>1.3599999999999999E-2</v>
      </c>
      <c r="G977" s="35"/>
      <c r="H977" s="82">
        <f>S_P_500_Historical_Data8[[#This Row],[Price]]/B976-1</f>
        <v>1.3627367825840953E-2</v>
      </c>
      <c r="I977" s="35"/>
      <c r="J977" s="35"/>
      <c r="K977" s="35"/>
      <c r="L977" s="35"/>
      <c r="M977" s="35"/>
      <c r="N977" s="35"/>
      <c r="O977" s="35"/>
      <c r="P977" s="35"/>
      <c r="Q977" s="35"/>
      <c r="R977" s="35"/>
      <c r="S977" s="35"/>
    </row>
    <row r="978" spans="1:19">
      <c r="A978" s="79">
        <v>44151</v>
      </c>
      <c r="B978" s="35">
        <v>3626.9</v>
      </c>
      <c r="C978" s="35">
        <v>3600.2</v>
      </c>
      <c r="D978" s="35">
        <v>3628.5</v>
      </c>
      <c r="E978" s="35">
        <v>3600.2</v>
      </c>
      <c r="F978" s="35">
        <v>1.1599999999999999E-2</v>
      </c>
      <c r="G978" s="35"/>
      <c r="H978" s="82">
        <f>S_P_500_Historical_Data8[[#This Row],[Price]]/B977-1</f>
        <v>1.1631150284503011E-2</v>
      </c>
      <c r="I978" s="35"/>
      <c r="J978" s="35"/>
      <c r="K978" s="35"/>
      <c r="L978" s="35"/>
      <c r="M978" s="35"/>
      <c r="N978" s="35"/>
      <c r="O978" s="35"/>
      <c r="P978" s="35"/>
      <c r="Q978" s="35"/>
      <c r="R978" s="35"/>
      <c r="S978" s="35"/>
    </row>
    <row r="979" spans="1:19">
      <c r="A979" s="79">
        <v>44152</v>
      </c>
      <c r="B979" s="35">
        <v>3609.5</v>
      </c>
      <c r="C979" s="35">
        <v>3610.3</v>
      </c>
      <c r="D979" s="35">
        <v>3623.1</v>
      </c>
      <c r="E979" s="35">
        <v>3588.7</v>
      </c>
      <c r="F979" s="35">
        <v>-4.7999999999999996E-3</v>
      </c>
      <c r="G979" s="35"/>
      <c r="H979" s="82">
        <f>S_P_500_Historical_Data8[[#This Row],[Price]]/B978-1</f>
        <v>-4.7974854558989755E-3</v>
      </c>
      <c r="I979" s="35"/>
      <c r="J979" s="35"/>
      <c r="K979" s="35"/>
      <c r="L979" s="35"/>
      <c r="M979" s="35"/>
      <c r="N979" s="35"/>
      <c r="O979" s="35"/>
      <c r="P979" s="35"/>
      <c r="Q979" s="35"/>
      <c r="R979" s="35"/>
      <c r="S979" s="35"/>
    </row>
    <row r="980" spans="1:19">
      <c r="A980" s="79">
        <v>44153</v>
      </c>
      <c r="B980" s="35">
        <v>3567.8</v>
      </c>
      <c r="C980" s="35">
        <v>3612.1</v>
      </c>
      <c r="D980" s="35">
        <v>3619.1</v>
      </c>
      <c r="E980" s="35">
        <v>3567.3</v>
      </c>
      <c r="F980" s="35">
        <v>-1.1599999999999999E-2</v>
      </c>
      <c r="G980" s="35"/>
      <c r="H980" s="82">
        <f>S_P_500_Historical_Data8[[#This Row],[Price]]/B979-1</f>
        <v>-1.1552846654661275E-2</v>
      </c>
      <c r="I980" s="35"/>
      <c r="J980" s="35"/>
      <c r="K980" s="35"/>
      <c r="L980" s="35"/>
      <c r="M980" s="35"/>
      <c r="N980" s="35"/>
      <c r="O980" s="35"/>
      <c r="P980" s="35"/>
      <c r="Q980" s="35"/>
      <c r="R980" s="35"/>
      <c r="S980" s="35"/>
    </row>
    <row r="981" spans="1:19">
      <c r="A981" s="79">
        <v>44154</v>
      </c>
      <c r="B981" s="35">
        <v>3581.9</v>
      </c>
      <c r="C981" s="35">
        <v>3559.4</v>
      </c>
      <c r="D981" s="35">
        <v>3585.2</v>
      </c>
      <c r="E981" s="35">
        <v>3543.8</v>
      </c>
      <c r="F981" s="35">
        <v>4.0000000000000001E-3</v>
      </c>
      <c r="G981" s="35"/>
      <c r="H981" s="82">
        <f>S_P_500_Historical_Data8[[#This Row],[Price]]/B980-1</f>
        <v>3.9520152474914472E-3</v>
      </c>
      <c r="I981" s="35"/>
      <c r="J981" s="35"/>
      <c r="K981" s="35"/>
      <c r="L981" s="35"/>
      <c r="M981" s="35"/>
      <c r="N981" s="35"/>
      <c r="O981" s="35"/>
      <c r="P981" s="35"/>
      <c r="Q981" s="35"/>
      <c r="R981" s="35"/>
      <c r="S981" s="35"/>
    </row>
    <row r="982" spans="1:19">
      <c r="A982" s="79">
        <v>44155</v>
      </c>
      <c r="B982" s="35">
        <v>3557.5</v>
      </c>
      <c r="C982" s="35">
        <v>3579.3</v>
      </c>
      <c r="D982" s="35">
        <v>3581.2</v>
      </c>
      <c r="E982" s="35">
        <v>3556.8</v>
      </c>
      <c r="F982" s="35">
        <v>-6.7999999999999996E-3</v>
      </c>
      <c r="G982" s="35"/>
      <c r="H982" s="82">
        <f>S_P_500_Historical_Data8[[#This Row],[Price]]/B981-1</f>
        <v>-6.8120271364360274E-3</v>
      </c>
      <c r="I982" s="35"/>
      <c r="J982" s="35"/>
      <c r="K982" s="35"/>
      <c r="L982" s="35"/>
      <c r="M982" s="35"/>
      <c r="N982" s="35"/>
      <c r="O982" s="35"/>
      <c r="P982" s="35"/>
      <c r="Q982" s="35"/>
      <c r="R982" s="35"/>
      <c r="S982" s="35"/>
    </row>
    <row r="983" spans="1:19">
      <c r="A983" s="79">
        <v>44158</v>
      </c>
      <c r="B983" s="35">
        <v>3577.6</v>
      </c>
      <c r="C983" s="35">
        <v>3566.8</v>
      </c>
      <c r="D983" s="35">
        <v>3589.8</v>
      </c>
      <c r="E983" s="35">
        <v>3552.8</v>
      </c>
      <c r="F983" s="35">
        <v>5.7000000000000002E-3</v>
      </c>
      <c r="G983" s="35"/>
      <c r="H983" s="82">
        <f>S_P_500_Historical_Data8[[#This Row],[Price]]/B982-1</f>
        <v>5.650035137034326E-3</v>
      </c>
      <c r="I983" s="35"/>
      <c r="J983" s="35"/>
      <c r="K983" s="35"/>
      <c r="L983" s="35"/>
      <c r="M983" s="35"/>
      <c r="N983" s="35"/>
      <c r="O983" s="35"/>
      <c r="P983" s="35"/>
      <c r="Q983" s="35"/>
      <c r="R983" s="35"/>
      <c r="S983" s="35"/>
    </row>
    <row r="984" spans="1:19">
      <c r="A984" s="79">
        <v>44159</v>
      </c>
      <c r="B984" s="35">
        <v>3635.4</v>
      </c>
      <c r="C984" s="35">
        <v>3594.5</v>
      </c>
      <c r="D984" s="35">
        <v>3642.3</v>
      </c>
      <c r="E984" s="35">
        <v>3594.5</v>
      </c>
      <c r="F984" s="35">
        <v>1.6199999999999999E-2</v>
      </c>
      <c r="G984" s="35"/>
      <c r="H984" s="82">
        <f>S_P_500_Historical_Data8[[#This Row],[Price]]/B983-1</f>
        <v>1.6156082289803253E-2</v>
      </c>
      <c r="I984" s="35"/>
      <c r="J984" s="35"/>
      <c r="K984" s="35"/>
      <c r="L984" s="35"/>
      <c r="M984" s="35"/>
      <c r="N984" s="35"/>
      <c r="O984" s="35"/>
      <c r="P984" s="35"/>
      <c r="Q984" s="35"/>
      <c r="R984" s="35"/>
      <c r="S984" s="35"/>
    </row>
    <row r="985" spans="1:19">
      <c r="A985" s="79">
        <v>44160</v>
      </c>
      <c r="B985" s="35">
        <v>3629.7</v>
      </c>
      <c r="C985" s="35">
        <v>3635.5</v>
      </c>
      <c r="D985" s="35">
        <v>3635.5</v>
      </c>
      <c r="E985" s="35">
        <v>3617.8</v>
      </c>
      <c r="F985" s="35">
        <v>-1.6000000000000001E-3</v>
      </c>
      <c r="G985" s="35"/>
      <c r="H985" s="82">
        <f>S_P_500_Historical_Data8[[#This Row],[Price]]/B984-1</f>
        <v>-1.5679154976069309E-3</v>
      </c>
      <c r="I985" s="35"/>
      <c r="J985" s="35"/>
      <c r="K985" s="35"/>
      <c r="L985" s="35"/>
      <c r="M985" s="35"/>
      <c r="N985" s="35"/>
      <c r="O985" s="35"/>
      <c r="P985" s="35"/>
      <c r="Q985" s="35"/>
      <c r="R985" s="35"/>
      <c r="S985" s="35"/>
    </row>
    <row r="986" spans="1:19">
      <c r="A986" s="79">
        <v>44162</v>
      </c>
      <c r="B986" s="35">
        <v>3638.3</v>
      </c>
      <c r="C986" s="35">
        <v>3638.6</v>
      </c>
      <c r="D986" s="35">
        <v>3644.3</v>
      </c>
      <c r="E986" s="35">
        <v>3629.3</v>
      </c>
      <c r="F986" s="35">
        <v>2.3999999999999998E-3</v>
      </c>
      <c r="G986" s="35"/>
      <c r="H986" s="82">
        <f>S_P_500_Historical_Data8[[#This Row],[Price]]/B985-1</f>
        <v>2.3693418188832638E-3</v>
      </c>
      <c r="I986" s="35"/>
      <c r="J986" s="35"/>
      <c r="K986" s="35"/>
      <c r="L986" s="35"/>
      <c r="M986" s="35"/>
      <c r="N986" s="35"/>
      <c r="O986" s="35"/>
      <c r="P986" s="35"/>
      <c r="Q986" s="35"/>
      <c r="R986" s="35"/>
      <c r="S986" s="35"/>
    </row>
    <row r="987" spans="1:19">
      <c r="A987" s="79">
        <v>44165</v>
      </c>
      <c r="B987" s="35">
        <v>3621.6</v>
      </c>
      <c r="C987" s="35">
        <v>3634.2</v>
      </c>
      <c r="D987" s="35">
        <v>3634.2</v>
      </c>
      <c r="E987" s="35">
        <v>3594.4</v>
      </c>
      <c r="F987" s="35">
        <v>-4.5999999999999999E-3</v>
      </c>
      <c r="G987" s="35"/>
      <c r="H987" s="82">
        <f>S_P_500_Historical_Data8[[#This Row],[Price]]/B986-1</f>
        <v>-4.5900557952890386E-3</v>
      </c>
      <c r="I987" s="35"/>
      <c r="J987" s="35"/>
      <c r="K987" s="35"/>
      <c r="L987" s="35"/>
      <c r="M987" s="35"/>
      <c r="N987" s="35"/>
      <c r="O987" s="35"/>
      <c r="P987" s="35"/>
      <c r="Q987" s="35"/>
      <c r="R987" s="35"/>
      <c r="S987" s="35"/>
    </row>
    <row r="988" spans="1:19">
      <c r="A988" s="79">
        <v>44166</v>
      </c>
      <c r="B988" s="35">
        <v>3662.4</v>
      </c>
      <c r="C988" s="35">
        <v>3645.9</v>
      </c>
      <c r="D988" s="35">
        <v>3678.4</v>
      </c>
      <c r="E988" s="35">
        <v>3645.9</v>
      </c>
      <c r="F988" s="35">
        <v>1.1299999999999999E-2</v>
      </c>
      <c r="G988" s="35"/>
      <c r="H988" s="82">
        <f>S_P_500_Historical_Data8[[#This Row],[Price]]/B987-1</f>
        <v>1.1265738899933764E-2</v>
      </c>
      <c r="I988" s="35"/>
      <c r="J988" s="35"/>
      <c r="K988" s="35"/>
      <c r="L988" s="35"/>
      <c r="M988" s="35"/>
      <c r="N988" s="35"/>
      <c r="O988" s="35"/>
      <c r="P988" s="35"/>
      <c r="Q988" s="35"/>
      <c r="R988" s="35"/>
      <c r="S988" s="35"/>
    </row>
    <row r="989" spans="1:19">
      <c r="A989" s="79">
        <v>44167</v>
      </c>
      <c r="B989" s="35">
        <v>3669</v>
      </c>
      <c r="C989" s="35">
        <v>3653.8</v>
      </c>
      <c r="D989" s="35">
        <v>3671</v>
      </c>
      <c r="E989" s="35">
        <v>3644.8</v>
      </c>
      <c r="F989" s="35">
        <v>1.8E-3</v>
      </c>
      <c r="G989" s="35"/>
      <c r="H989" s="82">
        <f>S_P_500_Historical_Data8[[#This Row],[Price]]/B988-1</f>
        <v>1.8020969855832014E-3</v>
      </c>
      <c r="I989" s="35"/>
      <c r="J989" s="35"/>
      <c r="K989" s="35"/>
      <c r="L989" s="35"/>
      <c r="M989" s="35"/>
      <c r="N989" s="35"/>
      <c r="O989" s="35"/>
      <c r="P989" s="35"/>
      <c r="Q989" s="35"/>
      <c r="R989" s="35"/>
      <c r="S989" s="35"/>
    </row>
    <row r="990" spans="1:19">
      <c r="A990" s="79">
        <v>44168</v>
      </c>
      <c r="B990" s="35">
        <v>3666.7</v>
      </c>
      <c r="C990" s="35">
        <v>3668.3</v>
      </c>
      <c r="D990" s="35">
        <v>3682.7</v>
      </c>
      <c r="E990" s="35">
        <v>3657.2</v>
      </c>
      <c r="F990" s="35">
        <v>-5.9999999999999995E-4</v>
      </c>
      <c r="G990" s="35"/>
      <c r="H990" s="82">
        <f>S_P_500_Historical_Data8[[#This Row],[Price]]/B989-1</f>
        <v>-6.2687380757708855E-4</v>
      </c>
      <c r="I990" s="35"/>
      <c r="J990" s="35"/>
      <c r="K990" s="35"/>
      <c r="L990" s="35"/>
      <c r="M990" s="35"/>
      <c r="N990" s="35"/>
      <c r="O990" s="35"/>
      <c r="P990" s="35"/>
      <c r="Q990" s="35"/>
      <c r="R990" s="35"/>
      <c r="S990" s="35"/>
    </row>
    <row r="991" spans="1:19">
      <c r="A991" s="79">
        <v>44169</v>
      </c>
      <c r="B991" s="35">
        <v>3699.1</v>
      </c>
      <c r="C991" s="35">
        <v>3670.9</v>
      </c>
      <c r="D991" s="35">
        <v>3699.2</v>
      </c>
      <c r="E991" s="35">
        <v>3670.9</v>
      </c>
      <c r="F991" s="35">
        <v>8.8000000000000005E-3</v>
      </c>
      <c r="G991" s="35"/>
      <c r="H991" s="82">
        <f>S_P_500_Historical_Data8[[#This Row],[Price]]/B990-1</f>
        <v>8.8362833065154245E-3</v>
      </c>
      <c r="I991" s="35"/>
      <c r="J991" s="35"/>
      <c r="K991" s="35"/>
      <c r="L991" s="35"/>
      <c r="M991" s="35"/>
      <c r="N991" s="35"/>
      <c r="O991" s="35"/>
      <c r="P991" s="35"/>
      <c r="Q991" s="35"/>
      <c r="R991" s="35"/>
      <c r="S991" s="35"/>
    </row>
    <row r="992" spans="1:19">
      <c r="A992" s="79">
        <v>44172</v>
      </c>
      <c r="B992" s="35">
        <v>3692</v>
      </c>
      <c r="C992" s="35">
        <v>3694.7</v>
      </c>
      <c r="D992" s="35">
        <v>3697.4</v>
      </c>
      <c r="E992" s="35">
        <v>3678.9</v>
      </c>
      <c r="F992" s="35">
        <v>-1.9E-3</v>
      </c>
      <c r="G992" s="35"/>
      <c r="H992" s="82">
        <f>S_P_500_Historical_Data8[[#This Row],[Price]]/B991-1</f>
        <v>-1.9193857965450478E-3</v>
      </c>
      <c r="I992" s="35"/>
      <c r="J992" s="35"/>
      <c r="K992" s="35"/>
      <c r="L992" s="35"/>
      <c r="M992" s="35"/>
      <c r="N992" s="35"/>
      <c r="O992" s="35"/>
      <c r="P992" s="35"/>
      <c r="Q992" s="35"/>
      <c r="R992" s="35"/>
      <c r="S992" s="35"/>
    </row>
    <row r="993" spans="1:19">
      <c r="A993" s="79">
        <v>44173</v>
      </c>
      <c r="B993" s="35">
        <v>3702.2</v>
      </c>
      <c r="C993" s="35">
        <v>3683.1</v>
      </c>
      <c r="D993" s="35">
        <v>3708.4</v>
      </c>
      <c r="E993" s="35">
        <v>3678.8</v>
      </c>
      <c r="F993" s="35">
        <v>2.8E-3</v>
      </c>
      <c r="G993" s="35"/>
      <c r="H993" s="82">
        <f>S_P_500_Historical_Data8[[#This Row],[Price]]/B992-1</f>
        <v>2.7627302275188281E-3</v>
      </c>
      <c r="I993" s="35"/>
      <c r="J993" s="35"/>
      <c r="K993" s="35"/>
      <c r="L993" s="35"/>
      <c r="M993" s="35"/>
      <c r="N993" s="35"/>
      <c r="O993" s="35"/>
      <c r="P993" s="35"/>
      <c r="Q993" s="35"/>
      <c r="R993" s="35"/>
      <c r="S993" s="35"/>
    </row>
    <row r="994" spans="1:19">
      <c r="A994" s="79">
        <v>44174</v>
      </c>
      <c r="B994" s="35">
        <v>3672.8</v>
      </c>
      <c r="C994" s="35">
        <v>3706</v>
      </c>
      <c r="D994" s="35">
        <v>3712.4</v>
      </c>
      <c r="E994" s="35">
        <v>3660.5</v>
      </c>
      <c r="F994" s="35">
        <v>-7.9000000000000008E-3</v>
      </c>
      <c r="G994" s="35"/>
      <c r="H994" s="82">
        <f>S_P_500_Historical_Data8[[#This Row],[Price]]/B993-1</f>
        <v>-7.9412241369994918E-3</v>
      </c>
      <c r="I994" s="35"/>
      <c r="J994" s="35"/>
      <c r="K994" s="35"/>
      <c r="L994" s="35"/>
      <c r="M994" s="35"/>
      <c r="N994" s="35"/>
      <c r="O994" s="35"/>
      <c r="P994" s="35"/>
      <c r="Q994" s="35"/>
      <c r="R994" s="35"/>
      <c r="S994" s="35"/>
    </row>
    <row r="995" spans="1:19">
      <c r="A995" s="79">
        <v>44175</v>
      </c>
      <c r="B995" s="35">
        <v>3668.1</v>
      </c>
      <c r="C995" s="35">
        <v>3659.1</v>
      </c>
      <c r="D995" s="35">
        <v>3678.5</v>
      </c>
      <c r="E995" s="35">
        <v>3645.2</v>
      </c>
      <c r="F995" s="35">
        <v>-1.2999999999999999E-3</v>
      </c>
      <c r="G995" s="35"/>
      <c r="H995" s="82">
        <f>S_P_500_Historical_Data8[[#This Row],[Price]]/B994-1</f>
        <v>-1.2796776301460255E-3</v>
      </c>
      <c r="I995" s="35"/>
      <c r="J995" s="35"/>
      <c r="K995" s="35"/>
      <c r="L995" s="35"/>
      <c r="M995" s="35"/>
      <c r="N995" s="35"/>
      <c r="O995" s="35"/>
      <c r="P995" s="35"/>
      <c r="Q995" s="35"/>
      <c r="R995" s="35"/>
      <c r="S995" s="35"/>
    </row>
    <row r="996" spans="1:19">
      <c r="A996" s="79">
        <v>44176</v>
      </c>
      <c r="B996" s="35">
        <v>3663.5</v>
      </c>
      <c r="C996" s="35">
        <v>3656.1</v>
      </c>
      <c r="D996" s="35">
        <v>3665.9</v>
      </c>
      <c r="E996" s="35">
        <v>3633.4</v>
      </c>
      <c r="F996" s="35">
        <v>-1.2999999999999999E-3</v>
      </c>
      <c r="G996" s="35"/>
      <c r="H996" s="82">
        <f>S_P_500_Historical_Data8[[#This Row],[Price]]/B995-1</f>
        <v>-1.2540552329544097E-3</v>
      </c>
      <c r="I996" s="35"/>
      <c r="J996" s="35"/>
      <c r="K996" s="35"/>
      <c r="L996" s="35"/>
      <c r="M996" s="35"/>
      <c r="N996" s="35"/>
      <c r="O996" s="35"/>
      <c r="P996" s="35"/>
      <c r="Q996" s="35"/>
      <c r="R996" s="35"/>
      <c r="S996" s="35"/>
    </row>
    <row r="997" spans="1:19">
      <c r="A997" s="79">
        <v>44179</v>
      </c>
      <c r="B997" s="35">
        <v>3647.5</v>
      </c>
      <c r="C997" s="35">
        <v>3675.3</v>
      </c>
      <c r="D997" s="35">
        <v>3697.6</v>
      </c>
      <c r="E997" s="35">
        <v>3645.8</v>
      </c>
      <c r="F997" s="35">
        <v>-4.4000000000000003E-3</v>
      </c>
      <c r="G997" s="35"/>
      <c r="H997" s="82">
        <f>S_P_500_Historical_Data8[[#This Row],[Price]]/B996-1</f>
        <v>-4.3674082161867522E-3</v>
      </c>
      <c r="I997" s="35"/>
      <c r="J997" s="35"/>
      <c r="K997" s="35"/>
      <c r="L997" s="35"/>
      <c r="M997" s="35"/>
      <c r="N997" s="35"/>
      <c r="O997" s="35"/>
      <c r="P997" s="35"/>
      <c r="Q997" s="35"/>
      <c r="R997" s="35"/>
      <c r="S997" s="35"/>
    </row>
    <row r="998" spans="1:19">
      <c r="A998" s="79">
        <v>44180</v>
      </c>
      <c r="B998" s="35">
        <v>3694.6</v>
      </c>
      <c r="C998" s="35">
        <v>3666.4</v>
      </c>
      <c r="D998" s="35">
        <v>3695.3</v>
      </c>
      <c r="E998" s="35">
        <v>3659.6</v>
      </c>
      <c r="F998" s="35">
        <v>1.29E-2</v>
      </c>
      <c r="G998" s="35"/>
      <c r="H998" s="82">
        <f>S_P_500_Historical_Data8[[#This Row],[Price]]/B997-1</f>
        <v>1.2912954078135641E-2</v>
      </c>
      <c r="I998" s="35"/>
      <c r="J998" s="35"/>
      <c r="K998" s="35"/>
      <c r="L998" s="35"/>
      <c r="M998" s="35"/>
      <c r="N998" s="35"/>
      <c r="O998" s="35"/>
      <c r="P998" s="35"/>
      <c r="Q998" s="35"/>
      <c r="R998" s="35"/>
      <c r="S998" s="35"/>
    </row>
    <row r="999" spans="1:19">
      <c r="A999" s="79">
        <v>44181</v>
      </c>
      <c r="B999" s="35">
        <v>3701.2</v>
      </c>
      <c r="C999" s="35">
        <v>3696.2</v>
      </c>
      <c r="D999" s="35">
        <v>3711.3</v>
      </c>
      <c r="E999" s="35">
        <v>3688.6</v>
      </c>
      <c r="F999" s="35">
        <v>1.8E-3</v>
      </c>
      <c r="G999" s="35"/>
      <c r="H999" s="82">
        <f>S_P_500_Historical_Data8[[#This Row],[Price]]/B998-1</f>
        <v>1.7863909489526097E-3</v>
      </c>
      <c r="I999" s="35"/>
      <c r="J999" s="35"/>
      <c r="K999" s="35"/>
      <c r="L999" s="35"/>
      <c r="M999" s="35"/>
      <c r="N999" s="35"/>
      <c r="O999" s="35"/>
      <c r="P999" s="35"/>
      <c r="Q999" s="35"/>
      <c r="R999" s="35"/>
      <c r="S999" s="35"/>
    </row>
    <row r="1000" spans="1:19">
      <c r="A1000" s="79">
        <v>44182</v>
      </c>
      <c r="B1000" s="35">
        <v>3722.5</v>
      </c>
      <c r="C1000" s="35">
        <v>3713.7</v>
      </c>
      <c r="D1000" s="35">
        <v>3725.1</v>
      </c>
      <c r="E1000" s="35">
        <v>3710.9</v>
      </c>
      <c r="F1000" s="35">
        <v>5.7999999999999996E-3</v>
      </c>
      <c r="G1000" s="35"/>
      <c r="H1000" s="82">
        <f>S_P_500_Historical_Data8[[#This Row],[Price]]/B999-1</f>
        <v>5.7548903058468603E-3</v>
      </c>
      <c r="I1000" s="35"/>
      <c r="J1000" s="35"/>
      <c r="K1000" s="35"/>
      <c r="L1000" s="35"/>
      <c r="M1000" s="35"/>
      <c r="N1000" s="35"/>
      <c r="O1000" s="35"/>
      <c r="P1000" s="35"/>
      <c r="Q1000" s="35"/>
      <c r="R1000" s="35"/>
      <c r="S1000" s="35"/>
    </row>
    <row r="1001" spans="1:19">
      <c r="A1001" s="79">
        <v>44183</v>
      </c>
      <c r="B1001" s="35">
        <v>3709.4</v>
      </c>
      <c r="C1001" s="35">
        <v>3722.4</v>
      </c>
      <c r="D1001" s="35">
        <v>3726.7</v>
      </c>
      <c r="E1001" s="35">
        <v>3685.8</v>
      </c>
      <c r="F1001" s="35">
        <v>-3.5000000000000001E-3</v>
      </c>
      <c r="G1001" s="35"/>
      <c r="H1001" s="82">
        <f>S_P_500_Historical_Data8[[#This Row],[Price]]/B1000-1</f>
        <v>-3.5191403626594342E-3</v>
      </c>
      <c r="I1001" s="35"/>
      <c r="J1001" s="35"/>
      <c r="K1001" s="35"/>
      <c r="L1001" s="35"/>
      <c r="M1001" s="35"/>
      <c r="N1001" s="35"/>
      <c r="O1001" s="35"/>
      <c r="P1001" s="35"/>
      <c r="Q1001" s="35"/>
      <c r="R1001" s="35"/>
      <c r="S1001" s="35"/>
    </row>
    <row r="1002" spans="1:19">
      <c r="A1002" s="79">
        <v>44186</v>
      </c>
      <c r="B1002" s="35">
        <v>3694.9</v>
      </c>
      <c r="C1002" s="35">
        <v>3684.3</v>
      </c>
      <c r="D1002" s="35">
        <v>3702.9</v>
      </c>
      <c r="E1002" s="35">
        <v>3636.5</v>
      </c>
      <c r="F1002" s="35">
        <v>-3.8999999999999998E-3</v>
      </c>
      <c r="G1002" s="35"/>
      <c r="H1002" s="82">
        <f>S_P_500_Historical_Data8[[#This Row],[Price]]/B1001-1</f>
        <v>-3.9089879764921953E-3</v>
      </c>
      <c r="I1002" s="35"/>
      <c r="J1002" s="35"/>
      <c r="K1002" s="35"/>
      <c r="L1002" s="35"/>
      <c r="M1002" s="35"/>
      <c r="N1002" s="35"/>
      <c r="O1002" s="35"/>
      <c r="P1002" s="35"/>
      <c r="Q1002" s="35"/>
      <c r="R1002" s="35"/>
      <c r="S1002" s="35"/>
    </row>
    <row r="1003" spans="1:19">
      <c r="A1003" s="79">
        <v>44187</v>
      </c>
      <c r="B1003" s="35">
        <v>3687.3</v>
      </c>
      <c r="C1003" s="35">
        <v>3698.1</v>
      </c>
      <c r="D1003" s="35">
        <v>3698.3</v>
      </c>
      <c r="E1003" s="35">
        <v>3676.2</v>
      </c>
      <c r="F1003" s="35">
        <v>-2.0999999999999999E-3</v>
      </c>
      <c r="G1003" s="35"/>
      <c r="H1003" s="82">
        <f>S_P_500_Historical_Data8[[#This Row],[Price]]/B1002-1</f>
        <v>-2.0568892256894733E-3</v>
      </c>
      <c r="I1003" s="35"/>
      <c r="J1003" s="35"/>
      <c r="K1003" s="35"/>
      <c r="L1003" s="35"/>
      <c r="M1003" s="35"/>
      <c r="N1003" s="35"/>
      <c r="O1003" s="35"/>
      <c r="P1003" s="35"/>
      <c r="Q1003" s="35"/>
      <c r="R1003" s="35"/>
      <c r="S1003" s="35"/>
    </row>
    <row r="1004" spans="1:19">
      <c r="A1004" s="79">
        <v>44188</v>
      </c>
      <c r="B1004" s="35">
        <v>3690</v>
      </c>
      <c r="C1004" s="35">
        <v>3693.4</v>
      </c>
      <c r="D1004" s="35">
        <v>3711.2</v>
      </c>
      <c r="E1004" s="35">
        <v>3689.3</v>
      </c>
      <c r="F1004" s="35">
        <v>6.9999999999999999E-4</v>
      </c>
      <c r="G1004" s="35"/>
      <c r="H1004" s="82">
        <f>S_P_500_Historical_Data8[[#This Row],[Price]]/B1003-1</f>
        <v>7.3224310471076137E-4</v>
      </c>
      <c r="I1004" s="35"/>
      <c r="J1004" s="35"/>
      <c r="K1004" s="35"/>
      <c r="L1004" s="35"/>
      <c r="M1004" s="35"/>
      <c r="N1004" s="35"/>
      <c r="O1004" s="35"/>
      <c r="P1004" s="35"/>
      <c r="Q1004" s="35"/>
      <c r="R1004" s="35"/>
      <c r="S1004" s="35"/>
    </row>
    <row r="1005" spans="1:19">
      <c r="A1005" s="79">
        <v>44189</v>
      </c>
      <c r="B1005" s="35">
        <v>3703.1</v>
      </c>
      <c r="C1005" s="35">
        <v>3694</v>
      </c>
      <c r="D1005" s="35">
        <v>3703.8</v>
      </c>
      <c r="E1005" s="35">
        <v>3689.3</v>
      </c>
      <c r="F1005" s="35">
        <v>3.5999999999999999E-3</v>
      </c>
      <c r="G1005" s="35"/>
      <c r="H1005" s="82">
        <f>S_P_500_Historical_Data8[[#This Row],[Price]]/B1004-1</f>
        <v>3.5501355013549674E-3</v>
      </c>
      <c r="I1005" s="35"/>
      <c r="J1005" s="35"/>
      <c r="K1005" s="35"/>
      <c r="L1005" s="35"/>
      <c r="M1005" s="35"/>
      <c r="N1005" s="35"/>
      <c r="O1005" s="35"/>
      <c r="P1005" s="35"/>
      <c r="Q1005" s="35"/>
      <c r="R1005" s="35"/>
      <c r="S1005" s="35"/>
    </row>
    <row r="1006" spans="1:19">
      <c r="A1006" s="79">
        <v>44193</v>
      </c>
      <c r="B1006" s="35">
        <v>3735.4</v>
      </c>
      <c r="C1006" s="35">
        <v>3723</v>
      </c>
      <c r="D1006" s="35">
        <v>3740.5</v>
      </c>
      <c r="E1006" s="35">
        <v>3723</v>
      </c>
      <c r="F1006" s="35">
        <v>8.6999999999999994E-3</v>
      </c>
      <c r="G1006" s="35"/>
      <c r="H1006" s="82">
        <f>S_P_500_Historical_Data8[[#This Row],[Price]]/B1005-1</f>
        <v>8.7224217547461347E-3</v>
      </c>
      <c r="I1006" s="35"/>
      <c r="J1006" s="35"/>
      <c r="K1006" s="35"/>
      <c r="L1006" s="35"/>
      <c r="M1006" s="35"/>
      <c r="N1006" s="35"/>
      <c r="O1006" s="35"/>
      <c r="P1006" s="35"/>
      <c r="Q1006" s="35"/>
      <c r="R1006" s="35"/>
      <c r="S1006" s="35"/>
    </row>
    <row r="1007" spans="1:19">
      <c r="A1007" s="79">
        <v>44194</v>
      </c>
      <c r="B1007" s="35">
        <v>3727</v>
      </c>
      <c r="C1007" s="35">
        <v>3750</v>
      </c>
      <c r="D1007" s="35">
        <v>3756.1</v>
      </c>
      <c r="E1007" s="35">
        <v>3723.3</v>
      </c>
      <c r="F1007" s="35">
        <v>-2.2000000000000001E-3</v>
      </c>
      <c r="G1007" s="35"/>
      <c r="H1007" s="82">
        <f>S_P_500_Historical_Data8[[#This Row],[Price]]/B1006-1</f>
        <v>-2.248755153397286E-3</v>
      </c>
      <c r="I1007" s="35"/>
      <c r="J1007" s="35"/>
      <c r="K1007" s="35"/>
      <c r="L1007" s="35"/>
      <c r="M1007" s="35"/>
      <c r="N1007" s="35"/>
      <c r="O1007" s="35"/>
      <c r="P1007" s="35"/>
      <c r="Q1007" s="35"/>
      <c r="R1007" s="35"/>
      <c r="S1007" s="35"/>
    </row>
    <row r="1008" spans="1:19">
      <c r="A1008" s="79">
        <v>44195</v>
      </c>
      <c r="B1008" s="35">
        <v>3732</v>
      </c>
      <c r="C1008" s="35">
        <v>3736.2</v>
      </c>
      <c r="D1008" s="35">
        <v>3744.6</v>
      </c>
      <c r="E1008" s="35">
        <v>3730.2</v>
      </c>
      <c r="F1008" s="35">
        <v>1.2999999999999999E-3</v>
      </c>
      <c r="G1008" s="35"/>
      <c r="H1008" s="82">
        <f>S_P_500_Historical_Data8[[#This Row],[Price]]/B1007-1</f>
        <v>1.3415615776763978E-3</v>
      </c>
      <c r="I1008" s="35"/>
      <c r="J1008" s="35"/>
      <c r="K1008" s="35"/>
      <c r="L1008" s="35"/>
      <c r="M1008" s="35"/>
      <c r="N1008" s="35"/>
      <c r="O1008" s="35"/>
      <c r="P1008" s="35"/>
      <c r="Q1008" s="35"/>
      <c r="R1008" s="35"/>
      <c r="S1008" s="35"/>
    </row>
    <row r="1009" spans="1:19">
      <c r="A1009" s="79">
        <v>44196</v>
      </c>
      <c r="B1009" s="35">
        <v>3756.1</v>
      </c>
      <c r="C1009" s="35">
        <v>3733.3</v>
      </c>
      <c r="D1009" s="35">
        <v>3760.2</v>
      </c>
      <c r="E1009" s="35">
        <v>3726.9</v>
      </c>
      <c r="F1009" s="35">
        <v>6.4999999999999997E-3</v>
      </c>
      <c r="G1009" s="35"/>
      <c r="H1009" s="82">
        <f>S_P_500_Historical_Data8[[#This Row],[Price]]/B1008-1</f>
        <v>6.4576634512325537E-3</v>
      </c>
      <c r="I1009" s="35"/>
      <c r="J1009" s="35"/>
      <c r="K1009" s="35"/>
      <c r="L1009" s="35"/>
      <c r="M1009" s="35"/>
      <c r="N1009" s="35"/>
      <c r="O1009" s="35"/>
      <c r="P1009" s="35"/>
      <c r="Q1009" s="35"/>
      <c r="R1009" s="35"/>
      <c r="S1009" s="35"/>
    </row>
  </sheetData>
  <mergeCells count="7">
    <mergeCell ref="J19:S22"/>
    <mergeCell ref="A1:S1"/>
    <mergeCell ref="J2:K2"/>
    <mergeCell ref="M2:S2"/>
    <mergeCell ref="J6:K6"/>
    <mergeCell ref="J10:K10"/>
    <mergeCell ref="J16:K16"/>
  </mergeCells>
  <conditionalFormatting sqref="K3:K4 K17">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9395-474C-5E4A-8FAB-DE5F7B106AD4}">
  <sheetPr>
    <tabColor rgb="FF1E1676"/>
  </sheetPr>
  <dimension ref="A1:N1255"/>
  <sheetViews>
    <sheetView zoomScale="98" zoomScaleNormal="98" workbookViewId="0">
      <pane ySplit="1" topLeftCell="A2" activePane="bottomLeft" state="frozen"/>
      <selection activeCell="B1" sqref="B1"/>
      <selection pane="bottomLeft" activeCell="R31" sqref="R31"/>
    </sheetView>
  </sheetViews>
  <sheetFormatPr baseColWidth="10" defaultRowHeight="16"/>
  <cols>
    <col min="8" max="8" width="14.5" customWidth="1"/>
    <col min="9" max="9" width="23.83203125" bestFit="1" customWidth="1"/>
    <col min="10" max="10" width="24.83203125" bestFit="1" customWidth="1"/>
    <col min="12" max="12" width="14.5" bestFit="1" customWidth="1"/>
  </cols>
  <sheetData>
    <row r="1" spans="1:14">
      <c r="A1" s="155" t="s">
        <v>117</v>
      </c>
      <c r="B1" s="155"/>
      <c r="C1" s="155"/>
      <c r="D1" s="155"/>
      <c r="E1" s="155"/>
      <c r="F1" s="155"/>
      <c r="G1" s="155"/>
      <c r="H1" s="155"/>
      <c r="I1" s="155"/>
      <c r="J1" s="155"/>
      <c r="K1" s="155"/>
      <c r="L1" s="155"/>
      <c r="M1" s="155"/>
      <c r="N1" s="155"/>
    </row>
    <row r="2" spans="1:14" ht="16" customHeight="1">
      <c r="A2" s="35" t="s">
        <v>81</v>
      </c>
      <c r="B2" s="35" t="s">
        <v>118</v>
      </c>
      <c r="C2" s="35" t="s">
        <v>119</v>
      </c>
      <c r="D2" s="35" t="s">
        <v>120</v>
      </c>
      <c r="E2" s="35" t="s">
        <v>121</v>
      </c>
      <c r="F2" s="35" t="s">
        <v>122</v>
      </c>
      <c r="G2" s="35"/>
      <c r="H2" s="35" t="s">
        <v>123</v>
      </c>
      <c r="I2" s="35" t="s">
        <v>124</v>
      </c>
      <c r="J2" s="35" t="s">
        <v>125</v>
      </c>
      <c r="K2" s="35"/>
      <c r="L2" s="143" t="s">
        <v>21</v>
      </c>
      <c r="M2" s="77" t="s">
        <v>126</v>
      </c>
      <c r="N2" s="77" t="s">
        <v>127</v>
      </c>
    </row>
    <row r="3" spans="1:14">
      <c r="A3" s="85">
        <v>42737</v>
      </c>
      <c r="B3" s="35">
        <v>22.384481000000001</v>
      </c>
      <c r="C3" s="35">
        <v>13.956191</v>
      </c>
      <c r="D3" s="35">
        <v>31.357631999999999</v>
      </c>
      <c r="E3" s="35">
        <v>38.790905000000002</v>
      </c>
      <c r="F3" s="35">
        <v>24.743963000000001</v>
      </c>
      <c r="G3" s="35"/>
      <c r="H3" s="86" cm="1">
        <f t="array" ref="H3">SUM($N$3:$N$7*$B3:$F3)</f>
        <v>4330694.676</v>
      </c>
      <c r="I3" s="35"/>
      <c r="J3" s="35"/>
      <c r="K3" s="35"/>
      <c r="L3" s="143"/>
      <c r="M3" s="32" t="s">
        <v>118</v>
      </c>
      <c r="N3" s="32">
        <v>5000</v>
      </c>
    </row>
    <row r="4" spans="1:14">
      <c r="A4" s="85">
        <v>42738</v>
      </c>
      <c r="B4" s="35">
        <v>22.996229</v>
      </c>
      <c r="C4" s="35">
        <v>14.062025999999999</v>
      </c>
      <c r="D4" s="35">
        <v>31.233622</v>
      </c>
      <c r="E4" s="35">
        <v>39.294159000000001</v>
      </c>
      <c r="F4" s="35">
        <v>25.135114999999999</v>
      </c>
      <c r="G4" s="35"/>
      <c r="H4" s="86" cm="1">
        <f t="array" ref="H4">SUM($N$3:$N$7*$B4:$F4)</f>
        <v>4379797.9829999991</v>
      </c>
      <c r="I4" s="87">
        <f>H4/H3-1</f>
        <v>1.1338436595893286E-2</v>
      </c>
      <c r="J4" s="87"/>
      <c r="K4" s="35"/>
      <c r="L4" s="143"/>
      <c r="M4" s="32" t="s">
        <v>119</v>
      </c>
      <c r="N4" s="32">
        <v>14000</v>
      </c>
    </row>
    <row r="5" spans="1:14">
      <c r="A5" s="85">
        <v>42739</v>
      </c>
      <c r="B5" s="35">
        <v>23.194846999999999</v>
      </c>
      <c r="C5" s="35">
        <v>13.928583</v>
      </c>
      <c r="D5" s="35">
        <v>30.874001</v>
      </c>
      <c r="E5" s="35">
        <v>40.095345000000002</v>
      </c>
      <c r="F5" s="35">
        <v>24.906946000000001</v>
      </c>
      <c r="G5" s="35"/>
      <c r="H5" s="86" cm="1">
        <f t="array" ref="H5">SUM($N$3:$N$7*$B5:$F5)</f>
        <v>4388990.8260000004</v>
      </c>
      <c r="I5" s="87">
        <f t="shared" ref="I5:I68" si="0">H5/H4-1</f>
        <v>2.0989194103662179E-3</v>
      </c>
      <c r="J5" s="87">
        <f>H5/H3-1</f>
        <v>1.3461154470913783E-2</v>
      </c>
      <c r="K5" s="35"/>
      <c r="L5" s="143"/>
      <c r="M5" s="32" t="s">
        <v>120</v>
      </c>
      <c r="N5" s="32">
        <v>8000</v>
      </c>
    </row>
    <row r="6" spans="1:14">
      <c r="A6" s="85">
        <v>42740</v>
      </c>
      <c r="B6" s="35">
        <v>23.393471000000002</v>
      </c>
      <c r="C6" s="35">
        <v>13.974598</v>
      </c>
      <c r="D6" s="35">
        <v>31.002137999999999</v>
      </c>
      <c r="E6" s="35">
        <v>39.849758000000001</v>
      </c>
      <c r="F6" s="35">
        <v>25.095278</v>
      </c>
      <c r="G6" s="35"/>
      <c r="H6" s="86" cm="1">
        <f t="array" ref="H6">SUM($N$3:$N$7*$B6:$F6)</f>
        <v>4399403.0189999994</v>
      </c>
      <c r="I6" s="87">
        <f t="shared" si="0"/>
        <v>2.3723433045970133E-3</v>
      </c>
      <c r="J6" s="87">
        <f t="shared" ref="J6:J69" si="1">H6/H4-1</f>
        <v>4.4762420723734042E-3</v>
      </c>
      <c r="K6" s="35"/>
      <c r="L6" s="143"/>
      <c r="M6" s="32" t="s">
        <v>121</v>
      </c>
      <c r="N6" s="32">
        <v>2000</v>
      </c>
    </row>
    <row r="7" spans="1:14">
      <c r="A7" s="85">
        <v>42744</v>
      </c>
      <c r="B7" s="35">
        <v>23.266354</v>
      </c>
      <c r="C7" s="35">
        <v>13.914778</v>
      </c>
      <c r="D7" s="35">
        <v>30.415167</v>
      </c>
      <c r="E7" s="35">
        <v>39.833649000000001</v>
      </c>
      <c r="F7" s="35">
        <v>24.66066</v>
      </c>
      <c r="G7" s="35"/>
      <c r="H7" s="86" cm="1">
        <f t="array" ref="H7">SUM($N$3:$N$7*$B7:$F7)</f>
        <v>4358990.0639999993</v>
      </c>
      <c r="I7" s="87">
        <f t="shared" si="0"/>
        <v>-9.1860088347136548E-3</v>
      </c>
      <c r="J7" s="87">
        <f t="shared" si="1"/>
        <v>-6.8354578966716151E-3</v>
      </c>
      <c r="K7" s="35"/>
      <c r="L7" s="143"/>
      <c r="M7" s="32" t="s">
        <v>122</v>
      </c>
      <c r="N7" s="32">
        <v>4000</v>
      </c>
    </row>
    <row r="8" spans="1:14">
      <c r="A8" s="85">
        <v>42745</v>
      </c>
      <c r="B8" s="35">
        <v>22.968423999999999</v>
      </c>
      <c r="C8" s="35">
        <v>13.910176</v>
      </c>
      <c r="D8" s="35">
        <v>30.423432999999999</v>
      </c>
      <c r="E8" s="35">
        <v>39.193508000000001</v>
      </c>
      <c r="F8" s="35">
        <v>24.46509</v>
      </c>
      <c r="G8" s="35"/>
      <c r="H8" s="86" cm="1">
        <f t="array" ref="H8">SUM($N$3:$N$7*$B8:$F8)</f>
        <v>4321700.8229999999</v>
      </c>
      <c r="I8" s="87">
        <f t="shared" si="0"/>
        <v>-8.5545597609785196E-3</v>
      </c>
      <c r="J8" s="87">
        <f t="shared" si="1"/>
        <v>-1.7661986334150725E-2</v>
      </c>
      <c r="K8" s="35"/>
      <c r="L8" s="35"/>
      <c r="M8" s="35"/>
      <c r="N8" s="35"/>
    </row>
    <row r="9" spans="1:14">
      <c r="A9" s="85">
        <v>42746</v>
      </c>
      <c r="B9" s="35">
        <v>22.885003999999999</v>
      </c>
      <c r="C9" s="35">
        <v>13.969995000000001</v>
      </c>
      <c r="D9" s="35">
        <v>30.849194000000001</v>
      </c>
      <c r="E9" s="35">
        <v>39.535724999999999</v>
      </c>
      <c r="F9" s="35">
        <v>24.671527999999999</v>
      </c>
      <c r="G9" s="35"/>
      <c r="H9" s="86" cm="1">
        <f t="array" ref="H9">SUM($N$3:$N$7*$B9:$F9)</f>
        <v>4353077.7179999994</v>
      </c>
      <c r="I9" s="87">
        <f t="shared" si="0"/>
        <v>7.2603116886325036E-3</v>
      </c>
      <c r="J9" s="87">
        <f t="shared" si="1"/>
        <v>-1.3563568425697392E-3</v>
      </c>
      <c r="K9" s="35"/>
      <c r="L9" s="117" t="s">
        <v>100</v>
      </c>
      <c r="M9" s="117"/>
      <c r="N9" s="117"/>
    </row>
    <row r="10" spans="1:14">
      <c r="A10" s="85">
        <v>42747</v>
      </c>
      <c r="B10" s="35">
        <v>22.801583999999998</v>
      </c>
      <c r="C10" s="35">
        <v>13.983801</v>
      </c>
      <c r="D10" s="35">
        <v>31.155085</v>
      </c>
      <c r="E10" s="35">
        <v>39.567936000000003</v>
      </c>
      <c r="F10" s="35">
        <v>24.722235000000001</v>
      </c>
      <c r="G10" s="35"/>
      <c r="H10" s="86" cm="1">
        <f t="array" ref="H10">SUM($N$3:$N$7*$B10:$F10)</f>
        <v>4363611.1529999999</v>
      </c>
      <c r="I10" s="87">
        <f t="shared" si="0"/>
        <v>2.4197672732662046E-3</v>
      </c>
      <c r="J10" s="87">
        <f t="shared" si="1"/>
        <v>9.6976472265164482E-3</v>
      </c>
      <c r="K10" s="35"/>
      <c r="L10" s="88" t="s">
        <v>128</v>
      </c>
      <c r="M10" s="77">
        <v>1</v>
      </c>
      <c r="N10" s="77">
        <v>2</v>
      </c>
    </row>
    <row r="11" spans="1:14">
      <c r="A11" s="85">
        <v>42748</v>
      </c>
      <c r="B11" s="35">
        <v>23.008147999999998</v>
      </c>
      <c r="C11" s="35">
        <v>14.089634</v>
      </c>
      <c r="D11" s="35">
        <v>31.241893999999998</v>
      </c>
      <c r="E11" s="35">
        <v>39.809489999999997</v>
      </c>
      <c r="F11" s="35">
        <v>24.863485000000001</v>
      </c>
      <c r="G11" s="35"/>
      <c r="H11" s="86" cm="1">
        <f t="array" ref="H11">SUM($N$3:$N$7*$B11:$F11)</f>
        <v>4389417.4830000009</v>
      </c>
      <c r="I11" s="87">
        <f t="shared" si="0"/>
        <v>5.9139847926776845E-3</v>
      </c>
      <c r="J11" s="87">
        <f t="shared" si="1"/>
        <v>8.3480625327998492E-3</v>
      </c>
      <c r="K11" s="35"/>
      <c r="L11" s="77" t="s">
        <v>129</v>
      </c>
      <c r="M11" s="65">
        <v>0.05</v>
      </c>
      <c r="N11" s="65">
        <v>0.01</v>
      </c>
    </row>
    <row r="12" spans="1:14">
      <c r="A12" s="85">
        <v>42751</v>
      </c>
      <c r="B12" s="35">
        <v>22.801583999999998</v>
      </c>
      <c r="C12" s="35">
        <v>14.034416</v>
      </c>
      <c r="D12" s="35">
        <v>31.266694999999999</v>
      </c>
      <c r="E12" s="35">
        <v>39.676639999999999</v>
      </c>
      <c r="F12" s="35">
        <v>24.537523</v>
      </c>
      <c r="G12" s="35"/>
      <c r="H12" s="86" cm="1">
        <f t="array" ref="H12">SUM($N$3:$N$7*$B12:$F12)</f>
        <v>4366456.3139999993</v>
      </c>
      <c r="I12" s="87">
        <f t="shared" si="0"/>
        <v>-5.2310287387630217E-3</v>
      </c>
      <c r="J12" s="87">
        <f t="shared" si="1"/>
        <v>6.5201982950369164E-4</v>
      </c>
      <c r="K12" s="35"/>
      <c r="L12" s="77" t="s">
        <v>130</v>
      </c>
      <c r="M12" s="32">
        <f>COUNT($I$4:$I$1255)</f>
        <v>1252</v>
      </c>
      <c r="N12" s="32">
        <f>COUNT($I$4:$I$1255)</f>
        <v>1252</v>
      </c>
    </row>
    <row r="13" spans="1:14">
      <c r="A13" s="85">
        <v>42752</v>
      </c>
      <c r="B13" s="35">
        <v>22.622821999999999</v>
      </c>
      <c r="C13" s="35">
        <v>14.103436</v>
      </c>
      <c r="D13" s="35">
        <v>31.250156</v>
      </c>
      <c r="E13" s="35">
        <v>39.22974</v>
      </c>
      <c r="F13" s="35">
        <v>24.537523</v>
      </c>
      <c r="G13" s="35"/>
      <c r="H13" s="86" cm="1">
        <f t="array" ref="H13">SUM($N$3:$N$7*$B13:$F13)</f>
        <v>4347541.341</v>
      </c>
      <c r="I13" s="87">
        <f t="shared" si="0"/>
        <v>-4.3318818831080685E-3</v>
      </c>
      <c r="J13" s="87">
        <f t="shared" si="1"/>
        <v>-9.540250423247576E-3</v>
      </c>
      <c r="K13" s="35"/>
      <c r="L13" s="77" t="s">
        <v>131</v>
      </c>
      <c r="M13" s="89" cm="1">
        <f t="array" ref="M13">ABS(INDEX(_xlfn._xlws.SORT($I$4:$I$1255),M$11*M$12))</f>
        <v>2.0618041617371796E-2</v>
      </c>
      <c r="N13" s="89" cm="1">
        <f t="array" ref="N13">ABS(INDEX(_xlfn._xlws.SORT($I$4:$I$1255),N$11*N$12))</f>
        <v>4.1307767174120547E-2</v>
      </c>
    </row>
    <row r="14" spans="1:14">
      <c r="A14" s="85">
        <v>42753</v>
      </c>
      <c r="B14" s="35">
        <v>22.563237999999998</v>
      </c>
      <c r="C14" s="35">
        <v>14.213873</v>
      </c>
      <c r="D14" s="35">
        <v>31.469238000000001</v>
      </c>
      <c r="E14" s="35">
        <v>39.278061000000001</v>
      </c>
      <c r="F14" s="35">
        <v>24.66066</v>
      </c>
      <c r="G14" s="35"/>
      <c r="H14" s="86" cm="1">
        <f t="array" ref="H14">SUM($N$3:$N$7*$B14:$F14)</f>
        <v>4362107.3099999996</v>
      </c>
      <c r="I14" s="87">
        <f t="shared" si="0"/>
        <v>3.3503922924511542E-3</v>
      </c>
      <c r="J14" s="87">
        <f t="shared" si="1"/>
        <v>-9.9600309432978928E-4</v>
      </c>
      <c r="K14" s="35"/>
      <c r="L14" s="35"/>
      <c r="M14" s="35"/>
      <c r="N14" s="35"/>
    </row>
    <row r="15" spans="1:14">
      <c r="A15" s="85">
        <v>42754</v>
      </c>
      <c r="B15" s="35">
        <v>22.459956999999999</v>
      </c>
      <c r="C15" s="35">
        <v>14.232279</v>
      </c>
      <c r="D15" s="35">
        <v>31.911535000000001</v>
      </c>
      <c r="E15" s="35">
        <v>39.942352</v>
      </c>
      <c r="F15" s="35">
        <v>24.577362000000001</v>
      </c>
      <c r="G15" s="35"/>
      <c r="H15" s="86" cm="1">
        <f t="array" ref="H15">SUM($N$3:$N$7*$B15:$F15)</f>
        <v>4393075.0049999999</v>
      </c>
      <c r="I15" s="87">
        <f t="shared" si="0"/>
        <v>7.0992510727574398E-3</v>
      </c>
      <c r="J15" s="87">
        <f t="shared" si="1"/>
        <v>1.0473428641284865E-2</v>
      </c>
      <c r="K15" s="35"/>
      <c r="L15" s="117" t="s">
        <v>101</v>
      </c>
      <c r="M15" s="117"/>
      <c r="N15" s="117"/>
    </row>
    <row r="16" spans="1:14">
      <c r="A16" s="85">
        <v>42755</v>
      </c>
      <c r="B16" s="35">
        <v>22.666523000000002</v>
      </c>
      <c r="C16" s="35">
        <v>14.213873</v>
      </c>
      <c r="D16" s="35">
        <v>32.316634999999998</v>
      </c>
      <c r="E16" s="35">
        <v>40.268462999999997</v>
      </c>
      <c r="F16" s="35">
        <v>24.682396000000001</v>
      </c>
      <c r="G16" s="35"/>
      <c r="H16" s="86" cm="1">
        <f t="array" ref="H16">SUM($N$3:$N$7*$B16:$F16)</f>
        <v>4426880.37</v>
      </c>
      <c r="I16" s="87">
        <f t="shared" si="0"/>
        <v>7.6951486058227658E-3</v>
      </c>
      <c r="J16" s="87">
        <f t="shared" si="1"/>
        <v>1.4849029470574981E-2</v>
      </c>
      <c r="K16" s="35"/>
      <c r="L16" s="77" t="s">
        <v>132</v>
      </c>
      <c r="M16" s="89">
        <f>SQRT(2)</f>
        <v>1.4142135623730951</v>
      </c>
      <c r="N16" s="89">
        <f>SQRT(2)</f>
        <v>1.4142135623730951</v>
      </c>
    </row>
    <row r="17" spans="1:14">
      <c r="A17" s="85">
        <v>42758</v>
      </c>
      <c r="B17" s="35">
        <v>22.519541</v>
      </c>
      <c r="C17" s="35">
        <v>14.135649000000001</v>
      </c>
      <c r="D17" s="35">
        <v>32.188491999999997</v>
      </c>
      <c r="E17" s="35">
        <v>39.946376999999998</v>
      </c>
      <c r="F17" s="35">
        <v>24.153616</v>
      </c>
      <c r="G17" s="35"/>
      <c r="H17" s="86" cm="1">
        <f t="array" ref="H17">SUM($N$3:$N$7*$B17:$F17)</f>
        <v>4387141.2749999994</v>
      </c>
      <c r="I17" s="87">
        <f t="shared" si="0"/>
        <v>-8.9767718299559318E-3</v>
      </c>
      <c r="J17" s="87">
        <f t="shared" si="1"/>
        <v>-1.3507008173653245E-3</v>
      </c>
      <c r="K17" s="35"/>
      <c r="L17" s="77" t="s">
        <v>131</v>
      </c>
      <c r="M17" s="89">
        <f>M16*M13</f>
        <v>2.9158314084860099E-2</v>
      </c>
      <c r="N17" s="89">
        <f>N16*N13</f>
        <v>5.8418004568991419E-2</v>
      </c>
    </row>
    <row r="18" spans="1:14">
      <c r="A18" s="85">
        <v>42759</v>
      </c>
      <c r="B18" s="35">
        <v>22.364618</v>
      </c>
      <c r="C18" s="35">
        <v>14.227677</v>
      </c>
      <c r="D18" s="35">
        <v>32.940810999999997</v>
      </c>
      <c r="E18" s="35">
        <v>40.099364999999999</v>
      </c>
      <c r="F18" s="35">
        <v>24.041338</v>
      </c>
      <c r="G18" s="35"/>
      <c r="H18" s="86" cm="1">
        <f t="array" ref="H18">SUM($N$3:$N$7*$B18:$F18)</f>
        <v>4411235.6969999997</v>
      </c>
      <c r="I18" s="87">
        <f t="shared" si="0"/>
        <v>5.4920551880335289E-3</v>
      </c>
      <c r="J18" s="87">
        <f t="shared" si="1"/>
        <v>-3.5340175682228026E-3</v>
      </c>
      <c r="K18" s="35"/>
      <c r="L18" s="35"/>
      <c r="M18" s="35"/>
      <c r="N18" s="35"/>
    </row>
    <row r="19" spans="1:14">
      <c r="A19" s="85">
        <v>42760</v>
      </c>
      <c r="B19" s="35">
        <v>22.857196999999999</v>
      </c>
      <c r="C19" s="35">
        <v>14.338112000000001</v>
      </c>
      <c r="D19" s="35">
        <v>33.296303000000002</v>
      </c>
      <c r="E19" s="35">
        <v>40.501972000000002</v>
      </c>
      <c r="F19" s="35">
        <v>24.704124</v>
      </c>
      <c r="G19" s="35"/>
      <c r="H19" s="86" cm="1">
        <f t="array" ref="H19">SUM($N$3:$N$7*$B19:$F19)</f>
        <v>4478024.364000001</v>
      </c>
      <c r="I19" s="87">
        <f t="shared" si="0"/>
        <v>1.5140580006963278E-2</v>
      </c>
      <c r="J19" s="87">
        <f t="shared" si="1"/>
        <v>2.0715788095974075E-2</v>
      </c>
      <c r="K19" s="35"/>
      <c r="L19" s="35"/>
      <c r="M19" s="35"/>
      <c r="N19" s="35"/>
    </row>
    <row r="20" spans="1:14">
      <c r="A20" s="85">
        <v>42761</v>
      </c>
      <c r="B20" s="35">
        <v>22.722134</v>
      </c>
      <c r="C20" s="35">
        <v>14.319706</v>
      </c>
      <c r="D20" s="35">
        <v>33.176430000000003</v>
      </c>
      <c r="E20" s="35">
        <v>40.461708000000002</v>
      </c>
      <c r="F20" s="35">
        <v>24.414384999999999</v>
      </c>
      <c r="G20" s="35"/>
      <c r="H20" s="86" cm="1">
        <f t="array" ref="H20">SUM($N$3:$N$7*$B20:$F20)</f>
        <v>4458113.9790000012</v>
      </c>
      <c r="I20" s="87">
        <f t="shared" si="0"/>
        <v>-4.4462431156169213E-3</v>
      </c>
      <c r="J20" s="87">
        <f t="shared" si="1"/>
        <v>1.0627018191724069E-2</v>
      </c>
      <c r="K20" s="35"/>
      <c r="L20" s="35"/>
      <c r="M20" s="35"/>
      <c r="N20" s="35"/>
    </row>
    <row r="21" spans="1:14">
      <c r="A21" s="85">
        <v>42762</v>
      </c>
      <c r="B21" s="35">
        <v>23.103483000000001</v>
      </c>
      <c r="C21" s="35">
        <v>14.172459999999999</v>
      </c>
      <c r="D21" s="35">
        <v>33.531917999999997</v>
      </c>
      <c r="E21" s="35">
        <v>40.079239000000001</v>
      </c>
      <c r="F21" s="35">
        <v>24.207941000000002</v>
      </c>
      <c r="G21" s="35"/>
      <c r="H21" s="86" cm="1">
        <f t="array" ref="H21">SUM($N$3:$N$7*$B21:$F21)</f>
        <v>4458136.3530000011</v>
      </c>
      <c r="I21" s="87">
        <f t="shared" si="0"/>
        <v>5.018714215321296E-6</v>
      </c>
      <c r="J21" s="87">
        <f t="shared" si="1"/>
        <v>-4.4412467158251312E-3</v>
      </c>
      <c r="K21" s="35"/>
      <c r="L21" s="117" t="s">
        <v>106</v>
      </c>
      <c r="M21" s="117"/>
      <c r="N21" s="117"/>
    </row>
    <row r="22" spans="1:14">
      <c r="A22" s="85">
        <v>42765</v>
      </c>
      <c r="B22" s="35">
        <v>22.749939000000001</v>
      </c>
      <c r="C22" s="35">
        <v>14.108039</v>
      </c>
      <c r="D22" s="35">
        <v>32.639049999999997</v>
      </c>
      <c r="E22" s="35">
        <v>39.990668999999997</v>
      </c>
      <c r="F22" s="35">
        <v>23.791439</v>
      </c>
      <c r="G22" s="35"/>
      <c r="H22" s="86" cm="1">
        <f t="array" ref="H22">SUM($N$3:$N$7*$B22:$F22)</f>
        <v>4398211.4880000008</v>
      </c>
      <c r="I22" s="87">
        <f t="shared" si="0"/>
        <v>-1.3441685102268175E-2</v>
      </c>
      <c r="J22" s="87">
        <f t="shared" si="1"/>
        <v>-1.3436733848029014E-2</v>
      </c>
      <c r="K22" s="35"/>
      <c r="L22" s="90" t="s">
        <v>133</v>
      </c>
      <c r="M22" s="77">
        <v>1</v>
      </c>
      <c r="N22" s="77">
        <v>2</v>
      </c>
    </row>
    <row r="23" spans="1:14">
      <c r="A23" s="85">
        <v>42766</v>
      </c>
      <c r="B23" s="35">
        <v>22.356670000000001</v>
      </c>
      <c r="C23" s="35">
        <v>13.712315</v>
      </c>
      <c r="D23" s="35">
        <v>32.407573999999997</v>
      </c>
      <c r="E23" s="35">
        <v>40.232227000000002</v>
      </c>
      <c r="F23" s="35">
        <v>23.443750000000001</v>
      </c>
      <c r="G23" s="35"/>
      <c r="H23" s="86" cm="1">
        <f t="array" ref="H23">SUM($N$3:$N$7*$B23:$F23)</f>
        <v>4361033.6880000001</v>
      </c>
      <c r="I23" s="87">
        <f t="shared" si="0"/>
        <v>-8.4529359494048828E-3</v>
      </c>
      <c r="J23" s="87">
        <f t="shared" si="1"/>
        <v>-2.1780999348451457E-2</v>
      </c>
      <c r="K23" s="35"/>
      <c r="L23" s="77" t="s">
        <v>129</v>
      </c>
      <c r="M23" s="65">
        <v>0.05</v>
      </c>
      <c r="N23" s="65">
        <v>0.01</v>
      </c>
    </row>
    <row r="24" spans="1:14">
      <c r="A24" s="85">
        <v>42767</v>
      </c>
      <c r="B24" s="35">
        <v>22.996229</v>
      </c>
      <c r="C24" s="35">
        <v>13.781336</v>
      </c>
      <c r="D24" s="35">
        <v>32.717593999999998</v>
      </c>
      <c r="E24" s="35">
        <v>40.300674000000001</v>
      </c>
      <c r="F24" s="35">
        <v>24.088425000000001</v>
      </c>
      <c r="G24" s="35"/>
      <c r="H24" s="86" cm="1">
        <f t="array" ref="H24">SUM($N$3:$N$7*$B24:$F24)</f>
        <v>4418180.5139999995</v>
      </c>
      <c r="I24" s="87">
        <f t="shared" si="0"/>
        <v>1.3103963438128696E-2</v>
      </c>
      <c r="J24" s="87">
        <f t="shared" si="1"/>
        <v>4.5402605250979278E-3</v>
      </c>
      <c r="K24" s="35"/>
      <c r="L24" s="77" t="s">
        <v>130</v>
      </c>
      <c r="M24" s="32">
        <f>COUNT($J$5:$J$1255)</f>
        <v>1251</v>
      </c>
      <c r="N24" s="32">
        <f>COUNT($J$5:$J$1255)</f>
        <v>1251</v>
      </c>
    </row>
    <row r="25" spans="1:14">
      <c r="A25" s="85">
        <v>42768</v>
      </c>
      <c r="B25" s="35">
        <v>23.039926999999999</v>
      </c>
      <c r="C25" s="35">
        <v>13.643291</v>
      </c>
      <c r="D25" s="35">
        <v>33.424441999999999</v>
      </c>
      <c r="E25" s="35">
        <v>40.204044000000003</v>
      </c>
      <c r="F25" s="35">
        <v>24.222427</v>
      </c>
      <c r="G25" s="35"/>
      <c r="H25" s="86" cm="1">
        <f t="array" ref="H25">SUM($N$3:$N$7*$B25:$F25)</f>
        <v>4439626.3229999999</v>
      </c>
      <c r="I25" s="87">
        <f t="shared" si="0"/>
        <v>4.8539911241842759E-3</v>
      </c>
      <c r="J25" s="87">
        <f t="shared" si="1"/>
        <v>1.8021561084533344E-2</v>
      </c>
      <c r="K25" s="35"/>
      <c r="L25" s="77" t="s">
        <v>131</v>
      </c>
      <c r="M25" s="89" cm="1">
        <f t="array" ref="M25">ABS(INDEX(_xlfn._xlws.SORT($J$5:$J$1255),M$23*M$24))</f>
        <v>2.7487048544771464E-2</v>
      </c>
      <c r="N25" s="89" cm="1">
        <f t="array" ref="N25">ABS(INDEX(_xlfn._xlws.SORT($J$5:$J$1255),N$23*N$24))</f>
        <v>6.3501933927601839E-2</v>
      </c>
    </row>
    <row r="26" spans="1:14">
      <c r="A26" s="85">
        <v>42769</v>
      </c>
      <c r="B26" s="35">
        <v>22.908833999999999</v>
      </c>
      <c r="C26" s="35">
        <v>13.795139000000001</v>
      </c>
      <c r="D26" s="35">
        <v>33.155754000000002</v>
      </c>
      <c r="E26" s="35">
        <v>40.26041</v>
      </c>
      <c r="F26" s="35">
        <v>24.236913999999999</v>
      </c>
      <c r="G26" s="35"/>
      <c r="H26" s="86" cm="1">
        <f t="array" ref="H26">SUM($N$3:$N$7*$B26:$F26)</f>
        <v>4433782.6830000002</v>
      </c>
      <c r="I26" s="87">
        <f t="shared" si="0"/>
        <v>-1.31624591234758E-3</v>
      </c>
      <c r="J26" s="87">
        <f t="shared" si="1"/>
        <v>3.5313561658609771E-3</v>
      </c>
      <c r="K26" s="35"/>
      <c r="L26" s="35"/>
      <c r="M26" s="35"/>
      <c r="N26" s="35"/>
    </row>
    <row r="27" spans="1:14">
      <c r="A27" s="85">
        <v>42772</v>
      </c>
      <c r="B27" s="35">
        <v>22.642686999999999</v>
      </c>
      <c r="C27" s="35">
        <v>13.689306</v>
      </c>
      <c r="D27" s="35">
        <v>33.234295000000003</v>
      </c>
      <c r="E27" s="35">
        <v>39.507537999999997</v>
      </c>
      <c r="F27" s="35">
        <v>24.265889999999999</v>
      </c>
      <c r="G27" s="35"/>
      <c r="H27" s="86" cm="1">
        <f t="array" ref="H27">SUM($N$3:$N$7*$B27:$F27)</f>
        <v>4400210.6279999986</v>
      </c>
      <c r="I27" s="87">
        <f t="shared" si="0"/>
        <v>-7.5718765217617223E-3</v>
      </c>
      <c r="J27" s="87">
        <f t="shared" si="1"/>
        <v>-8.8781559825887868E-3</v>
      </c>
      <c r="K27" s="35"/>
      <c r="L27" s="35"/>
      <c r="M27" s="35"/>
      <c r="N27" s="35"/>
    </row>
    <row r="28" spans="1:14">
      <c r="A28" s="85">
        <v>42773</v>
      </c>
      <c r="B28" s="35">
        <v>22.801583999999998</v>
      </c>
      <c r="C28" s="35">
        <v>13.56967</v>
      </c>
      <c r="D28" s="35">
        <v>33.192959000000002</v>
      </c>
      <c r="E28" s="35">
        <v>40.208075999999998</v>
      </c>
      <c r="F28" s="35">
        <v>23.885603</v>
      </c>
      <c r="G28" s="35"/>
      <c r="H28" s="86" cm="1">
        <f t="array" ref="H28">SUM($N$3:$N$7*$B28:$F28)</f>
        <v>4410710.4359999998</v>
      </c>
      <c r="I28" s="87">
        <f t="shared" si="0"/>
        <v>2.3862057723298413E-3</v>
      </c>
      <c r="J28" s="87">
        <f t="shared" si="1"/>
        <v>-5.2037388048954414E-3</v>
      </c>
      <c r="K28" s="35"/>
      <c r="L28" s="35"/>
      <c r="M28" s="35"/>
      <c r="N28" s="35"/>
    </row>
    <row r="29" spans="1:14">
      <c r="A29" s="85">
        <v>42774</v>
      </c>
      <c r="B29" s="35">
        <v>22.956506999999998</v>
      </c>
      <c r="C29" s="35">
        <v>13.854958999999999</v>
      </c>
      <c r="D29" s="35">
        <v>32.486106999999997</v>
      </c>
      <c r="E29" s="35">
        <v>39.825595999999997</v>
      </c>
      <c r="F29" s="35">
        <v>23.700893000000001</v>
      </c>
      <c r="G29" s="35"/>
      <c r="H29" s="86" cm="1">
        <f t="array" ref="H29">SUM($N$3:$N$7*$B29:$F29)</f>
        <v>4383194.0459999982</v>
      </c>
      <c r="I29" s="87">
        <f t="shared" si="0"/>
        <v>-6.2385392102402015E-3</v>
      </c>
      <c r="J29" s="87">
        <f t="shared" si="1"/>
        <v>-3.8672198761846577E-3</v>
      </c>
      <c r="K29" s="35"/>
      <c r="L29" s="35"/>
      <c r="M29" s="35"/>
      <c r="N29" s="35"/>
    </row>
    <row r="30" spans="1:14">
      <c r="A30" s="85">
        <v>42775</v>
      </c>
      <c r="B30" s="35">
        <v>23.198823999999998</v>
      </c>
      <c r="C30" s="35">
        <v>13.956191</v>
      </c>
      <c r="D30" s="35">
        <v>32.242226000000002</v>
      </c>
      <c r="E30" s="35">
        <v>39.974559999999997</v>
      </c>
      <c r="F30" s="35">
        <v>24.142749999999999</v>
      </c>
      <c r="G30" s="35"/>
      <c r="H30" s="86" cm="1">
        <f t="array" ref="H30">SUM($N$3:$N$7*$B30:$F30)</f>
        <v>4405980.1830000011</v>
      </c>
      <c r="I30" s="87">
        <f t="shared" si="0"/>
        <v>5.1985234422367022E-3</v>
      </c>
      <c r="J30" s="87">
        <f t="shared" si="1"/>
        <v>-1.072446960333262E-3</v>
      </c>
      <c r="K30" s="35"/>
      <c r="L30" s="35"/>
      <c r="M30" s="35"/>
      <c r="N30" s="35"/>
    </row>
    <row r="31" spans="1:14">
      <c r="A31" s="85">
        <v>42776</v>
      </c>
      <c r="B31" s="35">
        <v>23.123343999999999</v>
      </c>
      <c r="C31" s="35">
        <v>13.905576999999999</v>
      </c>
      <c r="D31" s="35">
        <v>33.110283000000003</v>
      </c>
      <c r="E31" s="35">
        <v>40.381191000000001</v>
      </c>
      <c r="F31" s="35">
        <v>24.407136999999999</v>
      </c>
      <c r="G31" s="35"/>
      <c r="H31" s="86" cm="1">
        <f t="array" ref="H31">SUM($N$3:$N$7*$B31:$F31)</f>
        <v>4452608.5560000017</v>
      </c>
      <c r="I31" s="87">
        <f t="shared" si="0"/>
        <v>1.058297383631257E-2</v>
      </c>
      <c r="J31" s="87">
        <f t="shared" si="1"/>
        <v>1.5836513116125772E-2</v>
      </c>
      <c r="K31" s="35"/>
      <c r="L31" s="35"/>
      <c r="M31" s="35"/>
      <c r="N31" s="35"/>
    </row>
    <row r="32" spans="1:14">
      <c r="A32" s="85">
        <v>42779</v>
      </c>
      <c r="B32" s="35">
        <v>23.731124999999999</v>
      </c>
      <c r="C32" s="35">
        <v>13.753728000000001</v>
      </c>
      <c r="D32" s="35">
        <v>33.841937999999999</v>
      </c>
      <c r="E32" s="35">
        <v>40.703274</v>
      </c>
      <c r="F32" s="35">
        <v>24.280377999999999</v>
      </c>
      <c r="G32" s="35"/>
      <c r="H32" s="86" cm="1">
        <f t="array" ref="H32">SUM($N$3:$N$7*$B32:$F32)</f>
        <v>4498244.6189999999</v>
      </c>
      <c r="I32" s="87">
        <f t="shared" si="0"/>
        <v>1.024928700244776E-2</v>
      </c>
      <c r="J32" s="87">
        <f t="shared" si="1"/>
        <v>2.0940728774947903E-2</v>
      </c>
      <c r="K32" s="35"/>
      <c r="L32" s="35"/>
      <c r="M32" s="35"/>
      <c r="N32" s="35"/>
    </row>
    <row r="33" spans="1:14">
      <c r="A33" s="85">
        <v>42780</v>
      </c>
      <c r="B33" s="35">
        <v>23.913855000000002</v>
      </c>
      <c r="C33" s="35">
        <v>13.739922999999999</v>
      </c>
      <c r="D33" s="35">
        <v>33.626987</v>
      </c>
      <c r="E33" s="35">
        <v>40.904575000000001</v>
      </c>
      <c r="F33" s="35">
        <v>24.182589</v>
      </c>
      <c r="G33" s="35"/>
      <c r="H33" s="86" cm="1">
        <f t="array" ref="H33">SUM($N$3:$N$7*$B33:$F33)</f>
        <v>4500141.6569999987</v>
      </c>
      <c r="I33" s="87">
        <f t="shared" si="0"/>
        <v>4.2172850982491461E-4</v>
      </c>
      <c r="J33" s="87">
        <f t="shared" si="1"/>
        <v>1.0675337928806927E-2</v>
      </c>
      <c r="K33" s="35"/>
      <c r="L33" s="35"/>
      <c r="M33" s="35"/>
      <c r="N33" s="35"/>
    </row>
    <row r="34" spans="1:14">
      <c r="A34" s="85">
        <v>42781</v>
      </c>
      <c r="B34" s="35">
        <v>23.794682999999999</v>
      </c>
      <c r="C34" s="35">
        <v>13.680104</v>
      </c>
      <c r="D34" s="35">
        <v>33.755130999999999</v>
      </c>
      <c r="E34" s="35">
        <v>41.242767000000001</v>
      </c>
      <c r="F34" s="35">
        <v>24.294865000000001</v>
      </c>
      <c r="G34" s="35"/>
      <c r="H34" s="86" cm="1">
        <f t="array" ref="H34">SUM($N$3:$N$7*$B34:$F34)</f>
        <v>4513329.1499999994</v>
      </c>
      <c r="I34" s="87">
        <f t="shared" si="0"/>
        <v>2.9304617510179654E-3</v>
      </c>
      <c r="J34" s="87">
        <f t="shared" si="1"/>
        <v>3.3534261201102478E-3</v>
      </c>
      <c r="K34" s="35"/>
      <c r="L34" s="35"/>
      <c r="M34" s="35"/>
      <c r="N34" s="35"/>
    </row>
    <row r="35" spans="1:14">
      <c r="A35" s="85">
        <v>42782</v>
      </c>
      <c r="B35" s="35">
        <v>23.651675999999998</v>
      </c>
      <c r="C35" s="35">
        <v>13.799742999999999</v>
      </c>
      <c r="D35" s="35">
        <v>33.701397</v>
      </c>
      <c r="E35" s="35">
        <v>41.355491999999998</v>
      </c>
      <c r="F35" s="35">
        <v>24.968515</v>
      </c>
      <c r="G35" s="35"/>
      <c r="H35" s="86" cm="1">
        <f t="array" ref="H35">SUM($N$3:$N$7*$B35:$F35)</f>
        <v>4536735.159</v>
      </c>
      <c r="I35" s="87">
        <f t="shared" si="0"/>
        <v>5.1859743045774565E-3</v>
      </c>
      <c r="J35" s="87">
        <f t="shared" si="1"/>
        <v>8.1316333549366071E-3</v>
      </c>
      <c r="K35" s="35"/>
      <c r="L35" s="35"/>
      <c r="M35" s="35"/>
      <c r="N35" s="35"/>
    </row>
    <row r="36" spans="1:14">
      <c r="A36" s="85">
        <v>42783</v>
      </c>
      <c r="B36" s="35">
        <v>23.369637000000001</v>
      </c>
      <c r="C36" s="35">
        <v>13.841156</v>
      </c>
      <c r="D36" s="35">
        <v>33.808867999999997</v>
      </c>
      <c r="E36" s="35">
        <v>40.783797999999997</v>
      </c>
      <c r="F36" s="35">
        <v>25.500916</v>
      </c>
      <c r="G36" s="35"/>
      <c r="H36" s="86" cm="1">
        <f t="array" ref="H36">SUM($N$3:$N$7*$B36:$F36)</f>
        <v>4531044.375</v>
      </c>
      <c r="I36" s="87">
        <f t="shared" si="0"/>
        <v>-1.2543787108028059E-3</v>
      </c>
      <c r="J36" s="87">
        <f t="shared" si="1"/>
        <v>3.9250904180123669E-3</v>
      </c>
      <c r="K36" s="35"/>
      <c r="L36" s="35"/>
      <c r="M36" s="35"/>
      <c r="N36" s="35"/>
    </row>
    <row r="37" spans="1:14">
      <c r="A37" s="85">
        <v>42786</v>
      </c>
      <c r="B37" s="35">
        <v>23.437166000000001</v>
      </c>
      <c r="C37" s="35">
        <v>14.043618</v>
      </c>
      <c r="D37" s="35">
        <v>33.854340000000001</v>
      </c>
      <c r="E37" s="35">
        <v>40.944831999999998</v>
      </c>
      <c r="F37" s="35">
        <v>25.540752000000001</v>
      </c>
      <c r="G37" s="35"/>
      <c r="H37" s="86" cm="1">
        <f t="array" ref="H37">SUM($N$3:$N$7*$B37:$F37)</f>
        <v>4548083.364000001</v>
      </c>
      <c r="I37" s="87">
        <f t="shared" si="0"/>
        <v>3.7604992557596084E-3</v>
      </c>
      <c r="J37" s="87">
        <f t="shared" si="1"/>
        <v>2.5014034547483632E-3</v>
      </c>
      <c r="K37" s="35"/>
      <c r="L37" s="35"/>
      <c r="M37" s="35"/>
      <c r="N37" s="35"/>
    </row>
    <row r="38" spans="1:14">
      <c r="A38" s="85">
        <v>42787</v>
      </c>
      <c r="B38" s="35">
        <v>23.325939000000002</v>
      </c>
      <c r="C38" s="35">
        <v>14.167859</v>
      </c>
      <c r="D38" s="35">
        <v>33.895671999999998</v>
      </c>
      <c r="E38" s="35">
        <v>41.299129000000001</v>
      </c>
      <c r="F38" s="35">
        <v>25.794279</v>
      </c>
      <c r="G38" s="35"/>
      <c r="H38" s="86" cm="1">
        <f t="array" ref="H38">SUM($N$3:$N$7*$B38:$F38)</f>
        <v>4569934.9740000004</v>
      </c>
      <c r="I38" s="87">
        <f t="shared" si="0"/>
        <v>4.8045755214085606E-3</v>
      </c>
      <c r="J38" s="87">
        <f t="shared" si="1"/>
        <v>8.5831423798405915E-3</v>
      </c>
      <c r="K38" s="35"/>
      <c r="L38" s="35"/>
      <c r="M38" s="35"/>
      <c r="N38" s="35"/>
    </row>
    <row r="39" spans="1:14">
      <c r="A39" s="85">
        <v>42788</v>
      </c>
      <c r="B39" s="35">
        <v>22.865137000000001</v>
      </c>
      <c r="C39" s="35">
        <v>14.103436</v>
      </c>
      <c r="D39" s="35">
        <v>33.813003999999999</v>
      </c>
      <c r="E39" s="35">
        <v>40.727432</v>
      </c>
      <c r="F39" s="35">
        <v>25.805143000000001</v>
      </c>
      <c r="G39" s="35"/>
      <c r="H39" s="86" cm="1">
        <f t="array" ref="H39">SUM($N$3:$N$7*$B39:$F39)</f>
        <v>4531367.0159999998</v>
      </c>
      <c r="I39" s="87">
        <f t="shared" si="0"/>
        <v>-8.4394982028032084E-3</v>
      </c>
      <c r="J39" s="87">
        <f t="shared" si="1"/>
        <v>-3.6754708878729003E-3</v>
      </c>
      <c r="K39" s="35"/>
      <c r="L39" s="35"/>
      <c r="M39" s="35"/>
      <c r="N39" s="35"/>
    </row>
    <row r="40" spans="1:14">
      <c r="A40" s="85">
        <v>42789</v>
      </c>
      <c r="B40" s="35">
        <v>22.888974999999999</v>
      </c>
      <c r="C40" s="35">
        <v>14.163257</v>
      </c>
      <c r="D40" s="35">
        <v>33.837803000000001</v>
      </c>
      <c r="E40" s="35">
        <v>40.751587000000001</v>
      </c>
      <c r="F40" s="35">
        <v>26.533123</v>
      </c>
      <c r="G40" s="35"/>
      <c r="H40" s="86" cm="1">
        <f t="array" ref="H40">SUM($N$3:$N$7*$B40:$F40)</f>
        <v>4559766.585</v>
      </c>
      <c r="I40" s="87">
        <f t="shared" si="0"/>
        <v>6.2673292407617875E-3</v>
      </c>
      <c r="J40" s="87">
        <f t="shared" si="1"/>
        <v>-2.2250620759052264E-3</v>
      </c>
      <c r="K40" s="35"/>
      <c r="L40" s="35"/>
      <c r="M40" s="35"/>
      <c r="N40" s="35"/>
    </row>
    <row r="41" spans="1:14">
      <c r="A41" s="85">
        <v>42790</v>
      </c>
      <c r="B41" s="35">
        <v>22.165997999999998</v>
      </c>
      <c r="C41" s="35">
        <v>14.167859</v>
      </c>
      <c r="D41" s="35">
        <v>32.866402000000001</v>
      </c>
      <c r="E41" s="35">
        <v>39.684688999999999</v>
      </c>
      <c r="F41" s="35">
        <v>26.145589999999999</v>
      </c>
      <c r="G41" s="35"/>
      <c r="H41" s="86" cm="1">
        <f t="array" ref="H41">SUM($N$3:$N$7*$B41:$F41)</f>
        <v>4456007.7540000007</v>
      </c>
      <c r="I41" s="87">
        <f t="shared" si="0"/>
        <v>-2.275529439189472E-2</v>
      </c>
      <c r="J41" s="87">
        <f t="shared" si="1"/>
        <v>-1.6630580073057399E-2</v>
      </c>
      <c r="K41" s="35"/>
      <c r="L41" s="35"/>
      <c r="M41" s="35"/>
      <c r="N41" s="35"/>
    </row>
    <row r="42" spans="1:14">
      <c r="A42" s="85">
        <v>42794</v>
      </c>
      <c r="B42" s="35">
        <v>21.816423</v>
      </c>
      <c r="C42" s="35">
        <v>14.43014</v>
      </c>
      <c r="D42" s="35">
        <v>32.841605999999999</v>
      </c>
      <c r="E42" s="35">
        <v>39.704819000000001</v>
      </c>
      <c r="F42" s="35">
        <v>26.120241</v>
      </c>
      <c r="G42" s="35"/>
      <c r="H42" s="86" cm="1">
        <f t="array" ref="H42">SUM($N$3:$N$7*$B42:$F42)</f>
        <v>4452136.5569999982</v>
      </c>
      <c r="I42" s="87">
        <f t="shared" si="0"/>
        <v>-8.6875903582694924E-4</v>
      </c>
      <c r="J42" s="87">
        <f t="shared" si="1"/>
        <v>-2.360428456010577E-2</v>
      </c>
      <c r="K42" s="35"/>
      <c r="L42" s="35"/>
      <c r="M42" s="35"/>
      <c r="N42" s="35"/>
    </row>
    <row r="43" spans="1:14">
      <c r="A43" s="85">
        <v>42795</v>
      </c>
      <c r="B43" s="35">
        <v>22.543377</v>
      </c>
      <c r="C43" s="35">
        <v>14.526771</v>
      </c>
      <c r="D43" s="35">
        <v>33.267367999999998</v>
      </c>
      <c r="E43" s="35">
        <v>40.485866999999999</v>
      </c>
      <c r="F43" s="35">
        <v>26.482416000000001</v>
      </c>
      <c r="G43" s="35"/>
      <c r="H43" s="86" cm="1">
        <f t="array" ref="H43">SUM($N$3:$N$7*$B43:$F43)</f>
        <v>4531091.3670000006</v>
      </c>
      <c r="I43" s="87">
        <f t="shared" si="0"/>
        <v>1.7734139325952025E-2</v>
      </c>
      <c r="J43" s="87">
        <f t="shared" si="1"/>
        <v>1.6849973596342993E-2</v>
      </c>
      <c r="K43" s="35"/>
      <c r="L43" s="35"/>
      <c r="M43" s="35"/>
      <c r="N43" s="35"/>
    </row>
    <row r="44" spans="1:14">
      <c r="A44" s="85">
        <v>42796</v>
      </c>
      <c r="B44" s="35">
        <v>22.718160999999998</v>
      </c>
      <c r="C44" s="35">
        <v>15.175575</v>
      </c>
      <c r="D44" s="35">
        <v>33.201225000000001</v>
      </c>
      <c r="E44" s="35">
        <v>40.252361000000001</v>
      </c>
      <c r="F44" s="35">
        <v>26.598312</v>
      </c>
      <c r="G44" s="35"/>
      <c r="H44" s="86" cm="1">
        <f t="array" ref="H44">SUM($N$3:$N$7*$B44:$F44)</f>
        <v>4552205.9219999993</v>
      </c>
      <c r="I44" s="87">
        <f t="shared" si="0"/>
        <v>4.6599269998783832E-3</v>
      </c>
      <c r="J44" s="87">
        <f t="shared" si="1"/>
        <v>2.2476706120494905E-2</v>
      </c>
      <c r="K44" s="35"/>
      <c r="L44" s="35"/>
      <c r="M44" s="35"/>
      <c r="N44" s="35"/>
    </row>
    <row r="45" spans="1:14">
      <c r="A45" s="85">
        <v>42797</v>
      </c>
      <c r="B45" s="35">
        <v>22.908833999999999</v>
      </c>
      <c r="C45" s="35">
        <v>14.876481999999999</v>
      </c>
      <c r="D45" s="35">
        <v>32.854004000000003</v>
      </c>
      <c r="E45" s="35">
        <v>39.294159000000001</v>
      </c>
      <c r="F45" s="35">
        <v>26.417227</v>
      </c>
      <c r="G45" s="35"/>
      <c r="H45" s="86" cm="1">
        <f t="array" ref="H45">SUM($N$3:$N$7*$B45:$F45)</f>
        <v>4499573.2979999995</v>
      </c>
      <c r="I45" s="87">
        <f t="shared" si="0"/>
        <v>-1.1562004202322118E-2</v>
      </c>
      <c r="J45" s="87">
        <f t="shared" si="1"/>
        <v>-6.9559552979989725E-3</v>
      </c>
      <c r="K45" s="35"/>
      <c r="L45" s="35"/>
      <c r="M45" s="35"/>
      <c r="N45" s="35"/>
    </row>
    <row r="46" spans="1:14">
      <c r="A46" s="85">
        <v>42800</v>
      </c>
      <c r="B46" s="35">
        <v>22.944588</v>
      </c>
      <c r="C46" s="35">
        <v>15.078944</v>
      </c>
      <c r="D46" s="35">
        <v>32.552250000000001</v>
      </c>
      <c r="E46" s="35">
        <v>38.802985999999997</v>
      </c>
      <c r="F46" s="35">
        <v>26.341169000000001</v>
      </c>
      <c r="G46" s="35"/>
      <c r="H46" s="86" cm="1">
        <f t="array" ref="H46">SUM($N$3:$N$7*$B46:$F46)</f>
        <v>4478757.9209999992</v>
      </c>
      <c r="I46" s="87">
        <f t="shared" si="0"/>
        <v>-4.6260779903846139E-3</v>
      </c>
      <c r="J46" s="87">
        <f t="shared" si="1"/>
        <v>-1.6134595459541767E-2</v>
      </c>
      <c r="K46" s="35"/>
      <c r="L46" s="35"/>
      <c r="M46" s="35"/>
      <c r="N46" s="35"/>
    </row>
    <row r="47" spans="1:14">
      <c r="A47" s="85">
        <v>42801</v>
      </c>
      <c r="B47" s="35">
        <v>22.972397000000001</v>
      </c>
      <c r="C47" s="35">
        <v>15.106555</v>
      </c>
      <c r="D47" s="35">
        <v>32.486106999999997</v>
      </c>
      <c r="E47" s="35">
        <v>38.633884000000002</v>
      </c>
      <c r="F47" s="35">
        <v>26.743182999999998</v>
      </c>
      <c r="G47" s="35"/>
      <c r="H47" s="86" cm="1">
        <f t="array" ref="H47">SUM($N$3:$N$7*$B47:$F47)</f>
        <v>4486090.1580000008</v>
      </c>
      <c r="I47" s="87">
        <f t="shared" si="0"/>
        <v>1.6371139341160301E-3</v>
      </c>
      <c r="J47" s="87">
        <f t="shared" si="1"/>
        <v>-2.9965374730069883E-3</v>
      </c>
      <c r="K47" s="35"/>
      <c r="L47" s="35"/>
      <c r="M47" s="35"/>
      <c r="N47" s="35"/>
    </row>
    <row r="48" spans="1:14">
      <c r="A48" s="85">
        <v>42802</v>
      </c>
      <c r="B48" s="35">
        <v>23.405386</v>
      </c>
      <c r="C48" s="35">
        <v>14.959307000000001</v>
      </c>
      <c r="D48" s="35">
        <v>32.283562000000003</v>
      </c>
      <c r="E48" s="35">
        <v>39.479354999999998</v>
      </c>
      <c r="F48" s="35">
        <v>26.779402000000001</v>
      </c>
      <c r="G48" s="35"/>
      <c r="H48" s="86" cm="1">
        <f t="array" ref="H48">SUM($N$3:$N$7*$B48:$F48)</f>
        <v>4517931.3959999988</v>
      </c>
      <c r="I48" s="87">
        <f t="shared" si="0"/>
        <v>7.0977704144479237E-3</v>
      </c>
      <c r="J48" s="87">
        <f t="shared" si="1"/>
        <v>8.7465042074104105E-3</v>
      </c>
      <c r="K48" s="35"/>
      <c r="L48" s="35"/>
      <c r="M48" s="35"/>
      <c r="N48" s="35"/>
    </row>
    <row r="49" spans="1:14">
      <c r="A49" s="85">
        <v>42803</v>
      </c>
      <c r="B49" s="35">
        <v>23.691399000000001</v>
      </c>
      <c r="C49" s="35">
        <v>14.858076000000001</v>
      </c>
      <c r="D49" s="35">
        <v>32.010745999999997</v>
      </c>
      <c r="E49" s="35">
        <v>39.455204000000002</v>
      </c>
      <c r="F49" s="35">
        <v>26.381001999999999</v>
      </c>
      <c r="G49" s="35"/>
      <c r="H49" s="86" cm="1">
        <f t="array" ref="H49">SUM($N$3:$N$7*$B49:$F49)</f>
        <v>4501082.0909999991</v>
      </c>
      <c r="I49" s="87">
        <f t="shared" si="0"/>
        <v>-3.7294291398309865E-3</v>
      </c>
      <c r="J49" s="87">
        <f t="shared" si="1"/>
        <v>3.3418706428054445E-3</v>
      </c>
      <c r="K49" s="35"/>
      <c r="L49" s="35"/>
      <c r="M49" s="35"/>
      <c r="N49" s="35"/>
    </row>
    <row r="50" spans="1:14">
      <c r="A50" s="85">
        <v>42804</v>
      </c>
      <c r="B50" s="35">
        <v>24.422319000000002</v>
      </c>
      <c r="C50" s="35">
        <v>14.678618</v>
      </c>
      <c r="D50" s="35">
        <v>31.704854999999998</v>
      </c>
      <c r="E50" s="35">
        <v>39.257927000000002</v>
      </c>
      <c r="F50" s="35">
        <v>26.623667000000001</v>
      </c>
      <c r="G50" s="35"/>
      <c r="H50" s="86" cm="1">
        <f t="array" ref="H50">SUM($N$3:$N$7*$B50:$F50)</f>
        <v>4510683.737999999</v>
      </c>
      <c r="I50" s="87">
        <f t="shared" si="0"/>
        <v>2.1331863773821347E-3</v>
      </c>
      <c r="J50" s="87">
        <f t="shared" si="1"/>
        <v>-1.6041983298853424E-3</v>
      </c>
      <c r="K50" s="35"/>
      <c r="L50" s="35"/>
      <c r="M50" s="35"/>
      <c r="N50" s="35"/>
    </row>
    <row r="51" spans="1:14">
      <c r="A51" s="85">
        <v>42807</v>
      </c>
      <c r="B51" s="35">
        <v>24.358763</v>
      </c>
      <c r="C51" s="35">
        <v>14.706225999999999</v>
      </c>
      <c r="D51" s="35">
        <v>32.134746999999997</v>
      </c>
      <c r="E51" s="35">
        <v>39.402858999999999</v>
      </c>
      <c r="F51" s="35">
        <v>26.927896</v>
      </c>
      <c r="G51" s="35"/>
      <c r="H51" s="86" cm="1">
        <f t="array" ref="H51">SUM($N$3:$N$7*$B51:$F51)</f>
        <v>4538506.2029999997</v>
      </c>
      <c r="I51" s="87">
        <f t="shared" si="0"/>
        <v>6.1681258576415932E-3</v>
      </c>
      <c r="J51" s="87">
        <f t="shared" si="1"/>
        <v>8.3144699970771896E-3</v>
      </c>
      <c r="K51" s="35"/>
      <c r="L51" s="35"/>
      <c r="M51" s="35"/>
      <c r="N51" s="35"/>
    </row>
    <row r="52" spans="1:14">
      <c r="A52" s="85">
        <v>42808</v>
      </c>
      <c r="B52" s="35">
        <v>24.00919</v>
      </c>
      <c r="C52" s="35">
        <v>14.950105000000001</v>
      </c>
      <c r="D52" s="35">
        <v>31.990074</v>
      </c>
      <c r="E52" s="35">
        <v>39.455204000000002</v>
      </c>
      <c r="F52" s="35">
        <v>26.272352000000001</v>
      </c>
      <c r="G52" s="35"/>
      <c r="H52" s="86" cm="1">
        <f t="array" ref="H52">SUM($N$3:$N$7*$B52:$F52)</f>
        <v>4510338.5249999994</v>
      </c>
      <c r="I52" s="87">
        <f t="shared" si="0"/>
        <v>-6.2063764463693438E-3</v>
      </c>
      <c r="J52" s="87">
        <f t="shared" si="1"/>
        <v>-7.6532299768894418E-5</v>
      </c>
      <c r="K52" s="35"/>
      <c r="L52" s="35"/>
      <c r="M52" s="35"/>
      <c r="N52" s="35"/>
    </row>
    <row r="53" spans="1:14">
      <c r="A53" s="85">
        <v>42809</v>
      </c>
      <c r="B53" s="35">
        <v>23.878105000000001</v>
      </c>
      <c r="C53" s="35">
        <v>14.766047</v>
      </c>
      <c r="D53" s="35">
        <v>32.138885000000002</v>
      </c>
      <c r="E53" s="35">
        <v>39.575989</v>
      </c>
      <c r="F53" s="35">
        <v>26.268727999999999</v>
      </c>
      <c r="G53" s="35"/>
      <c r="H53" s="86" cm="1">
        <f t="array" ref="H53">SUM($N$3:$N$7*$B53:$F53)</f>
        <v>4508715.8819999993</v>
      </c>
      <c r="I53" s="87">
        <f t="shared" si="0"/>
        <v>-3.597608008814035E-4</v>
      </c>
      <c r="J53" s="87">
        <f t="shared" si="1"/>
        <v>-6.5639044362898469E-3</v>
      </c>
      <c r="K53" s="35"/>
      <c r="L53" s="35"/>
      <c r="M53" s="35"/>
      <c r="N53" s="35"/>
    </row>
    <row r="54" spans="1:14">
      <c r="A54" s="85">
        <v>42810</v>
      </c>
      <c r="B54" s="35">
        <v>24.326986000000002</v>
      </c>
      <c r="C54" s="35">
        <v>14.812060000000001</v>
      </c>
      <c r="D54" s="35">
        <v>32.411704999999998</v>
      </c>
      <c r="E54" s="35">
        <v>39.761184999999998</v>
      </c>
      <c r="F54" s="35">
        <v>26.898917999999998</v>
      </c>
      <c r="G54" s="35"/>
      <c r="H54" s="86" cm="1">
        <f t="array" ref="H54">SUM($N$3:$N$7*$B54:$F54)</f>
        <v>4560958.182000001</v>
      </c>
      <c r="I54" s="87">
        <f t="shared" si="0"/>
        <v>1.1586957654299512E-2</v>
      </c>
      <c r="J54" s="87">
        <f t="shared" si="1"/>
        <v>1.122302832025257E-2</v>
      </c>
      <c r="K54" s="35"/>
      <c r="L54" s="35"/>
      <c r="M54" s="35"/>
      <c r="N54" s="35"/>
    </row>
    <row r="55" spans="1:14">
      <c r="A55" s="85">
        <v>42811</v>
      </c>
      <c r="B55" s="35">
        <v>23.854267</v>
      </c>
      <c r="C55" s="35">
        <v>14.591191</v>
      </c>
      <c r="D55" s="35">
        <v>33.097884999999998</v>
      </c>
      <c r="E55" s="35">
        <v>40.26041</v>
      </c>
      <c r="F55" s="35">
        <v>26.438955</v>
      </c>
      <c r="G55" s="35"/>
      <c r="H55" s="86" cm="1">
        <f t="array" ref="H55">SUM($N$3:$N$7*$B55:$F55)</f>
        <v>4562009.3640000001</v>
      </c>
      <c r="I55" s="87">
        <f t="shared" si="0"/>
        <v>2.3047393947783767E-4</v>
      </c>
      <c r="J55" s="87">
        <f t="shared" si="1"/>
        <v>1.1820102085554396E-2</v>
      </c>
      <c r="K55" s="35"/>
      <c r="L55" s="35"/>
      <c r="M55" s="35"/>
      <c r="N55" s="35"/>
    </row>
    <row r="56" spans="1:14">
      <c r="A56" s="85">
        <v>42814</v>
      </c>
      <c r="B56" s="35">
        <v>23.770848999999998</v>
      </c>
      <c r="C56" s="35">
        <v>14.572785</v>
      </c>
      <c r="D56" s="35">
        <v>32.949078</v>
      </c>
      <c r="E56" s="35">
        <v>39.833649000000001</v>
      </c>
      <c r="F56" s="35">
        <v>26.308571000000001</v>
      </c>
      <c r="G56" s="35"/>
      <c r="H56" s="86" cm="1">
        <f t="array" ref="H56">SUM($N$3:$N$7*$B56:$F56)</f>
        <v>4535352.7559999991</v>
      </c>
      <c r="I56" s="87">
        <f t="shared" si="0"/>
        <v>-5.8431725744263474E-3</v>
      </c>
      <c r="J56" s="87">
        <f t="shared" si="1"/>
        <v>-5.6140453339508234E-3</v>
      </c>
      <c r="K56" s="35"/>
      <c r="L56" s="35"/>
      <c r="M56" s="35"/>
      <c r="N56" s="35"/>
    </row>
    <row r="57" spans="1:14">
      <c r="A57" s="85">
        <v>42815</v>
      </c>
      <c r="B57" s="35">
        <v>23.647704999999998</v>
      </c>
      <c r="C57" s="35">
        <v>14.402532000000001</v>
      </c>
      <c r="D57" s="35">
        <v>32.072741999999998</v>
      </c>
      <c r="E57" s="35">
        <v>39.938327999999998</v>
      </c>
      <c r="F57" s="35">
        <v>26.301327000000001</v>
      </c>
      <c r="G57" s="35"/>
      <c r="H57" s="86" cm="1">
        <f t="array" ref="H57">SUM($N$3:$N$7*$B57:$F57)</f>
        <v>4499966.9220000003</v>
      </c>
      <c r="I57" s="87">
        <f t="shared" si="0"/>
        <v>-7.8022230912877522E-3</v>
      </c>
      <c r="J57" s="87">
        <f t="shared" si="1"/>
        <v>-1.3599805929727538E-2</v>
      </c>
      <c r="K57" s="35"/>
      <c r="L57" s="35"/>
      <c r="M57" s="35"/>
      <c r="N57" s="35"/>
    </row>
    <row r="58" spans="1:14">
      <c r="A58" s="85">
        <v>42816</v>
      </c>
      <c r="B58" s="35">
        <v>23.635786</v>
      </c>
      <c r="C58" s="35">
        <v>14.549778999999999</v>
      </c>
      <c r="D58" s="35">
        <v>31.52298</v>
      </c>
      <c r="E58" s="35">
        <v>39.994689999999999</v>
      </c>
      <c r="F58" s="35">
        <v>26.442575000000001</v>
      </c>
      <c r="G58" s="35"/>
      <c r="H58" s="86" cm="1">
        <f t="array" ref="H58">SUM($N$3:$N$7*$B58:$F58)</f>
        <v>4492811.7299999995</v>
      </c>
      <c r="I58" s="87">
        <f t="shared" si="0"/>
        <v>-1.5900543546263357E-3</v>
      </c>
      <c r="J58" s="87">
        <f t="shared" si="1"/>
        <v>-9.379871487112057E-3</v>
      </c>
      <c r="K58" s="35"/>
      <c r="L58" s="35"/>
      <c r="M58" s="35"/>
      <c r="N58" s="35"/>
    </row>
    <row r="59" spans="1:14">
      <c r="A59" s="85">
        <v>42817</v>
      </c>
      <c r="B59" s="35">
        <v>24.036999000000002</v>
      </c>
      <c r="C59" s="35">
        <v>14.494560999999999</v>
      </c>
      <c r="D59" s="35">
        <v>31.498173000000001</v>
      </c>
      <c r="E59" s="35">
        <v>39.910145</v>
      </c>
      <c r="F59" s="35">
        <v>26.377388</v>
      </c>
      <c r="G59" s="35"/>
      <c r="H59" s="86" cm="1">
        <f t="array" ref="H59">SUM($N$3:$N$7*$B59:$F59)</f>
        <v>4498469.7780000009</v>
      </c>
      <c r="I59" s="87">
        <f t="shared" si="0"/>
        <v>1.2593556863780275E-3</v>
      </c>
      <c r="J59" s="87">
        <f t="shared" si="1"/>
        <v>-3.3270111224148469E-4</v>
      </c>
      <c r="K59" s="35"/>
      <c r="L59" s="35"/>
      <c r="M59" s="35"/>
      <c r="N59" s="35"/>
    </row>
    <row r="60" spans="1:14">
      <c r="A60" s="85">
        <v>42818</v>
      </c>
      <c r="B60" s="35">
        <v>24.37068</v>
      </c>
      <c r="C60" s="35">
        <v>14.503764</v>
      </c>
      <c r="D60" s="35">
        <v>31.324560000000002</v>
      </c>
      <c r="E60" s="35">
        <v>40.059108999999999</v>
      </c>
      <c r="F60" s="35">
        <v>26.047799999999999</v>
      </c>
      <c r="G60" s="35"/>
      <c r="H60" s="86" cm="1">
        <f t="array" ref="H60">SUM($N$3:$N$7*$B60:$F60)</f>
        <v>4498095.1289999997</v>
      </c>
      <c r="I60" s="87">
        <f t="shared" si="0"/>
        <v>-8.3283653884547171E-5</v>
      </c>
      <c r="J60" s="87">
        <f t="shared" si="1"/>
        <v>1.1759671487503454E-3</v>
      </c>
      <c r="K60" s="35"/>
      <c r="L60" s="35"/>
      <c r="M60" s="35"/>
      <c r="N60" s="35"/>
    </row>
    <row r="61" spans="1:14">
      <c r="A61" s="85">
        <v>42821</v>
      </c>
      <c r="B61" s="35">
        <v>24.168088999999998</v>
      </c>
      <c r="C61" s="35">
        <v>14.512967</v>
      </c>
      <c r="D61" s="35">
        <v>30.572239</v>
      </c>
      <c r="E61" s="35">
        <v>39.982608999999997</v>
      </c>
      <c r="F61" s="35">
        <v>25.826874</v>
      </c>
      <c r="G61" s="35"/>
      <c r="H61" s="86" cm="1">
        <f t="array" ref="H61">SUM($N$3:$N$7*$B61:$F61)</f>
        <v>4457071.6739999996</v>
      </c>
      <c r="I61" s="87">
        <f t="shared" si="0"/>
        <v>-9.1201839497601078E-3</v>
      </c>
      <c r="J61" s="87">
        <f t="shared" si="1"/>
        <v>-9.2027080414012197E-3</v>
      </c>
      <c r="K61" s="35"/>
      <c r="L61" s="35"/>
      <c r="M61" s="35"/>
      <c r="N61" s="35"/>
    </row>
    <row r="62" spans="1:14">
      <c r="A62" s="85">
        <v>42822</v>
      </c>
      <c r="B62" s="35">
        <v>24.060832999999999</v>
      </c>
      <c r="C62" s="35">
        <v>14.43014</v>
      </c>
      <c r="D62" s="35">
        <v>30.530909999999999</v>
      </c>
      <c r="E62" s="35">
        <v>39.873913000000002</v>
      </c>
      <c r="F62" s="35">
        <v>25.808767</v>
      </c>
      <c r="G62" s="35"/>
      <c r="H62" s="86" cm="1">
        <f t="array" ref="H62">SUM($N$3:$N$7*$B62:$F62)</f>
        <v>4445250.578999999</v>
      </c>
      <c r="I62" s="87">
        <f t="shared" si="0"/>
        <v>-2.6522111073417065E-3</v>
      </c>
      <c r="J62" s="87">
        <f t="shared" si="1"/>
        <v>-1.1748206403929262E-2</v>
      </c>
      <c r="K62" s="35"/>
      <c r="L62" s="35"/>
      <c r="M62" s="35"/>
      <c r="N62" s="35"/>
    </row>
    <row r="63" spans="1:14">
      <c r="A63" s="85">
        <v>42823</v>
      </c>
      <c r="B63" s="35">
        <v>24.319040000000001</v>
      </c>
      <c r="C63" s="35">
        <v>14.494560999999999</v>
      </c>
      <c r="D63" s="35">
        <v>30.902934999999999</v>
      </c>
      <c r="E63" s="35">
        <v>39.785342999999997</v>
      </c>
      <c r="F63" s="35">
        <v>26.428089</v>
      </c>
      <c r="G63" s="35"/>
      <c r="H63" s="86" cm="1">
        <f t="array" ref="H63">SUM($N$3:$N$7*$B63:$F63)</f>
        <v>4485688.9439999992</v>
      </c>
      <c r="I63" s="87">
        <f t="shared" si="0"/>
        <v>9.096982111882923E-3</v>
      </c>
      <c r="J63" s="87">
        <f t="shared" si="1"/>
        <v>6.4206438875409333E-3</v>
      </c>
      <c r="K63" s="35"/>
      <c r="L63" s="35"/>
      <c r="M63" s="35"/>
      <c r="N63" s="35"/>
    </row>
    <row r="64" spans="1:14">
      <c r="A64" s="85">
        <v>42824</v>
      </c>
      <c r="B64" s="35">
        <v>24.386569999999999</v>
      </c>
      <c r="C64" s="35">
        <v>14.678618</v>
      </c>
      <c r="D64" s="35">
        <v>31.506440999999999</v>
      </c>
      <c r="E64" s="35">
        <v>40.225459999999998</v>
      </c>
      <c r="F64" s="35">
        <v>27.177795</v>
      </c>
      <c r="G64" s="35"/>
      <c r="H64" s="86" cm="1">
        <f t="array" ref="H64">SUM($N$3:$N$7*$B64:$F64)</f>
        <v>4553171.1720000003</v>
      </c>
      <c r="I64" s="87">
        <f t="shared" si="0"/>
        <v>1.5043893779185025E-2</v>
      </c>
      <c r="J64" s="87">
        <f t="shared" si="1"/>
        <v>2.4277729923670277E-2</v>
      </c>
      <c r="K64" s="35"/>
      <c r="L64" s="35"/>
      <c r="M64" s="35"/>
      <c r="N64" s="35"/>
    </row>
    <row r="65" spans="1:14">
      <c r="A65" s="85">
        <v>42825</v>
      </c>
      <c r="B65" s="35">
        <v>24.251508999999999</v>
      </c>
      <c r="C65" s="35">
        <v>14.646407999999999</v>
      </c>
      <c r="D65" s="35">
        <v>30.506107</v>
      </c>
      <c r="E65" s="35">
        <v>38.934157999999996</v>
      </c>
      <c r="F65" s="35">
        <v>26.717831</v>
      </c>
      <c r="G65" s="35"/>
      <c r="H65" s="86" cm="1">
        <f t="array" ref="H65">SUM($N$3:$N$7*$B65:$F65)</f>
        <v>4456848.4290000005</v>
      </c>
      <c r="I65" s="87">
        <f t="shared" si="0"/>
        <v>-2.1155089356697632E-2</v>
      </c>
      <c r="J65" s="87">
        <f t="shared" si="1"/>
        <v>-6.4294504946839082E-3</v>
      </c>
      <c r="K65" s="35"/>
      <c r="L65" s="35"/>
      <c r="M65" s="35"/>
      <c r="N65" s="35"/>
    </row>
    <row r="66" spans="1:14">
      <c r="A66" s="85">
        <v>42828</v>
      </c>
      <c r="B66" s="35">
        <v>24.128363</v>
      </c>
      <c r="C66" s="35">
        <v>14.876481999999999</v>
      </c>
      <c r="D66" s="35">
        <v>30.882265</v>
      </c>
      <c r="E66" s="35">
        <v>40.582541999999997</v>
      </c>
      <c r="F66" s="35">
        <v>26.851835000000001</v>
      </c>
      <c r="G66" s="35"/>
      <c r="H66" s="86" cm="1">
        <f t="array" ref="H66">SUM($N$3:$N$7*$B66:$F66)</f>
        <v>4531609.0709999995</v>
      </c>
      <c r="I66" s="87">
        <f t="shared" si="0"/>
        <v>1.6774329033391266E-2</v>
      </c>
      <c r="J66" s="87">
        <f t="shared" si="1"/>
        <v>-4.7356227529063988E-3</v>
      </c>
      <c r="K66" s="35"/>
      <c r="L66" s="35"/>
      <c r="M66" s="35"/>
      <c r="N66" s="35"/>
    </row>
    <row r="67" spans="1:14">
      <c r="A67" s="85">
        <v>42829</v>
      </c>
      <c r="B67" s="35">
        <v>24.104527999999998</v>
      </c>
      <c r="C67" s="35">
        <v>15.180178</v>
      </c>
      <c r="D67" s="35">
        <v>30.886399999999998</v>
      </c>
      <c r="E67" s="35">
        <v>40.964539000000002</v>
      </c>
      <c r="F67" s="35">
        <v>27.065522999999999</v>
      </c>
      <c r="G67" s="35"/>
      <c r="H67" s="86" cm="1">
        <f t="array" ref="H67">SUM($N$3:$N$7*$B67:$F67)</f>
        <v>4560638.5440000007</v>
      </c>
      <c r="I67" s="87">
        <f t="shared" si="0"/>
        <v>6.4059967541716389E-3</v>
      </c>
      <c r="J67" s="87">
        <f t="shared" si="1"/>
        <v>2.3287782084904229E-2</v>
      </c>
      <c r="K67" s="35"/>
      <c r="L67" s="35"/>
      <c r="M67" s="35"/>
      <c r="N67" s="35"/>
    </row>
    <row r="68" spans="1:14">
      <c r="A68" s="85">
        <v>42830</v>
      </c>
      <c r="B68" s="35">
        <v>23.909883000000001</v>
      </c>
      <c r="C68" s="35">
        <v>15.069741</v>
      </c>
      <c r="D68" s="35">
        <v>31.167490000000001</v>
      </c>
      <c r="E68" s="35">
        <v>41.354832000000002</v>
      </c>
      <c r="F68" s="35">
        <v>27.978207000000001</v>
      </c>
      <c r="G68" s="35"/>
      <c r="H68" s="86" cm="1">
        <f t="array" ref="H68">SUM($N$3:$N$7*$B68:$F68)</f>
        <v>4602845.0489999987</v>
      </c>
      <c r="I68" s="87">
        <f t="shared" si="0"/>
        <v>9.2545165754311931E-3</v>
      </c>
      <c r="J68" s="87">
        <f t="shared" si="1"/>
        <v>1.5719797732746565E-2</v>
      </c>
      <c r="K68" s="35"/>
      <c r="L68" s="35"/>
      <c r="M68" s="35"/>
      <c r="N68" s="35"/>
    </row>
    <row r="69" spans="1:14">
      <c r="A69" s="85">
        <v>42831</v>
      </c>
      <c r="B69" s="35">
        <v>24.434238000000001</v>
      </c>
      <c r="C69" s="35">
        <v>15.175575</v>
      </c>
      <c r="D69" s="35">
        <v>31.233622</v>
      </c>
      <c r="E69" s="35">
        <v>41.587353</v>
      </c>
      <c r="F69" s="35">
        <v>28.061508</v>
      </c>
      <c r="G69" s="35"/>
      <c r="H69" s="86" cm="1">
        <f t="array" ref="H69">SUM($N$3:$N$7*$B69:$F69)</f>
        <v>4636245.7679999992</v>
      </c>
      <c r="I69" s="87">
        <f t="shared" ref="I69:I132" si="2">H69/H68-1</f>
        <v>7.2565377814004517E-3</v>
      </c>
      <c r="J69" s="87">
        <f t="shared" si="1"/>
        <v>1.6578210106009683E-2</v>
      </c>
      <c r="K69" s="35"/>
      <c r="L69" s="35"/>
      <c r="M69" s="35"/>
      <c r="N69" s="35"/>
    </row>
    <row r="70" spans="1:14">
      <c r="A70" s="85">
        <v>42832</v>
      </c>
      <c r="B70" s="35">
        <v>24.660665999999999</v>
      </c>
      <c r="C70" s="35">
        <v>15.180178</v>
      </c>
      <c r="D70" s="35">
        <v>31.175753</v>
      </c>
      <c r="E70" s="35">
        <v>41.126469</v>
      </c>
      <c r="F70" s="35">
        <v>28.467148000000002</v>
      </c>
      <c r="G70" s="35"/>
      <c r="H70" s="86" cm="1">
        <f t="array" ref="H70">SUM($N$3:$N$7*$B70:$F70)</f>
        <v>4640137.0620000008</v>
      </c>
      <c r="I70" s="87">
        <f t="shared" si="2"/>
        <v>8.3932004357056833E-4</v>
      </c>
      <c r="J70" s="87">
        <f t="shared" ref="J70:J133" si="3">H70/H68-1</f>
        <v>8.1019483825779393E-3</v>
      </c>
      <c r="K70" s="35"/>
      <c r="L70" s="35"/>
      <c r="M70" s="35"/>
      <c r="N70" s="35"/>
    </row>
    <row r="71" spans="1:14">
      <c r="A71" s="85">
        <v>42835</v>
      </c>
      <c r="B71" s="35">
        <v>24.660665999999999</v>
      </c>
      <c r="C71" s="35">
        <v>15.318220999999999</v>
      </c>
      <c r="D71" s="35">
        <v>31.386565999999998</v>
      </c>
      <c r="E71" s="35">
        <v>41.163834000000001</v>
      </c>
      <c r="F71" s="35">
        <v>28.525099000000001</v>
      </c>
      <c r="G71" s="35"/>
      <c r="H71" s="86" cm="1">
        <f t="array" ref="H71">SUM($N$3:$N$7*$B71:$F71)</f>
        <v>4654794.7379999999</v>
      </c>
      <c r="I71" s="87">
        <f t="shared" si="2"/>
        <v>3.1588885854336723E-3</v>
      </c>
      <c r="J71" s="87">
        <f t="shared" si="3"/>
        <v>4.0008599475092055E-3</v>
      </c>
      <c r="K71" s="35"/>
      <c r="L71" s="35"/>
      <c r="M71" s="35"/>
      <c r="N71" s="35"/>
    </row>
    <row r="72" spans="1:14">
      <c r="A72" s="85">
        <v>42836</v>
      </c>
      <c r="B72" s="35">
        <v>24.120419999999999</v>
      </c>
      <c r="C72" s="35">
        <v>14.867277</v>
      </c>
      <c r="D72" s="35">
        <v>30.960804</v>
      </c>
      <c r="E72" s="35">
        <v>40.802601000000003</v>
      </c>
      <c r="F72" s="35">
        <v>28.684453999999999</v>
      </c>
      <c r="G72" s="35"/>
      <c r="H72" s="86" cm="1">
        <f t="array" ref="H72">SUM($N$3:$N$7*$B72:$F72)</f>
        <v>4601373.3479999993</v>
      </c>
      <c r="I72" s="87">
        <f t="shared" si="2"/>
        <v>-1.1476637103648879E-2</v>
      </c>
      <c r="J72" s="87">
        <f t="shared" si="3"/>
        <v>-8.3540019361612039E-3</v>
      </c>
      <c r="K72" s="35"/>
      <c r="L72" s="35"/>
      <c r="M72" s="35"/>
      <c r="N72" s="35"/>
    </row>
    <row r="73" spans="1:14">
      <c r="A73" s="85">
        <v>42837</v>
      </c>
      <c r="B73" s="35">
        <v>23.941662000000001</v>
      </c>
      <c r="C73" s="35">
        <v>14.876649</v>
      </c>
      <c r="D73" s="35">
        <v>30.4193</v>
      </c>
      <c r="E73" s="35">
        <v>40.781837000000003</v>
      </c>
      <c r="F73" s="35">
        <v>28.724291000000001</v>
      </c>
      <c r="G73" s="35"/>
      <c r="H73" s="86" cm="1">
        <f t="array" ref="H73">SUM($N$3:$N$7*$B73:$F73)</f>
        <v>4578543.3870000001</v>
      </c>
      <c r="I73" s="87">
        <f t="shared" si="2"/>
        <v>-4.9615537087253081E-3</v>
      </c>
      <c r="J73" s="87">
        <f t="shared" si="3"/>
        <v>-1.6381248860988906E-2</v>
      </c>
      <c r="K73" s="35"/>
      <c r="L73" s="35"/>
      <c r="M73" s="35"/>
      <c r="N73" s="35"/>
    </row>
    <row r="74" spans="1:14">
      <c r="A74" s="85">
        <v>42838</v>
      </c>
      <c r="B74" s="35">
        <v>23.798655</v>
      </c>
      <c r="C74" s="35">
        <v>14.71734</v>
      </c>
      <c r="D74" s="35">
        <v>30.237423</v>
      </c>
      <c r="E74" s="35">
        <v>40.707104000000001</v>
      </c>
      <c r="F74" s="35">
        <v>28.883649999999999</v>
      </c>
      <c r="G74" s="35"/>
      <c r="H74" s="86" cm="1">
        <f t="array" ref="H74">SUM($N$3:$N$7*$B74:$F74)</f>
        <v>4565357.6760000009</v>
      </c>
      <c r="I74" s="87">
        <f t="shared" si="2"/>
        <v>-2.8798921153477819E-3</v>
      </c>
      <c r="J74" s="87">
        <f t="shared" si="3"/>
        <v>-7.8271570846675242E-3</v>
      </c>
      <c r="K74" s="35"/>
      <c r="L74" s="35"/>
      <c r="M74" s="35"/>
      <c r="N74" s="35"/>
    </row>
    <row r="75" spans="1:14">
      <c r="A75" s="85">
        <v>42843</v>
      </c>
      <c r="B75" s="35">
        <v>23.377579000000001</v>
      </c>
      <c r="C75" s="35">
        <v>14.487747000000001</v>
      </c>
      <c r="D75" s="35">
        <v>29.687649</v>
      </c>
      <c r="E75" s="35">
        <v>40.271137000000003</v>
      </c>
      <c r="F75" s="35">
        <v>28.423693</v>
      </c>
      <c r="G75" s="35"/>
      <c r="H75" s="86" cm="1">
        <f t="array" ref="H75">SUM($N$3:$N$7*$B75:$F75)</f>
        <v>4496177.5650000004</v>
      </c>
      <c r="I75" s="87">
        <f t="shared" si="2"/>
        <v>-1.5153272954642527E-2</v>
      </c>
      <c r="J75" s="87">
        <f t="shared" si="3"/>
        <v>-1.798952527868658E-2</v>
      </c>
      <c r="K75" s="35"/>
      <c r="L75" s="35"/>
      <c r="M75" s="35"/>
      <c r="N75" s="35"/>
    </row>
    <row r="76" spans="1:14">
      <c r="A76" s="85">
        <v>42844</v>
      </c>
      <c r="B76" s="35">
        <v>23.703316000000001</v>
      </c>
      <c r="C76" s="35">
        <v>14.558031</v>
      </c>
      <c r="D76" s="35">
        <v>30.233286</v>
      </c>
      <c r="E76" s="35">
        <v>40.117511999999998</v>
      </c>
      <c r="F76" s="35">
        <v>27.873176999999998</v>
      </c>
      <c r="G76" s="35"/>
      <c r="H76" s="86" cm="1">
        <f t="array" ref="H76">SUM($N$3:$N$7*$B76:$F76)</f>
        <v>4504015.6260000002</v>
      </c>
      <c r="I76" s="87">
        <f t="shared" si="2"/>
        <v>1.7432721209709179E-3</v>
      </c>
      <c r="J76" s="87">
        <f t="shared" si="3"/>
        <v>-1.3436417111954868E-2</v>
      </c>
      <c r="K76" s="35"/>
      <c r="L76" s="35"/>
      <c r="M76" s="35"/>
      <c r="N76" s="35"/>
    </row>
    <row r="77" spans="1:14">
      <c r="A77" s="85">
        <v>42845</v>
      </c>
      <c r="B77" s="35">
        <v>24.187950000000001</v>
      </c>
      <c r="C77" s="35">
        <v>14.459636</v>
      </c>
      <c r="D77" s="35">
        <v>30.253954</v>
      </c>
      <c r="E77" s="35">
        <v>40.167332000000002</v>
      </c>
      <c r="F77" s="35">
        <v>27.956478000000001</v>
      </c>
      <c r="G77" s="35"/>
      <c r="H77" s="86" cm="1">
        <f t="array" ref="H77">SUM($N$3:$N$7*$B77:$F77)</f>
        <v>4521836.5499999989</v>
      </c>
      <c r="I77" s="87">
        <f t="shared" si="2"/>
        <v>3.9566745499561851E-3</v>
      </c>
      <c r="J77" s="87">
        <f t="shared" si="3"/>
        <v>5.7068442313616963E-3</v>
      </c>
      <c r="K77" s="35"/>
      <c r="L77" s="35"/>
      <c r="M77" s="35"/>
      <c r="N77" s="35"/>
    </row>
    <row r="78" spans="1:14">
      <c r="A78" s="85">
        <v>42846</v>
      </c>
      <c r="B78" s="35">
        <v>24.410404</v>
      </c>
      <c r="C78" s="35">
        <v>14.548659000000001</v>
      </c>
      <c r="D78" s="35">
        <v>30.258087</v>
      </c>
      <c r="E78" s="35">
        <v>39.860076999999997</v>
      </c>
      <c r="F78" s="35">
        <v>27.992699000000002</v>
      </c>
      <c r="G78" s="35"/>
      <c r="H78" s="86" cm="1">
        <f t="array" ref="H78">SUM($N$3:$N$7*$B78:$F78)</f>
        <v>4523307.5580000002</v>
      </c>
      <c r="I78" s="87">
        <f t="shared" si="2"/>
        <v>3.2531206816877045E-4</v>
      </c>
      <c r="J78" s="87">
        <f t="shared" si="3"/>
        <v>4.283273772105689E-3</v>
      </c>
      <c r="K78" s="35"/>
      <c r="L78" s="35"/>
      <c r="M78" s="35"/>
      <c r="N78" s="35"/>
    </row>
    <row r="79" spans="1:14">
      <c r="A79" s="85">
        <v>42849</v>
      </c>
      <c r="B79" s="35">
        <v>25.633904000000001</v>
      </c>
      <c r="C79" s="35">
        <v>14.731396999999999</v>
      </c>
      <c r="D79" s="35">
        <v>30.960804</v>
      </c>
      <c r="E79" s="35">
        <v>41.412956000000001</v>
      </c>
      <c r="F79" s="35">
        <v>28.228114999999999</v>
      </c>
      <c r="G79" s="35"/>
      <c r="H79" s="86" cm="1">
        <f t="array" ref="H79">SUM($N$3:$N$7*$B79:$F79)</f>
        <v>4651916.8080000002</v>
      </c>
      <c r="I79" s="87">
        <f t="shared" si="2"/>
        <v>2.8432568060188457E-2</v>
      </c>
      <c r="J79" s="87">
        <f t="shared" si="3"/>
        <v>2.8767129585876239E-2</v>
      </c>
      <c r="K79" s="35"/>
      <c r="L79" s="35"/>
      <c r="M79" s="35"/>
      <c r="N79" s="35"/>
    </row>
    <row r="80" spans="1:14">
      <c r="A80" s="85">
        <v>42850</v>
      </c>
      <c r="B80" s="35">
        <v>25.582263999999999</v>
      </c>
      <c r="C80" s="35">
        <v>14.375294999999999</v>
      </c>
      <c r="D80" s="35">
        <v>31.349363</v>
      </c>
      <c r="E80" s="35">
        <v>41.653782</v>
      </c>
      <c r="F80" s="35">
        <v>28.4925</v>
      </c>
      <c r="G80" s="35"/>
      <c r="H80" s="86" cm="1">
        <f t="array" ref="H80">SUM($N$3:$N$7*$B80:$F80)</f>
        <v>4667955.731999998</v>
      </c>
      <c r="I80" s="87">
        <f t="shared" si="2"/>
        <v>3.4478097227395033E-3</v>
      </c>
      <c r="J80" s="87">
        <f t="shared" si="3"/>
        <v>3.197840786752848E-2</v>
      </c>
      <c r="K80" s="35"/>
      <c r="L80" s="35"/>
      <c r="M80" s="35"/>
      <c r="N80" s="35"/>
    </row>
    <row r="81" spans="1:14">
      <c r="A81" s="85">
        <v>42851</v>
      </c>
      <c r="B81" s="35">
        <v>25.911971999999999</v>
      </c>
      <c r="C81" s="35">
        <v>14.440892</v>
      </c>
      <c r="D81" s="35">
        <v>31.208819999999999</v>
      </c>
      <c r="E81" s="35">
        <v>42.351329999999997</v>
      </c>
      <c r="F81" s="35">
        <v>28.659101</v>
      </c>
      <c r="G81" s="35"/>
      <c r="H81" s="86" cm="1">
        <f t="array" ref="H81">SUM($N$3:$N$7*$B81:$F81)</f>
        <v>4704879.7950000018</v>
      </c>
      <c r="I81" s="87">
        <f t="shared" si="2"/>
        <v>7.910114216996611E-3</v>
      </c>
      <c r="J81" s="87">
        <f t="shared" si="3"/>
        <v>1.1385196508441497E-2</v>
      </c>
      <c r="K81" s="35"/>
      <c r="L81" s="35"/>
      <c r="M81" s="35"/>
      <c r="N81" s="35"/>
    </row>
    <row r="82" spans="1:14">
      <c r="A82" s="85">
        <v>42852</v>
      </c>
      <c r="B82" s="35">
        <v>26.054977000000001</v>
      </c>
      <c r="C82" s="35">
        <v>14.483062</v>
      </c>
      <c r="D82" s="35">
        <v>31.283224000000001</v>
      </c>
      <c r="E82" s="35">
        <v>41.687004000000002</v>
      </c>
      <c r="F82" s="35">
        <v>28.358495999999999</v>
      </c>
      <c r="G82" s="35"/>
      <c r="H82" s="86" cm="1">
        <f t="array" ref="H82">SUM($N$3:$N$7*$B82:$F82)</f>
        <v>4681603.1789999986</v>
      </c>
      <c r="I82" s="87">
        <f t="shared" si="2"/>
        <v>-4.9473348978521514E-3</v>
      </c>
      <c r="J82" s="87">
        <f t="shared" si="3"/>
        <v>2.923645335032532E-3</v>
      </c>
      <c r="K82" s="35"/>
      <c r="L82" s="35"/>
      <c r="M82" s="35"/>
      <c r="N82" s="35"/>
    </row>
    <row r="83" spans="1:14">
      <c r="A83" s="85">
        <v>42853</v>
      </c>
      <c r="B83" s="35">
        <v>26.074840999999999</v>
      </c>
      <c r="C83" s="35">
        <v>14.290955</v>
      </c>
      <c r="D83" s="35">
        <v>31.708984000000001</v>
      </c>
      <c r="E83" s="35">
        <v>42.160336000000001</v>
      </c>
      <c r="F83" s="35">
        <v>30.622108000000001</v>
      </c>
      <c r="G83" s="35"/>
      <c r="H83" s="86" cm="1">
        <f t="array" ref="H83">SUM($N$3:$N$7*$B83:$F83)</f>
        <v>4780288.392</v>
      </c>
      <c r="I83" s="87">
        <f t="shared" si="2"/>
        <v>2.1079363035865217E-2</v>
      </c>
      <c r="J83" s="87">
        <f t="shared" si="3"/>
        <v>1.6027741469641033E-2</v>
      </c>
      <c r="K83" s="35"/>
      <c r="L83" s="35"/>
      <c r="M83" s="35"/>
      <c r="N83" s="35"/>
    </row>
    <row r="84" spans="1:14">
      <c r="A84" s="85">
        <v>42857</v>
      </c>
      <c r="B84" s="35">
        <v>25.542539999999999</v>
      </c>
      <c r="C84" s="35">
        <v>14.745452999999999</v>
      </c>
      <c r="D84" s="35">
        <v>31.341099</v>
      </c>
      <c r="E84" s="35">
        <v>42.417766999999998</v>
      </c>
      <c r="F84" s="35">
        <v>31.107422</v>
      </c>
      <c r="G84" s="35"/>
      <c r="H84" s="86" cm="1">
        <f t="array" ref="H84">SUM($N$3:$N$7*$B84:$F84)</f>
        <v>4790091.2729999991</v>
      </c>
      <c r="I84" s="87">
        <f t="shared" si="2"/>
        <v>2.0506882004032168E-3</v>
      </c>
      <c r="J84" s="87">
        <f t="shared" si="3"/>
        <v>2.3173278437318201E-2</v>
      </c>
      <c r="K84" s="35"/>
      <c r="L84" s="35"/>
      <c r="M84" s="35"/>
      <c r="N84" s="35"/>
    </row>
    <row r="85" spans="1:14">
      <c r="A85" s="85">
        <v>42858</v>
      </c>
      <c r="B85" s="35">
        <v>25.427340000000001</v>
      </c>
      <c r="C85" s="35">
        <v>14.722025</v>
      </c>
      <c r="D85" s="35">
        <v>31.291492000000002</v>
      </c>
      <c r="E85" s="35">
        <v>42.475898999999998</v>
      </c>
      <c r="F85" s="35">
        <v>30.459126000000001</v>
      </c>
      <c r="G85" s="35"/>
      <c r="H85" s="86" cm="1">
        <f t="array" ref="H85">SUM($N$3:$N$7*$B85:$F85)</f>
        <v>4764404.1059999997</v>
      </c>
      <c r="I85" s="87">
        <f t="shared" si="2"/>
        <v>-5.3625631613303248E-3</v>
      </c>
      <c r="J85" s="87">
        <f t="shared" si="3"/>
        <v>-3.3228719059258394E-3</v>
      </c>
      <c r="K85" s="35"/>
      <c r="L85" s="35"/>
      <c r="M85" s="35"/>
      <c r="N85" s="35"/>
    </row>
    <row r="86" spans="1:14">
      <c r="A86" s="85">
        <v>42859</v>
      </c>
      <c r="B86" s="35">
        <v>25.610068999999999</v>
      </c>
      <c r="C86" s="35">
        <v>15.040642999999999</v>
      </c>
      <c r="D86" s="35">
        <v>31.473372999999999</v>
      </c>
      <c r="E86" s="35">
        <v>45.540137999999999</v>
      </c>
      <c r="F86" s="35">
        <v>30.676428000000001</v>
      </c>
      <c r="G86" s="35"/>
      <c r="H86" s="86" cm="1">
        <f t="array" ref="H86">SUM($N$3:$N$7*$B86:$F86)</f>
        <v>4895241.4829999981</v>
      </c>
      <c r="I86" s="87">
        <f t="shared" si="2"/>
        <v>2.7461435698795889E-2</v>
      </c>
      <c r="J86" s="87">
        <f t="shared" si="3"/>
        <v>2.1951608854030136E-2</v>
      </c>
      <c r="K86" s="35"/>
      <c r="L86" s="35"/>
      <c r="M86" s="35"/>
      <c r="N86" s="35"/>
    </row>
    <row r="87" spans="1:14">
      <c r="A87" s="85">
        <v>42860</v>
      </c>
      <c r="B87" s="35">
        <v>25.860330999999999</v>
      </c>
      <c r="C87" s="35">
        <v>15.082813</v>
      </c>
      <c r="D87" s="35">
        <v>32.258758999999998</v>
      </c>
      <c r="E87" s="35">
        <v>45.506920000000001</v>
      </c>
      <c r="F87" s="35">
        <v>30.629346999999999</v>
      </c>
      <c r="G87" s="35"/>
      <c r="H87" s="86" cm="1">
        <f t="array" ref="H87">SUM($N$3:$N$7*$B87:$F87)</f>
        <v>4928159.6100000013</v>
      </c>
      <c r="I87" s="87">
        <f t="shared" si="2"/>
        <v>6.7245154532866724E-3</v>
      </c>
      <c r="J87" s="87">
        <f t="shared" si="3"/>
        <v>3.4370616000808596E-2</v>
      </c>
      <c r="K87" s="35"/>
      <c r="L87" s="35"/>
      <c r="M87" s="35"/>
      <c r="N87" s="35"/>
    </row>
    <row r="88" spans="1:14">
      <c r="A88" s="85">
        <v>42863</v>
      </c>
      <c r="B88" s="35">
        <v>25.888135999999999</v>
      </c>
      <c r="C88" s="35">
        <v>15.162469</v>
      </c>
      <c r="D88" s="35">
        <v>31.626318000000001</v>
      </c>
      <c r="E88" s="35">
        <v>45.407276000000003</v>
      </c>
      <c r="F88" s="35">
        <v>30.614861999999999</v>
      </c>
      <c r="G88" s="35"/>
      <c r="H88" s="86" cm="1">
        <f t="array" ref="H88">SUM($N$3:$N$7*$B88:$F88)</f>
        <v>4907069.0130000003</v>
      </c>
      <c r="I88" s="87">
        <f t="shared" si="2"/>
        <v>-4.2796091581946971E-3</v>
      </c>
      <c r="J88" s="87">
        <f t="shared" si="3"/>
        <v>2.4161279971737226E-3</v>
      </c>
      <c r="K88" s="35"/>
      <c r="L88" s="35"/>
      <c r="M88" s="35"/>
      <c r="N88" s="35"/>
    </row>
    <row r="89" spans="1:14">
      <c r="A89" s="85">
        <v>42864</v>
      </c>
      <c r="B89" s="35">
        <v>25.824580999999998</v>
      </c>
      <c r="C89" s="35">
        <v>15.429544999999999</v>
      </c>
      <c r="D89" s="35">
        <v>31.762723999999999</v>
      </c>
      <c r="E89" s="35">
        <v>45.565047999999997</v>
      </c>
      <c r="F89" s="35">
        <v>31.067577</v>
      </c>
      <c r="G89" s="35"/>
      <c r="H89" s="86" cm="1">
        <f t="array" ref="H89">SUM($N$3:$N$7*$B89:$F89)</f>
        <v>4938432.6749999989</v>
      </c>
      <c r="I89" s="87">
        <f t="shared" si="2"/>
        <v>6.391526574602624E-3</v>
      </c>
      <c r="J89" s="87">
        <f t="shared" si="3"/>
        <v>2.0845641807445414E-3</v>
      </c>
      <c r="K89" s="35"/>
      <c r="L89" s="35"/>
      <c r="M89" s="35"/>
      <c r="N89" s="35"/>
    </row>
    <row r="90" spans="1:14">
      <c r="A90" s="85">
        <v>42865</v>
      </c>
      <c r="B90" s="35">
        <v>25.927862000000001</v>
      </c>
      <c r="C90" s="35">
        <v>14.998472</v>
      </c>
      <c r="D90" s="35">
        <v>31.824732000000001</v>
      </c>
      <c r="E90" s="35">
        <v>45.041888999999998</v>
      </c>
      <c r="F90" s="35">
        <v>30.785084000000001</v>
      </c>
      <c r="G90" s="35"/>
      <c r="H90" s="86" cm="1">
        <f t="array" ref="H90">SUM($N$3:$N$7*$B90:$F90)</f>
        <v>4903075.2870000005</v>
      </c>
      <c r="I90" s="87">
        <f t="shared" si="2"/>
        <v>-7.1596375463391926E-3</v>
      </c>
      <c r="J90" s="87">
        <f t="shared" si="3"/>
        <v>-8.1387198537852257E-4</v>
      </c>
      <c r="K90" s="35"/>
      <c r="L90" s="35"/>
      <c r="M90" s="35"/>
      <c r="N90" s="35"/>
    </row>
    <row r="91" spans="1:14">
      <c r="A91" s="85">
        <v>42866</v>
      </c>
      <c r="B91" s="35">
        <v>25.97156</v>
      </c>
      <c r="C91" s="35">
        <v>15.148413</v>
      </c>
      <c r="D91" s="35">
        <v>32.052081999999999</v>
      </c>
      <c r="E91" s="35">
        <v>44.834277999999998</v>
      </c>
      <c r="F91" s="35">
        <v>30.643834999999999</v>
      </c>
      <c r="G91" s="35"/>
      <c r="H91" s="86" cm="1">
        <f t="array" ref="H91">SUM($N$3:$N$7*$B91:$F91)</f>
        <v>4905455.5439999998</v>
      </c>
      <c r="I91" s="87">
        <f t="shared" si="2"/>
        <v>4.8546205405219922E-4</v>
      </c>
      <c r="J91" s="87">
        <f t="shared" si="3"/>
        <v>-6.6776512246365938E-3</v>
      </c>
      <c r="K91" s="35"/>
      <c r="L91" s="35"/>
      <c r="M91" s="35"/>
      <c r="N91" s="35"/>
    </row>
    <row r="92" spans="1:14">
      <c r="A92" s="85">
        <v>42867</v>
      </c>
      <c r="B92" s="35">
        <v>26.209904000000002</v>
      </c>
      <c r="C92" s="35">
        <v>15.218693999999999</v>
      </c>
      <c r="D92" s="35">
        <v>31.580849000000001</v>
      </c>
      <c r="E92" s="35">
        <v>44.327728</v>
      </c>
      <c r="F92" s="35">
        <v>30.71265</v>
      </c>
      <c r="G92" s="35"/>
      <c r="H92" s="86" cm="1">
        <f t="array" ref="H92">SUM($N$3:$N$7*$B92:$F92)</f>
        <v>4885644.2249999996</v>
      </c>
      <c r="I92" s="87">
        <f t="shared" si="2"/>
        <v>-4.0386298117066621E-3</v>
      </c>
      <c r="J92" s="87">
        <f t="shared" si="3"/>
        <v>-3.5551283591784832E-3</v>
      </c>
      <c r="K92" s="35"/>
      <c r="L92" s="35"/>
      <c r="M92" s="35"/>
      <c r="N92" s="35"/>
    </row>
    <row r="93" spans="1:14">
      <c r="A93" s="85">
        <v>42870</v>
      </c>
      <c r="B93" s="35">
        <v>26.781925000000001</v>
      </c>
      <c r="C93" s="35">
        <v>15.050013999999999</v>
      </c>
      <c r="D93" s="35">
        <v>32.163685000000001</v>
      </c>
      <c r="E93" s="35">
        <v>44.659892999999997</v>
      </c>
      <c r="F93" s="35">
        <v>32.958153000000003</v>
      </c>
      <c r="G93" s="35"/>
      <c r="H93" s="86" cm="1">
        <f t="array" ref="H93">SUM($N$3:$N$7*$B93:$F93)</f>
        <v>5003251.1099999994</v>
      </c>
      <c r="I93" s="87">
        <f t="shared" si="2"/>
        <v>2.4071929838485051E-2</v>
      </c>
      <c r="J93" s="87">
        <f t="shared" si="3"/>
        <v>1.9936082413307465E-2</v>
      </c>
      <c r="K93" s="35"/>
      <c r="L93" s="35"/>
      <c r="M93" s="35"/>
      <c r="N93" s="35"/>
    </row>
    <row r="94" spans="1:14">
      <c r="A94" s="85">
        <v>42871</v>
      </c>
      <c r="B94" s="35">
        <v>26.750146999999998</v>
      </c>
      <c r="C94" s="35">
        <v>15.003159999999999</v>
      </c>
      <c r="D94" s="35">
        <v>31.948744000000001</v>
      </c>
      <c r="E94" s="35">
        <v>45.124930999999997</v>
      </c>
      <c r="F94" s="35">
        <v>33.874457999999997</v>
      </c>
      <c r="G94" s="35"/>
      <c r="H94" s="86" cm="1">
        <f t="array" ref="H94">SUM($N$3:$N$7*$B94:$F94)</f>
        <v>5039147.5199999996</v>
      </c>
      <c r="I94" s="87">
        <f t="shared" si="2"/>
        <v>7.1746169062461007E-3</v>
      </c>
      <c r="J94" s="87">
        <f t="shared" si="3"/>
        <v>3.1419253619516363E-2</v>
      </c>
      <c r="K94" s="35"/>
      <c r="L94" s="35"/>
      <c r="M94" s="35"/>
      <c r="N94" s="35"/>
    </row>
    <row r="95" spans="1:14">
      <c r="A95" s="85">
        <v>42872</v>
      </c>
      <c r="B95" s="35">
        <v>27.012326999999999</v>
      </c>
      <c r="C95" s="35">
        <v>14.984416</v>
      </c>
      <c r="D95" s="35">
        <v>32.246361</v>
      </c>
      <c r="E95" s="35">
        <v>44.585155</v>
      </c>
      <c r="F95" s="35">
        <v>33.360165000000002</v>
      </c>
      <c r="G95" s="35"/>
      <c r="H95" s="86" cm="1">
        <f t="array" ref="H95">SUM($N$3:$N$7*$B95:$F95)</f>
        <v>5022217.9920000006</v>
      </c>
      <c r="I95" s="87">
        <f t="shared" si="2"/>
        <v>-3.3596015859442829E-3</v>
      </c>
      <c r="J95" s="87">
        <f t="shared" si="3"/>
        <v>3.7909114659651078E-3</v>
      </c>
      <c r="K95" s="35"/>
      <c r="L95" s="35"/>
      <c r="M95" s="35"/>
      <c r="N95" s="35"/>
    </row>
    <row r="96" spans="1:14">
      <c r="A96" s="85">
        <v>42873</v>
      </c>
      <c r="B96" s="35">
        <v>26.472076000000001</v>
      </c>
      <c r="C96" s="35">
        <v>14.843851000000001</v>
      </c>
      <c r="D96" s="35">
        <v>32.171954999999997</v>
      </c>
      <c r="E96" s="35">
        <v>43.472397000000001</v>
      </c>
      <c r="F96" s="35">
        <v>33.965000000000003</v>
      </c>
      <c r="G96" s="35"/>
      <c r="H96" s="86" cm="1">
        <f t="array" ref="H96">SUM($N$3:$N$7*$B96:$F96)</f>
        <v>4980534.2070000004</v>
      </c>
      <c r="I96" s="87">
        <f t="shared" si="2"/>
        <v>-8.2998756856829115E-3</v>
      </c>
      <c r="J96" s="87">
        <f t="shared" si="3"/>
        <v>-1.1631592996110385E-2</v>
      </c>
      <c r="K96" s="35"/>
      <c r="L96" s="35"/>
      <c r="M96" s="35"/>
      <c r="N96" s="35"/>
    </row>
    <row r="97" spans="1:14">
      <c r="A97" s="85">
        <v>42874</v>
      </c>
      <c r="B97" s="35">
        <v>27.143415000000001</v>
      </c>
      <c r="C97" s="35">
        <v>15.134354</v>
      </c>
      <c r="D97" s="35">
        <v>32.477837000000001</v>
      </c>
      <c r="E97" s="35">
        <v>43.937430999999997</v>
      </c>
      <c r="F97" s="35">
        <v>34.848712999999996</v>
      </c>
      <c r="G97" s="35"/>
      <c r="H97" s="86" cm="1">
        <f t="array" ref="H97">SUM($N$3:$N$7*$B97:$F97)</f>
        <v>5066877.7499999991</v>
      </c>
      <c r="I97" s="87">
        <f t="shared" si="2"/>
        <v>1.7336201180717881E-2</v>
      </c>
      <c r="J97" s="87">
        <f t="shared" si="3"/>
        <v>8.8924371803729141E-3</v>
      </c>
      <c r="K97" s="35"/>
      <c r="L97" s="35"/>
      <c r="M97" s="35"/>
      <c r="N97" s="35"/>
    </row>
    <row r="98" spans="1:14">
      <c r="A98" s="85">
        <v>42877</v>
      </c>
      <c r="B98" s="35">
        <v>27.036159999999999</v>
      </c>
      <c r="C98" s="35">
        <v>15.181210999999999</v>
      </c>
      <c r="D98" s="35">
        <v>33.089621999999999</v>
      </c>
      <c r="E98" s="35">
        <v>44.228076999999999</v>
      </c>
      <c r="F98" s="35">
        <v>36.369858000000001</v>
      </c>
      <c r="G98" s="35"/>
      <c r="H98" s="86" cm="1">
        <f t="array" ref="H98">SUM($N$3:$N$7*$B98:$F98)</f>
        <v>5144862.6239999998</v>
      </c>
      <c r="I98" s="87">
        <f t="shared" si="2"/>
        <v>1.539111023548978E-2</v>
      </c>
      <c r="J98" s="87">
        <f t="shared" si="3"/>
        <v>3.2994134799644748E-2</v>
      </c>
      <c r="K98" s="35"/>
      <c r="L98" s="35"/>
      <c r="M98" s="35"/>
      <c r="N98" s="35"/>
    </row>
    <row r="99" spans="1:14">
      <c r="A99" s="85">
        <v>42878</v>
      </c>
      <c r="B99" s="35">
        <v>27.580487999999999</v>
      </c>
      <c r="C99" s="35">
        <v>15.485772000000001</v>
      </c>
      <c r="D99" s="35">
        <v>33.358299000000002</v>
      </c>
      <c r="E99" s="35">
        <v>44.319420000000001</v>
      </c>
      <c r="F99" s="35">
        <v>35.493389000000001</v>
      </c>
      <c r="G99" s="35"/>
      <c r="H99" s="86" cm="1">
        <f t="array" ref="H99">SUM($N$3:$N$7*$B99:$F99)</f>
        <v>5155833.1439999994</v>
      </c>
      <c r="I99" s="87">
        <f t="shared" si="2"/>
        <v>2.1323251565208423E-3</v>
      </c>
      <c r="J99" s="87">
        <f t="shared" si="3"/>
        <v>1.7556254243552782E-2</v>
      </c>
      <c r="K99" s="35"/>
      <c r="L99" s="35"/>
      <c r="M99" s="35"/>
      <c r="N99" s="35"/>
    </row>
    <row r="100" spans="1:14">
      <c r="A100" s="85">
        <v>42879</v>
      </c>
      <c r="B100" s="35">
        <v>27.486357000000002</v>
      </c>
      <c r="C100" s="35">
        <v>15.766907</v>
      </c>
      <c r="D100" s="35">
        <v>33.585650999999999</v>
      </c>
      <c r="E100" s="35">
        <v>44.452289999999998</v>
      </c>
      <c r="F100" s="35">
        <v>35.790379000000001</v>
      </c>
      <c r="G100" s="35"/>
      <c r="H100" s="86" cm="1">
        <f t="array" ref="H100">SUM($N$3:$N$7*$B100:$F100)</f>
        <v>5183692.2720000008</v>
      </c>
      <c r="I100" s="87">
        <f t="shared" si="2"/>
        <v>5.4034192383478619E-3</v>
      </c>
      <c r="J100" s="87">
        <f t="shared" si="3"/>
        <v>7.5472662416420366E-3</v>
      </c>
      <c r="K100" s="35"/>
      <c r="L100" s="35"/>
      <c r="M100" s="35"/>
      <c r="N100" s="35"/>
    </row>
    <row r="101" spans="1:14">
      <c r="A101" s="85">
        <v>42880</v>
      </c>
      <c r="B101" s="35">
        <v>27.486357000000002</v>
      </c>
      <c r="C101" s="35">
        <v>15.766907</v>
      </c>
      <c r="D101" s="35">
        <v>33.585650999999999</v>
      </c>
      <c r="E101" s="35">
        <v>44.452289999999998</v>
      </c>
      <c r="F101" s="35">
        <v>35.790379000000001</v>
      </c>
      <c r="G101" s="35"/>
      <c r="H101" s="86" cm="1">
        <f t="array" ref="H101">SUM($N$3:$N$7*$B101:$F101)</f>
        <v>5183692.2720000008</v>
      </c>
      <c r="I101" s="87">
        <f t="shared" si="2"/>
        <v>0</v>
      </c>
      <c r="J101" s="87">
        <f t="shared" si="3"/>
        <v>5.4034192383478619E-3</v>
      </c>
      <c r="K101" s="35"/>
      <c r="L101" s="35"/>
      <c r="M101" s="35"/>
      <c r="N101" s="35"/>
    </row>
    <row r="102" spans="1:14">
      <c r="A102" s="85">
        <v>42881</v>
      </c>
      <c r="B102" s="35">
        <v>27.821959</v>
      </c>
      <c r="C102" s="35">
        <v>16.015239999999999</v>
      </c>
      <c r="D102" s="35">
        <v>33.850208000000002</v>
      </c>
      <c r="E102" s="35">
        <v>44.784453999999997</v>
      </c>
      <c r="F102" s="35">
        <v>34.808875999999998</v>
      </c>
      <c r="G102" s="35"/>
      <c r="H102" s="86" cm="1">
        <f t="array" ref="H102">SUM($N$3:$N$7*$B102:$F102)</f>
        <v>5190264.3210000005</v>
      </c>
      <c r="I102" s="87">
        <f t="shared" si="2"/>
        <v>1.2678316256347077E-3</v>
      </c>
      <c r="J102" s="87">
        <f t="shared" si="3"/>
        <v>1.2678316256347077E-3</v>
      </c>
      <c r="K102" s="35"/>
      <c r="L102" s="35"/>
      <c r="M102" s="35"/>
      <c r="N102" s="35"/>
    </row>
    <row r="103" spans="1:14">
      <c r="A103" s="85">
        <v>42884</v>
      </c>
      <c r="B103" s="35">
        <v>27.216239999999999</v>
      </c>
      <c r="C103" s="35">
        <v>15.888729</v>
      </c>
      <c r="D103" s="35">
        <v>33.908076999999999</v>
      </c>
      <c r="E103" s="35">
        <v>44.601761000000003</v>
      </c>
      <c r="F103" s="35">
        <v>34.819744</v>
      </c>
      <c r="G103" s="35"/>
      <c r="H103" s="86" cm="1">
        <f t="array" ref="H103">SUM($N$3:$N$7*$B103:$F103)</f>
        <v>5162340.1830000002</v>
      </c>
      <c r="I103" s="87">
        <f t="shared" si="2"/>
        <v>-5.3800994078505582E-3</v>
      </c>
      <c r="J103" s="87">
        <f t="shared" si="3"/>
        <v>-4.1190888423943139E-3</v>
      </c>
      <c r="K103" s="35"/>
      <c r="L103" s="35"/>
      <c r="M103" s="35"/>
      <c r="N103" s="35"/>
    </row>
    <row r="104" spans="1:14">
      <c r="A104" s="85">
        <v>42885</v>
      </c>
      <c r="B104" s="35">
        <v>26.61871</v>
      </c>
      <c r="C104" s="35">
        <v>15.930899999999999</v>
      </c>
      <c r="D104" s="35">
        <v>33.999012</v>
      </c>
      <c r="E104" s="35">
        <v>44.311118999999998</v>
      </c>
      <c r="F104" s="35">
        <v>34.595188</v>
      </c>
      <c r="G104" s="35"/>
      <c r="H104" s="86" cm="1">
        <f t="array" ref="H104">SUM($N$3:$N$7*$B104:$F104)</f>
        <v>5130012.6570000006</v>
      </c>
      <c r="I104" s="87">
        <f t="shared" si="2"/>
        <v>-6.2621843687203915E-3</v>
      </c>
      <c r="J104" s="87">
        <f t="shared" si="3"/>
        <v>-1.1608592602156964E-2</v>
      </c>
      <c r="K104" s="35"/>
      <c r="L104" s="35"/>
      <c r="M104" s="35"/>
      <c r="N104" s="35"/>
    </row>
    <row r="105" spans="1:14">
      <c r="A105" s="85">
        <v>42886</v>
      </c>
      <c r="B105" s="35">
        <v>26.438632999999999</v>
      </c>
      <c r="C105" s="35">
        <v>15.560739999999999</v>
      </c>
      <c r="D105" s="35">
        <v>33.321097999999999</v>
      </c>
      <c r="E105" s="35">
        <v>44.352642000000003</v>
      </c>
      <c r="F105" s="35">
        <v>34.480021999999998</v>
      </c>
      <c r="G105" s="35"/>
      <c r="H105" s="86" cm="1">
        <f t="array" ref="H105">SUM($N$3:$N$7*$B105:$F105)</f>
        <v>5087053.4549999982</v>
      </c>
      <c r="I105" s="87">
        <f t="shared" si="2"/>
        <v>-8.3740927893002359E-3</v>
      </c>
      <c r="J105" s="87">
        <f t="shared" si="3"/>
        <v>-1.4583837045053172E-2</v>
      </c>
      <c r="K105" s="35"/>
      <c r="L105" s="35"/>
      <c r="M105" s="35"/>
      <c r="N105" s="35"/>
    </row>
    <row r="106" spans="1:14">
      <c r="A106" s="85">
        <v>42887</v>
      </c>
      <c r="B106" s="35">
        <v>26.741488</v>
      </c>
      <c r="C106" s="35">
        <v>15.523255000000001</v>
      </c>
      <c r="D106" s="35">
        <v>32.481976000000003</v>
      </c>
      <c r="E106" s="35">
        <v>45.241188000000001</v>
      </c>
      <c r="F106" s="35">
        <v>34.773521000000002</v>
      </c>
      <c r="G106" s="35"/>
      <c r="H106" s="86" cm="1">
        <f t="array" ref="H106">SUM($N$3:$N$7*$B106:$F106)</f>
        <v>5107127.1240000008</v>
      </c>
      <c r="I106" s="87">
        <f t="shared" si="2"/>
        <v>3.9460306791689881E-3</v>
      </c>
      <c r="J106" s="87">
        <f t="shared" si="3"/>
        <v>-4.4611065371880088E-3</v>
      </c>
      <c r="K106" s="35"/>
      <c r="L106" s="35"/>
      <c r="M106" s="35"/>
      <c r="N106" s="35"/>
    </row>
    <row r="107" spans="1:14">
      <c r="A107" s="85">
        <v>42888</v>
      </c>
      <c r="B107" s="35">
        <v>26.782416999999999</v>
      </c>
      <c r="C107" s="35">
        <v>15.766907</v>
      </c>
      <c r="D107" s="35">
        <v>32.515048999999998</v>
      </c>
      <c r="E107" s="35">
        <v>45.058490999999997</v>
      </c>
      <c r="F107" s="35">
        <v>34.517173999999997</v>
      </c>
      <c r="G107" s="35"/>
      <c r="H107" s="86" cm="1">
        <f t="array" ref="H107">SUM($N$3:$N$7*$B107:$F107)</f>
        <v>5103121.2540000007</v>
      </c>
      <c r="I107" s="87">
        <f t="shared" si="2"/>
        <v>-7.8436857018404638E-4</v>
      </c>
      <c r="J107" s="87">
        <f t="shared" si="3"/>
        <v>3.1585669665432636E-3</v>
      </c>
      <c r="K107" s="35"/>
      <c r="L107" s="35"/>
      <c r="M107" s="35"/>
      <c r="N107" s="35"/>
    </row>
    <row r="108" spans="1:14">
      <c r="A108" s="85">
        <v>42892</v>
      </c>
      <c r="B108" s="35">
        <v>26.610523000000001</v>
      </c>
      <c r="C108" s="35">
        <v>16.249518999999999</v>
      </c>
      <c r="D108" s="35">
        <v>33.341769999999997</v>
      </c>
      <c r="E108" s="35">
        <v>44.634982999999998</v>
      </c>
      <c r="F108" s="35">
        <v>35.546261000000001</v>
      </c>
      <c r="G108" s="35"/>
      <c r="H108" s="86" cm="1">
        <f t="array" ref="H108">SUM($N$3:$N$7*$B108:$F108)</f>
        <v>5160640.8480000002</v>
      </c>
      <c r="I108" s="87">
        <f t="shared" si="2"/>
        <v>1.1271453515809382E-2</v>
      </c>
      <c r="J108" s="87">
        <f t="shared" si="3"/>
        <v>1.0478243971747236E-2</v>
      </c>
      <c r="K108" s="35"/>
      <c r="L108" s="35"/>
      <c r="M108" s="35"/>
      <c r="N108" s="35"/>
    </row>
    <row r="109" spans="1:14">
      <c r="A109" s="85">
        <v>42893</v>
      </c>
      <c r="B109" s="35">
        <v>26.913383</v>
      </c>
      <c r="C109" s="35">
        <v>16.019924</v>
      </c>
      <c r="D109" s="35">
        <v>33.395508</v>
      </c>
      <c r="E109" s="35">
        <v>44.967148000000002</v>
      </c>
      <c r="F109" s="35">
        <v>35.657719</v>
      </c>
      <c r="G109" s="35"/>
      <c r="H109" s="86" cm="1">
        <f t="array" ref="H109">SUM($N$3:$N$7*$B109:$F109)</f>
        <v>5179471.5059999991</v>
      </c>
      <c r="I109" s="87">
        <f t="shared" si="2"/>
        <v>3.6488991492784617E-3</v>
      </c>
      <c r="J109" s="87">
        <f t="shared" si="3"/>
        <v>1.4961481062232718E-2</v>
      </c>
      <c r="K109" s="35"/>
      <c r="L109" s="35"/>
      <c r="M109" s="35"/>
      <c r="N109" s="35"/>
    </row>
    <row r="110" spans="1:14">
      <c r="A110" s="85">
        <v>42894</v>
      </c>
      <c r="B110" s="35">
        <v>26.647359999999999</v>
      </c>
      <c r="C110" s="35">
        <v>16.062096</v>
      </c>
      <c r="D110" s="35">
        <v>33.412041000000002</v>
      </c>
      <c r="E110" s="35">
        <v>45.058490999999997</v>
      </c>
      <c r="F110" s="35">
        <v>35.613132</v>
      </c>
      <c r="G110" s="35"/>
      <c r="H110" s="86" cm="1">
        <f t="array" ref="H110">SUM($N$3:$N$7*$B110:$F110)</f>
        <v>5174172.96</v>
      </c>
      <c r="I110" s="87">
        <f t="shared" si="2"/>
        <v>-1.0229896995980203E-3</v>
      </c>
      <c r="J110" s="87">
        <f t="shared" si="3"/>
        <v>2.6221766634360044E-3</v>
      </c>
      <c r="K110" s="35"/>
      <c r="L110" s="35"/>
      <c r="M110" s="35"/>
      <c r="N110" s="35"/>
    </row>
    <row r="111" spans="1:14">
      <c r="A111" s="85">
        <v>42895</v>
      </c>
      <c r="B111" s="35">
        <v>27.339017999999999</v>
      </c>
      <c r="C111" s="35">
        <v>15.977755999999999</v>
      </c>
      <c r="D111" s="35">
        <v>33.813003999999999</v>
      </c>
      <c r="E111" s="35">
        <v>45.257796999999997</v>
      </c>
      <c r="F111" s="35">
        <v>35.824894</v>
      </c>
      <c r="G111" s="35"/>
      <c r="H111" s="86" cm="1">
        <f t="array" ref="H111">SUM($N$3:$N$7*$B111:$F111)</f>
        <v>5221011.477</v>
      </c>
      <c r="I111" s="87">
        <f t="shared" si="2"/>
        <v>9.0523678589979895E-3</v>
      </c>
      <c r="J111" s="87">
        <f t="shared" si="3"/>
        <v>8.02011768032318E-3</v>
      </c>
      <c r="K111" s="35"/>
      <c r="L111" s="35"/>
      <c r="M111" s="35"/>
      <c r="N111" s="35"/>
    </row>
    <row r="112" spans="1:14">
      <c r="A112" s="85">
        <v>42898</v>
      </c>
      <c r="B112" s="35">
        <v>26.766047</v>
      </c>
      <c r="C112" s="35">
        <v>15.720048999999999</v>
      </c>
      <c r="D112" s="35">
        <v>33.060684000000002</v>
      </c>
      <c r="E112" s="35">
        <v>44.061996000000001</v>
      </c>
      <c r="F112" s="35">
        <v>36.006939000000003</v>
      </c>
      <c r="G112" s="35"/>
      <c r="H112" s="86" cm="1">
        <f t="array" ref="H112">SUM($N$3:$N$7*$B112:$F112)</f>
        <v>5135318.5949999988</v>
      </c>
      <c r="I112" s="87">
        <f t="shared" si="2"/>
        <v>-1.6413080564465665E-2</v>
      </c>
      <c r="J112" s="87">
        <f t="shared" si="3"/>
        <v>-7.5092899484366926E-3</v>
      </c>
      <c r="K112" s="35"/>
      <c r="L112" s="35"/>
      <c r="M112" s="35"/>
      <c r="N112" s="35"/>
    </row>
    <row r="113" spans="1:14">
      <c r="A113" s="85">
        <v>42899</v>
      </c>
      <c r="B113" s="35">
        <v>26.745583</v>
      </c>
      <c r="C113" s="35">
        <v>15.560739999999999</v>
      </c>
      <c r="D113" s="35">
        <v>33.531917999999997</v>
      </c>
      <c r="E113" s="35">
        <v>45.232886999999998</v>
      </c>
      <c r="F113" s="35">
        <v>36.233559</v>
      </c>
      <c r="G113" s="35"/>
      <c r="H113" s="86" cm="1">
        <f t="array" ref="H113">SUM($N$3:$N$7*$B113:$F113)</f>
        <v>5191054.671000001</v>
      </c>
      <c r="I113" s="87">
        <f t="shared" si="2"/>
        <v>1.0853479675880129E-2</v>
      </c>
      <c r="J113" s="87">
        <f t="shared" si="3"/>
        <v>-5.7377399249105565E-3</v>
      </c>
      <c r="K113" s="35"/>
      <c r="L113" s="35"/>
      <c r="M113" s="35"/>
      <c r="N113" s="35"/>
    </row>
    <row r="114" spans="1:14">
      <c r="A114" s="85">
        <v>42900</v>
      </c>
      <c r="B114" s="35">
        <v>26.434539999999998</v>
      </c>
      <c r="C114" s="35">
        <v>15.565426</v>
      </c>
      <c r="D114" s="35">
        <v>33.073086000000004</v>
      </c>
      <c r="E114" s="35">
        <v>44.900714999999998</v>
      </c>
      <c r="F114" s="35">
        <v>34.892398999999997</v>
      </c>
      <c r="G114" s="35"/>
      <c r="H114" s="86" cm="1">
        <f t="array" ref="H114">SUM($N$3:$N$7*$B114:$F114)</f>
        <v>5110583.4780000001</v>
      </c>
      <c r="I114" s="87">
        <f t="shared" si="2"/>
        <v>-1.5501896647237334E-2</v>
      </c>
      <c r="J114" s="87">
        <f t="shared" si="3"/>
        <v>-4.8166664915555435E-3</v>
      </c>
      <c r="K114" s="35"/>
      <c r="L114" s="35"/>
      <c r="M114" s="35"/>
      <c r="N114" s="35"/>
    </row>
    <row r="115" spans="1:14">
      <c r="A115" s="85">
        <v>42901</v>
      </c>
      <c r="B115" s="35">
        <v>26.434539999999998</v>
      </c>
      <c r="C115" s="35">
        <v>15.565426</v>
      </c>
      <c r="D115" s="35">
        <v>33.073086000000004</v>
      </c>
      <c r="E115" s="35">
        <v>44.900714999999998</v>
      </c>
      <c r="F115" s="35">
        <v>34.892398999999997</v>
      </c>
      <c r="G115" s="35"/>
      <c r="H115" s="86" cm="1">
        <f t="array" ref="H115">SUM($N$3:$N$7*$B115:$F115)</f>
        <v>5110583.4780000001</v>
      </c>
      <c r="I115" s="87">
        <f t="shared" si="2"/>
        <v>0</v>
      </c>
      <c r="J115" s="87">
        <f t="shared" si="3"/>
        <v>-1.5501896647237334E-2</v>
      </c>
      <c r="K115" s="35"/>
      <c r="L115" s="35"/>
      <c r="M115" s="35"/>
      <c r="N115" s="35"/>
    </row>
    <row r="116" spans="1:14">
      <c r="A116" s="85">
        <v>42902</v>
      </c>
      <c r="B116" s="35">
        <v>26.360876000000001</v>
      </c>
      <c r="C116" s="35">
        <v>15.406116000000001</v>
      </c>
      <c r="D116" s="35">
        <v>32.308368999999999</v>
      </c>
      <c r="E116" s="35">
        <v>44.925629000000001</v>
      </c>
      <c r="F116" s="35">
        <v>34.245967999999998</v>
      </c>
      <c r="G116" s="35"/>
      <c r="H116" s="86" cm="1">
        <f t="array" ref="H116">SUM($N$3:$N$7*$B116:$F116)</f>
        <v>5057149.6139999991</v>
      </c>
      <c r="I116" s="87">
        <f t="shared" si="2"/>
        <v>-1.0455531003460306E-2</v>
      </c>
      <c r="J116" s="87">
        <f t="shared" si="3"/>
        <v>-1.0455531003460306E-2</v>
      </c>
      <c r="K116" s="35"/>
      <c r="L116" s="35"/>
      <c r="M116" s="35"/>
      <c r="N116" s="35"/>
    </row>
    <row r="117" spans="1:14">
      <c r="A117" s="85">
        <v>42905</v>
      </c>
      <c r="B117" s="35">
        <v>26.929758</v>
      </c>
      <c r="C117" s="35">
        <v>15.874673</v>
      </c>
      <c r="D117" s="35">
        <v>32.849868999999998</v>
      </c>
      <c r="E117" s="35">
        <v>45.166451000000002</v>
      </c>
      <c r="F117" s="35">
        <v>35.605697999999997</v>
      </c>
      <c r="G117" s="35"/>
      <c r="H117" s="86" cm="1">
        <f t="array" ref="H117">SUM($N$3:$N$7*$B117:$F117)</f>
        <v>5162072.8169999989</v>
      </c>
      <c r="I117" s="87">
        <f t="shared" si="2"/>
        <v>2.0747498296181499E-2</v>
      </c>
      <c r="J117" s="87">
        <f t="shared" si="3"/>
        <v>1.00750411810413E-2</v>
      </c>
      <c r="K117" s="35"/>
      <c r="L117" s="35"/>
      <c r="M117" s="35"/>
      <c r="N117" s="35"/>
    </row>
    <row r="118" spans="1:14">
      <c r="A118" s="85">
        <v>42906</v>
      </c>
      <c r="B118" s="35">
        <v>26.557320000000001</v>
      </c>
      <c r="C118" s="35">
        <v>15.94027</v>
      </c>
      <c r="D118" s="35">
        <v>32.184353000000002</v>
      </c>
      <c r="E118" s="35">
        <v>44.967148000000002</v>
      </c>
      <c r="F118" s="35">
        <v>34.517173999999997</v>
      </c>
      <c r="G118" s="35"/>
      <c r="H118" s="86" cm="1">
        <f t="array" ref="H118">SUM($N$3:$N$7*$B118:$F118)</f>
        <v>5087486.745000001</v>
      </c>
      <c r="I118" s="87">
        <f t="shared" si="2"/>
        <v>-1.4448860882854464E-2</v>
      </c>
      <c r="J118" s="87">
        <f t="shared" si="3"/>
        <v>5.9988596967781582E-3</v>
      </c>
      <c r="K118" s="35"/>
      <c r="L118" s="35"/>
      <c r="M118" s="35"/>
      <c r="N118" s="35"/>
    </row>
    <row r="119" spans="1:14">
      <c r="A119" s="85">
        <v>42907</v>
      </c>
      <c r="B119" s="35">
        <v>26.348595</v>
      </c>
      <c r="C119" s="35">
        <v>16.001183000000001</v>
      </c>
      <c r="D119" s="35">
        <v>32.242226000000002</v>
      </c>
      <c r="E119" s="35">
        <v>45.315925999999997</v>
      </c>
      <c r="F119" s="35">
        <v>35.081871</v>
      </c>
      <c r="G119" s="35"/>
      <c r="H119" s="86" cm="1">
        <f t="array" ref="H119">SUM($N$3:$N$7*$B119:$F119)</f>
        <v>5114663.4330000002</v>
      </c>
      <c r="I119" s="87">
        <f t="shared" si="2"/>
        <v>5.3418690528694857E-3</v>
      </c>
      <c r="J119" s="87">
        <f t="shared" si="3"/>
        <v>-9.184175752784407E-3</v>
      </c>
      <c r="K119" s="35"/>
      <c r="L119" s="35"/>
      <c r="M119" s="35"/>
      <c r="N119" s="35"/>
    </row>
    <row r="120" spans="1:14">
      <c r="A120" s="85">
        <v>42908</v>
      </c>
      <c r="B120" s="35">
        <v>25.980253000000001</v>
      </c>
      <c r="C120" s="35">
        <v>15.645082</v>
      </c>
      <c r="D120" s="35">
        <v>32.316634999999998</v>
      </c>
      <c r="E120" s="35">
        <v>44.776150000000001</v>
      </c>
      <c r="F120" s="35">
        <v>33.993340000000003</v>
      </c>
      <c r="G120" s="35"/>
      <c r="H120" s="86" cm="1">
        <f t="array" ref="H120">SUM($N$3:$N$7*$B120:$F120)</f>
        <v>5039478.18</v>
      </c>
      <c r="I120" s="87">
        <f t="shared" si="2"/>
        <v>-1.4699941449695886E-2</v>
      </c>
      <c r="J120" s="87">
        <f t="shared" si="3"/>
        <v>-9.4365975591355067E-3</v>
      </c>
      <c r="K120" s="35"/>
      <c r="L120" s="35"/>
      <c r="M120" s="35"/>
      <c r="N120" s="35"/>
    </row>
    <row r="121" spans="1:14">
      <c r="A121" s="85">
        <v>42909</v>
      </c>
      <c r="B121" s="35">
        <v>25.575082999999999</v>
      </c>
      <c r="C121" s="35">
        <v>15.28898</v>
      </c>
      <c r="D121" s="35">
        <v>32.763061999999998</v>
      </c>
      <c r="E121" s="35">
        <v>44.485508000000003</v>
      </c>
      <c r="F121" s="35">
        <v>34.052788</v>
      </c>
      <c r="G121" s="35"/>
      <c r="H121" s="86" cm="1">
        <f t="array" ref="H121">SUM($N$3:$N$7*$B121:$F121)</f>
        <v>5021458.8930000002</v>
      </c>
      <c r="I121" s="87">
        <f t="shared" si="2"/>
        <v>-3.5756255620893462E-3</v>
      </c>
      <c r="J121" s="87">
        <f t="shared" si="3"/>
        <v>-1.8223005525376479E-2</v>
      </c>
      <c r="K121" s="35"/>
      <c r="L121" s="35"/>
      <c r="M121" s="35"/>
      <c r="N121" s="35"/>
    </row>
    <row r="122" spans="1:14">
      <c r="A122" s="85">
        <v>42912</v>
      </c>
      <c r="B122" s="35">
        <v>26.021180999999999</v>
      </c>
      <c r="C122" s="35">
        <v>15.420175</v>
      </c>
      <c r="D122" s="35">
        <v>32.969746000000001</v>
      </c>
      <c r="E122" s="35">
        <v>44.626677999999998</v>
      </c>
      <c r="F122" s="35">
        <v>34.089939000000001</v>
      </c>
      <c r="G122" s="35"/>
      <c r="H122" s="86" cm="1">
        <f t="array" ref="H122">SUM($N$3:$N$7*$B122:$F122)</f>
        <v>5053214.727</v>
      </c>
      <c r="I122" s="87">
        <f t="shared" si="2"/>
        <v>6.324025482767226E-3</v>
      </c>
      <c r="J122" s="87">
        <f t="shared" si="3"/>
        <v>2.7257875735062775E-3</v>
      </c>
      <c r="K122" s="35"/>
      <c r="L122" s="35"/>
      <c r="M122" s="35"/>
      <c r="N122" s="35"/>
    </row>
    <row r="123" spans="1:14">
      <c r="A123" s="85">
        <v>42913</v>
      </c>
      <c r="B123" s="35">
        <v>26.340408</v>
      </c>
      <c r="C123" s="35">
        <v>15.134354</v>
      </c>
      <c r="D123" s="35">
        <v>33.622852000000002</v>
      </c>
      <c r="E123" s="35">
        <v>44.634982999999998</v>
      </c>
      <c r="F123" s="35">
        <v>34.238540999999998</v>
      </c>
      <c r="G123" s="35"/>
      <c r="H123" s="86" cm="1">
        <f t="array" ref="H123">SUM($N$3:$N$7*$B123:$F123)</f>
        <v>5081047.5539999995</v>
      </c>
      <c r="I123" s="87">
        <f t="shared" si="2"/>
        <v>5.5079446458676795E-3</v>
      </c>
      <c r="J123" s="87">
        <f t="shared" si="3"/>
        <v>1.1866802510932972E-2</v>
      </c>
      <c r="K123" s="35"/>
      <c r="L123" s="35"/>
      <c r="M123" s="35"/>
      <c r="N123" s="35"/>
    </row>
    <row r="124" spans="1:14">
      <c r="A124" s="85">
        <v>42914</v>
      </c>
      <c r="B124" s="35">
        <v>26.806974</v>
      </c>
      <c r="C124" s="35">
        <v>15.363948000000001</v>
      </c>
      <c r="D124" s="35">
        <v>33.147491000000002</v>
      </c>
      <c r="E124" s="35">
        <v>44.128428999999997</v>
      </c>
      <c r="F124" s="35">
        <v>34.327702000000002</v>
      </c>
      <c r="G124" s="35"/>
      <c r="H124" s="86" cm="1">
        <f t="array" ref="H124">SUM($N$3:$N$7*$B124:$F124)</f>
        <v>5074559.9519999996</v>
      </c>
      <c r="I124" s="87">
        <f t="shared" si="2"/>
        <v>-1.2768237122466886E-3</v>
      </c>
      <c r="J124" s="87">
        <f t="shared" si="3"/>
        <v>4.2240882592914364E-3</v>
      </c>
      <c r="K124" s="35"/>
      <c r="L124" s="35"/>
      <c r="M124" s="35"/>
      <c r="N124" s="35"/>
    </row>
    <row r="125" spans="1:14">
      <c r="A125" s="85">
        <v>42915</v>
      </c>
      <c r="B125" s="35">
        <v>27.093457999999998</v>
      </c>
      <c r="C125" s="35">
        <v>15.434229999999999</v>
      </c>
      <c r="D125" s="35">
        <v>33.403773999999999</v>
      </c>
      <c r="E125" s="35">
        <v>43.605266999999998</v>
      </c>
      <c r="F125" s="35">
        <v>33.815013999999998</v>
      </c>
      <c r="G125" s="35"/>
      <c r="H125" s="86" cm="1">
        <f t="array" ref="H125">SUM($N$3:$N$7*$B125:$F125)</f>
        <v>5060607.5189999994</v>
      </c>
      <c r="I125" s="87">
        <f t="shared" si="2"/>
        <v>-2.7494862868850944E-3</v>
      </c>
      <c r="J125" s="87">
        <f t="shared" si="3"/>
        <v>-4.0227993898440673E-3</v>
      </c>
      <c r="K125" s="35"/>
      <c r="L125" s="35"/>
      <c r="M125" s="35"/>
      <c r="N125" s="35"/>
    </row>
    <row r="126" spans="1:14">
      <c r="A126" s="85">
        <v>42916</v>
      </c>
      <c r="B126" s="35">
        <v>27.441338999999999</v>
      </c>
      <c r="C126" s="35">
        <v>15.640397</v>
      </c>
      <c r="D126" s="35">
        <v>33.730331</v>
      </c>
      <c r="E126" s="35">
        <v>43.796261000000001</v>
      </c>
      <c r="F126" s="35">
        <v>33.759293</v>
      </c>
      <c r="G126" s="35"/>
      <c r="H126" s="86" cm="1">
        <f t="array" ref="H126">SUM($N$3:$N$7*$B126:$F126)</f>
        <v>5094131.4929999989</v>
      </c>
      <c r="I126" s="87">
        <f t="shared" si="2"/>
        <v>6.6244959472028242E-3</v>
      </c>
      <c r="J126" s="87">
        <f t="shared" si="3"/>
        <v>3.8567956995534391E-3</v>
      </c>
      <c r="K126" s="35"/>
      <c r="L126" s="35"/>
      <c r="M126" s="35"/>
      <c r="N126" s="35"/>
    </row>
    <row r="127" spans="1:14">
      <c r="A127" s="85">
        <v>42919</v>
      </c>
      <c r="B127" s="35">
        <v>27.871067</v>
      </c>
      <c r="C127" s="35">
        <v>15.691936999999999</v>
      </c>
      <c r="D127" s="35">
        <v>34.606655000000003</v>
      </c>
      <c r="E127" s="35">
        <v>43.829478999999999</v>
      </c>
      <c r="F127" s="35">
        <v>34.190238999999998</v>
      </c>
      <c r="G127" s="35"/>
      <c r="H127" s="86" cm="1">
        <f t="array" ref="H127">SUM($N$3:$N$7*$B127:$F127)</f>
        <v>5154249.4409999987</v>
      </c>
      <c r="I127" s="87">
        <f t="shared" si="2"/>
        <v>1.1801412680966239E-2</v>
      </c>
      <c r="J127" s="87">
        <f t="shared" si="3"/>
        <v>1.8504087038645478E-2</v>
      </c>
      <c r="K127" s="35"/>
      <c r="L127" s="35"/>
      <c r="M127" s="35"/>
      <c r="N127" s="35"/>
    </row>
    <row r="128" spans="1:14">
      <c r="A128" s="85">
        <v>42920</v>
      </c>
      <c r="B128" s="35">
        <v>28.280332999999999</v>
      </c>
      <c r="C128" s="35">
        <v>15.631024999999999</v>
      </c>
      <c r="D128" s="35">
        <v>34.771999000000001</v>
      </c>
      <c r="E128" s="35">
        <v>43.630177000000003</v>
      </c>
      <c r="F128" s="35">
        <v>33.911610000000003</v>
      </c>
      <c r="G128" s="35"/>
      <c r="H128" s="86" cm="1">
        <f t="array" ref="H128">SUM($N$3:$N$7*$B128:$F128)</f>
        <v>5155429.7520000013</v>
      </c>
      <c r="I128" s="87">
        <f t="shared" si="2"/>
        <v>2.2899764815687007E-4</v>
      </c>
      <c r="J128" s="87">
        <f t="shared" si="3"/>
        <v>1.203311282487185E-2</v>
      </c>
      <c r="K128" s="35"/>
      <c r="L128" s="35"/>
      <c r="M128" s="35"/>
      <c r="N128" s="35"/>
    </row>
    <row r="129" spans="1:14">
      <c r="A129" s="85">
        <v>42921</v>
      </c>
      <c r="B129" s="35">
        <v>28.460411000000001</v>
      </c>
      <c r="C129" s="35">
        <v>15.649766</v>
      </c>
      <c r="D129" s="35">
        <v>34.813338999999999</v>
      </c>
      <c r="E129" s="35">
        <v>44.078601999999997</v>
      </c>
      <c r="F129" s="35">
        <v>33.554957999999999</v>
      </c>
      <c r="G129" s="35"/>
      <c r="H129" s="86" cm="1">
        <f t="array" ref="H129">SUM($N$3:$N$7*$B129:$F129)</f>
        <v>5166383.5080000004</v>
      </c>
      <c r="I129" s="87">
        <f t="shared" si="2"/>
        <v>2.1247027943207542E-3</v>
      </c>
      <c r="J129" s="87">
        <f t="shared" si="3"/>
        <v>2.3541869944205818E-3</v>
      </c>
      <c r="K129" s="35"/>
      <c r="L129" s="35"/>
      <c r="M129" s="35"/>
      <c r="N129" s="35"/>
    </row>
    <row r="130" spans="1:14">
      <c r="A130" s="85">
        <v>42922</v>
      </c>
      <c r="B130" s="35">
        <v>29.017012000000001</v>
      </c>
      <c r="C130" s="35">
        <v>15.659134999999999</v>
      </c>
      <c r="D130" s="35">
        <v>34.780270000000002</v>
      </c>
      <c r="E130" s="35">
        <v>43.588653999999998</v>
      </c>
      <c r="F130" s="35">
        <v>33.391491000000002</v>
      </c>
      <c r="G130" s="35"/>
      <c r="H130" s="86" cm="1">
        <f t="array" ref="H130">SUM($N$3:$N$7*$B130:$F130)</f>
        <v>5162406.5460000001</v>
      </c>
      <c r="I130" s="87">
        <f t="shared" si="2"/>
        <v>-7.6977676818645868E-4</v>
      </c>
      <c r="J130" s="87">
        <f t="shared" si="3"/>
        <v>1.3532904792838973E-3</v>
      </c>
      <c r="K130" s="35"/>
      <c r="L130" s="35"/>
      <c r="M130" s="35"/>
      <c r="N130" s="35"/>
    </row>
    <row r="131" spans="1:14">
      <c r="A131" s="85">
        <v>42923</v>
      </c>
      <c r="B131" s="35">
        <v>28.321259000000001</v>
      </c>
      <c r="C131" s="35">
        <v>16.001183000000001</v>
      </c>
      <c r="D131" s="35">
        <v>34.267696000000001</v>
      </c>
      <c r="E131" s="35">
        <v>43.173442999999999</v>
      </c>
      <c r="F131" s="35">
        <v>33.016266000000002</v>
      </c>
      <c r="G131" s="35"/>
      <c r="H131" s="86" cm="1">
        <f t="array" ref="H131">SUM($N$3:$N$7*$B131:$F131)</f>
        <v>5107734.9510000004</v>
      </c>
      <c r="I131" s="87">
        <f t="shared" si="2"/>
        <v>-1.0590331178461976E-2</v>
      </c>
      <c r="J131" s="87">
        <f t="shared" si="3"/>
        <v>-1.1351955755739884E-2</v>
      </c>
      <c r="K131" s="35"/>
      <c r="L131" s="35"/>
      <c r="M131" s="35"/>
      <c r="N131" s="35"/>
    </row>
    <row r="132" spans="1:14">
      <c r="A132" s="85">
        <v>42926</v>
      </c>
      <c r="B132" s="35">
        <v>28.714158999999999</v>
      </c>
      <c r="C132" s="35">
        <v>15.991815000000001</v>
      </c>
      <c r="D132" s="35">
        <v>34.474379999999996</v>
      </c>
      <c r="E132" s="35">
        <v>44.061996000000001</v>
      </c>
      <c r="F132" s="35">
        <v>33.462082000000002</v>
      </c>
      <c r="G132" s="35"/>
      <c r="H132" s="86" cm="1">
        <f t="array" ref="H132">SUM($N$3:$N$7*$B132:$F132)</f>
        <v>5171246.2559999982</v>
      </c>
      <c r="I132" s="87">
        <f t="shared" si="2"/>
        <v>1.2434338431668968E-2</v>
      </c>
      <c r="J132" s="87">
        <f t="shared" si="3"/>
        <v>1.7123234912306273E-3</v>
      </c>
      <c r="K132" s="35"/>
      <c r="L132" s="35"/>
      <c r="M132" s="35"/>
      <c r="N132" s="35"/>
    </row>
    <row r="133" spans="1:14">
      <c r="A133" s="85">
        <v>42927</v>
      </c>
      <c r="B133" s="35">
        <v>28.742806999999999</v>
      </c>
      <c r="C133" s="35">
        <v>15.935585</v>
      </c>
      <c r="D133" s="35">
        <v>34.681061</v>
      </c>
      <c r="E133" s="35">
        <v>44.244681999999997</v>
      </c>
      <c r="F133" s="35">
        <v>33.603251999999998</v>
      </c>
      <c r="G133" s="35"/>
      <c r="H133" s="86" cm="1">
        <f t="array" ref="H133">SUM($N$3:$N$7*$B133:$F133)</f>
        <v>5187843.7710000006</v>
      </c>
      <c r="I133" s="87">
        <f t="shared" ref="I133:I196" si="4">H133/H132-1</f>
        <v>3.209577378131101E-3</v>
      </c>
      <c r="J133" s="87">
        <f t="shared" si="3"/>
        <v>1.5683824781142164E-2</v>
      </c>
      <c r="K133" s="35"/>
      <c r="L133" s="35"/>
      <c r="M133" s="35"/>
      <c r="N133" s="35"/>
    </row>
    <row r="134" spans="1:14">
      <c r="A134" s="85">
        <v>42928</v>
      </c>
      <c r="B134" s="35">
        <v>28.36628</v>
      </c>
      <c r="C134" s="35">
        <v>16.249518999999999</v>
      </c>
      <c r="D134" s="35">
        <v>35.024151000000003</v>
      </c>
      <c r="E134" s="35">
        <v>44.917324000000001</v>
      </c>
      <c r="F134" s="35">
        <v>34.591476</v>
      </c>
      <c r="G134" s="35"/>
      <c r="H134" s="86" cm="1">
        <f t="array" ref="H134">SUM($N$3:$N$7*$B134:$F134)</f>
        <v>5251908.75</v>
      </c>
      <c r="I134" s="87">
        <f t="shared" si="4"/>
        <v>1.2349057108874684E-2</v>
      </c>
      <c r="J134" s="87">
        <f t="shared" ref="J134:J197" si="5">H134/H132-1</f>
        <v>1.5598269741343707E-2</v>
      </c>
      <c r="K134" s="35"/>
      <c r="L134" s="35"/>
      <c r="M134" s="35"/>
      <c r="N134" s="35"/>
    </row>
    <row r="135" spans="1:14">
      <c r="A135" s="85">
        <v>42929</v>
      </c>
      <c r="B135" s="35">
        <v>28.648674</v>
      </c>
      <c r="C135" s="35">
        <v>16.305741999999999</v>
      </c>
      <c r="D135" s="35">
        <v>35.244830999999998</v>
      </c>
      <c r="E135" s="35">
        <v>45.257796999999997</v>
      </c>
      <c r="F135" s="35">
        <v>35.145026999999999</v>
      </c>
      <c r="G135" s="35"/>
      <c r="H135" s="86" cm="1">
        <f t="array" ref="H135">SUM($N$3:$N$7*$B135:$F135)</f>
        <v>5299868.3430000013</v>
      </c>
      <c r="I135" s="87">
        <f t="shared" si="4"/>
        <v>9.1318404951346022E-3</v>
      </c>
      <c r="J135" s="87">
        <f t="shared" si="5"/>
        <v>2.1593667223792856E-2</v>
      </c>
      <c r="K135" s="35"/>
      <c r="L135" s="35"/>
      <c r="M135" s="35"/>
      <c r="N135" s="35"/>
    </row>
    <row r="136" spans="1:14">
      <c r="A136" s="85">
        <v>42930</v>
      </c>
      <c r="B136" s="35">
        <v>28.570910999999999</v>
      </c>
      <c r="C136" s="35">
        <v>16.390087000000001</v>
      </c>
      <c r="D136" s="35">
        <v>35.698917000000002</v>
      </c>
      <c r="E136" s="35">
        <v>45.365752999999998</v>
      </c>
      <c r="F136" s="35">
        <v>35.349361000000002</v>
      </c>
      <c r="G136" s="35"/>
      <c r="H136" s="86" cm="1">
        <f t="array" ref="H136">SUM($N$3:$N$7*$B136:$F136)</f>
        <v>5325375.9570000004</v>
      </c>
      <c r="I136" s="87">
        <f t="shared" si="4"/>
        <v>4.8128769148934047E-3</v>
      </c>
      <c r="J136" s="87">
        <f t="shared" si="5"/>
        <v>1.3988667834337498E-2</v>
      </c>
      <c r="K136" s="35"/>
      <c r="L136" s="35"/>
      <c r="M136" s="35"/>
      <c r="N136" s="35"/>
    </row>
    <row r="137" spans="1:14">
      <c r="A137" s="85">
        <v>42933</v>
      </c>
      <c r="B137" s="35">
        <v>28.648674</v>
      </c>
      <c r="C137" s="35">
        <v>16.390087000000001</v>
      </c>
      <c r="D137" s="35">
        <v>36.012962000000002</v>
      </c>
      <c r="E137" s="35">
        <v>45.199672999999997</v>
      </c>
      <c r="F137" s="35">
        <v>35.598278000000001</v>
      </c>
      <c r="G137" s="35"/>
      <c r="H137" s="86" cm="1">
        <f t="array" ref="H137">SUM($N$3:$N$7*$B137:$F137)</f>
        <v>5341039.2419999987</v>
      </c>
      <c r="I137" s="87">
        <f t="shared" si="4"/>
        <v>2.9412543126479118E-3</v>
      </c>
      <c r="J137" s="87">
        <f t="shared" si="5"/>
        <v>7.7682871225235317E-3</v>
      </c>
      <c r="K137" s="35"/>
      <c r="L137" s="35"/>
      <c r="M137" s="35"/>
      <c r="N137" s="35"/>
    </row>
    <row r="138" spans="1:14">
      <c r="A138" s="85">
        <v>42934</v>
      </c>
      <c r="B138" s="35">
        <v>28.615929000000001</v>
      </c>
      <c r="C138" s="35">
        <v>16.324487999999999</v>
      </c>
      <c r="D138" s="35">
        <v>35.945056999999998</v>
      </c>
      <c r="E138" s="35">
        <v>45.149841000000002</v>
      </c>
      <c r="F138" s="35">
        <v>35.497971</v>
      </c>
      <c r="G138" s="35"/>
      <c r="H138" s="86" cm="1">
        <f t="array" ref="H138">SUM($N$3:$N$7*$B138:$F138)</f>
        <v>5330598.4379999992</v>
      </c>
      <c r="I138" s="87">
        <f t="shared" si="4"/>
        <v>-1.9548263038206004E-3</v>
      </c>
      <c r="J138" s="87">
        <f t="shared" si="5"/>
        <v>9.8067836753079618E-4</v>
      </c>
      <c r="K138" s="35"/>
      <c r="L138" s="35"/>
      <c r="M138" s="35"/>
      <c r="N138" s="35"/>
    </row>
    <row r="139" spans="1:14">
      <c r="A139" s="85">
        <v>42935</v>
      </c>
      <c r="B139" s="35">
        <v>28.505434000000001</v>
      </c>
      <c r="C139" s="35">
        <v>16.422884</v>
      </c>
      <c r="D139" s="35">
        <v>36.089351999999998</v>
      </c>
      <c r="E139" s="35">
        <v>44.917324000000001</v>
      </c>
      <c r="F139" s="35">
        <v>35.453384</v>
      </c>
      <c r="G139" s="35"/>
      <c r="H139" s="86" cm="1">
        <f t="array" ref="H139">SUM($N$3:$N$7*$B139:$F139)</f>
        <v>5325816.4740000004</v>
      </c>
      <c r="I139" s="87">
        <f t="shared" si="4"/>
        <v>-8.9707826534257684E-4</v>
      </c>
      <c r="J139" s="87">
        <f t="shared" si="5"/>
        <v>-2.8501509369734945E-3</v>
      </c>
      <c r="K139" s="35"/>
      <c r="L139" s="35"/>
      <c r="M139" s="35"/>
      <c r="N139" s="35"/>
    </row>
    <row r="140" spans="1:14">
      <c r="A140" s="85">
        <v>42936</v>
      </c>
      <c r="B140" s="35">
        <v>28.382650000000002</v>
      </c>
      <c r="C140" s="35">
        <v>16.371341999999999</v>
      </c>
      <c r="D140" s="35">
        <v>36.182713</v>
      </c>
      <c r="E140" s="35">
        <v>44.037078999999999</v>
      </c>
      <c r="F140" s="35">
        <v>36.129536000000002</v>
      </c>
      <c r="G140" s="35"/>
      <c r="H140" s="86" cm="1">
        <f t="array" ref="H140">SUM($N$3:$N$7*$B140:$F140)</f>
        <v>5316409.5599999996</v>
      </c>
      <c r="I140" s="87">
        <f t="shared" si="4"/>
        <v>-1.7662857978535396E-3</v>
      </c>
      <c r="J140" s="87">
        <f t="shared" si="5"/>
        <v>-2.6617795665965227E-3</v>
      </c>
      <c r="K140" s="35"/>
      <c r="L140" s="35"/>
      <c r="M140" s="35"/>
      <c r="N140" s="35"/>
    </row>
    <row r="141" spans="1:14">
      <c r="A141" s="85">
        <v>42937</v>
      </c>
      <c r="B141" s="35">
        <v>28.083887000000001</v>
      </c>
      <c r="C141" s="35">
        <v>16.240147</v>
      </c>
      <c r="D141" s="35">
        <v>36.055396999999999</v>
      </c>
      <c r="E141" s="35">
        <v>43.679996000000003</v>
      </c>
      <c r="F141" s="35">
        <v>35.089302000000004</v>
      </c>
      <c r="G141" s="35"/>
      <c r="H141" s="86" cm="1">
        <f t="array" ref="H141">SUM($N$3:$N$7*$B141:$F141)</f>
        <v>5251908.057</v>
      </c>
      <c r="I141" s="87">
        <f t="shared" si="4"/>
        <v>-1.2132530850388346E-2</v>
      </c>
      <c r="J141" s="87">
        <f t="shared" si="5"/>
        <v>-1.3877387131308816E-2</v>
      </c>
      <c r="K141" s="35"/>
      <c r="L141" s="35"/>
      <c r="M141" s="35"/>
      <c r="N141" s="35"/>
    </row>
    <row r="142" spans="1:14">
      <c r="A142" s="85">
        <v>42940</v>
      </c>
      <c r="B142" s="35">
        <v>28.36628</v>
      </c>
      <c r="C142" s="35">
        <v>16.277629999999998</v>
      </c>
      <c r="D142" s="35">
        <v>35.813502999999997</v>
      </c>
      <c r="E142" s="35">
        <v>43.181755000000003</v>
      </c>
      <c r="F142" s="35">
        <v>35.007572000000003</v>
      </c>
      <c r="G142" s="35"/>
      <c r="H142" s="86" cm="1">
        <f t="array" ref="H142">SUM($N$3:$N$7*$B142:$F142)</f>
        <v>5235342.419999999</v>
      </c>
      <c r="I142" s="87">
        <f t="shared" si="4"/>
        <v>-3.1542130631783127E-3</v>
      </c>
      <c r="J142" s="87">
        <f t="shared" si="5"/>
        <v>-1.524847532626894E-2</v>
      </c>
      <c r="K142" s="35"/>
      <c r="L142" s="35"/>
      <c r="M142" s="35"/>
      <c r="N142" s="35"/>
    </row>
    <row r="143" spans="1:14">
      <c r="A143" s="85">
        <v>42941</v>
      </c>
      <c r="B143" s="35">
        <v>28.755082999999999</v>
      </c>
      <c r="C143" s="35">
        <v>16.347913999999999</v>
      </c>
      <c r="D143" s="35">
        <v>36.509483000000003</v>
      </c>
      <c r="E143" s="35">
        <v>43.123623000000002</v>
      </c>
      <c r="F143" s="35">
        <v>35.739445000000003</v>
      </c>
      <c r="G143" s="35"/>
      <c r="H143" s="86" cm="1">
        <f t="array" ref="H143">SUM($N$3:$N$7*$B143:$F143)</f>
        <v>5295693.0840000007</v>
      </c>
      <c r="I143" s="87">
        <f t="shared" si="4"/>
        <v>1.152754856481808E-2</v>
      </c>
      <c r="J143" s="87">
        <f t="shared" si="5"/>
        <v>8.3369751573700857E-3</v>
      </c>
      <c r="K143" s="35"/>
      <c r="L143" s="35"/>
      <c r="M143" s="35"/>
      <c r="N143" s="35"/>
    </row>
    <row r="144" spans="1:14">
      <c r="A144" s="85">
        <v>42942</v>
      </c>
      <c r="B144" s="35">
        <v>28.926978999999999</v>
      </c>
      <c r="C144" s="35">
        <v>16.169862999999999</v>
      </c>
      <c r="D144" s="35">
        <v>36.827770000000001</v>
      </c>
      <c r="E144" s="35">
        <v>43.015667000000001</v>
      </c>
      <c r="F144" s="35">
        <v>36.400742000000001</v>
      </c>
      <c r="G144" s="35"/>
      <c r="H144" s="86" cm="1">
        <f t="array" ref="H144">SUM($N$3:$N$7*$B144:$F144)</f>
        <v>5324253.693</v>
      </c>
      <c r="I144" s="87">
        <f t="shared" si="4"/>
        <v>5.3931767847894552E-3</v>
      </c>
      <c r="J144" s="87">
        <f t="shared" si="5"/>
        <v>1.6982895456912894E-2</v>
      </c>
      <c r="K144" s="35"/>
      <c r="L144" s="35"/>
      <c r="M144" s="35"/>
      <c r="N144" s="35"/>
    </row>
    <row r="145" spans="1:14">
      <c r="A145" s="85">
        <v>42943</v>
      </c>
      <c r="B145" s="35">
        <v>29.254389</v>
      </c>
      <c r="C145" s="35">
        <v>15.490458</v>
      </c>
      <c r="D145" s="35">
        <v>36.853233000000003</v>
      </c>
      <c r="E145" s="35">
        <v>43.181755000000003</v>
      </c>
      <c r="F145" s="35">
        <v>36.393307</v>
      </c>
      <c r="G145" s="35"/>
      <c r="H145" s="86" cm="1">
        <f t="array" ref="H145">SUM($N$3:$N$7*$B145:$F145)</f>
        <v>5318713.6860000007</v>
      </c>
      <c r="I145" s="87">
        <f t="shared" si="4"/>
        <v>-1.0405227322812793E-3</v>
      </c>
      <c r="J145" s="87">
        <f t="shared" si="5"/>
        <v>4.3470423294644789E-3</v>
      </c>
      <c r="K145" s="35"/>
      <c r="L145" s="35"/>
      <c r="M145" s="35"/>
      <c r="N145" s="35"/>
    </row>
    <row r="146" spans="1:14">
      <c r="A146" s="85">
        <v>42944</v>
      </c>
      <c r="B146" s="35">
        <v>29.057939999999999</v>
      </c>
      <c r="C146" s="35">
        <v>15.598227</v>
      </c>
      <c r="D146" s="35">
        <v>36.624073000000003</v>
      </c>
      <c r="E146" s="35">
        <v>42.924320000000002</v>
      </c>
      <c r="F146" s="35">
        <v>36.148113000000002</v>
      </c>
      <c r="G146" s="35"/>
      <c r="H146" s="86" cm="1">
        <f t="array" ref="H146">SUM($N$3:$N$7*$B146:$F146)</f>
        <v>5291638.2089999989</v>
      </c>
      <c r="I146" s="87">
        <f t="shared" si="4"/>
        <v>-5.0906062251988571E-3</v>
      </c>
      <c r="J146" s="87">
        <f t="shared" si="5"/>
        <v>-6.1258320659817178E-3</v>
      </c>
      <c r="K146" s="35"/>
      <c r="L146" s="35"/>
      <c r="M146" s="35"/>
      <c r="N146" s="35"/>
    </row>
    <row r="147" spans="1:14">
      <c r="A147" s="85">
        <v>42947</v>
      </c>
      <c r="B147" s="35">
        <v>28.742806999999999</v>
      </c>
      <c r="C147" s="35">
        <v>15.673194000000001</v>
      </c>
      <c r="D147" s="35">
        <v>36.377929999999999</v>
      </c>
      <c r="E147" s="35">
        <v>42.990757000000002</v>
      </c>
      <c r="F147" s="35">
        <v>35.531399</v>
      </c>
      <c r="G147" s="35"/>
      <c r="H147" s="86" cm="1">
        <f t="array" ref="H147">SUM($N$3:$N$7*$B147:$F147)</f>
        <v>5257430.8710000012</v>
      </c>
      <c r="I147" s="87">
        <f t="shared" si="4"/>
        <v>-6.4644135991417384E-3</v>
      </c>
      <c r="J147" s="87">
        <f t="shared" si="5"/>
        <v>-1.152211204023057E-2</v>
      </c>
      <c r="K147" s="35"/>
      <c r="L147" s="35"/>
      <c r="M147" s="35"/>
      <c r="N147" s="35"/>
    </row>
    <row r="148" spans="1:14">
      <c r="A148" s="85">
        <v>42948</v>
      </c>
      <c r="B148" s="35">
        <v>29.029291000000001</v>
      </c>
      <c r="C148" s="35">
        <v>16.123007000000001</v>
      </c>
      <c r="D148" s="35">
        <v>36.327002999999998</v>
      </c>
      <c r="E148" s="35">
        <v>42.035769999999999</v>
      </c>
      <c r="F148" s="35">
        <v>36.166682999999999</v>
      </c>
      <c r="G148" s="35"/>
      <c r="H148" s="86" cm="1">
        <f t="array" ref="H148">SUM($N$3:$N$7*$B148:$F148)</f>
        <v>5269497.8820000011</v>
      </c>
      <c r="I148" s="87">
        <f t="shared" si="4"/>
        <v>2.295229608545446E-3</v>
      </c>
      <c r="J148" s="87">
        <f t="shared" si="5"/>
        <v>-4.1840213040910124E-3</v>
      </c>
      <c r="K148" s="35"/>
      <c r="L148" s="35"/>
      <c r="M148" s="35"/>
      <c r="N148" s="35"/>
    </row>
    <row r="149" spans="1:14">
      <c r="A149" s="85">
        <v>42949</v>
      </c>
      <c r="B149" s="35">
        <v>29.057939999999999</v>
      </c>
      <c r="C149" s="35">
        <v>16.455680999999998</v>
      </c>
      <c r="D149" s="35">
        <v>36.063884999999999</v>
      </c>
      <c r="E149" s="35">
        <v>42.085597999999997</v>
      </c>
      <c r="F149" s="35">
        <v>36.047806000000001</v>
      </c>
      <c r="G149" s="35"/>
      <c r="H149" s="86" cm="1">
        <f t="array" ref="H149">SUM($N$3:$N$7*$B149:$F149)</f>
        <v>5270460.0299999993</v>
      </c>
      <c r="I149" s="87">
        <f t="shared" si="4"/>
        <v>1.8258817472616151E-4</v>
      </c>
      <c r="J149" s="87">
        <f t="shared" si="5"/>
        <v>2.4782368650564379E-3</v>
      </c>
      <c r="K149" s="35"/>
      <c r="L149" s="35"/>
      <c r="M149" s="35"/>
      <c r="N149" s="35"/>
    </row>
    <row r="150" spans="1:14">
      <c r="A150" s="85">
        <v>42950</v>
      </c>
      <c r="B150" s="35">
        <v>29.303501000000001</v>
      </c>
      <c r="C150" s="35">
        <v>16.465055</v>
      </c>
      <c r="D150" s="35">
        <v>36.310023999999999</v>
      </c>
      <c r="E150" s="35">
        <v>41.670391000000002</v>
      </c>
      <c r="F150" s="35">
        <v>36.649650999999999</v>
      </c>
      <c r="G150" s="35"/>
      <c r="H150" s="86" cm="1">
        <f t="array" ref="H150">SUM($N$3:$N$7*$B150:$F150)</f>
        <v>5293154.5260000005</v>
      </c>
      <c r="I150" s="87">
        <f t="shared" si="4"/>
        <v>4.3059800986673391E-3</v>
      </c>
      <c r="J150" s="87">
        <f t="shared" si="5"/>
        <v>4.489354494440212E-3</v>
      </c>
      <c r="K150" s="35"/>
      <c r="L150" s="35"/>
      <c r="M150" s="35"/>
      <c r="N150" s="35"/>
    </row>
    <row r="151" spans="1:14">
      <c r="A151" s="85">
        <v>42951</v>
      </c>
      <c r="B151" s="35">
        <v>30.093384</v>
      </c>
      <c r="C151" s="35">
        <v>16.493165999999999</v>
      </c>
      <c r="D151" s="35">
        <v>36.475535999999998</v>
      </c>
      <c r="E151" s="35">
        <v>39.104393000000002</v>
      </c>
      <c r="F151" s="35">
        <v>36.642220000000002</v>
      </c>
      <c r="G151" s="35"/>
      <c r="H151" s="86" cm="1">
        <f t="array" ref="H151">SUM($N$3:$N$7*$B151:$F151)</f>
        <v>5240687.0670000007</v>
      </c>
      <c r="I151" s="87">
        <f t="shared" si="4"/>
        <v>-9.9123233116055198E-3</v>
      </c>
      <c r="J151" s="87">
        <f t="shared" si="5"/>
        <v>-5.6490254798495787E-3</v>
      </c>
      <c r="K151" s="35"/>
      <c r="L151" s="35"/>
      <c r="M151" s="35"/>
      <c r="N151" s="35"/>
    </row>
    <row r="152" spans="1:14">
      <c r="A152" s="85">
        <v>42954</v>
      </c>
      <c r="B152" s="35">
        <v>30.531298</v>
      </c>
      <c r="C152" s="35">
        <v>16.432255000000001</v>
      </c>
      <c r="D152" s="35">
        <v>36.551926000000002</v>
      </c>
      <c r="E152" s="35">
        <v>38.033157000000003</v>
      </c>
      <c r="F152" s="35">
        <v>36.768535999999997</v>
      </c>
      <c r="G152" s="35"/>
      <c r="H152" s="86" cm="1">
        <f t="array" ref="H152">SUM($N$3:$N$7*$B152:$F152)</f>
        <v>5224466.675999999</v>
      </c>
      <c r="I152" s="87">
        <f t="shared" si="4"/>
        <v>-3.0950886386901244E-3</v>
      </c>
      <c r="J152" s="87">
        <f t="shared" si="5"/>
        <v>-1.2976732431030813E-2</v>
      </c>
      <c r="K152" s="35"/>
      <c r="L152" s="35"/>
      <c r="M152" s="35"/>
      <c r="N152" s="35"/>
    </row>
    <row r="153" spans="1:14">
      <c r="A153" s="85">
        <v>42955</v>
      </c>
      <c r="B153" s="35">
        <v>30.490372000000001</v>
      </c>
      <c r="C153" s="35">
        <v>16.427568000000001</v>
      </c>
      <c r="D153" s="35">
        <v>37.222442999999998</v>
      </c>
      <c r="E153" s="35">
        <v>37.671928000000001</v>
      </c>
      <c r="F153" s="35">
        <v>36.619929999999997</v>
      </c>
      <c r="G153" s="35"/>
      <c r="H153" s="86" cm="1">
        <f t="array" ref="H153">SUM($N$3:$N$7*$B153:$F153)</f>
        <v>5228263.9529999997</v>
      </c>
      <c r="I153" s="87">
        <f t="shared" si="4"/>
        <v>7.26825767201289E-4</v>
      </c>
      <c r="J153" s="87">
        <f t="shared" si="5"/>
        <v>-2.37051246166331E-3</v>
      </c>
      <c r="K153" s="35"/>
      <c r="L153" s="35"/>
      <c r="M153" s="35"/>
      <c r="N153" s="35"/>
    </row>
    <row r="154" spans="1:14">
      <c r="A154" s="85">
        <v>42956</v>
      </c>
      <c r="B154" s="35">
        <v>29.577705000000002</v>
      </c>
      <c r="C154" s="35">
        <v>16.493165999999999</v>
      </c>
      <c r="D154" s="35">
        <v>36.972060999999997</v>
      </c>
      <c r="E154" s="35">
        <v>37.497540000000001</v>
      </c>
      <c r="F154" s="35">
        <v>36.590209999999999</v>
      </c>
      <c r="G154" s="35"/>
      <c r="H154" s="86" cm="1">
        <f t="array" ref="H154">SUM($N$3:$N$7*$B154:$F154)</f>
        <v>5185312.506000001</v>
      </c>
      <c r="I154" s="87">
        <f t="shared" si="4"/>
        <v>-8.2152407349963541E-3</v>
      </c>
      <c r="J154" s="87">
        <f t="shared" si="5"/>
        <v>-7.4943860164451426E-3</v>
      </c>
      <c r="K154" s="35"/>
      <c r="L154" s="35"/>
      <c r="M154" s="35"/>
      <c r="N154" s="35"/>
    </row>
    <row r="155" spans="1:14">
      <c r="A155" s="85">
        <v>42957</v>
      </c>
      <c r="B155" s="35">
        <v>29.221648999999999</v>
      </c>
      <c r="C155" s="35">
        <v>16.282318</v>
      </c>
      <c r="D155" s="35">
        <v>36.615577999999999</v>
      </c>
      <c r="E155" s="35">
        <v>36.804141999999999</v>
      </c>
      <c r="F155" s="35">
        <v>35.709727999999998</v>
      </c>
      <c r="G155" s="35"/>
      <c r="H155" s="86" cm="1">
        <f t="array" ref="H155">SUM($N$3:$N$7*$B155:$F155)</f>
        <v>5102902.6949999994</v>
      </c>
      <c r="I155" s="87">
        <f t="shared" si="4"/>
        <v>-1.5892930446264164E-2</v>
      </c>
      <c r="J155" s="87">
        <f t="shared" si="5"/>
        <v>-2.3977606931659845E-2</v>
      </c>
      <c r="K155" s="35"/>
      <c r="L155" s="35"/>
      <c r="M155" s="35"/>
      <c r="N155" s="35"/>
    </row>
    <row r="156" spans="1:14">
      <c r="A156" s="85">
        <v>42958</v>
      </c>
      <c r="B156" s="35">
        <v>28.959720999999998</v>
      </c>
      <c r="C156" s="35">
        <v>16.052723</v>
      </c>
      <c r="D156" s="35">
        <v>35.957790000000003</v>
      </c>
      <c r="E156" s="35">
        <v>37.215195000000001</v>
      </c>
      <c r="F156" s="35">
        <v>34.695495999999999</v>
      </c>
      <c r="G156" s="35"/>
      <c r="H156" s="86" cm="1">
        <f t="array" ref="H156">SUM($N$3:$N$7*$B156:$F156)</f>
        <v>5045070.5249999994</v>
      </c>
      <c r="I156" s="87">
        <f t="shared" si="4"/>
        <v>-1.1333190824247108E-2</v>
      </c>
      <c r="J156" s="87">
        <f t="shared" si="5"/>
        <v>-2.7046003657007267E-2</v>
      </c>
      <c r="K156" s="35"/>
      <c r="L156" s="35"/>
      <c r="M156" s="35"/>
      <c r="N156" s="35"/>
    </row>
    <row r="157" spans="1:14">
      <c r="A157" s="85">
        <v>42961</v>
      </c>
      <c r="B157" s="35">
        <v>29.573612000000001</v>
      </c>
      <c r="C157" s="35">
        <v>16.633735999999999</v>
      </c>
      <c r="D157" s="35">
        <v>36.568897</v>
      </c>
      <c r="E157" s="35">
        <v>37.671928000000001</v>
      </c>
      <c r="F157" s="35">
        <v>34.896110999999998</v>
      </c>
      <c r="G157" s="35"/>
      <c r="H157" s="86" cm="1">
        <f t="array" ref="H157">SUM($N$3:$N$7*$B157:$F157)</f>
        <v>5126361.3720000004</v>
      </c>
      <c r="I157" s="87">
        <f t="shared" si="4"/>
        <v>1.6112925795026545E-2</v>
      </c>
      <c r="J157" s="87">
        <f t="shared" si="5"/>
        <v>4.5971241080076108E-3</v>
      </c>
      <c r="K157" s="35"/>
      <c r="L157" s="35"/>
      <c r="M157" s="35"/>
      <c r="N157" s="35"/>
    </row>
    <row r="158" spans="1:14">
      <c r="A158" s="85">
        <v>42963</v>
      </c>
      <c r="B158" s="35">
        <v>29.986975000000001</v>
      </c>
      <c r="C158" s="35">
        <v>16.891438999999998</v>
      </c>
      <c r="D158" s="35">
        <v>36.585872999999999</v>
      </c>
      <c r="E158" s="35">
        <v>38.518951000000001</v>
      </c>
      <c r="F158" s="35">
        <v>34.591476</v>
      </c>
      <c r="G158" s="35"/>
      <c r="H158" s="86" cm="1">
        <f t="array" ref="H158">SUM($N$3:$N$7*$B158:$F158)</f>
        <v>5166965.5619999999</v>
      </c>
      <c r="I158" s="87">
        <f t="shared" si="4"/>
        <v>7.9206647860952106E-3</v>
      </c>
      <c r="J158" s="87">
        <f t="shared" si="5"/>
        <v>2.4161215665067459E-2</v>
      </c>
      <c r="K158" s="35"/>
      <c r="L158" s="35"/>
      <c r="M158" s="35"/>
      <c r="N158" s="35"/>
    </row>
    <row r="159" spans="1:14">
      <c r="A159" s="85">
        <v>42964</v>
      </c>
      <c r="B159" s="35">
        <v>29.876474000000002</v>
      </c>
      <c r="C159" s="35">
        <v>17.064802</v>
      </c>
      <c r="D159" s="35">
        <v>36.462803000000001</v>
      </c>
      <c r="E159" s="35">
        <v>38.581229999999998</v>
      </c>
      <c r="F159" s="35">
        <v>34.550609999999999</v>
      </c>
      <c r="G159" s="35"/>
      <c r="H159" s="86" cm="1">
        <f t="array" ref="H159">SUM($N$3:$N$7*$B159:$F159)</f>
        <v>5165685.3269999996</v>
      </c>
      <c r="I159" s="87">
        <f t="shared" si="4"/>
        <v>-2.4777308550605337E-4</v>
      </c>
      <c r="J159" s="87">
        <f t="shared" si="5"/>
        <v>7.6709291730359119E-3</v>
      </c>
      <c r="K159" s="35"/>
      <c r="L159" s="35"/>
      <c r="M159" s="35"/>
      <c r="N159" s="35"/>
    </row>
    <row r="160" spans="1:14">
      <c r="A160" s="85">
        <v>42965</v>
      </c>
      <c r="B160" s="35">
        <v>29.311686000000002</v>
      </c>
      <c r="C160" s="35">
        <v>17.121033000000001</v>
      </c>
      <c r="D160" s="35">
        <v>35.889888999999997</v>
      </c>
      <c r="E160" s="35">
        <v>38.170174000000003</v>
      </c>
      <c r="F160" s="35">
        <v>33.859596000000003</v>
      </c>
      <c r="G160" s="35"/>
      <c r="H160" s="86" cm="1">
        <f t="array" ref="H160">SUM($N$3:$N$7*$B160:$F160)</f>
        <v>5093628.4740000004</v>
      </c>
      <c r="I160" s="87">
        <f t="shared" si="4"/>
        <v>-1.3949137130628619E-2</v>
      </c>
      <c r="J160" s="87">
        <f t="shared" si="5"/>
        <v>-1.4193453995387739E-2</v>
      </c>
      <c r="K160" s="35"/>
      <c r="L160" s="35"/>
      <c r="M160" s="35"/>
      <c r="N160" s="35"/>
    </row>
    <row r="161" spans="1:14">
      <c r="A161" s="85">
        <v>42968</v>
      </c>
      <c r="B161" s="35">
        <v>28.763268</v>
      </c>
      <c r="C161" s="35">
        <v>17.210056000000002</v>
      </c>
      <c r="D161" s="35">
        <v>35.563118000000003</v>
      </c>
      <c r="E161" s="35">
        <v>37.954273000000001</v>
      </c>
      <c r="F161" s="35">
        <v>34.145663999999996</v>
      </c>
      <c r="G161" s="35"/>
      <c r="H161" s="86" cm="1">
        <f t="array" ref="H161">SUM($N$3:$N$7*$B161:$F161)</f>
        <v>5070000.5069999993</v>
      </c>
      <c r="I161" s="87">
        <f t="shared" si="4"/>
        <v>-4.6387299585370911E-3</v>
      </c>
      <c r="J161" s="87">
        <f t="shared" si="5"/>
        <v>-1.8523160808862071E-2</v>
      </c>
      <c r="K161" s="35"/>
      <c r="L161" s="35"/>
      <c r="M161" s="35"/>
      <c r="N161" s="35"/>
    </row>
    <row r="162" spans="1:14">
      <c r="A162" s="85">
        <v>42969</v>
      </c>
      <c r="B162" s="35">
        <v>28.959720999999998</v>
      </c>
      <c r="C162" s="35">
        <v>17.378736</v>
      </c>
      <c r="D162" s="35">
        <v>36.089351999999998</v>
      </c>
      <c r="E162" s="35">
        <v>37.937660000000001</v>
      </c>
      <c r="F162" s="35">
        <v>34.413147000000002</v>
      </c>
      <c r="G162" s="35"/>
      <c r="H162" s="86" cm="1">
        <f t="array" ref="H162">SUM($N$3:$N$7*$B162:$F162)</f>
        <v>5107694.3279999997</v>
      </c>
      <c r="I162" s="87">
        <f t="shared" si="4"/>
        <v>7.4346779547571629E-3</v>
      </c>
      <c r="J162" s="87">
        <f t="shared" si="5"/>
        <v>2.7614605328591946E-3</v>
      </c>
      <c r="K162" s="35"/>
      <c r="L162" s="35"/>
      <c r="M162" s="35"/>
      <c r="N162" s="35"/>
    </row>
    <row r="163" spans="1:14">
      <c r="A163" s="85">
        <v>42970</v>
      </c>
      <c r="B163" s="35">
        <v>28.648674</v>
      </c>
      <c r="C163" s="35">
        <v>17.472448</v>
      </c>
      <c r="D163" s="35">
        <v>36.242125999999999</v>
      </c>
      <c r="E163" s="35">
        <v>37.676079000000001</v>
      </c>
      <c r="F163" s="35">
        <v>34.896110999999998</v>
      </c>
      <c r="G163" s="35"/>
      <c r="H163" s="86" cm="1">
        <f t="array" ref="H163">SUM($N$3:$N$7*$B163:$F163)</f>
        <v>5112869.4539999999</v>
      </c>
      <c r="I163" s="87">
        <f t="shared" si="4"/>
        <v>1.0132019787540969E-3</v>
      </c>
      <c r="J163" s="87">
        <f t="shared" si="5"/>
        <v>8.4554127639262511E-3</v>
      </c>
      <c r="K163" s="35"/>
      <c r="L163" s="35"/>
      <c r="M163" s="35"/>
      <c r="N163" s="35"/>
    </row>
    <row r="164" spans="1:14">
      <c r="A164" s="85">
        <v>42971</v>
      </c>
      <c r="B164" s="35">
        <v>29.107051999999999</v>
      </c>
      <c r="C164" s="35">
        <v>17.430278999999999</v>
      </c>
      <c r="D164" s="35">
        <v>36.441586000000001</v>
      </c>
      <c r="E164" s="35">
        <v>38.082985000000001</v>
      </c>
      <c r="F164" s="35">
        <v>34.922119000000002</v>
      </c>
      <c r="G164" s="35"/>
      <c r="H164" s="86" cm="1">
        <f t="array" ref="H164">SUM($N$3:$N$7*$B164:$F164)</f>
        <v>5147472.693</v>
      </c>
      <c r="I164" s="87">
        <f t="shared" si="4"/>
        <v>6.7678706275060563E-3</v>
      </c>
      <c r="J164" s="87">
        <f t="shared" si="5"/>
        <v>7.7879298261718244E-3</v>
      </c>
      <c r="K164" s="35"/>
      <c r="L164" s="35"/>
      <c r="M164" s="35"/>
      <c r="N164" s="35"/>
    </row>
    <row r="165" spans="1:14">
      <c r="A165" s="85">
        <v>42972</v>
      </c>
      <c r="B165" s="35">
        <v>29.835545</v>
      </c>
      <c r="C165" s="35">
        <v>17.594273000000001</v>
      </c>
      <c r="D165" s="35">
        <v>36.382171999999997</v>
      </c>
      <c r="E165" s="35">
        <v>38.045608999999999</v>
      </c>
      <c r="F165" s="35">
        <v>34.792090999999999</v>
      </c>
      <c r="G165" s="35"/>
      <c r="H165" s="86" cm="1">
        <f t="array" ref="H165">SUM($N$3:$N$7*$B165:$F165)</f>
        <v>5169439.7699999996</v>
      </c>
      <c r="I165" s="87">
        <f t="shared" si="4"/>
        <v>4.2675460969170409E-3</v>
      </c>
      <c r="J165" s="87">
        <f t="shared" si="5"/>
        <v>1.1064298924304161E-2</v>
      </c>
      <c r="K165" s="35"/>
      <c r="L165" s="35"/>
      <c r="M165" s="35"/>
      <c r="N165" s="35"/>
    </row>
    <row r="166" spans="1:14">
      <c r="A166" s="85">
        <v>42975</v>
      </c>
      <c r="B166" s="35">
        <v>29.712766999999999</v>
      </c>
      <c r="C166" s="35">
        <v>17.144459000000001</v>
      </c>
      <c r="D166" s="35">
        <v>36.085106000000003</v>
      </c>
      <c r="E166" s="35">
        <v>37.647007000000002</v>
      </c>
      <c r="F166" s="35">
        <v>34.439155999999997</v>
      </c>
      <c r="G166" s="35"/>
      <c r="H166" s="86" cm="1">
        <f t="array" ref="H166">SUM($N$3:$N$7*$B166:$F166)</f>
        <v>5115940.335</v>
      </c>
      <c r="I166" s="87">
        <f t="shared" si="4"/>
        <v>-1.0349174645669534E-2</v>
      </c>
      <c r="J166" s="87">
        <f t="shared" si="5"/>
        <v>-6.1257941286178008E-3</v>
      </c>
      <c r="K166" s="35"/>
      <c r="L166" s="35"/>
      <c r="M166" s="35"/>
      <c r="N166" s="35"/>
    </row>
    <row r="167" spans="1:14">
      <c r="A167" s="85">
        <v>42976</v>
      </c>
      <c r="B167" s="35">
        <v>29.098863999999999</v>
      </c>
      <c r="C167" s="35">
        <v>16.769617</v>
      </c>
      <c r="D167" s="35">
        <v>35.851695999999997</v>
      </c>
      <c r="E167" s="35">
        <v>37.622096999999997</v>
      </c>
      <c r="F167" s="35">
        <v>34.487450000000003</v>
      </c>
      <c r="G167" s="35"/>
      <c r="H167" s="86" cm="1">
        <f t="array" ref="H167">SUM($N$3:$N$7*$B167:$F167)</f>
        <v>5076380.8920000019</v>
      </c>
      <c r="I167" s="87">
        <f t="shared" si="4"/>
        <v>-7.7325849031815164E-3</v>
      </c>
      <c r="J167" s="87">
        <f t="shared" si="5"/>
        <v>-1.8001733677225462E-2</v>
      </c>
      <c r="K167" s="35"/>
      <c r="L167" s="35"/>
      <c r="M167" s="35"/>
      <c r="N167" s="35"/>
    </row>
    <row r="168" spans="1:14">
      <c r="A168" s="85">
        <v>42977</v>
      </c>
      <c r="B168" s="35">
        <v>29.332148</v>
      </c>
      <c r="C168" s="35">
        <v>16.896124</v>
      </c>
      <c r="D168" s="35">
        <v>36.250610000000002</v>
      </c>
      <c r="E168" s="35">
        <v>37.705139000000003</v>
      </c>
      <c r="F168" s="35">
        <v>35.081871</v>
      </c>
      <c r="G168" s="35"/>
      <c r="H168" s="86" cm="1">
        <f t="array" ref="H168">SUM($N$3:$N$7*$B168:$F168)</f>
        <v>5123774.4359999998</v>
      </c>
      <c r="I168" s="87">
        <f t="shared" si="4"/>
        <v>9.3360890382923056E-3</v>
      </c>
      <c r="J168" s="87">
        <f t="shared" si="5"/>
        <v>1.5313120339586206E-3</v>
      </c>
      <c r="K168" s="35"/>
      <c r="L168" s="35"/>
      <c r="M168" s="35"/>
      <c r="N168" s="35"/>
    </row>
    <row r="169" spans="1:14">
      <c r="A169" s="85">
        <v>42978</v>
      </c>
      <c r="B169" s="35">
        <v>29.053847999999999</v>
      </c>
      <c r="C169" s="35">
        <v>16.914864999999999</v>
      </c>
      <c r="D169" s="35">
        <v>36.997520000000002</v>
      </c>
      <c r="E169" s="35">
        <v>37.958416</v>
      </c>
      <c r="F169" s="35">
        <v>35.880623</v>
      </c>
      <c r="G169" s="35"/>
      <c r="H169" s="86" cm="1">
        <f t="array" ref="H169">SUM($N$3:$N$7*$B169:$F169)</f>
        <v>5174573.9759999998</v>
      </c>
      <c r="I169" s="87">
        <f t="shared" si="4"/>
        <v>9.9144762585718915E-3</v>
      </c>
      <c r="J169" s="87">
        <f t="shared" si="5"/>
        <v>1.9343127729982479E-2</v>
      </c>
      <c r="K169" s="35"/>
      <c r="L169" s="35"/>
      <c r="M169" s="35"/>
      <c r="N169" s="35"/>
    </row>
    <row r="170" spans="1:14">
      <c r="A170" s="85">
        <v>42979</v>
      </c>
      <c r="B170" s="35">
        <v>29.368984000000001</v>
      </c>
      <c r="C170" s="35">
        <v>16.835213</v>
      </c>
      <c r="D170" s="35">
        <v>36.751381000000002</v>
      </c>
      <c r="E170" s="35">
        <v>38.286434</v>
      </c>
      <c r="F170" s="35">
        <v>36.021796999999999</v>
      </c>
      <c r="G170" s="35"/>
      <c r="H170" s="86" cm="1">
        <f t="array" ref="H170">SUM($N$3:$N$7*$B170:$F170)</f>
        <v>5189705.6969999988</v>
      </c>
      <c r="I170" s="87">
        <f t="shared" si="4"/>
        <v>2.924244791973285E-3</v>
      </c>
      <c r="J170" s="87">
        <f t="shared" si="5"/>
        <v>1.2867713406109704E-2</v>
      </c>
      <c r="K170" s="35"/>
      <c r="L170" s="35"/>
      <c r="M170" s="35"/>
      <c r="N170" s="35"/>
    </row>
    <row r="171" spans="1:14">
      <c r="A171" s="85">
        <v>42982</v>
      </c>
      <c r="B171" s="35">
        <v>29.266665</v>
      </c>
      <c r="C171" s="35">
        <v>16.769617</v>
      </c>
      <c r="D171" s="35">
        <v>36.369438000000002</v>
      </c>
      <c r="E171" s="35">
        <v>38.240760999999999</v>
      </c>
      <c r="F171" s="35">
        <v>36.040367000000003</v>
      </c>
      <c r="G171" s="35"/>
      <c r="H171" s="86" cm="1">
        <f t="array" ref="H171">SUM($N$3:$N$7*$B171:$F171)</f>
        <v>5170665.9840000011</v>
      </c>
      <c r="I171" s="87">
        <f t="shared" si="4"/>
        <v>-3.6687461894041595E-3</v>
      </c>
      <c r="J171" s="87">
        <f t="shared" si="5"/>
        <v>-7.5522970936814371E-4</v>
      </c>
      <c r="K171" s="35"/>
      <c r="L171" s="35"/>
      <c r="M171" s="35"/>
      <c r="N171" s="35"/>
    </row>
    <row r="172" spans="1:14">
      <c r="A172" s="85">
        <v>42983</v>
      </c>
      <c r="B172" s="35">
        <v>28.787822999999999</v>
      </c>
      <c r="C172" s="35">
        <v>17.036694000000001</v>
      </c>
      <c r="D172" s="35">
        <v>36.263339999999999</v>
      </c>
      <c r="E172" s="35">
        <v>38.448368000000002</v>
      </c>
      <c r="F172" s="35">
        <v>36.062663999999998</v>
      </c>
      <c r="G172" s="35"/>
      <c r="H172" s="86" cm="1">
        <f t="array" ref="H172">SUM($N$3:$N$7*$B172:$F172)</f>
        <v>5167763.3369999994</v>
      </c>
      <c r="I172" s="87">
        <f t="shared" si="4"/>
        <v>-5.6136811176421553E-4</v>
      </c>
      <c r="J172" s="87">
        <f t="shared" si="5"/>
        <v>-4.2280547840475302E-3</v>
      </c>
      <c r="K172" s="35"/>
      <c r="L172" s="35"/>
      <c r="M172" s="35"/>
      <c r="N172" s="35"/>
    </row>
    <row r="173" spans="1:14">
      <c r="A173" s="85">
        <v>42984</v>
      </c>
      <c r="B173" s="35">
        <v>28.648674</v>
      </c>
      <c r="C173" s="35">
        <v>17.130403999999999</v>
      </c>
      <c r="D173" s="35">
        <v>36.242125999999999</v>
      </c>
      <c r="E173" s="35">
        <v>37.763267999999997</v>
      </c>
      <c r="F173" s="35">
        <v>35.665142000000003</v>
      </c>
      <c r="G173" s="35"/>
      <c r="H173" s="86" cm="1">
        <f t="array" ref="H173">SUM($N$3:$N$7*$B173:$F173)</f>
        <v>5129837.2620000001</v>
      </c>
      <c r="I173" s="87">
        <f t="shared" si="4"/>
        <v>-7.3389728837729429E-3</v>
      </c>
      <c r="J173" s="87">
        <f t="shared" si="5"/>
        <v>-7.8962211301871754E-3</v>
      </c>
      <c r="K173" s="35"/>
      <c r="L173" s="35"/>
      <c r="M173" s="35"/>
      <c r="N173" s="35"/>
    </row>
    <row r="174" spans="1:14">
      <c r="A174" s="85">
        <v>42985</v>
      </c>
      <c r="B174" s="35">
        <v>28.300798</v>
      </c>
      <c r="C174" s="35">
        <v>17.299084000000001</v>
      </c>
      <c r="D174" s="35">
        <v>36.929622999999999</v>
      </c>
      <c r="E174" s="35">
        <v>38.315502000000002</v>
      </c>
      <c r="F174" s="35">
        <v>36.333866</v>
      </c>
      <c r="G174" s="35"/>
      <c r="H174" s="86" cm="1">
        <f t="array" ref="H174">SUM($N$3:$N$7*$B174:$F174)</f>
        <v>5186902.8089999985</v>
      </c>
      <c r="I174" s="87">
        <f t="shared" si="4"/>
        <v>1.1124241196249995E-2</v>
      </c>
      <c r="J174" s="87">
        <f t="shared" si="5"/>
        <v>3.7036278079851659E-3</v>
      </c>
      <c r="K174" s="35"/>
      <c r="L174" s="35"/>
      <c r="M174" s="35"/>
      <c r="N174" s="35"/>
    </row>
    <row r="175" spans="1:14">
      <c r="A175" s="85">
        <v>42986</v>
      </c>
      <c r="B175" s="35">
        <v>28.534078999999998</v>
      </c>
      <c r="C175" s="35">
        <v>17.205372000000001</v>
      </c>
      <c r="D175" s="35">
        <v>36.484023999999998</v>
      </c>
      <c r="E175" s="35">
        <v>38.564628999999996</v>
      </c>
      <c r="F175" s="35">
        <v>35.587128</v>
      </c>
      <c r="G175" s="35"/>
      <c r="H175" s="86" cm="1">
        <f t="array" ref="H175">SUM($N$3:$N$7*$B175:$F175)</f>
        <v>5160382.6559999995</v>
      </c>
      <c r="I175" s="87">
        <f t="shared" si="4"/>
        <v>-5.1129072543990572E-3</v>
      </c>
      <c r="J175" s="87">
        <f t="shared" si="5"/>
        <v>5.9544567283389416E-3</v>
      </c>
      <c r="K175" s="35"/>
      <c r="L175" s="35"/>
      <c r="M175" s="35"/>
      <c r="N175" s="35"/>
    </row>
    <row r="176" spans="1:14">
      <c r="A176" s="85">
        <v>42989</v>
      </c>
      <c r="B176" s="35">
        <v>28.976088000000001</v>
      </c>
      <c r="C176" s="35">
        <v>17.734838</v>
      </c>
      <c r="D176" s="35">
        <v>37.163029000000002</v>
      </c>
      <c r="E176" s="35">
        <v>39.357674000000003</v>
      </c>
      <c r="F176" s="35">
        <v>35.520251999999999</v>
      </c>
      <c r="G176" s="35"/>
      <c r="H176" s="86" cm="1">
        <f t="array" ref="H176">SUM($N$3:$N$7*$B176:$F176)</f>
        <v>5238812.0730000008</v>
      </c>
      <c r="I176" s="87">
        <f t="shared" si="4"/>
        <v>1.5198372335588628E-2</v>
      </c>
      <c r="J176" s="87">
        <f t="shared" si="5"/>
        <v>1.0007757213019719E-2</v>
      </c>
      <c r="K176" s="35"/>
      <c r="L176" s="35"/>
      <c r="M176" s="35"/>
      <c r="N176" s="35"/>
    </row>
    <row r="177" spans="1:14">
      <c r="A177" s="85">
        <v>42990</v>
      </c>
      <c r="B177" s="35">
        <v>29.913302999999999</v>
      </c>
      <c r="C177" s="35">
        <v>17.70204</v>
      </c>
      <c r="D177" s="35">
        <v>37.948135000000001</v>
      </c>
      <c r="E177" s="35">
        <v>39.610954</v>
      </c>
      <c r="F177" s="35">
        <v>35.419944999999998</v>
      </c>
      <c r="G177" s="35"/>
      <c r="H177" s="86" cm="1">
        <f t="array" ref="H177">SUM($N$3:$N$7*$B177:$F177)</f>
        <v>5299614.4409999987</v>
      </c>
      <c r="I177" s="87">
        <f t="shared" si="4"/>
        <v>1.160613649673814E-2</v>
      </c>
      <c r="J177" s="87">
        <f t="shared" si="5"/>
        <v>2.6980903216181851E-2</v>
      </c>
      <c r="K177" s="35"/>
      <c r="L177" s="35"/>
      <c r="M177" s="35"/>
      <c r="N177" s="35"/>
    </row>
    <row r="178" spans="1:14">
      <c r="A178" s="85">
        <v>42991</v>
      </c>
      <c r="B178" s="35">
        <v>29.770064999999999</v>
      </c>
      <c r="C178" s="35">
        <v>17.449020000000001</v>
      </c>
      <c r="D178" s="35">
        <v>37.791114999999998</v>
      </c>
      <c r="E178" s="35">
        <v>39.876682000000002</v>
      </c>
      <c r="F178" s="35">
        <v>35.713439999999999</v>
      </c>
      <c r="G178" s="35"/>
      <c r="H178" s="86" cm="1">
        <f t="array" ref="H178">SUM($N$3:$N$7*$B178:$F178)</f>
        <v>5299810.6260000002</v>
      </c>
      <c r="I178" s="87">
        <f t="shared" si="4"/>
        <v>3.7018730737026218E-5</v>
      </c>
      <c r="J178" s="87">
        <f t="shared" si="5"/>
        <v>1.164358487191719E-2</v>
      </c>
      <c r="K178" s="35"/>
      <c r="L178" s="35"/>
      <c r="M178" s="35"/>
      <c r="N178" s="35"/>
    </row>
    <row r="179" spans="1:14">
      <c r="A179" s="85">
        <v>42992</v>
      </c>
      <c r="B179" s="35">
        <v>29.954235000000001</v>
      </c>
      <c r="C179" s="35">
        <v>17.725470000000001</v>
      </c>
      <c r="D179" s="35">
        <v>37.375221000000003</v>
      </c>
      <c r="E179" s="35">
        <v>39.669086</v>
      </c>
      <c r="F179" s="35">
        <v>35.706012999999999</v>
      </c>
      <c r="G179" s="35"/>
      <c r="H179" s="86" cm="1">
        <f t="array" ref="H179">SUM($N$3:$N$7*$B179:$F179)</f>
        <v>5294190.8250000002</v>
      </c>
      <c r="I179" s="87">
        <f t="shared" si="4"/>
        <v>-1.0603776996163106E-3</v>
      </c>
      <c r="J179" s="87">
        <f t="shared" si="5"/>
        <v>-1.0233982227157989E-3</v>
      </c>
      <c r="K179" s="35"/>
      <c r="L179" s="35"/>
      <c r="M179" s="35"/>
      <c r="N179" s="35"/>
    </row>
    <row r="180" spans="1:14">
      <c r="A180" s="85">
        <v>42993</v>
      </c>
      <c r="B180" s="35">
        <v>29.557247</v>
      </c>
      <c r="C180" s="35">
        <v>17.851977999999999</v>
      </c>
      <c r="D180" s="35">
        <v>37.706242000000003</v>
      </c>
      <c r="E180" s="35">
        <v>39.029654999999998</v>
      </c>
      <c r="F180" s="35">
        <v>34.985275000000001</v>
      </c>
      <c r="G180" s="35"/>
      <c r="H180" s="86" cm="1">
        <f t="array" ref="H180">SUM($N$3:$N$7*$B180:$F180)</f>
        <v>5251303.1009999998</v>
      </c>
      <c r="I180" s="87">
        <f t="shared" si="4"/>
        <v>-8.1009025586077366E-3</v>
      </c>
      <c r="J180" s="87">
        <f t="shared" si="5"/>
        <v>-9.1526902418042067E-3</v>
      </c>
      <c r="K180" s="35"/>
      <c r="L180" s="35"/>
      <c r="M180" s="35"/>
      <c r="N180" s="35"/>
    </row>
    <row r="181" spans="1:14">
      <c r="A181" s="85">
        <v>42996</v>
      </c>
      <c r="B181" s="35">
        <v>29.712766999999999</v>
      </c>
      <c r="C181" s="35">
        <v>17.894145999999999</v>
      </c>
      <c r="D181" s="35">
        <v>37.375221000000003</v>
      </c>
      <c r="E181" s="35">
        <v>39.532063000000001</v>
      </c>
      <c r="F181" s="35">
        <v>35.832321</v>
      </c>
      <c r="G181" s="35"/>
      <c r="H181" s="86" cm="1">
        <f t="array" ref="H181">SUM($N$3:$N$7*$B181:$F181)</f>
        <v>5291435.0940000005</v>
      </c>
      <c r="I181" s="87">
        <f t="shared" si="4"/>
        <v>7.6422922516810043E-3</v>
      </c>
      <c r="J181" s="87">
        <f t="shared" si="5"/>
        <v>-5.2051977178202424E-4</v>
      </c>
      <c r="K181" s="35"/>
      <c r="L181" s="35"/>
      <c r="M181" s="35"/>
      <c r="N181" s="35"/>
    </row>
    <row r="182" spans="1:14">
      <c r="A182" s="85">
        <v>42997</v>
      </c>
      <c r="B182" s="35">
        <v>29.426280999999999</v>
      </c>
      <c r="C182" s="35">
        <v>17.964434000000001</v>
      </c>
      <c r="D182" s="35">
        <v>37.201228999999998</v>
      </c>
      <c r="E182" s="35">
        <v>39.764575999999998</v>
      </c>
      <c r="F182" s="35">
        <v>36.088669000000003</v>
      </c>
      <c r="G182" s="35"/>
      <c r="H182" s="86" cm="1">
        <f t="array" ref="H182">SUM($N$3:$N$7*$B182:$F182)</f>
        <v>5294691.2369999988</v>
      </c>
      <c r="I182" s="87">
        <f t="shared" si="4"/>
        <v>6.153610395203124E-4</v>
      </c>
      <c r="J182" s="87">
        <f t="shared" si="5"/>
        <v>8.2623560601056134E-3</v>
      </c>
      <c r="K182" s="35"/>
      <c r="L182" s="35"/>
      <c r="M182" s="35"/>
      <c r="N182" s="35"/>
    </row>
    <row r="183" spans="1:14">
      <c r="A183" s="85">
        <v>42998</v>
      </c>
      <c r="B183" s="35">
        <v>29.757785999999999</v>
      </c>
      <c r="C183" s="35">
        <v>18.104996</v>
      </c>
      <c r="D183" s="35">
        <v>37.264885</v>
      </c>
      <c r="E183" s="35">
        <v>39.909903999999997</v>
      </c>
      <c r="F183" s="35">
        <v>36.103530999999997</v>
      </c>
      <c r="G183" s="35"/>
      <c r="H183" s="86" cm="1">
        <f t="array" ref="H183">SUM($N$3:$N$7*$B183:$F183)</f>
        <v>5317656.3659999995</v>
      </c>
      <c r="I183" s="87">
        <f t="shared" si="4"/>
        <v>4.3373877667345351E-3</v>
      </c>
      <c r="J183" s="87">
        <f t="shared" si="5"/>
        <v>4.9554178656998626E-3</v>
      </c>
      <c r="K183" s="35"/>
      <c r="L183" s="35"/>
      <c r="M183" s="35"/>
      <c r="N183" s="35"/>
    </row>
    <row r="184" spans="1:14">
      <c r="A184" s="85">
        <v>42999</v>
      </c>
      <c r="B184" s="35">
        <v>30.228442999999999</v>
      </c>
      <c r="C184" s="35">
        <v>17.70204</v>
      </c>
      <c r="D184" s="35">
        <v>37.574683999999998</v>
      </c>
      <c r="E184" s="35">
        <v>40.258674999999997</v>
      </c>
      <c r="F184" s="35">
        <v>35.750594999999997</v>
      </c>
      <c r="G184" s="35"/>
      <c r="H184" s="86" cm="1">
        <f t="array" ref="H184">SUM($N$3:$N$7*$B184:$F184)</f>
        <v>5329976.4209999992</v>
      </c>
      <c r="I184" s="87">
        <f t="shared" si="4"/>
        <v>2.3168204472128195E-3</v>
      </c>
      <c r="J184" s="87">
        <f t="shared" si="5"/>
        <v>6.6642571626127634E-3</v>
      </c>
      <c r="K184" s="35"/>
      <c r="L184" s="35"/>
      <c r="M184" s="35"/>
      <c r="N184" s="35"/>
    </row>
    <row r="185" spans="1:14">
      <c r="A185" s="85">
        <v>43000</v>
      </c>
      <c r="B185" s="35">
        <v>29.753689000000001</v>
      </c>
      <c r="C185" s="35">
        <v>17.538046000000001</v>
      </c>
      <c r="D185" s="35">
        <v>37.621364999999997</v>
      </c>
      <c r="E185" s="35">
        <v>40.806755000000003</v>
      </c>
      <c r="F185" s="35">
        <v>36.671944000000003</v>
      </c>
      <c r="G185" s="35"/>
      <c r="H185" s="86" cm="1">
        <f t="array" ref="H185">SUM($N$3:$N$7*$B185:$F185)</f>
        <v>5358929.3669999996</v>
      </c>
      <c r="I185" s="87">
        <f t="shared" si="4"/>
        <v>5.4320964509197989E-3</v>
      </c>
      <c r="J185" s="87">
        <f t="shared" si="5"/>
        <v>7.7615020902612741E-3</v>
      </c>
      <c r="K185" s="35"/>
      <c r="L185" s="35"/>
      <c r="M185" s="35"/>
      <c r="N185" s="35"/>
    </row>
    <row r="186" spans="1:14">
      <c r="A186" s="85">
        <v>43003</v>
      </c>
      <c r="B186" s="35">
        <v>29.319870000000002</v>
      </c>
      <c r="C186" s="35">
        <v>17.861349000000001</v>
      </c>
      <c r="D186" s="35">
        <v>37.549216999999999</v>
      </c>
      <c r="E186" s="35">
        <v>40.736172000000003</v>
      </c>
      <c r="F186" s="35">
        <v>36.846553999999998</v>
      </c>
      <c r="G186" s="35"/>
      <c r="H186" s="86" cm="1">
        <f t="array" ref="H186">SUM($N$3:$N$7*$B186:$F186)</f>
        <v>5356334.3459999999</v>
      </c>
      <c r="I186" s="87">
        <f t="shared" si="4"/>
        <v>-4.8424243394207256E-4</v>
      </c>
      <c r="J186" s="87">
        <f t="shared" si="5"/>
        <v>4.9452235653708598E-3</v>
      </c>
      <c r="K186" s="35"/>
      <c r="L186" s="35"/>
      <c r="M186" s="35"/>
      <c r="N186" s="35"/>
    </row>
    <row r="187" spans="1:14">
      <c r="A187" s="85">
        <v>43004</v>
      </c>
      <c r="B187" s="35">
        <v>29.283037</v>
      </c>
      <c r="C187" s="35">
        <v>18.189339</v>
      </c>
      <c r="D187" s="35">
        <v>36.840504000000003</v>
      </c>
      <c r="E187" s="35">
        <v>39.860076999999997</v>
      </c>
      <c r="F187" s="35">
        <v>36.939425999999997</v>
      </c>
      <c r="G187" s="35"/>
      <c r="H187" s="86" cm="1">
        <f t="array" ref="H187">SUM($N$3:$N$7*$B187:$F187)</f>
        <v>5316708.6390000004</v>
      </c>
      <c r="I187" s="87">
        <f t="shared" si="4"/>
        <v>-7.3979151487417738E-3</v>
      </c>
      <c r="J187" s="87">
        <f t="shared" si="5"/>
        <v>-7.878575198246196E-3</v>
      </c>
      <c r="K187" s="35"/>
      <c r="L187" s="35"/>
      <c r="M187" s="35"/>
      <c r="N187" s="35"/>
    </row>
    <row r="188" spans="1:14">
      <c r="A188" s="85">
        <v>43005</v>
      </c>
      <c r="B188" s="35">
        <v>29.430374</v>
      </c>
      <c r="C188" s="35">
        <v>18.498584999999999</v>
      </c>
      <c r="D188" s="35">
        <v>36.496749999999999</v>
      </c>
      <c r="E188" s="35">
        <v>40.586692999999997</v>
      </c>
      <c r="F188" s="35">
        <v>36.697947999999997</v>
      </c>
      <c r="G188" s="35"/>
      <c r="H188" s="86" cm="1">
        <f t="array" ref="H188">SUM($N$3:$N$7*$B188:$F188)</f>
        <v>5336441.55</v>
      </c>
      <c r="I188" s="87">
        <f t="shared" si="4"/>
        <v>3.7114900100507775E-3</v>
      </c>
      <c r="J188" s="87">
        <f t="shared" si="5"/>
        <v>-3.7138824268607706E-3</v>
      </c>
      <c r="K188" s="35"/>
      <c r="L188" s="35"/>
      <c r="M188" s="35"/>
      <c r="N188" s="35"/>
    </row>
    <row r="189" spans="1:14">
      <c r="A189" s="85">
        <v>43006</v>
      </c>
      <c r="B189" s="35">
        <v>29.606356000000002</v>
      </c>
      <c r="C189" s="35">
        <v>18.643839</v>
      </c>
      <c r="D189" s="35">
        <v>36.496749999999999</v>
      </c>
      <c r="E189" s="35">
        <v>40.881489000000002</v>
      </c>
      <c r="F189" s="35">
        <v>37.117764000000001</v>
      </c>
      <c r="G189" s="35"/>
      <c r="H189" s="86" cm="1">
        <f t="array" ref="H189">SUM($N$3:$N$7*$B189:$F189)</f>
        <v>5370624.534</v>
      </c>
      <c r="I189" s="87">
        <f t="shared" si="4"/>
        <v>6.4055763901320617E-3</v>
      </c>
      <c r="J189" s="87">
        <f t="shared" si="5"/>
        <v>1.0140840632963499E-2</v>
      </c>
      <c r="K189" s="35"/>
      <c r="L189" s="35"/>
      <c r="M189" s="35"/>
      <c r="N189" s="35"/>
    </row>
    <row r="190" spans="1:14">
      <c r="A190" s="85">
        <v>43007</v>
      </c>
      <c r="B190" s="35">
        <v>29.913302999999999</v>
      </c>
      <c r="C190" s="35">
        <v>18.690693</v>
      </c>
      <c r="D190" s="35">
        <v>36.619827000000001</v>
      </c>
      <c r="E190" s="35">
        <v>40.611603000000002</v>
      </c>
      <c r="F190" s="35">
        <v>36.623646000000001</v>
      </c>
      <c r="G190" s="35"/>
      <c r="H190" s="86" cm="1">
        <f t="array" ref="H190">SUM($N$3:$N$7*$B190:$F190)</f>
        <v>5361149.3760000011</v>
      </c>
      <c r="I190" s="87">
        <f t="shared" si="4"/>
        <v>-1.7642562685241669E-3</v>
      </c>
      <c r="J190" s="87">
        <f t="shared" si="5"/>
        <v>4.6300190433081756E-3</v>
      </c>
      <c r="K190" s="35"/>
      <c r="L190" s="35"/>
      <c r="M190" s="35"/>
      <c r="N190" s="35"/>
    </row>
    <row r="191" spans="1:14">
      <c r="A191" s="85">
        <v>43010</v>
      </c>
      <c r="B191" s="35">
        <v>30.731836000000001</v>
      </c>
      <c r="C191" s="35">
        <v>18.901544999999999</v>
      </c>
      <c r="D191" s="35">
        <v>36.747135</v>
      </c>
      <c r="E191" s="35">
        <v>40.856583000000001</v>
      </c>
      <c r="F191" s="35">
        <v>36.619929999999997</v>
      </c>
      <c r="G191" s="35"/>
      <c r="H191" s="86" cm="1">
        <f t="array" ref="H191">SUM($N$3:$N$7*$B191:$F191)</f>
        <v>5407281.9569999995</v>
      </c>
      <c r="I191" s="87">
        <f t="shared" si="4"/>
        <v>8.6049795975686738E-3</v>
      </c>
      <c r="J191" s="87">
        <f t="shared" si="5"/>
        <v>6.825541939849078E-3</v>
      </c>
      <c r="K191" s="35"/>
      <c r="L191" s="35"/>
      <c r="M191" s="35"/>
      <c r="N191" s="35"/>
    </row>
    <row r="192" spans="1:14">
      <c r="A192" s="85">
        <v>43011</v>
      </c>
      <c r="B192" s="35">
        <v>30.490372000000001</v>
      </c>
      <c r="C192" s="35">
        <v>18.695381000000001</v>
      </c>
      <c r="D192" s="35">
        <v>36.963569999999997</v>
      </c>
      <c r="E192" s="35">
        <v>40.466282</v>
      </c>
      <c r="F192" s="35">
        <v>36.55677</v>
      </c>
      <c r="G192" s="35"/>
      <c r="H192" s="86" cm="1">
        <f t="array" ref="H192">SUM($N$3:$N$7*$B192:$F192)</f>
        <v>5384688.375</v>
      </c>
      <c r="I192" s="87">
        <f t="shared" si="4"/>
        <v>-4.178362101268096E-3</v>
      </c>
      <c r="J192" s="87">
        <f t="shared" si="5"/>
        <v>4.3906627756680194E-3</v>
      </c>
      <c r="K192" s="35"/>
      <c r="L192" s="35"/>
      <c r="M192" s="35"/>
      <c r="N192" s="35"/>
    </row>
    <row r="193" spans="1:14">
      <c r="A193" s="85">
        <v>43012</v>
      </c>
      <c r="B193" s="35">
        <v>30.179331000000001</v>
      </c>
      <c r="C193" s="35">
        <v>18.386133000000001</v>
      </c>
      <c r="D193" s="35">
        <v>37.006011999999998</v>
      </c>
      <c r="E193" s="35">
        <v>39.635863999999998</v>
      </c>
      <c r="F193" s="35">
        <v>34.936985</v>
      </c>
      <c r="G193" s="35"/>
      <c r="H193" s="86" cm="1">
        <f t="array" ref="H193">SUM($N$3:$N$7*$B193:$F193)</f>
        <v>5284762.7250000006</v>
      </c>
      <c r="I193" s="87">
        <f t="shared" si="4"/>
        <v>-1.8557369162518933E-2</v>
      </c>
      <c r="J193" s="87">
        <f t="shared" si="5"/>
        <v>-2.2658191855779108E-2</v>
      </c>
      <c r="K193" s="35"/>
      <c r="L193" s="35"/>
      <c r="M193" s="35"/>
      <c r="N193" s="35"/>
    </row>
    <row r="194" spans="1:14">
      <c r="A194" s="85">
        <v>43013</v>
      </c>
      <c r="B194" s="35">
        <v>30.695012999999999</v>
      </c>
      <c r="C194" s="35">
        <v>18.714123000000001</v>
      </c>
      <c r="D194" s="35">
        <v>37.184254000000003</v>
      </c>
      <c r="E194" s="35">
        <v>40.320957</v>
      </c>
      <c r="F194" s="35">
        <v>35.832321</v>
      </c>
      <c r="G194" s="35"/>
      <c r="H194" s="86" cm="1">
        <f t="array" ref="H194">SUM($N$3:$N$7*$B194:$F194)</f>
        <v>5370640.0439999998</v>
      </c>
      <c r="I194" s="87">
        <f t="shared" si="4"/>
        <v>1.6249985755036667E-2</v>
      </c>
      <c r="J194" s="87">
        <f t="shared" si="5"/>
        <v>-2.6089403920240839E-3</v>
      </c>
      <c r="K194" s="35"/>
      <c r="L194" s="35"/>
      <c r="M194" s="35"/>
      <c r="N194" s="35"/>
    </row>
    <row r="195" spans="1:14">
      <c r="A195" s="85">
        <v>43014</v>
      </c>
      <c r="B195" s="35">
        <v>30.580414000000001</v>
      </c>
      <c r="C195" s="35">
        <v>18.404876999999999</v>
      </c>
      <c r="D195" s="35">
        <v>36.925381000000002</v>
      </c>
      <c r="E195" s="35">
        <v>40.217154999999998</v>
      </c>
      <c r="F195" s="35">
        <v>35.605697999999997</v>
      </c>
      <c r="G195" s="35"/>
      <c r="H195" s="86" cm="1">
        <f t="array" ref="H195">SUM($N$3:$N$7*$B195:$F195)</f>
        <v>5337206.3249999993</v>
      </c>
      <c r="I195" s="87">
        <f t="shared" si="4"/>
        <v>-6.2252764523573756E-3</v>
      </c>
      <c r="J195" s="87">
        <f t="shared" si="5"/>
        <v>9.9235486490074631E-3</v>
      </c>
      <c r="K195" s="35"/>
      <c r="L195" s="35"/>
      <c r="M195" s="35"/>
      <c r="N195" s="35"/>
    </row>
    <row r="196" spans="1:14">
      <c r="A196" s="85">
        <v>43017</v>
      </c>
      <c r="B196" s="35">
        <v>30.604970999999999</v>
      </c>
      <c r="C196" s="35">
        <v>18.526699000000001</v>
      </c>
      <c r="D196" s="35">
        <v>37.158791000000001</v>
      </c>
      <c r="E196" s="35">
        <v>40.379089</v>
      </c>
      <c r="F196" s="35">
        <v>35.739445000000003</v>
      </c>
      <c r="G196" s="35"/>
      <c r="H196" s="86" cm="1">
        <f t="array" ref="H196">SUM($N$3:$N$7*$B196:$F196)</f>
        <v>5359496.835</v>
      </c>
      <c r="I196" s="87">
        <f t="shared" si="4"/>
        <v>4.1764377546338327E-3</v>
      </c>
      <c r="J196" s="87">
        <f t="shared" si="5"/>
        <v>-2.0748381773321167E-3</v>
      </c>
      <c r="K196" s="35"/>
      <c r="L196" s="35"/>
      <c r="M196" s="35"/>
      <c r="N196" s="35"/>
    </row>
    <row r="197" spans="1:14">
      <c r="A197" s="85">
        <v>43018</v>
      </c>
      <c r="B197" s="35">
        <v>30.322571</v>
      </c>
      <c r="C197" s="35">
        <v>18.386133000000001</v>
      </c>
      <c r="D197" s="35">
        <v>37.222442999999998</v>
      </c>
      <c r="E197" s="35">
        <v>40.129958999999999</v>
      </c>
      <c r="F197" s="35">
        <v>35.720871000000002</v>
      </c>
      <c r="G197" s="35"/>
      <c r="H197" s="86" cm="1">
        <f t="array" ref="H197">SUM($N$3:$N$7*$B197:$F197)</f>
        <v>5338805.2409999995</v>
      </c>
      <c r="I197" s="87">
        <f t="shared" ref="I197:I260" si="6">H197/H196-1</f>
        <v>-3.8607344377693531E-3</v>
      </c>
      <c r="J197" s="87">
        <f t="shared" si="5"/>
        <v>2.9957919979795022E-4</v>
      </c>
      <c r="K197" s="35"/>
      <c r="L197" s="35"/>
      <c r="M197" s="35"/>
      <c r="N197" s="35"/>
    </row>
    <row r="198" spans="1:14">
      <c r="A198" s="85">
        <v>43019</v>
      </c>
      <c r="B198" s="35">
        <v>30.523116999999999</v>
      </c>
      <c r="C198" s="35">
        <v>18.686008000000001</v>
      </c>
      <c r="D198" s="35">
        <v>37.150303000000001</v>
      </c>
      <c r="E198" s="35">
        <v>40.242064999999997</v>
      </c>
      <c r="F198" s="35">
        <v>36.110957999999997</v>
      </c>
      <c r="G198" s="35"/>
      <c r="H198" s="86" cm="1">
        <f t="array" ref="H198">SUM($N$3:$N$7*$B198:$F198)</f>
        <v>5369510.8830000004</v>
      </c>
      <c r="I198" s="87">
        <f t="shared" si="6"/>
        <v>5.751407030957667E-3</v>
      </c>
      <c r="J198" s="87">
        <f t="shared" ref="J198:J261" si="7">H198/H196-1</f>
        <v>1.8684679379981084E-3</v>
      </c>
      <c r="K198" s="35"/>
      <c r="L198" s="35"/>
      <c r="M198" s="35"/>
      <c r="N198" s="35"/>
    </row>
    <row r="199" spans="1:14">
      <c r="A199" s="85">
        <v>43020</v>
      </c>
      <c r="B199" s="35">
        <v>30.318484999999999</v>
      </c>
      <c r="C199" s="35">
        <v>18.878117</v>
      </c>
      <c r="D199" s="35">
        <v>36.967815000000002</v>
      </c>
      <c r="E199" s="35">
        <v>40.320957</v>
      </c>
      <c r="F199" s="35">
        <v>35.691150999999998</v>
      </c>
      <c r="G199" s="35"/>
      <c r="H199" s="86" cm="1">
        <f t="array" ref="H199">SUM($N$3:$N$7*$B199:$F199)</f>
        <v>5351825.3250000002</v>
      </c>
      <c r="I199" s="87">
        <f t="shared" si="6"/>
        <v>-3.2937000008684825E-3</v>
      </c>
      <c r="J199" s="87">
        <f t="shared" si="7"/>
        <v>2.4387636207463537E-3</v>
      </c>
      <c r="K199" s="35"/>
      <c r="L199" s="35"/>
      <c r="M199" s="35"/>
      <c r="N199" s="35"/>
    </row>
    <row r="200" spans="1:14">
      <c r="A200" s="85">
        <v>43021</v>
      </c>
      <c r="B200" s="35">
        <v>30.248909000000001</v>
      </c>
      <c r="C200" s="35">
        <v>18.887487</v>
      </c>
      <c r="D200" s="35">
        <v>38.279152000000003</v>
      </c>
      <c r="E200" s="35">
        <v>40.242064999999997</v>
      </c>
      <c r="F200" s="35">
        <v>38.250866000000002</v>
      </c>
      <c r="G200" s="35"/>
      <c r="H200" s="86" cm="1">
        <f t="array" ref="H200">SUM($N$3:$N$7*$B200:$F200)</f>
        <v>5474979.807</v>
      </c>
      <c r="I200" s="87">
        <f t="shared" si="6"/>
        <v>2.3011678169821304E-2</v>
      </c>
      <c r="J200" s="87">
        <f t="shared" si="7"/>
        <v>1.9642184604545143E-2</v>
      </c>
      <c r="K200" s="35"/>
      <c r="L200" s="35"/>
      <c r="M200" s="35"/>
      <c r="N200" s="35"/>
    </row>
    <row r="201" spans="1:14">
      <c r="A201" s="85">
        <v>43024</v>
      </c>
      <c r="B201" s="35">
        <v>30.158868999999999</v>
      </c>
      <c r="C201" s="35">
        <v>19.042109</v>
      </c>
      <c r="D201" s="35">
        <v>38.699294999999999</v>
      </c>
      <c r="E201" s="35">
        <v>40.242064999999997</v>
      </c>
      <c r="F201" s="35">
        <v>38.072547999999998</v>
      </c>
      <c r="G201" s="35"/>
      <c r="H201" s="86" cm="1">
        <f t="array" ref="H201">SUM($N$3:$N$7*$B201:$F201)</f>
        <v>5485091.237999998</v>
      </c>
      <c r="I201" s="87">
        <f t="shared" si="6"/>
        <v>1.8468435238920833E-3</v>
      </c>
      <c r="J201" s="87">
        <f t="shared" si="7"/>
        <v>2.4901020662515316E-2</v>
      </c>
      <c r="K201" s="35"/>
      <c r="L201" s="35"/>
      <c r="M201" s="35"/>
      <c r="N201" s="35"/>
    </row>
    <row r="202" spans="1:14">
      <c r="A202" s="85">
        <v>43025</v>
      </c>
      <c r="B202" s="35">
        <v>30.572222</v>
      </c>
      <c r="C202" s="35">
        <v>19.060852000000001</v>
      </c>
      <c r="D202" s="35">
        <v>38.444664000000003</v>
      </c>
      <c r="E202" s="35">
        <v>39.777039000000002</v>
      </c>
      <c r="F202" s="35">
        <v>38.005668999999997</v>
      </c>
      <c r="G202" s="35"/>
      <c r="H202" s="86" cm="1">
        <f t="array" ref="H202">SUM($N$3:$N$7*$B202:$F202)</f>
        <v>5473394.7179999994</v>
      </c>
      <c r="I202" s="87">
        <f t="shared" si="6"/>
        <v>-2.1324203176360523E-3</v>
      </c>
      <c r="J202" s="87">
        <f t="shared" si="7"/>
        <v>-2.8951504039775866E-4</v>
      </c>
      <c r="K202" s="35"/>
      <c r="L202" s="35"/>
      <c r="M202" s="35"/>
      <c r="N202" s="35"/>
    </row>
    <row r="203" spans="1:14">
      <c r="A203" s="85">
        <v>43026</v>
      </c>
      <c r="B203" s="35">
        <v>30.89555</v>
      </c>
      <c r="C203" s="35">
        <v>19.210788999999998</v>
      </c>
      <c r="D203" s="35">
        <v>38.648364999999998</v>
      </c>
      <c r="E203" s="35">
        <v>39.997093</v>
      </c>
      <c r="F203" s="35">
        <v>38.466346999999999</v>
      </c>
      <c r="G203" s="35"/>
      <c r="H203" s="86" cm="1">
        <f t="array" ref="H203">SUM($N$3:$N$7*$B203:$F203)</f>
        <v>5518198.7520000003</v>
      </c>
      <c r="I203" s="87">
        <f t="shared" si="6"/>
        <v>8.1857852956697119E-3</v>
      </c>
      <c r="J203" s="87">
        <f t="shared" si="7"/>
        <v>6.0359094431534643E-3</v>
      </c>
      <c r="K203" s="35"/>
      <c r="L203" s="35"/>
      <c r="M203" s="35"/>
      <c r="N203" s="35"/>
    </row>
    <row r="204" spans="1:14">
      <c r="A204" s="85">
        <v>43027</v>
      </c>
      <c r="B204" s="35">
        <v>30.740030000000001</v>
      </c>
      <c r="C204" s="35">
        <v>19.248277999999999</v>
      </c>
      <c r="D204" s="35">
        <v>38.304619000000002</v>
      </c>
      <c r="E204" s="35">
        <v>40.275283999999999</v>
      </c>
      <c r="F204" s="35">
        <v>37.745612999999999</v>
      </c>
      <c r="G204" s="35"/>
      <c r="H204" s="86" cm="1">
        <f t="array" ref="H204">SUM($N$3:$N$7*$B204:$F204)</f>
        <v>5488356.1919999979</v>
      </c>
      <c r="I204" s="87">
        <f t="shared" si="6"/>
        <v>-5.4080255788514497E-3</v>
      </c>
      <c r="J204" s="87">
        <f t="shared" si="7"/>
        <v>2.7334907805562914E-3</v>
      </c>
      <c r="K204" s="35"/>
      <c r="L204" s="35"/>
      <c r="M204" s="35"/>
      <c r="N204" s="35"/>
    </row>
    <row r="205" spans="1:14">
      <c r="A205" s="85">
        <v>43028</v>
      </c>
      <c r="B205" s="35">
        <v>31.096094000000001</v>
      </c>
      <c r="C205" s="35">
        <v>19.262333000000002</v>
      </c>
      <c r="D205" s="35">
        <v>38.703536999999997</v>
      </c>
      <c r="E205" s="35">
        <v>40.399853</v>
      </c>
      <c r="F205" s="35">
        <v>37.582149999999999</v>
      </c>
      <c r="G205" s="35"/>
      <c r="H205" s="86" cm="1">
        <f t="array" ref="H205">SUM($N$3:$N$7*$B205:$F205)</f>
        <v>5512450.9110000003</v>
      </c>
      <c r="I205" s="87">
        <f t="shared" si="6"/>
        <v>4.3901521980522773E-3</v>
      </c>
      <c r="J205" s="87">
        <f t="shared" si="7"/>
        <v>-1.0416154361814201E-3</v>
      </c>
      <c r="K205" s="35"/>
      <c r="L205" s="35"/>
      <c r="M205" s="35"/>
      <c r="N205" s="35"/>
    </row>
    <row r="206" spans="1:14">
      <c r="A206" s="85">
        <v>43031</v>
      </c>
      <c r="B206" s="35">
        <v>30.89555</v>
      </c>
      <c r="C206" s="35">
        <v>19.103024000000001</v>
      </c>
      <c r="D206" s="35">
        <v>39.2425</v>
      </c>
      <c r="E206" s="35">
        <v>40.433064000000002</v>
      </c>
      <c r="F206" s="35">
        <v>38.072547999999998</v>
      </c>
      <c r="G206" s="35"/>
      <c r="H206" s="86" cm="1">
        <f t="array" ref="H206">SUM($N$3:$N$7*$B206:$F206)</f>
        <v>5535640.6379999984</v>
      </c>
      <c r="I206" s="87">
        <f t="shared" si="6"/>
        <v>4.2067906588925119E-3</v>
      </c>
      <c r="J206" s="87">
        <f t="shared" si="7"/>
        <v>8.6154113082026473E-3</v>
      </c>
      <c r="K206" s="35"/>
      <c r="L206" s="35"/>
      <c r="M206" s="35"/>
      <c r="N206" s="35"/>
    </row>
    <row r="207" spans="1:14">
      <c r="A207" s="85">
        <v>43032</v>
      </c>
      <c r="B207" s="35">
        <v>30.695012999999999</v>
      </c>
      <c r="C207" s="35">
        <v>19.074907</v>
      </c>
      <c r="D207" s="35">
        <v>39.69659</v>
      </c>
      <c r="E207" s="35">
        <v>40.046920999999998</v>
      </c>
      <c r="F207" s="35">
        <v>38.013100000000001</v>
      </c>
      <c r="G207" s="35"/>
      <c r="H207" s="86" cm="1">
        <f t="array" ref="H207">SUM($N$3:$N$7*$B207:$F207)</f>
        <v>5528375.523000001</v>
      </c>
      <c r="I207" s="87">
        <f t="shared" si="6"/>
        <v>-1.312425331609357E-3</v>
      </c>
      <c r="J207" s="87">
        <f t="shared" si="7"/>
        <v>2.8888442286576499E-3</v>
      </c>
      <c r="K207" s="35"/>
      <c r="L207" s="35"/>
      <c r="M207" s="35"/>
      <c r="N207" s="35"/>
    </row>
    <row r="208" spans="1:14">
      <c r="A208" s="85">
        <v>43033</v>
      </c>
      <c r="B208" s="35">
        <v>30.891455000000001</v>
      </c>
      <c r="C208" s="35">
        <v>18.742232999999999</v>
      </c>
      <c r="D208" s="35">
        <v>39.480151999999997</v>
      </c>
      <c r="E208" s="35">
        <v>39.274628</v>
      </c>
      <c r="F208" s="35">
        <v>36.972866000000003</v>
      </c>
      <c r="G208" s="35"/>
      <c r="H208" s="86" cm="1">
        <f t="array" ref="H208">SUM($N$3:$N$7*$B208:$F208)</f>
        <v>5456924.0219999999</v>
      </c>
      <c r="I208" s="87">
        <f t="shared" si="6"/>
        <v>-1.2924502089761702E-2</v>
      </c>
      <c r="J208" s="87">
        <f t="shared" si="7"/>
        <v>-1.4219964977430055E-2</v>
      </c>
      <c r="K208" s="35"/>
      <c r="L208" s="35"/>
      <c r="M208" s="35"/>
      <c r="N208" s="35"/>
    </row>
    <row r="209" spans="1:14">
      <c r="A209" s="85">
        <v>43034</v>
      </c>
      <c r="B209" s="35">
        <v>30.891455000000001</v>
      </c>
      <c r="C209" s="35">
        <v>18.742232999999999</v>
      </c>
      <c r="D209" s="35">
        <v>39.480151999999997</v>
      </c>
      <c r="E209" s="35">
        <v>39.274628</v>
      </c>
      <c r="F209" s="35">
        <v>36.972866000000003</v>
      </c>
      <c r="G209" s="35"/>
      <c r="H209" s="86" cm="1">
        <f t="array" ref="H209">SUM($N$3:$N$7*$B209:$F209)</f>
        <v>5456924.0219999999</v>
      </c>
      <c r="I209" s="87">
        <f t="shared" si="6"/>
        <v>0</v>
      </c>
      <c r="J209" s="87">
        <f t="shared" si="7"/>
        <v>-1.2924502089761702E-2</v>
      </c>
      <c r="K209" s="35"/>
      <c r="L209" s="35"/>
      <c r="M209" s="35"/>
      <c r="N209" s="35"/>
    </row>
    <row r="210" spans="1:14">
      <c r="A210" s="85">
        <v>43035</v>
      </c>
      <c r="B210" s="35">
        <v>30.821878000000002</v>
      </c>
      <c r="C210" s="35">
        <v>19.445067999999999</v>
      </c>
      <c r="D210" s="35">
        <v>39.891804</v>
      </c>
      <c r="E210" s="35">
        <v>39.739666</v>
      </c>
      <c r="F210" s="35">
        <v>38.265728000000003</v>
      </c>
      <c r="G210" s="35"/>
      <c r="H210" s="86" cm="1">
        <f t="array" ref="H210">SUM($N$3:$N$7*$B210:$F210)</f>
        <v>5549416.7520000003</v>
      </c>
      <c r="I210" s="87">
        <f t="shared" si="6"/>
        <v>1.694960927202005E-2</v>
      </c>
      <c r="J210" s="87">
        <f t="shared" si="7"/>
        <v>1.694960927202005E-2</v>
      </c>
      <c r="K210" s="35"/>
      <c r="L210" s="35"/>
      <c r="M210" s="35"/>
      <c r="N210" s="35"/>
    </row>
    <row r="211" spans="1:14">
      <c r="A211" s="85">
        <v>43038</v>
      </c>
      <c r="B211" s="35">
        <v>30.412613</v>
      </c>
      <c r="C211" s="35">
        <v>19.449755</v>
      </c>
      <c r="D211" s="35">
        <v>39.997894000000002</v>
      </c>
      <c r="E211" s="35">
        <v>40.844124000000001</v>
      </c>
      <c r="F211" s="35">
        <v>38.763553999999999</v>
      </c>
      <c r="G211" s="35"/>
      <c r="H211" s="86" cm="1">
        <f t="array" ref="H211">SUM($N$3:$N$7*$B211:$F211)</f>
        <v>5592442.0199999986</v>
      </c>
      <c r="I211" s="87">
        <f t="shared" si="6"/>
        <v>7.7531153133330033E-3</v>
      </c>
      <c r="J211" s="87">
        <f t="shared" si="7"/>
        <v>2.4834136860555134E-2</v>
      </c>
      <c r="K211" s="35"/>
      <c r="L211" s="35"/>
      <c r="M211" s="35"/>
      <c r="N211" s="35"/>
    </row>
    <row r="212" spans="1:14">
      <c r="A212" s="85">
        <v>43039</v>
      </c>
      <c r="B212" s="35">
        <v>30.195702000000001</v>
      </c>
      <c r="C212" s="35">
        <v>19.552835000000002</v>
      </c>
      <c r="D212" s="35">
        <v>40.091262999999998</v>
      </c>
      <c r="E212" s="35">
        <v>40.308501999999997</v>
      </c>
      <c r="F212" s="35">
        <v>38.325172000000002</v>
      </c>
      <c r="G212" s="35"/>
      <c r="H212" s="86" cm="1">
        <f t="array" ref="H212">SUM($N$3:$N$7*$B212:$F212)</f>
        <v>5559624.642</v>
      </c>
      <c r="I212" s="87">
        <f t="shared" si="6"/>
        <v>-5.8681659787683804E-3</v>
      </c>
      <c r="J212" s="87">
        <f t="shared" si="7"/>
        <v>1.839452767053551E-3</v>
      </c>
      <c r="K212" s="35"/>
      <c r="L212" s="35"/>
      <c r="M212" s="35"/>
      <c r="N212" s="35"/>
    </row>
    <row r="213" spans="1:14">
      <c r="A213" s="85">
        <v>43040</v>
      </c>
      <c r="B213" s="35">
        <v>30.195702000000001</v>
      </c>
      <c r="C213" s="35">
        <v>19.552835000000002</v>
      </c>
      <c r="D213" s="35">
        <v>40.091262999999998</v>
      </c>
      <c r="E213" s="35">
        <v>40.308501999999997</v>
      </c>
      <c r="F213" s="35">
        <v>38.325172000000002</v>
      </c>
      <c r="G213" s="35"/>
      <c r="H213" s="86" cm="1">
        <f t="array" ref="H213">SUM($N$3:$N$7*$B213:$F213)</f>
        <v>5559624.642</v>
      </c>
      <c r="I213" s="87">
        <f t="shared" si="6"/>
        <v>0</v>
      </c>
      <c r="J213" s="87">
        <f t="shared" si="7"/>
        <v>-5.8681659787683804E-3</v>
      </c>
      <c r="K213" s="35"/>
      <c r="L213" s="35"/>
      <c r="M213" s="35"/>
      <c r="N213" s="35"/>
    </row>
    <row r="214" spans="1:14">
      <c r="A214" s="85">
        <v>43041</v>
      </c>
      <c r="B214" s="35">
        <v>30.580414000000001</v>
      </c>
      <c r="C214" s="35">
        <v>20.405607</v>
      </c>
      <c r="D214" s="35">
        <v>39.908779000000003</v>
      </c>
      <c r="E214" s="35">
        <v>41.869686000000002</v>
      </c>
      <c r="F214" s="35">
        <v>39.313392999999998</v>
      </c>
      <c r="G214" s="35"/>
      <c r="H214" s="86" cm="1">
        <f t="array" ref="H214">SUM($N$3:$N$7*$B214:$F214)</f>
        <v>5678570.0070000011</v>
      </c>
      <c r="I214" s="87">
        <f t="shared" si="6"/>
        <v>2.1394495610626674E-2</v>
      </c>
      <c r="J214" s="87">
        <f t="shared" si="7"/>
        <v>2.1394495610626674E-2</v>
      </c>
      <c r="K214" s="35"/>
      <c r="L214" s="35"/>
      <c r="M214" s="35"/>
      <c r="N214" s="35"/>
    </row>
    <row r="215" spans="1:14">
      <c r="A215" s="85">
        <v>43042</v>
      </c>
      <c r="B215" s="35">
        <v>29.639097</v>
      </c>
      <c r="C215" s="35">
        <v>20.377497000000002</v>
      </c>
      <c r="D215" s="35">
        <v>40.358620000000002</v>
      </c>
      <c r="E215" s="35">
        <v>39.640014999999998</v>
      </c>
      <c r="F215" s="35">
        <v>39.514007999999997</v>
      </c>
      <c r="G215" s="35"/>
      <c r="H215" s="86" cm="1">
        <f t="array" ref="H215">SUM($N$3:$N$7*$B215:$F215)</f>
        <v>5594464.8210000014</v>
      </c>
      <c r="I215" s="87">
        <f t="shared" si="6"/>
        <v>-1.4810979858718487E-2</v>
      </c>
      <c r="J215" s="87">
        <f t="shared" si="7"/>
        <v>6.266642308331738E-3</v>
      </c>
      <c r="K215" s="35"/>
      <c r="L215" s="35"/>
      <c r="M215" s="35"/>
      <c r="N215" s="35"/>
    </row>
    <row r="216" spans="1:14">
      <c r="A216" s="85">
        <v>43045</v>
      </c>
      <c r="B216" s="35">
        <v>29.479485</v>
      </c>
      <c r="C216" s="35">
        <v>20.396235999999998</v>
      </c>
      <c r="D216" s="35">
        <v>40.753295999999999</v>
      </c>
      <c r="E216" s="35">
        <v>38.838664999999999</v>
      </c>
      <c r="F216" s="35">
        <v>38.406905999999999</v>
      </c>
      <c r="G216" s="35"/>
      <c r="H216" s="86" cm="1">
        <f t="array" ref="H216">SUM($N$3:$N$7*$B216:$F216)</f>
        <v>5539861.4040000001</v>
      </c>
      <c r="I216" s="87">
        <f t="shared" si="6"/>
        <v>-9.7602574593079749E-3</v>
      </c>
      <c r="J216" s="87">
        <f t="shared" si="7"/>
        <v>-2.4426678341380681E-2</v>
      </c>
      <c r="K216" s="35"/>
      <c r="L216" s="35"/>
      <c r="M216" s="35"/>
      <c r="N216" s="35"/>
    </row>
    <row r="217" spans="1:14">
      <c r="A217" s="85">
        <v>43046</v>
      </c>
      <c r="B217" s="35">
        <v>29.630915000000002</v>
      </c>
      <c r="C217" s="35">
        <v>20.363437999999999</v>
      </c>
      <c r="D217" s="35">
        <v>40.566563000000002</v>
      </c>
      <c r="E217" s="35">
        <v>39.021355</v>
      </c>
      <c r="F217" s="35">
        <v>39.454563</v>
      </c>
      <c r="G217" s="35"/>
      <c r="H217" s="86" cm="1">
        <f t="array" ref="H217">SUM($N$3:$N$7*$B217:$F217)</f>
        <v>5578215.5220000017</v>
      </c>
      <c r="I217" s="87">
        <f t="shared" si="6"/>
        <v>6.9232991952303813E-3</v>
      </c>
      <c r="J217" s="87">
        <f t="shared" si="7"/>
        <v>-2.9045314466907834E-3</v>
      </c>
      <c r="K217" s="35"/>
      <c r="L217" s="35"/>
      <c r="M217" s="35"/>
      <c r="N217" s="35"/>
    </row>
    <row r="218" spans="1:14">
      <c r="A218" s="85">
        <v>43047</v>
      </c>
      <c r="B218" s="35">
        <v>29.880568</v>
      </c>
      <c r="C218" s="35">
        <v>20.194756000000002</v>
      </c>
      <c r="D218" s="35">
        <v>41.737862</v>
      </c>
      <c r="E218" s="35">
        <v>38.460819000000001</v>
      </c>
      <c r="F218" s="35">
        <v>39.618031000000002</v>
      </c>
      <c r="G218" s="35"/>
      <c r="H218" s="86" cm="1">
        <f t="array" ref="H218">SUM($N$3:$N$7*$B218:$F218)</f>
        <v>5606437.1880000001</v>
      </c>
      <c r="I218" s="87">
        <f t="shared" si="6"/>
        <v>5.059264183804757E-3</v>
      </c>
      <c r="J218" s="87">
        <f t="shared" si="7"/>
        <v>1.2017590178687421E-2</v>
      </c>
      <c r="K218" s="35"/>
      <c r="L218" s="35"/>
      <c r="M218" s="35"/>
      <c r="N218" s="35"/>
    </row>
    <row r="219" spans="1:14">
      <c r="A219" s="85">
        <v>43048</v>
      </c>
      <c r="B219" s="35">
        <v>29.815083999999999</v>
      </c>
      <c r="C219" s="35">
        <v>19.599695000000001</v>
      </c>
      <c r="D219" s="35">
        <v>41.334698000000003</v>
      </c>
      <c r="E219" s="35">
        <v>38.676730999999997</v>
      </c>
      <c r="F219" s="35">
        <v>39.105347000000002</v>
      </c>
      <c r="G219" s="35"/>
      <c r="H219" s="86" cm="1">
        <f t="array" ref="H219">SUM($N$3:$N$7*$B219:$F219)</f>
        <v>5561541.3149999995</v>
      </c>
      <c r="I219" s="87">
        <f t="shared" si="6"/>
        <v>-8.0079150973270119E-3</v>
      </c>
      <c r="J219" s="87">
        <f t="shared" si="7"/>
        <v>-2.9891650715611062E-3</v>
      </c>
      <c r="K219" s="35"/>
      <c r="L219" s="35"/>
      <c r="M219" s="35"/>
      <c r="N219" s="35"/>
    </row>
    <row r="220" spans="1:14">
      <c r="A220" s="85">
        <v>43049</v>
      </c>
      <c r="B220" s="35">
        <v>30.081108</v>
      </c>
      <c r="C220" s="35">
        <v>19.243589</v>
      </c>
      <c r="D220" s="35">
        <v>41.105530000000002</v>
      </c>
      <c r="E220" s="35">
        <v>38.792988000000001</v>
      </c>
      <c r="F220" s="35">
        <v>39.380268000000001</v>
      </c>
      <c r="G220" s="35"/>
      <c r="H220" s="86" cm="1">
        <f t="array" ref="H220">SUM($N$3:$N$7*$B220:$F220)</f>
        <v>5563914.9389999993</v>
      </c>
      <c r="I220" s="87">
        <f t="shared" si="6"/>
        <v>4.2679247812071885E-4</v>
      </c>
      <c r="J220" s="87">
        <f t="shared" si="7"/>
        <v>-7.5845403371351816E-3</v>
      </c>
      <c r="K220" s="35"/>
      <c r="L220" s="35"/>
      <c r="M220" s="35"/>
      <c r="N220" s="35"/>
    </row>
    <row r="221" spans="1:14">
      <c r="A221" s="85">
        <v>43052</v>
      </c>
      <c r="B221" s="35">
        <v>30.637709000000001</v>
      </c>
      <c r="C221" s="35">
        <v>19.393526000000001</v>
      </c>
      <c r="D221" s="35">
        <v>40.485939000000002</v>
      </c>
      <c r="E221" s="35">
        <v>38.049767000000003</v>
      </c>
      <c r="F221" s="35">
        <v>39.380268000000001</v>
      </c>
      <c r="G221" s="35"/>
      <c r="H221" s="86" cm="1">
        <f t="array" ref="H221">SUM($N$3:$N$7*$B221:$F221)</f>
        <v>5542257.8970000008</v>
      </c>
      <c r="I221" s="87">
        <f t="shared" si="6"/>
        <v>-3.8924106923695634E-3</v>
      </c>
      <c r="J221" s="87">
        <f t="shared" si="7"/>
        <v>-3.4672794658541228E-3</v>
      </c>
      <c r="K221" s="35"/>
      <c r="L221" s="35"/>
      <c r="M221" s="35"/>
      <c r="N221" s="35"/>
    </row>
    <row r="222" spans="1:14">
      <c r="A222" s="85">
        <v>43053</v>
      </c>
      <c r="B222" s="35">
        <v>30.224347999999999</v>
      </c>
      <c r="C222" s="35">
        <v>19.341985999999999</v>
      </c>
      <c r="D222" s="35">
        <v>39.989409999999999</v>
      </c>
      <c r="E222" s="35">
        <v>38.136958999999997</v>
      </c>
      <c r="F222" s="35">
        <v>39.231659000000001</v>
      </c>
      <c r="G222" s="35"/>
      <c r="H222" s="86" cm="1">
        <f t="array" ref="H222">SUM($N$3:$N$7*$B222:$F222)</f>
        <v>5508503.9459999986</v>
      </c>
      <c r="I222" s="87">
        <f t="shared" si="6"/>
        <v>-6.090288764489471E-3</v>
      </c>
      <c r="J222" s="87">
        <f t="shared" si="7"/>
        <v>-9.9589935517525596E-3</v>
      </c>
      <c r="K222" s="35"/>
      <c r="L222" s="35"/>
      <c r="M222" s="35"/>
      <c r="N222" s="35"/>
    </row>
    <row r="223" spans="1:14">
      <c r="A223" s="85">
        <v>43054</v>
      </c>
      <c r="B223" s="35">
        <v>30.555859000000002</v>
      </c>
      <c r="C223" s="35">
        <v>19.070225000000001</v>
      </c>
      <c r="D223" s="35">
        <v>39.887557999999999</v>
      </c>
      <c r="E223" s="35">
        <v>37.692687999999997</v>
      </c>
      <c r="F223" s="35">
        <v>38.191428999999999</v>
      </c>
      <c r="G223" s="35"/>
      <c r="H223" s="86" cm="1">
        <f t="array" ref="H223">SUM($N$3:$N$7*$B223:$F223)</f>
        <v>5458126.0470000012</v>
      </c>
      <c r="I223" s="87">
        <f t="shared" si="6"/>
        <v>-9.1454775187334025E-3</v>
      </c>
      <c r="J223" s="87">
        <f t="shared" si="7"/>
        <v>-1.5180067684244736E-2</v>
      </c>
      <c r="K223" s="35"/>
      <c r="L223" s="35"/>
      <c r="M223" s="35"/>
      <c r="N223" s="35"/>
    </row>
    <row r="224" spans="1:14">
      <c r="A224" s="85">
        <v>43055</v>
      </c>
      <c r="B224" s="35">
        <v>30.273464000000001</v>
      </c>
      <c r="C224" s="35">
        <v>18.948398999999998</v>
      </c>
      <c r="D224" s="35">
        <v>39.891804</v>
      </c>
      <c r="E224" s="35">
        <v>38.132804999999998</v>
      </c>
      <c r="F224" s="35">
        <v>37.968516999999999</v>
      </c>
      <c r="G224" s="35"/>
      <c r="H224" s="86" cm="1">
        <f t="array" ref="H224">SUM($N$3:$N$7*$B224:$F224)</f>
        <v>5452094.6370000001</v>
      </c>
      <c r="I224" s="87">
        <f t="shared" si="6"/>
        <v>-1.1050331099107247E-3</v>
      </c>
      <c r="J224" s="87">
        <f t="shared" si="7"/>
        <v>-1.0240404573179984E-2</v>
      </c>
      <c r="K224" s="35"/>
      <c r="L224" s="35"/>
      <c r="M224" s="35"/>
      <c r="N224" s="35"/>
    </row>
    <row r="225" spans="1:14">
      <c r="A225" s="85">
        <v>43056</v>
      </c>
      <c r="B225" s="35">
        <v>29.569527000000001</v>
      </c>
      <c r="C225" s="35">
        <v>18.554811000000001</v>
      </c>
      <c r="D225" s="35">
        <v>40.570808</v>
      </c>
      <c r="E225" s="35">
        <v>37.987487999999999</v>
      </c>
      <c r="F225" s="35">
        <v>38.117125999999999</v>
      </c>
      <c r="G225" s="35"/>
      <c r="H225" s="86" cm="1">
        <f t="array" ref="H225">SUM($N$3:$N$7*$B225:$F225)</f>
        <v>5438392.080000001</v>
      </c>
      <c r="I225" s="87">
        <f t="shared" si="6"/>
        <v>-2.5132647014247667E-3</v>
      </c>
      <c r="J225" s="87">
        <f t="shared" si="7"/>
        <v>-3.6155205706264182E-3</v>
      </c>
      <c r="K225" s="35"/>
      <c r="L225" s="35"/>
      <c r="M225" s="35"/>
      <c r="N225" s="35"/>
    </row>
    <row r="226" spans="1:14">
      <c r="A226" s="85">
        <v>43059</v>
      </c>
      <c r="B226" s="35">
        <v>29.532689999999999</v>
      </c>
      <c r="C226" s="35">
        <v>18.512640000000001</v>
      </c>
      <c r="D226" s="35">
        <v>40.316181</v>
      </c>
      <c r="E226" s="35">
        <v>37.991633999999998</v>
      </c>
      <c r="F226" s="35">
        <v>38.139412</v>
      </c>
      <c r="G226" s="35"/>
      <c r="H226" s="86" cm="1">
        <f t="array" ref="H226">SUM($N$3:$N$7*$B226:$F226)</f>
        <v>5428254.3810000001</v>
      </c>
      <c r="I226" s="87">
        <f t="shared" si="6"/>
        <v>-1.8640985884932348E-3</v>
      </c>
      <c r="J226" s="87">
        <f t="shared" si="7"/>
        <v>-4.3726783167354899E-3</v>
      </c>
      <c r="K226" s="35"/>
      <c r="L226" s="35"/>
      <c r="M226" s="35"/>
      <c r="N226" s="35"/>
    </row>
    <row r="227" spans="1:14">
      <c r="A227" s="85">
        <v>43060</v>
      </c>
      <c r="B227" s="35">
        <v>29.626822000000001</v>
      </c>
      <c r="C227" s="35">
        <v>18.418932000000002</v>
      </c>
      <c r="D227" s="35">
        <v>40.193111000000002</v>
      </c>
      <c r="E227" s="35">
        <v>38.211697000000001</v>
      </c>
      <c r="F227" s="35">
        <v>38.570369999999997</v>
      </c>
      <c r="G227" s="35"/>
      <c r="H227" s="86" cm="1">
        <f t="array" ref="H227">SUM($N$3:$N$7*$B227:$F227)</f>
        <v>5445690.7559999991</v>
      </c>
      <c r="I227" s="87">
        <f t="shared" si="6"/>
        <v>3.2121514166745246E-3</v>
      </c>
      <c r="J227" s="87">
        <f t="shared" si="7"/>
        <v>1.3420650612594454E-3</v>
      </c>
      <c r="K227" s="35"/>
      <c r="L227" s="35"/>
      <c r="M227" s="35"/>
      <c r="N227" s="35"/>
    </row>
    <row r="228" spans="1:14">
      <c r="A228" s="85">
        <v>43061</v>
      </c>
      <c r="B228" s="35">
        <v>29.512224</v>
      </c>
      <c r="C228" s="35">
        <v>18.943714</v>
      </c>
      <c r="D228" s="35">
        <v>41.050362</v>
      </c>
      <c r="E228" s="35">
        <v>37.709290000000003</v>
      </c>
      <c r="F228" s="35">
        <v>38.548079999999999</v>
      </c>
      <c r="G228" s="35"/>
      <c r="H228" s="86" cm="1">
        <f t="array" ref="H228">SUM($N$3:$N$7*$B228:$F228)</f>
        <v>5470201.1100000003</v>
      </c>
      <c r="I228" s="87">
        <f t="shared" si="6"/>
        <v>4.5008714409637829E-3</v>
      </c>
      <c r="J228" s="87">
        <f t="shared" si="7"/>
        <v>7.7274803382136881E-3</v>
      </c>
      <c r="K228" s="35"/>
      <c r="L228" s="35"/>
      <c r="M228" s="35"/>
      <c r="N228" s="35"/>
    </row>
    <row r="229" spans="1:14">
      <c r="A229" s="85">
        <v>43062</v>
      </c>
      <c r="B229" s="35">
        <v>29.479485</v>
      </c>
      <c r="C229" s="35">
        <v>18.648523000000001</v>
      </c>
      <c r="D229" s="35">
        <v>41.351672999999998</v>
      </c>
      <c r="E229" s="35">
        <v>37.829704</v>
      </c>
      <c r="F229" s="35">
        <v>38.399470999999998</v>
      </c>
      <c r="G229" s="35"/>
      <c r="H229" s="86" cm="1">
        <f t="array" ref="H229">SUM($N$3:$N$7*$B229:$F229)</f>
        <v>5468392.2479999987</v>
      </c>
      <c r="I229" s="87">
        <f t="shared" si="6"/>
        <v>-3.3067559375377087E-4</v>
      </c>
      <c r="J229" s="87">
        <f t="shared" si="7"/>
        <v>4.168707518873882E-3</v>
      </c>
      <c r="K229" s="35"/>
      <c r="L229" s="35"/>
      <c r="M229" s="35"/>
      <c r="N229" s="35"/>
    </row>
    <row r="230" spans="1:14">
      <c r="A230" s="85">
        <v>43063</v>
      </c>
      <c r="B230" s="35">
        <v>30.212074000000001</v>
      </c>
      <c r="C230" s="35">
        <v>18.634466</v>
      </c>
      <c r="D230" s="35">
        <v>41.109772</v>
      </c>
      <c r="E230" s="35">
        <v>37.929355999999999</v>
      </c>
      <c r="F230" s="35">
        <v>38.250866000000002</v>
      </c>
      <c r="G230" s="35"/>
      <c r="H230" s="86" cm="1">
        <f t="array" ref="H230">SUM($N$3:$N$7*$B230:$F230)</f>
        <v>5482505.6220000004</v>
      </c>
      <c r="I230" s="87">
        <f t="shared" si="6"/>
        <v>2.5809000817678118E-3</v>
      </c>
      <c r="J230" s="87">
        <f t="shared" si="7"/>
        <v>2.2493710473470152E-3</v>
      </c>
      <c r="K230" s="35"/>
      <c r="L230" s="35"/>
      <c r="M230" s="35"/>
      <c r="N230" s="35"/>
    </row>
    <row r="231" spans="1:14">
      <c r="A231" s="85">
        <v>43066</v>
      </c>
      <c r="B231" s="35">
        <v>29.688210000000002</v>
      </c>
      <c r="C231" s="35">
        <v>18.578240999999998</v>
      </c>
      <c r="D231" s="35">
        <v>40.558075000000002</v>
      </c>
      <c r="E231" s="35">
        <v>37.808948999999998</v>
      </c>
      <c r="F231" s="35">
        <v>37.894215000000003</v>
      </c>
      <c r="G231" s="35"/>
      <c r="H231" s="86" cm="1">
        <f t="array" ref="H231">SUM($N$3:$N$7*$B231:$F231)</f>
        <v>5429413.7700000005</v>
      </c>
      <c r="I231" s="87">
        <f t="shared" si="6"/>
        <v>-9.6838664035208133E-3</v>
      </c>
      <c r="J231" s="87">
        <f t="shared" si="7"/>
        <v>-7.1279594133456525E-3</v>
      </c>
      <c r="K231" s="35"/>
      <c r="L231" s="35"/>
      <c r="M231" s="35"/>
      <c r="N231" s="35"/>
    </row>
    <row r="232" spans="1:14">
      <c r="A232" s="85">
        <v>43067</v>
      </c>
      <c r="B232" s="35">
        <v>29.712766999999999</v>
      </c>
      <c r="C232" s="35">
        <v>18.882801000000001</v>
      </c>
      <c r="D232" s="35">
        <v>40.668422999999997</v>
      </c>
      <c r="E232" s="35">
        <v>38.303040000000003</v>
      </c>
      <c r="F232" s="35">
        <v>38.392043999999999</v>
      </c>
      <c r="G232" s="35"/>
      <c r="H232" s="86" cm="1">
        <f t="array" ref="H232">SUM($N$3:$N$7*$B232:$F232)</f>
        <v>5476649.4749999996</v>
      </c>
      <c r="I232" s="87">
        <f t="shared" si="6"/>
        <v>8.6999641215406154E-3</v>
      </c>
      <c r="J232" s="87">
        <f t="shared" si="7"/>
        <v>-1.068151572248599E-3</v>
      </c>
      <c r="K232" s="35"/>
      <c r="L232" s="35"/>
      <c r="M232" s="35"/>
      <c r="N232" s="35"/>
    </row>
    <row r="233" spans="1:14">
      <c r="A233" s="85">
        <v>43068</v>
      </c>
      <c r="B233" s="35">
        <v>29.905121000000001</v>
      </c>
      <c r="C233" s="35">
        <v>18.742232999999999</v>
      </c>
      <c r="D233" s="35">
        <v>41.606299999999997</v>
      </c>
      <c r="E233" s="35">
        <v>38.502341999999999</v>
      </c>
      <c r="F233" s="35">
        <v>38.726402</v>
      </c>
      <c r="G233" s="35"/>
      <c r="H233" s="86" cm="1">
        <f t="array" ref="H233">SUM($N$3:$N$7*$B233:$F233)</f>
        <v>5526919.1339999996</v>
      </c>
      <c r="I233" s="87">
        <f t="shared" si="6"/>
        <v>9.1789075107824303E-3</v>
      </c>
      <c r="J233" s="87">
        <f t="shared" si="7"/>
        <v>1.7958727798341956E-2</v>
      </c>
      <c r="K233" s="35"/>
      <c r="L233" s="35"/>
      <c r="M233" s="35"/>
      <c r="N233" s="35"/>
    </row>
    <row r="234" spans="1:14">
      <c r="A234" s="85">
        <v>43069</v>
      </c>
      <c r="B234" s="35">
        <v>29.999254000000001</v>
      </c>
      <c r="C234" s="35">
        <v>18.639150999999998</v>
      </c>
      <c r="D234" s="35">
        <v>41.428058999999998</v>
      </c>
      <c r="E234" s="35">
        <v>39.075333000000001</v>
      </c>
      <c r="F234" s="35">
        <v>38.830424999999998</v>
      </c>
      <c r="G234" s="35"/>
      <c r="H234" s="86" cm="1">
        <f t="array" ref="H234">SUM($N$3:$N$7*$B234:$F234)</f>
        <v>5543083.3260000013</v>
      </c>
      <c r="I234" s="87">
        <f t="shared" si="6"/>
        <v>2.9246297273581856E-3</v>
      </c>
      <c r="J234" s="87">
        <f t="shared" si="7"/>
        <v>1.2130382143911378E-2</v>
      </c>
      <c r="K234" s="35"/>
      <c r="L234" s="35"/>
      <c r="M234" s="35"/>
      <c r="N234" s="35"/>
    </row>
    <row r="235" spans="1:14">
      <c r="A235" s="85">
        <v>43070</v>
      </c>
      <c r="B235" s="35">
        <v>29.491762000000001</v>
      </c>
      <c r="C235" s="35">
        <v>18.36739</v>
      </c>
      <c r="D235" s="35">
        <v>41.529915000000003</v>
      </c>
      <c r="E235" s="35">
        <v>38.531413999999998</v>
      </c>
      <c r="F235" s="35">
        <v>38.860146</v>
      </c>
      <c r="G235" s="35"/>
      <c r="H235" s="86" cm="1">
        <f t="array" ref="H235">SUM($N$3:$N$7*$B235:$F235)</f>
        <v>5503760.6910000006</v>
      </c>
      <c r="I235" s="87">
        <f t="shared" si="6"/>
        <v>-7.0940003401277485E-3</v>
      </c>
      <c r="J235" s="87">
        <f t="shared" si="7"/>
        <v>-4.1901179370501529E-3</v>
      </c>
      <c r="K235" s="35"/>
      <c r="L235" s="35"/>
      <c r="M235" s="35"/>
      <c r="N235" s="35"/>
    </row>
    <row r="236" spans="1:14">
      <c r="A236" s="85">
        <v>43073</v>
      </c>
      <c r="B236" s="35">
        <v>29.958326</v>
      </c>
      <c r="C236" s="35">
        <v>18.662579999999998</v>
      </c>
      <c r="D236" s="35">
        <v>41.776054000000002</v>
      </c>
      <c r="E236" s="35">
        <v>39.307850000000002</v>
      </c>
      <c r="F236" s="35">
        <v>39.201939000000003</v>
      </c>
      <c r="G236" s="35"/>
      <c r="H236" s="86" cm="1">
        <f t="array" ref="H236">SUM($N$3:$N$7*$B236:$F236)</f>
        <v>5573922.7170000011</v>
      </c>
      <c r="I236" s="87">
        <f t="shared" si="6"/>
        <v>1.2748015391500056E-2</v>
      </c>
      <c r="J236" s="87">
        <f t="shared" si="7"/>
        <v>5.5635806258489406E-3</v>
      </c>
      <c r="K236" s="35"/>
      <c r="L236" s="35"/>
      <c r="M236" s="35"/>
      <c r="N236" s="35"/>
    </row>
    <row r="237" spans="1:14">
      <c r="A237" s="85">
        <v>43074</v>
      </c>
      <c r="B237" s="35">
        <v>29.450838000000001</v>
      </c>
      <c r="C237" s="35">
        <v>18.522013000000001</v>
      </c>
      <c r="D237" s="35">
        <v>41.054606999999997</v>
      </c>
      <c r="E237" s="35">
        <v>39.610954</v>
      </c>
      <c r="F237" s="35">
        <v>39.127631999999998</v>
      </c>
      <c r="G237" s="35"/>
      <c r="H237" s="86" cm="1">
        <f t="array" ref="H237">SUM($N$3:$N$7*$B237:$F237)</f>
        <v>5536279.4519999996</v>
      </c>
      <c r="I237" s="87">
        <f t="shared" si="6"/>
        <v>-6.7534601592506016E-3</v>
      </c>
      <c r="J237" s="87">
        <f t="shared" si="7"/>
        <v>5.9084620181932834E-3</v>
      </c>
      <c r="K237" s="35"/>
      <c r="L237" s="35"/>
      <c r="M237" s="35"/>
      <c r="N237" s="35"/>
    </row>
    <row r="238" spans="1:14">
      <c r="A238" s="85">
        <v>43075</v>
      </c>
      <c r="B238" s="35">
        <v>28.689598</v>
      </c>
      <c r="C238" s="35">
        <v>18.657893999999999</v>
      </c>
      <c r="D238" s="35">
        <v>41.173431000000001</v>
      </c>
      <c r="E238" s="35">
        <v>40.013702000000002</v>
      </c>
      <c r="F238" s="35">
        <v>39.499153</v>
      </c>
      <c r="G238" s="35"/>
      <c r="H238" s="86" cm="1">
        <f t="array" ref="H238">SUM($N$3:$N$7*$B238:$F238)</f>
        <v>5545114.6740000015</v>
      </c>
      <c r="I238" s="87">
        <f t="shared" si="6"/>
        <v>1.5958771728565857E-3</v>
      </c>
      <c r="J238" s="87">
        <f t="shared" si="7"/>
        <v>-5.1683606792999326E-3</v>
      </c>
      <c r="K238" s="35"/>
      <c r="L238" s="35"/>
      <c r="M238" s="35"/>
      <c r="N238" s="35"/>
    </row>
    <row r="239" spans="1:14">
      <c r="A239" s="85">
        <v>43076</v>
      </c>
      <c r="B239" s="35">
        <v>29.303501000000001</v>
      </c>
      <c r="C239" s="35">
        <v>18.695381000000001</v>
      </c>
      <c r="D239" s="35">
        <v>40.850903000000002</v>
      </c>
      <c r="E239" s="35">
        <v>39.864230999999997</v>
      </c>
      <c r="F239" s="35">
        <v>39.001328000000001</v>
      </c>
      <c r="G239" s="35"/>
      <c r="H239" s="86" cm="1">
        <f t="array" ref="H239">SUM($N$3:$N$7*$B239:$F239)</f>
        <v>5534606.352</v>
      </c>
      <c r="I239" s="87">
        <f t="shared" si="6"/>
        <v>-1.8950594564388634E-3</v>
      </c>
      <c r="J239" s="87">
        <f t="shared" si="7"/>
        <v>-3.0220656571000593E-4</v>
      </c>
      <c r="K239" s="35"/>
      <c r="L239" s="35"/>
      <c r="M239" s="35"/>
      <c r="N239" s="35"/>
    </row>
    <row r="240" spans="1:14">
      <c r="A240" s="85">
        <v>43077</v>
      </c>
      <c r="B240" s="35">
        <v>29.303501000000001</v>
      </c>
      <c r="C240" s="35">
        <v>18.695381000000001</v>
      </c>
      <c r="D240" s="35">
        <v>40.850903000000002</v>
      </c>
      <c r="E240" s="35">
        <v>39.864230999999997</v>
      </c>
      <c r="F240" s="35">
        <v>39.001328000000001</v>
      </c>
      <c r="G240" s="35"/>
      <c r="H240" s="86" cm="1">
        <f t="array" ref="H240">SUM($N$3:$N$7*$B240:$F240)</f>
        <v>5534606.352</v>
      </c>
      <c r="I240" s="87">
        <f t="shared" si="6"/>
        <v>0</v>
      </c>
      <c r="J240" s="87">
        <f t="shared" si="7"/>
        <v>-1.8950594564388634E-3</v>
      </c>
      <c r="K240" s="35"/>
      <c r="L240" s="35"/>
      <c r="M240" s="35"/>
      <c r="N240" s="35"/>
    </row>
    <row r="241" spans="1:14">
      <c r="A241" s="85">
        <v>43080</v>
      </c>
      <c r="B241" s="35">
        <v>29.168444000000001</v>
      </c>
      <c r="C241" s="35">
        <v>18.840630999999998</v>
      </c>
      <c r="D241" s="35">
        <v>41.355910999999999</v>
      </c>
      <c r="E241" s="35">
        <v>39.793644</v>
      </c>
      <c r="F241" s="35">
        <v>39.937531</v>
      </c>
      <c r="G241" s="35"/>
      <c r="H241" s="86" cm="1">
        <f t="array" ref="H241">SUM($N$3:$N$7*$B241:$F241)</f>
        <v>5580173.3130000001</v>
      </c>
      <c r="I241" s="87">
        <f t="shared" si="6"/>
        <v>8.2330988153356266E-3</v>
      </c>
      <c r="J241" s="87">
        <f t="shared" si="7"/>
        <v>8.2330988153356266E-3</v>
      </c>
      <c r="K241" s="35"/>
      <c r="L241" s="35"/>
      <c r="M241" s="35"/>
      <c r="N241" s="35"/>
    </row>
    <row r="242" spans="1:14">
      <c r="A242" s="85">
        <v>43081</v>
      </c>
      <c r="B242" s="35">
        <v>29.303501000000001</v>
      </c>
      <c r="C242" s="35">
        <v>19.093651000000001</v>
      </c>
      <c r="D242" s="35">
        <v>40.88485</v>
      </c>
      <c r="E242" s="35">
        <v>39.801949</v>
      </c>
      <c r="F242" s="35">
        <v>39.083053999999997</v>
      </c>
      <c r="G242" s="35"/>
      <c r="H242" s="86" cm="1">
        <f t="array" ref="H242">SUM($N$3:$N$7*$B242:$F242)</f>
        <v>5549511.165000001</v>
      </c>
      <c r="I242" s="87">
        <f t="shared" si="6"/>
        <v>-5.4948379342566467E-3</v>
      </c>
      <c r="J242" s="87">
        <f t="shared" si="7"/>
        <v>2.6930213373919099E-3</v>
      </c>
      <c r="K242" s="35"/>
      <c r="L242" s="35"/>
      <c r="M242" s="35"/>
      <c r="N242" s="35"/>
    </row>
    <row r="243" spans="1:14">
      <c r="A243" s="85">
        <v>43082</v>
      </c>
      <c r="B243" s="35">
        <v>28.812384000000002</v>
      </c>
      <c r="C243" s="35">
        <v>18.807831</v>
      </c>
      <c r="D243" s="35">
        <v>41.309230999999997</v>
      </c>
      <c r="E243" s="35">
        <v>39.104393000000002</v>
      </c>
      <c r="F243" s="35">
        <v>38.265728000000003</v>
      </c>
      <c r="G243" s="35"/>
      <c r="H243" s="86" cm="1">
        <f t="array" ref="H243">SUM($N$3:$N$7*$B243:$F243)</f>
        <v>5487885.7110000011</v>
      </c>
      <c r="I243" s="87">
        <f t="shared" si="6"/>
        <v>-1.1104663486157684E-2</v>
      </c>
      <c r="J243" s="87">
        <f t="shared" si="7"/>
        <v>-1.6538483094243439E-2</v>
      </c>
      <c r="K243" s="35"/>
      <c r="L243" s="35"/>
      <c r="M243" s="35"/>
      <c r="N243" s="35"/>
    </row>
    <row r="244" spans="1:14">
      <c r="A244" s="85">
        <v>43083</v>
      </c>
      <c r="B244" s="35">
        <v>28.812384000000002</v>
      </c>
      <c r="C244" s="35">
        <v>18.522013000000001</v>
      </c>
      <c r="D244" s="35">
        <v>41.606299999999997</v>
      </c>
      <c r="E244" s="35">
        <v>38.739013999999997</v>
      </c>
      <c r="F244" s="35">
        <v>38.830424999999998</v>
      </c>
      <c r="G244" s="35"/>
      <c r="H244" s="86" cm="1">
        <f t="array" ref="H244">SUM($N$3:$N$7*$B244:$F244)</f>
        <v>5494834.4879999999</v>
      </c>
      <c r="I244" s="87">
        <f t="shared" si="6"/>
        <v>1.2662029360543947E-3</v>
      </c>
      <c r="J244" s="87">
        <f t="shared" si="7"/>
        <v>-9.8525213076133822E-3</v>
      </c>
      <c r="K244" s="35"/>
      <c r="L244" s="35"/>
      <c r="M244" s="35"/>
      <c r="N244" s="35"/>
    </row>
    <row r="245" spans="1:14">
      <c r="A245" s="85">
        <v>43084</v>
      </c>
      <c r="B245" s="35">
        <v>28.665044999999999</v>
      </c>
      <c r="C245" s="35">
        <v>18.306477000000001</v>
      </c>
      <c r="D245" s="35">
        <v>41.317718999999997</v>
      </c>
      <c r="E245" s="35">
        <v>38.074677000000001</v>
      </c>
      <c r="F245" s="35">
        <v>37.114040000000003</v>
      </c>
      <c r="G245" s="35"/>
      <c r="H245" s="86" cm="1">
        <f t="array" ref="H245">SUM($N$3:$N$7*$B245:$F245)</f>
        <v>5394772.6140000001</v>
      </c>
      <c r="I245" s="87">
        <f t="shared" si="6"/>
        <v>-1.8210170700959538E-2</v>
      </c>
      <c r="J245" s="87">
        <f t="shared" si="7"/>
        <v>-1.6967025536512859E-2</v>
      </c>
      <c r="K245" s="35"/>
      <c r="L245" s="35"/>
      <c r="M245" s="35"/>
      <c r="N245" s="35"/>
    </row>
    <row r="246" spans="1:14">
      <c r="A246" s="85">
        <v>43087</v>
      </c>
      <c r="B246" s="35">
        <v>29.356705000000002</v>
      </c>
      <c r="C246" s="35">
        <v>18.882801000000001</v>
      </c>
      <c r="D246" s="35">
        <v>42.124046</v>
      </c>
      <c r="E246" s="35">
        <v>39.328609</v>
      </c>
      <c r="F246" s="35">
        <v>39.291106999999997</v>
      </c>
      <c r="G246" s="35"/>
      <c r="H246" s="86" cm="1">
        <f t="array" ref="H246">SUM($N$3:$N$7*$B246:$F246)</f>
        <v>5576447.8440000014</v>
      </c>
      <c r="I246" s="87">
        <f t="shared" si="6"/>
        <v>3.3676160794717358E-2</v>
      </c>
      <c r="J246" s="87">
        <f t="shared" si="7"/>
        <v>1.485274145713289E-2</v>
      </c>
      <c r="K246" s="35"/>
      <c r="L246" s="35"/>
      <c r="M246" s="35"/>
      <c r="N246" s="35"/>
    </row>
    <row r="247" spans="1:14">
      <c r="A247" s="85">
        <v>43088</v>
      </c>
      <c r="B247" s="35">
        <v>29.995156999999999</v>
      </c>
      <c r="C247" s="35">
        <v>18.775031999999999</v>
      </c>
      <c r="D247" s="35">
        <v>42.255603999999998</v>
      </c>
      <c r="E247" s="35">
        <v>39.158374999999999</v>
      </c>
      <c r="F247" s="35">
        <v>38.808140000000002</v>
      </c>
      <c r="G247" s="35"/>
      <c r="H247" s="86" cm="1">
        <f t="array" ref="H247">SUM($N$3:$N$7*$B247:$F247)</f>
        <v>5576746.1639999999</v>
      </c>
      <c r="I247" s="87">
        <f t="shared" si="6"/>
        <v>5.3496420722165539E-5</v>
      </c>
      <c r="J247" s="87">
        <f t="shared" si="7"/>
        <v>3.3731458769505673E-2</v>
      </c>
      <c r="K247" s="35"/>
      <c r="L247" s="35"/>
      <c r="M247" s="35"/>
      <c r="N247" s="35"/>
    </row>
    <row r="248" spans="1:14">
      <c r="A248" s="85">
        <v>43089</v>
      </c>
      <c r="B248" s="35">
        <v>29.487670999999999</v>
      </c>
      <c r="C248" s="35">
        <v>18.526699000000001</v>
      </c>
      <c r="D248" s="35">
        <v>42.505992999999997</v>
      </c>
      <c r="E248" s="35">
        <v>39.208199</v>
      </c>
      <c r="F248" s="35">
        <v>39.395125999999998</v>
      </c>
      <c r="G248" s="35"/>
      <c r="H248" s="86" cm="1">
        <f t="array" ref="H248">SUM($N$3:$N$7*$B248:$F248)</f>
        <v>5581081.7040000008</v>
      </c>
      <c r="I248" s="87">
        <f t="shared" si="6"/>
        <v>7.7743183435319274E-4</v>
      </c>
      <c r="J248" s="87">
        <f t="shared" si="7"/>
        <v>8.3096984489605674E-4</v>
      </c>
      <c r="K248" s="35"/>
      <c r="L248" s="35"/>
      <c r="M248" s="35"/>
      <c r="N248" s="35"/>
    </row>
    <row r="249" spans="1:14">
      <c r="A249" s="85">
        <v>43090</v>
      </c>
      <c r="B249" s="35">
        <v>29.950142</v>
      </c>
      <c r="C249" s="35">
        <v>18.625095000000002</v>
      </c>
      <c r="D249" s="35">
        <v>42.921875</v>
      </c>
      <c r="E249" s="35">
        <v>39.311999999999998</v>
      </c>
      <c r="F249" s="35">
        <v>40.219883000000003</v>
      </c>
      <c r="G249" s="35"/>
      <c r="H249" s="86" cm="1">
        <f t="array" ref="H249">SUM($N$3:$N$7*$B249:$F249)</f>
        <v>5643956.835</v>
      </c>
      <c r="I249" s="87">
        <f t="shared" si="6"/>
        <v>1.1265760713543349E-2</v>
      </c>
      <c r="J249" s="87">
        <f t="shared" si="7"/>
        <v>1.2051950908913645E-2</v>
      </c>
      <c r="K249" s="35"/>
      <c r="L249" s="35"/>
      <c r="M249" s="35"/>
      <c r="N249" s="35"/>
    </row>
    <row r="250" spans="1:14">
      <c r="A250" s="85">
        <v>43091</v>
      </c>
      <c r="B250" s="35">
        <v>29.909212</v>
      </c>
      <c r="C250" s="35">
        <v>18.629784000000001</v>
      </c>
      <c r="D250" s="35">
        <v>43.134070999999999</v>
      </c>
      <c r="E250" s="35">
        <v>38.884331000000003</v>
      </c>
      <c r="F250" s="35">
        <v>40.227310000000003</v>
      </c>
      <c r="G250" s="35"/>
      <c r="H250" s="86" cm="1">
        <f t="array" ref="H250">SUM($N$3:$N$7*$B250:$F250)</f>
        <v>5635895.364000001</v>
      </c>
      <c r="I250" s="87">
        <f t="shared" si="6"/>
        <v>-1.4283367565831595E-3</v>
      </c>
      <c r="J250" s="87">
        <f t="shared" si="7"/>
        <v>9.8213326568423742E-3</v>
      </c>
      <c r="K250" s="35"/>
      <c r="L250" s="35"/>
      <c r="M250" s="35"/>
      <c r="N250" s="35"/>
    </row>
    <row r="251" spans="1:14">
      <c r="A251" s="85">
        <v>43096</v>
      </c>
      <c r="B251" s="35">
        <v>29.618635000000001</v>
      </c>
      <c r="C251" s="35">
        <v>18.611039999999999</v>
      </c>
      <c r="D251" s="35">
        <v>43.286850000000001</v>
      </c>
      <c r="E251" s="35">
        <v>38.763924000000003</v>
      </c>
      <c r="F251" s="35">
        <v>39.610602999999998</v>
      </c>
      <c r="G251" s="35"/>
      <c r="H251" s="86" cm="1">
        <f t="array" ref="H251">SUM($N$3:$N$7*$B251:$F251)</f>
        <v>5606404.7160000009</v>
      </c>
      <c r="I251" s="87">
        <f t="shared" si="6"/>
        <v>-5.2326464732428413E-3</v>
      </c>
      <c r="J251" s="87">
        <f t="shared" si="7"/>
        <v>-6.6535092485339176E-3</v>
      </c>
      <c r="K251" s="35"/>
      <c r="L251" s="35"/>
      <c r="M251" s="35"/>
      <c r="N251" s="35"/>
    </row>
    <row r="252" spans="1:14">
      <c r="A252" s="85">
        <v>43097</v>
      </c>
      <c r="B252" s="35">
        <v>29.651378999999999</v>
      </c>
      <c r="C252" s="35">
        <v>18.573553</v>
      </c>
      <c r="D252" s="35">
        <v>42.786076000000001</v>
      </c>
      <c r="E252" s="35">
        <v>39.278785999999997</v>
      </c>
      <c r="F252" s="35">
        <v>40.078701000000002</v>
      </c>
      <c r="G252" s="35"/>
      <c r="H252" s="86" cm="1">
        <f t="array" ref="H252">SUM($N$3:$N$7*$B252:$F252)</f>
        <v>5622160.3350000009</v>
      </c>
      <c r="I252" s="87">
        <f t="shared" si="6"/>
        <v>2.810289267029864E-3</v>
      </c>
      <c r="J252" s="87">
        <f t="shared" si="7"/>
        <v>-2.4370624564349352E-3</v>
      </c>
      <c r="K252" s="35"/>
      <c r="L252" s="35"/>
      <c r="M252" s="35"/>
      <c r="N252" s="35"/>
    </row>
    <row r="253" spans="1:14">
      <c r="A253" s="85">
        <v>43098</v>
      </c>
      <c r="B253" s="35">
        <v>29.553152000000001</v>
      </c>
      <c r="C253" s="35">
        <v>18.878117</v>
      </c>
      <c r="D253" s="35">
        <v>42.306530000000002</v>
      </c>
      <c r="E253" s="35">
        <v>39.100242999999999</v>
      </c>
      <c r="F253" s="35">
        <v>39.253956000000002</v>
      </c>
      <c r="G253" s="35"/>
      <c r="H253" s="86" cm="1">
        <f t="array" ref="H253">SUM($N$3:$N$7*$B253:$F253)</f>
        <v>5580035.9340000004</v>
      </c>
      <c r="I253" s="87">
        <f t="shared" si="6"/>
        <v>-7.4925648665266076E-3</v>
      </c>
      <c r="J253" s="87">
        <f t="shared" si="7"/>
        <v>-4.7033318741237506E-3</v>
      </c>
      <c r="K253" s="35"/>
      <c r="L253" s="35"/>
      <c r="M253" s="35"/>
      <c r="N253" s="35"/>
    </row>
    <row r="254" spans="1:14">
      <c r="A254" s="85">
        <v>43102</v>
      </c>
      <c r="B254" s="35">
        <v>29.589988999999999</v>
      </c>
      <c r="C254" s="35">
        <v>18.742232999999999</v>
      </c>
      <c r="D254" s="35">
        <v>42.709685999999998</v>
      </c>
      <c r="E254" s="35">
        <v>39.527904999999997</v>
      </c>
      <c r="F254" s="35">
        <v>39.707194999999999</v>
      </c>
      <c r="G254" s="35"/>
      <c r="H254" s="86" cm="1">
        <f t="array" ref="H254">SUM($N$3:$N$7*$B254:$F254)</f>
        <v>5619141.2639999995</v>
      </c>
      <c r="I254" s="87">
        <f t="shared" si="6"/>
        <v>7.0080785253952005E-3</v>
      </c>
      <c r="J254" s="87">
        <f t="shared" si="7"/>
        <v>-5.3699482407265631E-4</v>
      </c>
      <c r="K254" s="35"/>
      <c r="L254" s="35"/>
      <c r="M254" s="35"/>
      <c r="N254" s="35"/>
    </row>
    <row r="255" spans="1:14">
      <c r="A255" s="85">
        <v>43103</v>
      </c>
      <c r="B255" s="35">
        <v>29.639097</v>
      </c>
      <c r="C255" s="35">
        <v>18.742232999999999</v>
      </c>
      <c r="D255" s="35">
        <v>43.609378999999997</v>
      </c>
      <c r="E255" s="35">
        <v>39.959732000000002</v>
      </c>
      <c r="F255" s="35">
        <v>40.197586000000001</v>
      </c>
      <c r="G255" s="35"/>
      <c r="H255" s="86" cm="1">
        <f t="array" ref="H255">SUM($N$3:$N$7*$B255:$F255)</f>
        <v>5680884.8910000008</v>
      </c>
      <c r="I255" s="87">
        <f t="shared" si="6"/>
        <v>1.0988089478293217E-2</v>
      </c>
      <c r="J255" s="87">
        <f t="shared" si="7"/>
        <v>1.8073173397596287E-2</v>
      </c>
      <c r="K255" s="35"/>
      <c r="L255" s="35"/>
      <c r="M255" s="35"/>
      <c r="N255" s="35"/>
    </row>
    <row r="256" spans="1:14">
      <c r="A256" s="85">
        <v>43104</v>
      </c>
      <c r="B256" s="35">
        <v>31.153385</v>
      </c>
      <c r="C256" s="35">
        <v>19.435696</v>
      </c>
      <c r="D256" s="35">
        <v>44.118633000000003</v>
      </c>
      <c r="E256" s="35">
        <v>39.710597999999997</v>
      </c>
      <c r="F256" s="35">
        <v>40.673126000000003</v>
      </c>
      <c r="G256" s="35"/>
      <c r="H256" s="86" cm="1">
        <f t="array" ref="H256">SUM($N$3:$N$7*$B256:$F256)</f>
        <v>5778017.453999999</v>
      </c>
      <c r="I256" s="87">
        <f t="shared" si="6"/>
        <v>1.7098139614460717E-2</v>
      </c>
      <c r="J256" s="87">
        <f t="shared" si="7"/>
        <v>2.8274104980749781E-2</v>
      </c>
      <c r="K256" s="35"/>
      <c r="L256" s="35"/>
      <c r="M256" s="35"/>
      <c r="N256" s="35"/>
    </row>
    <row r="257" spans="1:14">
      <c r="A257" s="85">
        <v>43105</v>
      </c>
      <c r="B257" s="35">
        <v>31.112452999999999</v>
      </c>
      <c r="C257" s="35">
        <v>19.566893</v>
      </c>
      <c r="D257" s="35">
        <v>44.135609000000002</v>
      </c>
      <c r="E257" s="35">
        <v>40.009551999999999</v>
      </c>
      <c r="F257" s="35">
        <v>40.792006999999998</v>
      </c>
      <c r="G257" s="35"/>
      <c r="H257" s="86" cm="1">
        <f t="array" ref="H257">SUM($N$3:$N$7*$B257:$F257)</f>
        <v>5795344.9620000003</v>
      </c>
      <c r="I257" s="87">
        <f t="shared" si="6"/>
        <v>2.9988673689460565E-3</v>
      </c>
      <c r="J257" s="87">
        <f t="shared" si="7"/>
        <v>2.0148282036366316E-2</v>
      </c>
      <c r="K257" s="35"/>
      <c r="L257" s="35"/>
      <c r="M257" s="35"/>
      <c r="N257" s="35"/>
    </row>
    <row r="258" spans="1:14">
      <c r="A258" s="85">
        <v>43108</v>
      </c>
      <c r="B258" s="35">
        <v>31.227053000000002</v>
      </c>
      <c r="C258" s="35">
        <v>19.510662</v>
      </c>
      <c r="D258" s="35">
        <v>44.101661999999997</v>
      </c>
      <c r="E258" s="35">
        <v>39.926513999999997</v>
      </c>
      <c r="F258" s="35">
        <v>40.539386999999998</v>
      </c>
      <c r="G258" s="35"/>
      <c r="H258" s="86" cm="1">
        <f t="array" ref="H258">SUM($N$3:$N$7*$B258:$F258)</f>
        <v>5785074.1740000006</v>
      </c>
      <c r="I258" s="87">
        <f t="shared" si="6"/>
        <v>-1.7722479105808375E-3</v>
      </c>
      <c r="J258" s="87">
        <f t="shared" si="7"/>
        <v>1.2213047219364892E-3</v>
      </c>
      <c r="K258" s="35"/>
      <c r="L258" s="35"/>
      <c r="M258" s="35"/>
      <c r="N258" s="35"/>
    </row>
    <row r="259" spans="1:14">
      <c r="A259" s="85">
        <v>43109</v>
      </c>
      <c r="B259" s="35">
        <v>31.071527</v>
      </c>
      <c r="C259" s="35">
        <v>19.623121000000001</v>
      </c>
      <c r="D259" s="35">
        <v>44.882519000000002</v>
      </c>
      <c r="E259" s="35">
        <v>39.693992999999999</v>
      </c>
      <c r="F259" s="35">
        <v>40.583961000000002</v>
      </c>
      <c r="G259" s="35"/>
      <c r="H259" s="86" cm="1">
        <f t="array" ref="H259">SUM($N$3:$N$7*$B259:$F259)</f>
        <v>5803218.9929999989</v>
      </c>
      <c r="I259" s="87">
        <f t="shared" si="6"/>
        <v>3.136488565962825E-3</v>
      </c>
      <c r="J259" s="87">
        <f t="shared" si="7"/>
        <v>1.3586820200743865E-3</v>
      </c>
      <c r="K259" s="35"/>
      <c r="L259" s="35"/>
      <c r="M259" s="35"/>
      <c r="N259" s="35"/>
    </row>
    <row r="260" spans="1:14">
      <c r="A260" s="85">
        <v>43110</v>
      </c>
      <c r="B260" s="35">
        <v>31.693617</v>
      </c>
      <c r="C260" s="35">
        <v>19.192046999999999</v>
      </c>
      <c r="D260" s="35">
        <v>45.493622000000002</v>
      </c>
      <c r="E260" s="35">
        <v>39.860076999999997</v>
      </c>
      <c r="F260" s="35">
        <v>41.787663000000002</v>
      </c>
      <c r="G260" s="35"/>
      <c r="H260" s="86" cm="1">
        <f t="array" ref="H260">SUM($N$3:$N$7*$B260:$F260)</f>
        <v>5874891.8580000019</v>
      </c>
      <c r="I260" s="87">
        <f t="shared" si="6"/>
        <v>1.2350535984676281E-2</v>
      </c>
      <c r="J260" s="87">
        <f t="shared" si="7"/>
        <v>1.5525761865538668E-2</v>
      </c>
      <c r="K260" s="35"/>
      <c r="L260" s="35"/>
      <c r="M260" s="35"/>
      <c r="N260" s="35"/>
    </row>
    <row r="261" spans="1:14">
      <c r="A261" s="85">
        <v>43111</v>
      </c>
      <c r="B261" s="35">
        <v>32.160183000000004</v>
      </c>
      <c r="C261" s="35">
        <v>19.304500999999998</v>
      </c>
      <c r="D261" s="35">
        <v>45.561531000000002</v>
      </c>
      <c r="E261" s="35">
        <v>39.594341</v>
      </c>
      <c r="F261" s="35">
        <v>41.653919000000002</v>
      </c>
      <c r="G261" s="35"/>
      <c r="H261" s="86" cm="1">
        <f t="array" ref="H261">SUM($N$3:$N$7*$B261:$F261)</f>
        <v>5883057.6750000007</v>
      </c>
      <c r="I261" s="87">
        <f t="shared" ref="I261:I324" si="8">H261/H260-1</f>
        <v>1.3899518829234569E-3</v>
      </c>
      <c r="J261" s="87">
        <f t="shared" si="7"/>
        <v>1.3757654518346651E-2</v>
      </c>
      <c r="K261" s="35"/>
      <c r="L261" s="35"/>
      <c r="M261" s="35"/>
      <c r="N261" s="35"/>
    </row>
    <row r="262" spans="1:14">
      <c r="A262" s="85">
        <v>43112</v>
      </c>
      <c r="B262" s="35">
        <v>32.111069000000001</v>
      </c>
      <c r="C262" s="35">
        <v>19.623121000000001</v>
      </c>
      <c r="D262" s="35">
        <v>45.765228</v>
      </c>
      <c r="E262" s="35">
        <v>39.860076999999997</v>
      </c>
      <c r="F262" s="35">
        <v>41.297263999999998</v>
      </c>
      <c r="G262" s="35"/>
      <c r="H262" s="86" cm="1">
        <f t="array" ref="H262">SUM($N$3:$N$7*$B262:$F262)</f>
        <v>5895673.0470000003</v>
      </c>
      <c r="I262" s="87">
        <f t="shared" si="8"/>
        <v>2.144356335925135E-3</v>
      </c>
      <c r="J262" s="87">
        <f t="shared" ref="J262:J325" si="9">H262/H260-1</f>
        <v>3.5372887709754774E-3</v>
      </c>
      <c r="K262" s="35"/>
      <c r="L262" s="35"/>
      <c r="M262" s="35"/>
      <c r="N262" s="35"/>
    </row>
    <row r="263" spans="1:14">
      <c r="A263" s="85">
        <v>43115</v>
      </c>
      <c r="B263" s="35">
        <v>32.086517000000001</v>
      </c>
      <c r="C263" s="35">
        <v>19.454440999999999</v>
      </c>
      <c r="D263" s="35">
        <v>45.391781000000002</v>
      </c>
      <c r="E263" s="35">
        <v>39.893295000000002</v>
      </c>
      <c r="F263" s="35">
        <v>41.312122000000002</v>
      </c>
      <c r="G263" s="35"/>
      <c r="H263" s="86" cm="1">
        <f t="array" ref="H263">SUM($N$3:$N$7*$B263:$F263)</f>
        <v>5878559.1479999991</v>
      </c>
      <c r="I263" s="87">
        <f t="shared" si="8"/>
        <v>-2.9027897007805059E-3</v>
      </c>
      <c r="J263" s="87">
        <f t="shared" si="9"/>
        <v>-7.6465798034208721E-4</v>
      </c>
      <c r="K263" s="35"/>
      <c r="L263" s="35"/>
      <c r="M263" s="35"/>
      <c r="N263" s="35"/>
    </row>
    <row r="264" spans="1:14">
      <c r="A264" s="85">
        <v>43116</v>
      </c>
      <c r="B264" s="35">
        <v>32.201110999999997</v>
      </c>
      <c r="C264" s="35">
        <v>21.047529000000001</v>
      </c>
      <c r="D264" s="35">
        <v>44.882519000000002</v>
      </c>
      <c r="E264" s="35">
        <v>39.610954</v>
      </c>
      <c r="F264" s="35">
        <v>40.910896000000001</v>
      </c>
      <c r="G264" s="35"/>
      <c r="H264" s="86" cm="1">
        <f t="array" ref="H264">SUM($N$3:$N$7*$B264:$F264)</f>
        <v>5895549.2970000003</v>
      </c>
      <c r="I264" s="87">
        <f t="shared" si="8"/>
        <v>2.8901893427033531E-3</v>
      </c>
      <c r="J264" s="87">
        <f t="shared" si="9"/>
        <v>-2.0989969934492869E-5</v>
      </c>
      <c r="K264" s="35"/>
      <c r="L264" s="35"/>
      <c r="M264" s="35"/>
      <c r="N264" s="35"/>
    </row>
    <row r="265" spans="1:14">
      <c r="A265" s="85">
        <v>43117</v>
      </c>
      <c r="B265" s="35">
        <v>32.012847999999998</v>
      </c>
      <c r="C265" s="35">
        <v>21.928415000000001</v>
      </c>
      <c r="D265" s="35">
        <v>45.357821999999999</v>
      </c>
      <c r="E265" s="35">
        <v>39.693992999999999</v>
      </c>
      <c r="F265" s="35">
        <v>41.237822999999999</v>
      </c>
      <c r="G265" s="35"/>
      <c r="H265" s="86" cm="1">
        <f t="array" ref="H265">SUM($N$3:$N$7*$B265:$F265)</f>
        <v>5947619.733</v>
      </c>
      <c r="I265" s="87">
        <f t="shared" si="8"/>
        <v>8.8321602240686303E-3</v>
      </c>
      <c r="J265" s="87">
        <f t="shared" si="9"/>
        <v>1.1747876182124806E-2</v>
      </c>
      <c r="K265" s="35"/>
      <c r="L265" s="35"/>
      <c r="M265" s="35"/>
      <c r="N265" s="35"/>
    </row>
    <row r="266" spans="1:14">
      <c r="A266" s="85">
        <v>43118</v>
      </c>
      <c r="B266" s="35">
        <v>32.176555999999998</v>
      </c>
      <c r="C266" s="35">
        <v>21.553570000000001</v>
      </c>
      <c r="D266" s="35">
        <v>45.408752</v>
      </c>
      <c r="E266" s="35">
        <v>40.059382999999997</v>
      </c>
      <c r="F266" s="35">
        <v>41.564754000000001</v>
      </c>
      <c r="G266" s="35"/>
      <c r="H266" s="86" cm="1">
        <f t="array" ref="H266">SUM($N$3:$N$7*$B266:$F266)</f>
        <v>5965179.4950000001</v>
      </c>
      <c r="I266" s="87">
        <f t="shared" si="8"/>
        <v>2.9524015973265705E-3</v>
      </c>
      <c r="J266" s="87">
        <f t="shared" si="9"/>
        <v>1.1810637905348642E-2</v>
      </c>
      <c r="K266" s="35"/>
      <c r="L266" s="35"/>
      <c r="M266" s="35"/>
      <c r="N266" s="35"/>
    </row>
    <row r="267" spans="1:14">
      <c r="A267" s="85">
        <v>43119</v>
      </c>
      <c r="B267" s="35">
        <v>32.487594999999999</v>
      </c>
      <c r="C267" s="35">
        <v>21.459859999999999</v>
      </c>
      <c r="D267" s="35">
        <v>46.342388</v>
      </c>
      <c r="E267" s="35">
        <v>40.308501999999997</v>
      </c>
      <c r="F267" s="35">
        <v>40.792006999999998</v>
      </c>
      <c r="G267" s="35"/>
      <c r="H267" s="86" cm="1">
        <f t="array" ref="H267">SUM($N$3:$N$7*$B267:$F267)</f>
        <v>5985881.6160000004</v>
      </c>
      <c r="I267" s="87">
        <f t="shared" si="8"/>
        <v>3.470494226930354E-3</v>
      </c>
      <c r="J267" s="87">
        <f t="shared" si="9"/>
        <v>6.4331421169558922E-3</v>
      </c>
      <c r="K267" s="35"/>
      <c r="L267" s="35"/>
      <c r="M267" s="35"/>
      <c r="N267" s="35"/>
    </row>
    <row r="268" spans="1:14">
      <c r="A268" s="85">
        <v>43122</v>
      </c>
      <c r="B268" s="35">
        <v>33.060569999999998</v>
      </c>
      <c r="C268" s="35">
        <v>21.740991999999999</v>
      </c>
      <c r="D268" s="35">
        <v>46.342388</v>
      </c>
      <c r="E268" s="35">
        <v>40.358325999999998</v>
      </c>
      <c r="F268" s="35">
        <v>41.401291000000001</v>
      </c>
      <c r="G268" s="35"/>
      <c r="H268" s="86" cm="1">
        <f t="array" ref="H268">SUM($N$3:$N$7*$B268:$F268)</f>
        <v>6035817.7110000001</v>
      </c>
      <c r="I268" s="87">
        <f t="shared" si="8"/>
        <v>8.3423124952091143E-3</v>
      </c>
      <c r="J268" s="87">
        <f t="shared" si="9"/>
        <v>1.1841758669493219E-2</v>
      </c>
      <c r="K268" s="35"/>
      <c r="L268" s="35"/>
      <c r="M268" s="35"/>
      <c r="N268" s="35"/>
    </row>
    <row r="269" spans="1:14">
      <c r="A269" s="85">
        <v>43123</v>
      </c>
      <c r="B269" s="35">
        <v>33.363419</v>
      </c>
      <c r="C269" s="35">
        <v>22.078354000000001</v>
      </c>
      <c r="D269" s="35">
        <v>45.901035</v>
      </c>
      <c r="E269" s="35">
        <v>40.889797000000002</v>
      </c>
      <c r="F269" s="35">
        <v>40.762290999999998</v>
      </c>
      <c r="G269" s="35"/>
      <c r="H269" s="86" cm="1">
        <f t="array" ref="H269">SUM($N$3:$N$7*$B269:$F269)</f>
        <v>6038831.568</v>
      </c>
      <c r="I269" s="87">
        <f t="shared" si="8"/>
        <v>4.9932869816582404E-4</v>
      </c>
      <c r="J269" s="87">
        <f t="shared" si="9"/>
        <v>8.8458067494128212E-3</v>
      </c>
      <c r="K269" s="35"/>
      <c r="L269" s="35"/>
      <c r="M269" s="35"/>
      <c r="N269" s="35"/>
    </row>
    <row r="270" spans="1:14">
      <c r="A270" s="85">
        <v>43124</v>
      </c>
      <c r="B270" s="35">
        <v>33.404353999999998</v>
      </c>
      <c r="C270" s="35">
        <v>21.834702</v>
      </c>
      <c r="D270" s="35">
        <v>45.476654000000003</v>
      </c>
      <c r="E270" s="35">
        <v>40.889797000000002</v>
      </c>
      <c r="F270" s="35">
        <v>41.014915000000002</v>
      </c>
      <c r="G270" s="35"/>
      <c r="H270" s="86" cm="1">
        <f t="array" ref="H270">SUM($N$3:$N$7*$B270:$F270)</f>
        <v>6026473.9260000018</v>
      </c>
      <c r="I270" s="87">
        <f t="shared" si="8"/>
        <v>-2.0463630854488102E-3</v>
      </c>
      <c r="J270" s="87">
        <f t="shared" si="9"/>
        <v>-1.5480561950984573E-3</v>
      </c>
      <c r="K270" s="35"/>
      <c r="L270" s="35"/>
      <c r="M270" s="35"/>
      <c r="N270" s="35"/>
    </row>
    <row r="271" spans="1:14">
      <c r="A271" s="85">
        <v>43125</v>
      </c>
      <c r="B271" s="35">
        <v>33.437092</v>
      </c>
      <c r="C271" s="35">
        <v>21.366146000000001</v>
      </c>
      <c r="D271" s="35">
        <v>45.459679000000001</v>
      </c>
      <c r="E271" s="35">
        <v>40.507809000000002</v>
      </c>
      <c r="F271" s="35">
        <v>40.494801000000002</v>
      </c>
      <c r="G271" s="35"/>
      <c r="H271" s="86" cm="1">
        <f t="array" ref="H271">SUM($N$3:$N$7*$B271:$F271)</f>
        <v>5981762.3909999998</v>
      </c>
      <c r="I271" s="87">
        <f t="shared" si="8"/>
        <v>-7.4191866668672501E-3</v>
      </c>
      <c r="J271" s="87">
        <f t="shared" si="9"/>
        <v>-9.4503674025968598E-3</v>
      </c>
      <c r="K271" s="35"/>
      <c r="L271" s="35"/>
      <c r="M271" s="35"/>
      <c r="N271" s="35"/>
    </row>
    <row r="272" spans="1:14">
      <c r="A272" s="85">
        <v>43126</v>
      </c>
      <c r="B272" s="35">
        <v>33.445278000000002</v>
      </c>
      <c r="C272" s="35">
        <v>21.272435999999999</v>
      </c>
      <c r="D272" s="35">
        <v>45.391781000000002</v>
      </c>
      <c r="E272" s="35">
        <v>40.773539999999997</v>
      </c>
      <c r="F272" s="35">
        <v>41.044640000000001</v>
      </c>
      <c r="G272" s="35"/>
      <c r="H272" s="86" cm="1">
        <f t="array" ref="H272">SUM($N$3:$N$7*$B272:$F272)</f>
        <v>6003613.2750000004</v>
      </c>
      <c r="I272" s="87">
        <f t="shared" si="8"/>
        <v>3.6529174132486908E-3</v>
      </c>
      <c r="J272" s="87">
        <f t="shared" si="9"/>
        <v>-3.793370929785933E-3</v>
      </c>
      <c r="K272" s="35"/>
      <c r="L272" s="35"/>
      <c r="M272" s="35"/>
      <c r="N272" s="35"/>
    </row>
    <row r="273" spans="1:14">
      <c r="A273" s="85">
        <v>43129</v>
      </c>
      <c r="B273" s="35">
        <v>33.396168000000003</v>
      </c>
      <c r="C273" s="35">
        <v>20.935075999999999</v>
      </c>
      <c r="D273" s="35">
        <v>45.069248000000002</v>
      </c>
      <c r="E273" s="35">
        <v>41.006053999999999</v>
      </c>
      <c r="F273" s="35">
        <v>40.420501999999999</v>
      </c>
      <c r="G273" s="35"/>
      <c r="H273" s="86" cm="1">
        <f t="array" ref="H273">SUM($N$3:$N$7*$B273:$F273)</f>
        <v>5967292.5839999998</v>
      </c>
      <c r="I273" s="87">
        <f t="shared" si="8"/>
        <v>-6.0498052316669826E-3</v>
      </c>
      <c r="J273" s="87">
        <f t="shared" si="9"/>
        <v>-2.4189872572957238E-3</v>
      </c>
      <c r="K273" s="35"/>
      <c r="L273" s="35"/>
      <c r="M273" s="35"/>
      <c r="N273" s="35"/>
    </row>
    <row r="274" spans="1:14">
      <c r="A274" s="85">
        <v>43130</v>
      </c>
      <c r="B274" s="35">
        <v>33.191535999999999</v>
      </c>
      <c r="C274" s="35">
        <v>20.916333999999999</v>
      </c>
      <c r="D274" s="35">
        <v>44.627892000000003</v>
      </c>
      <c r="E274" s="35">
        <v>40.059382999999997</v>
      </c>
      <c r="F274" s="35">
        <v>39.365406</v>
      </c>
      <c r="G274" s="35"/>
      <c r="H274" s="86" cm="1">
        <f t="array" ref="H274">SUM($N$3:$N$7*$B274:$F274)</f>
        <v>5879298.1829999983</v>
      </c>
      <c r="I274" s="87">
        <f t="shared" si="8"/>
        <v>-1.4746118069681957E-2</v>
      </c>
      <c r="J274" s="87">
        <f t="shared" si="9"/>
        <v>-2.0706712159104246E-2</v>
      </c>
      <c r="K274" s="35"/>
      <c r="L274" s="35"/>
      <c r="M274" s="35"/>
      <c r="N274" s="35"/>
    </row>
    <row r="275" spans="1:14">
      <c r="A275" s="85">
        <v>43131</v>
      </c>
      <c r="B275" s="35">
        <v>33.175162999999998</v>
      </c>
      <c r="C275" s="35">
        <v>20.897590999999998</v>
      </c>
      <c r="D275" s="35">
        <v>44.373260000000002</v>
      </c>
      <c r="E275" s="35">
        <v>40.125813000000001</v>
      </c>
      <c r="F275" s="35">
        <v>38.533217999999998</v>
      </c>
      <c r="G275" s="35"/>
      <c r="H275" s="86" cm="1">
        <f t="array" ref="H275">SUM($N$3:$N$7*$B275:$F275)</f>
        <v>5844466.4850000013</v>
      </c>
      <c r="I275" s="87">
        <f t="shared" si="8"/>
        <v>-5.924465287491798E-3</v>
      </c>
      <c r="J275" s="87">
        <f t="shared" si="9"/>
        <v>-2.0583220492544685E-2</v>
      </c>
      <c r="K275" s="35"/>
      <c r="L275" s="35"/>
      <c r="M275" s="35"/>
      <c r="N275" s="35"/>
    </row>
    <row r="276" spans="1:14">
      <c r="A276" s="85">
        <v>43132</v>
      </c>
      <c r="B276" s="35">
        <v>33.265205000000002</v>
      </c>
      <c r="C276" s="35">
        <v>20.803882999999999</v>
      </c>
      <c r="D276" s="35">
        <v>44.441161999999998</v>
      </c>
      <c r="E276" s="35">
        <v>39.777039000000002</v>
      </c>
      <c r="F276" s="35">
        <v>38.072547999999998</v>
      </c>
      <c r="G276" s="35"/>
      <c r="H276" s="86" cm="1">
        <f t="array" ref="H276">SUM($N$3:$N$7*$B276:$F276)</f>
        <v>5819874.6209999993</v>
      </c>
      <c r="I276" s="87">
        <f t="shared" si="8"/>
        <v>-4.2077175158961033E-3</v>
      </c>
      <c r="J276" s="87">
        <f t="shared" si="9"/>
        <v>-1.0107254327025306E-2</v>
      </c>
      <c r="K276" s="35"/>
      <c r="L276" s="35"/>
      <c r="M276" s="35"/>
      <c r="N276" s="35"/>
    </row>
    <row r="277" spans="1:14">
      <c r="A277" s="85">
        <v>43133</v>
      </c>
      <c r="B277" s="35">
        <v>32.872303000000002</v>
      </c>
      <c r="C277" s="35">
        <v>20.279097</v>
      </c>
      <c r="D277" s="35">
        <v>43.083140999999998</v>
      </c>
      <c r="E277" s="35">
        <v>39.411651999999997</v>
      </c>
      <c r="F277" s="35">
        <v>37.522705000000002</v>
      </c>
      <c r="G277" s="35"/>
      <c r="H277" s="86" cm="1">
        <f t="array" ref="H277">SUM($N$3:$N$7*$B277:$F277)</f>
        <v>5714573.6340000005</v>
      </c>
      <c r="I277" s="87">
        <f t="shared" si="8"/>
        <v>-1.809334287375175E-2</v>
      </c>
      <c r="J277" s="87">
        <f t="shared" si="9"/>
        <v>-2.2224928713916792E-2</v>
      </c>
      <c r="K277" s="35"/>
      <c r="L277" s="35"/>
      <c r="M277" s="35"/>
      <c r="N277" s="35"/>
    </row>
    <row r="278" spans="1:14">
      <c r="A278" s="85">
        <v>43136</v>
      </c>
      <c r="B278" s="35">
        <v>32.855941999999999</v>
      </c>
      <c r="C278" s="35">
        <v>20.166643000000001</v>
      </c>
      <c r="D278" s="35">
        <v>42.794562999999997</v>
      </c>
      <c r="E278" s="35">
        <v>38.514800999999999</v>
      </c>
      <c r="F278" s="35">
        <v>37.359237999999998</v>
      </c>
      <c r="G278" s="35"/>
      <c r="H278" s="86" cm="1">
        <f t="array" ref="H278">SUM($N$3:$N$7*$B278:$F278)</f>
        <v>5665809.1709999992</v>
      </c>
      <c r="I278" s="87">
        <f t="shared" si="8"/>
        <v>-8.5333510640002164E-3</v>
      </c>
      <c r="J278" s="87">
        <f t="shared" si="9"/>
        <v>-2.6472297091088892E-2</v>
      </c>
      <c r="K278" s="35"/>
      <c r="L278" s="35"/>
      <c r="M278" s="35"/>
      <c r="N278" s="35"/>
    </row>
    <row r="279" spans="1:14">
      <c r="A279" s="85">
        <v>43137</v>
      </c>
      <c r="B279" s="35">
        <v>32.315703999999997</v>
      </c>
      <c r="C279" s="35">
        <v>19.360727000000001</v>
      </c>
      <c r="D279" s="35">
        <v>41.190407</v>
      </c>
      <c r="E279" s="35">
        <v>37.402042000000002</v>
      </c>
      <c r="F279" s="35">
        <v>35.590843</v>
      </c>
      <c r="G279" s="35"/>
      <c r="H279" s="86" cm="1">
        <f t="array" ref="H279">SUM($N$3:$N$7*$B279:$F279)</f>
        <v>5473370.8589999992</v>
      </c>
      <c r="I279" s="87">
        <f t="shared" si="8"/>
        <v>-3.3964841771406684E-2</v>
      </c>
      <c r="J279" s="87">
        <f t="shared" si="9"/>
        <v>-4.2208358916738242E-2</v>
      </c>
      <c r="K279" s="35"/>
      <c r="L279" s="35"/>
      <c r="M279" s="35"/>
      <c r="N279" s="35"/>
    </row>
    <row r="280" spans="1:14">
      <c r="A280" s="85">
        <v>43138</v>
      </c>
      <c r="B280" s="35">
        <v>33.649909999999998</v>
      </c>
      <c r="C280" s="35">
        <v>19.922995</v>
      </c>
      <c r="D280" s="35">
        <v>41.988247000000001</v>
      </c>
      <c r="E280" s="35">
        <v>38.614449</v>
      </c>
      <c r="F280" s="35">
        <v>36.38588</v>
      </c>
      <c r="G280" s="35"/>
      <c r="H280" s="86" cm="1">
        <f t="array" ref="H280">SUM($N$3:$N$7*$B280:$F280)</f>
        <v>5628528.8729999997</v>
      </c>
      <c r="I280" s="87">
        <f t="shared" si="8"/>
        <v>2.8347798458580709E-2</v>
      </c>
      <c r="J280" s="87">
        <f t="shared" si="9"/>
        <v>-6.5798718020394498E-3</v>
      </c>
      <c r="K280" s="35"/>
      <c r="L280" s="35"/>
      <c r="M280" s="35"/>
      <c r="N280" s="35"/>
    </row>
    <row r="281" spans="1:14">
      <c r="A281" s="85">
        <v>43139</v>
      </c>
      <c r="B281" s="35">
        <v>32.733153999999999</v>
      </c>
      <c r="C281" s="35">
        <v>19.829283</v>
      </c>
      <c r="D281" s="35">
        <v>38.873286999999998</v>
      </c>
      <c r="E281" s="35">
        <v>38.199241999999998</v>
      </c>
      <c r="F281" s="35">
        <v>35.070728000000003</v>
      </c>
      <c r="G281" s="35"/>
      <c r="H281" s="86" cm="1">
        <f t="array" ref="H281">SUM($N$3:$N$7*$B281:$F281)</f>
        <v>5435287.9020000007</v>
      </c>
      <c r="I281" s="87">
        <f t="shared" si="8"/>
        <v>-3.4332411782939221E-2</v>
      </c>
      <c r="J281" s="87">
        <f t="shared" si="9"/>
        <v>-6.9578616141783289E-3</v>
      </c>
      <c r="K281" s="35"/>
      <c r="L281" s="35"/>
      <c r="M281" s="35"/>
      <c r="N281" s="35"/>
    </row>
    <row r="282" spans="1:14">
      <c r="A282" s="85">
        <v>43140</v>
      </c>
      <c r="B282" s="35">
        <v>32.119255000000003</v>
      </c>
      <c r="C282" s="35">
        <v>19.473182999999999</v>
      </c>
      <c r="D282" s="35">
        <v>38.856312000000003</v>
      </c>
      <c r="E282" s="35">
        <v>38.464970000000001</v>
      </c>
      <c r="F282" s="35">
        <v>34.060211000000002</v>
      </c>
      <c r="G282" s="35"/>
      <c r="H282" s="86" cm="1">
        <f t="array" ref="H282">SUM($N$3:$N$7*$B282:$F282)</f>
        <v>5378139.7229999993</v>
      </c>
      <c r="I282" s="87">
        <f t="shared" si="8"/>
        <v>-1.0514287380981702E-2</v>
      </c>
      <c r="J282" s="87">
        <f t="shared" si="9"/>
        <v>-4.448571831995296E-2</v>
      </c>
      <c r="K282" s="35"/>
      <c r="L282" s="35"/>
      <c r="M282" s="35"/>
      <c r="N282" s="35"/>
    </row>
    <row r="283" spans="1:14">
      <c r="A283" s="85">
        <v>43143</v>
      </c>
      <c r="B283" s="35">
        <v>32.839565</v>
      </c>
      <c r="C283" s="35">
        <v>19.641859</v>
      </c>
      <c r="D283" s="35">
        <v>40.044575000000002</v>
      </c>
      <c r="E283" s="35">
        <v>38.431762999999997</v>
      </c>
      <c r="F283" s="35">
        <v>34.884971999999998</v>
      </c>
      <c r="G283" s="35"/>
      <c r="H283" s="86" cm="1">
        <f t="array" ref="H283">SUM($N$3:$N$7*$B283:$F283)</f>
        <v>5472810.2220000001</v>
      </c>
      <c r="I283" s="87">
        <f t="shared" si="8"/>
        <v>1.7602833670374185E-2</v>
      </c>
      <c r="J283" s="87">
        <f t="shared" si="9"/>
        <v>6.9034650374624196E-3</v>
      </c>
      <c r="K283" s="35"/>
      <c r="L283" s="35"/>
      <c r="M283" s="35"/>
      <c r="N283" s="35"/>
    </row>
    <row r="284" spans="1:14">
      <c r="A284" s="85">
        <v>43144</v>
      </c>
      <c r="B284" s="35">
        <v>32.536712999999999</v>
      </c>
      <c r="C284" s="35">
        <v>20.279097</v>
      </c>
      <c r="D284" s="35">
        <v>39.976672999999998</v>
      </c>
      <c r="E284" s="35">
        <v>38.049767000000003</v>
      </c>
      <c r="F284" s="35">
        <v>34.870102000000003</v>
      </c>
      <c r="G284" s="35"/>
      <c r="H284" s="86" cm="1">
        <f t="array" ref="H284">SUM($N$3:$N$7*$B284:$F284)</f>
        <v>5468507.6159999995</v>
      </c>
      <c r="I284" s="87">
        <f t="shared" si="8"/>
        <v>-7.8617854913087815E-4</v>
      </c>
      <c r="J284" s="87">
        <f t="shared" si="9"/>
        <v>1.6802816151007649E-2</v>
      </c>
      <c r="K284" s="35"/>
      <c r="L284" s="35"/>
      <c r="M284" s="35"/>
      <c r="N284" s="35"/>
    </row>
    <row r="285" spans="1:14">
      <c r="A285" s="85">
        <v>43145</v>
      </c>
      <c r="B285" s="35">
        <v>32.413924999999999</v>
      </c>
      <c r="C285" s="35">
        <v>20.897590999999998</v>
      </c>
      <c r="D285" s="35">
        <v>40.231307999999999</v>
      </c>
      <c r="E285" s="35">
        <v>38.979835999999999</v>
      </c>
      <c r="F285" s="35">
        <v>34.520888999999997</v>
      </c>
      <c r="G285" s="35"/>
      <c r="H285" s="86" cm="1">
        <f t="array" ref="H285">SUM($N$3:$N$7*$B285:$F285)</f>
        <v>5512437.1169999996</v>
      </c>
      <c r="I285" s="87">
        <f t="shared" si="8"/>
        <v>8.0331790837173678E-3</v>
      </c>
      <c r="J285" s="87">
        <f t="shared" si="9"/>
        <v>7.2406850215094298E-3</v>
      </c>
      <c r="K285" s="35"/>
      <c r="L285" s="35"/>
      <c r="M285" s="35"/>
      <c r="N285" s="35"/>
    </row>
    <row r="286" spans="1:14">
      <c r="A286" s="85">
        <v>43146</v>
      </c>
      <c r="B286" s="35">
        <v>32.323886999999999</v>
      </c>
      <c r="C286" s="35">
        <v>20.372807999999999</v>
      </c>
      <c r="D286" s="35">
        <v>40.231307999999999</v>
      </c>
      <c r="E286" s="35">
        <v>39.561123000000002</v>
      </c>
      <c r="F286" s="35">
        <v>34.981563999999999</v>
      </c>
      <c r="G286" s="35"/>
      <c r="H286" s="86" cm="1">
        <f t="array" ref="H286">SUM($N$3:$N$7*$B286:$F286)</f>
        <v>5526532.7700000014</v>
      </c>
      <c r="I286" s="87">
        <f t="shared" si="8"/>
        <v>2.5570637271365992E-3</v>
      </c>
      <c r="J286" s="87">
        <f t="shared" si="9"/>
        <v>1.0610784161702469E-2</v>
      </c>
      <c r="K286" s="35"/>
      <c r="L286" s="35"/>
      <c r="M286" s="35"/>
      <c r="N286" s="35"/>
    </row>
    <row r="287" spans="1:14">
      <c r="A287" s="85">
        <v>43147</v>
      </c>
      <c r="B287" s="35">
        <v>31.840954</v>
      </c>
      <c r="C287" s="35">
        <v>20.185389000000001</v>
      </c>
      <c r="D287" s="35">
        <v>40.231307999999999</v>
      </c>
      <c r="E287" s="35">
        <v>40.109200000000001</v>
      </c>
      <c r="F287" s="35">
        <v>35.598278000000001</v>
      </c>
      <c r="G287" s="35"/>
      <c r="H287" s="86" cm="1">
        <f t="array" ref="H287">SUM($N$3:$N$7*$B287:$F287)</f>
        <v>5542849.2570000002</v>
      </c>
      <c r="I287" s="87">
        <f t="shared" si="8"/>
        <v>2.9523912512687822E-3</v>
      </c>
      <c r="J287" s="87">
        <f t="shared" si="9"/>
        <v>5.517004430982464E-3</v>
      </c>
      <c r="K287" s="35"/>
      <c r="L287" s="35"/>
      <c r="M287" s="35"/>
      <c r="N287" s="35"/>
    </row>
    <row r="288" spans="1:14">
      <c r="A288" s="85">
        <v>43151</v>
      </c>
      <c r="B288" s="35">
        <v>31.783655</v>
      </c>
      <c r="C288" s="35">
        <v>19.979220999999999</v>
      </c>
      <c r="D288" s="35">
        <v>39.365566000000001</v>
      </c>
      <c r="E288" s="35">
        <v>40.242064999999997</v>
      </c>
      <c r="F288" s="35">
        <v>35.798893</v>
      </c>
      <c r="G288" s="35"/>
      <c r="H288" s="86" cm="1">
        <f t="array" ref="H288">SUM($N$3:$N$7*$B288:$F288)</f>
        <v>5516590.1999999993</v>
      </c>
      <c r="I288" s="87">
        <f t="shared" si="8"/>
        <v>-4.73746547713505E-3</v>
      </c>
      <c r="J288" s="87">
        <f t="shared" si="9"/>
        <v>-1.7990610774940574E-3</v>
      </c>
      <c r="K288" s="35"/>
      <c r="L288" s="35"/>
      <c r="M288" s="35"/>
      <c r="N288" s="35"/>
    </row>
    <row r="289" spans="1:14">
      <c r="A289" s="85">
        <v>43152</v>
      </c>
      <c r="B289" s="35">
        <v>32.602192000000002</v>
      </c>
      <c r="C289" s="35">
        <v>20.054192</v>
      </c>
      <c r="D289" s="35">
        <v>40.120967999999998</v>
      </c>
      <c r="E289" s="35">
        <v>40.640675000000002</v>
      </c>
      <c r="F289" s="35">
        <v>35.791457999999999</v>
      </c>
      <c r="G289" s="35"/>
      <c r="H289" s="86" cm="1">
        <f t="array" ref="H289">SUM($N$3:$N$7*$B289:$F289)</f>
        <v>5583913.0049999999</v>
      </c>
      <c r="I289" s="87">
        <f t="shared" si="8"/>
        <v>1.2203698763051163E-2</v>
      </c>
      <c r="J289" s="87">
        <f t="shared" si="9"/>
        <v>7.4084186843328403E-3</v>
      </c>
      <c r="K289" s="35"/>
      <c r="L289" s="35"/>
      <c r="M289" s="35"/>
      <c r="N289" s="35"/>
    </row>
    <row r="290" spans="1:14">
      <c r="A290" s="85">
        <v>43153</v>
      </c>
      <c r="B290" s="35">
        <v>32.086517000000001</v>
      </c>
      <c r="C290" s="35">
        <v>20.091677000000001</v>
      </c>
      <c r="D290" s="35">
        <v>40.604759000000001</v>
      </c>
      <c r="E290" s="35">
        <v>40.690494999999999</v>
      </c>
      <c r="F290" s="35">
        <v>35.642856999999999</v>
      </c>
      <c r="G290" s="35"/>
      <c r="H290" s="86" cm="1">
        <f t="array" ref="H290">SUM($N$3:$N$7*$B290:$F290)</f>
        <v>5580838.0650000004</v>
      </c>
      <c r="I290" s="87">
        <f t="shared" si="8"/>
        <v>-5.5067834997535314E-4</v>
      </c>
      <c r="J290" s="87">
        <f t="shared" si="9"/>
        <v>1.1646300100377482E-2</v>
      </c>
      <c r="K290" s="35"/>
      <c r="L290" s="35"/>
      <c r="M290" s="35"/>
      <c r="N290" s="35"/>
    </row>
    <row r="291" spans="1:14">
      <c r="A291" s="85">
        <v>43154</v>
      </c>
      <c r="B291" s="35">
        <v>31.644507999999998</v>
      </c>
      <c r="C291" s="35">
        <v>20.747651999999999</v>
      </c>
      <c r="D291" s="35">
        <v>40.341639999999998</v>
      </c>
      <c r="E291" s="35">
        <v>40.358325999999998</v>
      </c>
      <c r="F291" s="35">
        <v>34.922119000000002</v>
      </c>
      <c r="G291" s="35"/>
      <c r="H291" s="86" cm="1">
        <f t="array" ref="H291">SUM($N$3:$N$7*$B291:$F291)</f>
        <v>5544470.084999999</v>
      </c>
      <c r="I291" s="87">
        <f t="shared" si="8"/>
        <v>-6.5165804089679646E-3</v>
      </c>
      <c r="J291" s="87">
        <f t="shared" si="9"/>
        <v>-7.0636702191961831E-3</v>
      </c>
      <c r="K291" s="35"/>
      <c r="L291" s="35"/>
      <c r="M291" s="35"/>
      <c r="N291" s="35"/>
    </row>
    <row r="292" spans="1:14">
      <c r="A292" s="85">
        <v>43157</v>
      </c>
      <c r="B292" s="35">
        <v>31.521723000000001</v>
      </c>
      <c r="C292" s="35">
        <v>20.710170999999999</v>
      </c>
      <c r="D292" s="35">
        <v>40.774512999999999</v>
      </c>
      <c r="E292" s="35">
        <v>39.777039000000002</v>
      </c>
      <c r="F292" s="35">
        <v>35.724586000000002</v>
      </c>
      <c r="G292" s="35"/>
      <c r="H292" s="86" cm="1">
        <f t="array" ref="H292">SUM($N$3:$N$7*$B292:$F292)</f>
        <v>5560765.0560000008</v>
      </c>
      <c r="I292" s="87">
        <f t="shared" si="8"/>
        <v>2.9389591340904797E-3</v>
      </c>
      <c r="J292" s="87">
        <f t="shared" si="9"/>
        <v>-3.5967732383934692E-3</v>
      </c>
      <c r="K292" s="35"/>
      <c r="L292" s="35"/>
      <c r="M292" s="35"/>
      <c r="N292" s="35"/>
    </row>
    <row r="293" spans="1:14">
      <c r="A293" s="85">
        <v>43158</v>
      </c>
      <c r="B293" s="35">
        <v>32.184733999999999</v>
      </c>
      <c r="C293" s="35">
        <v>20.710170999999999</v>
      </c>
      <c r="D293" s="35">
        <v>40.647193999999999</v>
      </c>
      <c r="E293" s="35">
        <v>39.860076999999997</v>
      </c>
      <c r="F293" s="35">
        <v>35.680011999999998</v>
      </c>
      <c r="G293" s="35"/>
      <c r="H293" s="86" cm="1">
        <f t="array" ref="H293">SUM($N$3:$N$7*$B293:$F293)</f>
        <v>5579712.2040000018</v>
      </c>
      <c r="I293" s="87">
        <f t="shared" si="8"/>
        <v>3.4072915883323063E-3</v>
      </c>
      <c r="J293" s="87">
        <f t="shared" si="9"/>
        <v>6.3562646131587464E-3</v>
      </c>
      <c r="K293" s="35"/>
      <c r="L293" s="35"/>
      <c r="M293" s="35"/>
      <c r="N293" s="35"/>
    </row>
    <row r="294" spans="1:14">
      <c r="A294" s="85">
        <v>43159</v>
      </c>
      <c r="B294" s="35">
        <v>34.304741</v>
      </c>
      <c r="C294" s="35">
        <v>20.429037000000001</v>
      </c>
      <c r="D294" s="35">
        <v>40.401054000000002</v>
      </c>
      <c r="E294" s="35">
        <v>39.610954</v>
      </c>
      <c r="F294" s="35">
        <v>34.996422000000003</v>
      </c>
      <c r="G294" s="35"/>
      <c r="H294" s="86" cm="1">
        <f t="array" ref="H294">SUM($N$3:$N$7*$B294:$F294)</f>
        <v>5601492.8639999991</v>
      </c>
      <c r="I294" s="87">
        <f t="shared" si="8"/>
        <v>3.9035454166225225E-3</v>
      </c>
      <c r="J294" s="87">
        <f t="shared" si="9"/>
        <v>7.324137522417562E-3</v>
      </c>
      <c r="K294" s="35"/>
      <c r="L294" s="35"/>
      <c r="M294" s="35"/>
      <c r="N294" s="35"/>
    </row>
    <row r="295" spans="1:14">
      <c r="A295" s="85">
        <v>43160</v>
      </c>
      <c r="B295" s="35">
        <v>34.108294999999998</v>
      </c>
      <c r="C295" s="35">
        <v>20.335326999999999</v>
      </c>
      <c r="D295" s="35">
        <v>39.323132000000001</v>
      </c>
      <c r="E295" s="35">
        <v>38.863574999999997</v>
      </c>
      <c r="F295" s="35">
        <v>34.684353000000002</v>
      </c>
      <c r="G295" s="35"/>
      <c r="H295" s="86" cm="1">
        <f t="array" ref="H295">SUM($N$3:$N$7*$B295:$F295)</f>
        <v>5521384.5059999991</v>
      </c>
      <c r="I295" s="87">
        <f t="shared" si="8"/>
        <v>-1.4301251460096531E-2</v>
      </c>
      <c r="J295" s="87">
        <f t="shared" si="9"/>
        <v>-1.0453531628062951E-2</v>
      </c>
      <c r="K295" s="35"/>
      <c r="L295" s="35"/>
      <c r="M295" s="35"/>
      <c r="N295" s="35"/>
    </row>
    <row r="296" spans="1:14">
      <c r="A296" s="85">
        <v>43161</v>
      </c>
      <c r="B296" s="35">
        <v>33.928218999999999</v>
      </c>
      <c r="C296" s="35">
        <v>19.679345999999999</v>
      </c>
      <c r="D296" s="35">
        <v>37.871749999999999</v>
      </c>
      <c r="E296" s="35">
        <v>40.856583000000001</v>
      </c>
      <c r="F296" s="35">
        <v>33.606971999999999</v>
      </c>
      <c r="G296" s="35"/>
      <c r="H296" s="86" cm="1">
        <f t="array" ref="H296">SUM($N$3:$N$7*$B296:$F296)</f>
        <v>5476114.71</v>
      </c>
      <c r="I296" s="87">
        <f t="shared" si="8"/>
        <v>-8.1989935587361007E-3</v>
      </c>
      <c r="J296" s="87">
        <f t="shared" si="9"/>
        <v>-2.2382989150229404E-2</v>
      </c>
      <c r="K296" s="35"/>
      <c r="L296" s="35"/>
      <c r="M296" s="35"/>
      <c r="N296" s="35"/>
    </row>
    <row r="297" spans="1:14">
      <c r="A297" s="85">
        <v>43164</v>
      </c>
      <c r="B297" s="35">
        <v>34.460262</v>
      </c>
      <c r="C297" s="35">
        <v>19.585633999999999</v>
      </c>
      <c r="D297" s="35">
        <v>37.218201000000001</v>
      </c>
      <c r="E297" s="35">
        <v>39.644168999999998</v>
      </c>
      <c r="F297" s="35">
        <v>34.847819999999999</v>
      </c>
      <c r="G297" s="35"/>
      <c r="H297" s="86" cm="1">
        <f t="array" ref="H297">SUM($N$3:$N$7*$B297:$F297)</f>
        <v>5469950.8380000014</v>
      </c>
      <c r="I297" s="87">
        <f t="shared" si="8"/>
        <v>-1.1255921992909812E-3</v>
      </c>
      <c r="J297" s="87">
        <f t="shared" si="9"/>
        <v>-9.3153570348353254E-3</v>
      </c>
      <c r="K297" s="35"/>
      <c r="L297" s="35"/>
      <c r="M297" s="35"/>
      <c r="N297" s="35"/>
    </row>
    <row r="298" spans="1:14">
      <c r="A298" s="85">
        <v>43165</v>
      </c>
      <c r="B298" s="35">
        <v>34.296557999999997</v>
      </c>
      <c r="C298" s="35">
        <v>19.435696</v>
      </c>
      <c r="D298" s="35">
        <v>37.269123</v>
      </c>
      <c r="E298" s="35">
        <v>40.441367999999997</v>
      </c>
      <c r="F298" s="35">
        <v>35.390224000000003</v>
      </c>
      <c r="G298" s="35"/>
      <c r="H298" s="86" cm="1">
        <f t="array" ref="H298">SUM($N$3:$N$7*$B298:$F298)</f>
        <v>5505487.976999999</v>
      </c>
      <c r="I298" s="87">
        <f t="shared" si="8"/>
        <v>6.496793125290834E-3</v>
      </c>
      <c r="J298" s="87">
        <f t="shared" si="9"/>
        <v>5.3638881863375953E-3</v>
      </c>
      <c r="K298" s="35"/>
      <c r="L298" s="35"/>
      <c r="M298" s="35"/>
      <c r="N298" s="35"/>
    </row>
    <row r="299" spans="1:14">
      <c r="A299" s="85">
        <v>43166</v>
      </c>
      <c r="B299" s="35">
        <v>34.239258</v>
      </c>
      <c r="C299" s="35">
        <v>19.473182999999999</v>
      </c>
      <c r="D299" s="35">
        <v>37.489803000000002</v>
      </c>
      <c r="E299" s="35">
        <v>40.773539999999997</v>
      </c>
      <c r="F299" s="35">
        <v>34.803238</v>
      </c>
      <c r="G299" s="35"/>
      <c r="H299" s="86" cm="1">
        <f t="array" ref="H299">SUM($N$3:$N$7*$B299:$F299)</f>
        <v>5503707.7259999998</v>
      </c>
      <c r="I299" s="87">
        <f t="shared" si="8"/>
        <v>-3.2335934751592799E-4</v>
      </c>
      <c r="J299" s="87">
        <f t="shared" si="9"/>
        <v>6.1713329789891969E-3</v>
      </c>
      <c r="K299" s="35"/>
      <c r="L299" s="35"/>
      <c r="M299" s="35"/>
      <c r="N299" s="35"/>
    </row>
    <row r="300" spans="1:14">
      <c r="A300" s="85">
        <v>43167</v>
      </c>
      <c r="B300" s="35">
        <v>34.231071</v>
      </c>
      <c r="C300" s="35">
        <v>19.866772000000001</v>
      </c>
      <c r="D300" s="35">
        <v>38.618659999999998</v>
      </c>
      <c r="E300" s="35">
        <v>40.275283999999999</v>
      </c>
      <c r="F300" s="35">
        <v>34.535750999999998</v>
      </c>
      <c r="G300" s="35"/>
      <c r="H300" s="86" cm="1">
        <f t="array" ref="H300">SUM($N$3:$N$7*$B300:$F300)</f>
        <v>5528408.7539999997</v>
      </c>
      <c r="I300" s="87">
        <f t="shared" si="8"/>
        <v>4.4880704480927402E-3</v>
      </c>
      <c r="J300" s="87">
        <f t="shared" si="9"/>
        <v>4.1632598410450417E-3</v>
      </c>
      <c r="K300" s="35"/>
      <c r="L300" s="35"/>
      <c r="M300" s="35"/>
      <c r="N300" s="35"/>
    </row>
    <row r="301" spans="1:14">
      <c r="A301" s="85">
        <v>43168</v>
      </c>
      <c r="B301" s="35">
        <v>34.599415</v>
      </c>
      <c r="C301" s="35">
        <v>20.241614999999999</v>
      </c>
      <c r="D301" s="35">
        <v>38.024521</v>
      </c>
      <c r="E301" s="35">
        <v>40.640675000000002</v>
      </c>
      <c r="F301" s="35">
        <v>35.011279999999999</v>
      </c>
      <c r="G301" s="35"/>
      <c r="H301" s="86" cm="1">
        <f t="array" ref="H301">SUM($N$3:$N$7*$B301:$F301)</f>
        <v>5561077.6980000008</v>
      </c>
      <c r="I301" s="87">
        <f t="shared" si="8"/>
        <v>5.9092851946527247E-3</v>
      </c>
      <c r="J301" s="87">
        <f t="shared" si="9"/>
        <v>1.0423876930997E-2</v>
      </c>
      <c r="K301" s="35"/>
      <c r="L301" s="35"/>
      <c r="M301" s="35"/>
      <c r="N301" s="35"/>
    </row>
    <row r="302" spans="1:14">
      <c r="A302" s="85">
        <v>43171</v>
      </c>
      <c r="B302" s="35">
        <v>34.689456999999997</v>
      </c>
      <c r="C302" s="35">
        <v>20.147901999999998</v>
      </c>
      <c r="D302" s="35">
        <v>37.863266000000003</v>
      </c>
      <c r="E302" s="35">
        <v>40.607455999999999</v>
      </c>
      <c r="F302" s="35">
        <v>35.033577000000001</v>
      </c>
      <c r="G302" s="35"/>
      <c r="H302" s="86" cm="1">
        <f t="array" ref="H302">SUM($N$3:$N$7*$B302:$F302)</f>
        <v>5555274.7139999997</v>
      </c>
      <c r="I302" s="87">
        <f t="shared" si="8"/>
        <v>-1.0434998960880959E-3</v>
      </c>
      <c r="J302" s="87">
        <f t="shared" si="9"/>
        <v>4.8596189600780271E-3</v>
      </c>
      <c r="K302" s="35"/>
      <c r="L302" s="35"/>
      <c r="M302" s="35"/>
      <c r="N302" s="35"/>
    </row>
    <row r="303" spans="1:14">
      <c r="A303" s="85">
        <v>43172</v>
      </c>
      <c r="B303" s="35">
        <v>34.214703</v>
      </c>
      <c r="C303" s="35">
        <v>20.897590999999998</v>
      </c>
      <c r="D303" s="35">
        <v>37.430393000000002</v>
      </c>
      <c r="E303" s="35">
        <v>40.125813000000001</v>
      </c>
      <c r="F303" s="35">
        <v>34.327702000000002</v>
      </c>
      <c r="G303" s="35"/>
      <c r="H303" s="86" cm="1">
        <f t="array" ref="H303">SUM($N$3:$N$7*$B303:$F303)</f>
        <v>5510874.6660000011</v>
      </c>
      <c r="I303" s="87">
        <f t="shared" si="8"/>
        <v>-7.992412668288873E-3</v>
      </c>
      <c r="J303" s="87">
        <f t="shared" si="9"/>
        <v>-9.0275724825882309E-3</v>
      </c>
      <c r="K303" s="35"/>
      <c r="L303" s="35"/>
      <c r="M303" s="35"/>
      <c r="N303" s="35"/>
    </row>
    <row r="304" spans="1:14">
      <c r="A304" s="85">
        <v>43173</v>
      </c>
      <c r="B304" s="35">
        <v>33.952770000000001</v>
      </c>
      <c r="C304" s="35">
        <v>21.666022999999999</v>
      </c>
      <c r="D304" s="35">
        <v>37.931164000000003</v>
      </c>
      <c r="E304" s="35">
        <v>40.441367999999997</v>
      </c>
      <c r="F304" s="35">
        <v>33.406348999999999</v>
      </c>
      <c r="G304" s="35"/>
      <c r="H304" s="86" cm="1">
        <f t="array" ref="H304">SUM($N$3:$N$7*$B304:$F304)</f>
        <v>5524123.2419999996</v>
      </c>
      <c r="I304" s="87">
        <f t="shared" si="8"/>
        <v>2.4040786268897385E-3</v>
      </c>
      <c r="J304" s="87">
        <f t="shared" si="9"/>
        <v>-5.6075484298723222E-3</v>
      </c>
      <c r="K304" s="35"/>
      <c r="L304" s="35"/>
      <c r="M304" s="35"/>
      <c r="N304" s="35"/>
    </row>
    <row r="305" spans="1:14">
      <c r="A305" s="85">
        <v>43174</v>
      </c>
      <c r="B305" s="35">
        <v>34.042811999999998</v>
      </c>
      <c r="C305" s="35">
        <v>21.666022999999999</v>
      </c>
      <c r="D305" s="35">
        <v>37.362495000000003</v>
      </c>
      <c r="E305" s="35">
        <v>39.793644</v>
      </c>
      <c r="F305" s="35">
        <v>33.956192000000001</v>
      </c>
      <c r="G305" s="35"/>
      <c r="H305" s="86" cm="1">
        <f t="array" ref="H305">SUM($N$3:$N$7*$B305:$F305)</f>
        <v>5505098.4780000001</v>
      </c>
      <c r="I305" s="87">
        <f t="shared" si="8"/>
        <v>-3.4439427157153535E-3</v>
      </c>
      <c r="J305" s="87">
        <f t="shared" si="9"/>
        <v>-1.0481435979007303E-3</v>
      </c>
      <c r="K305" s="35"/>
      <c r="L305" s="35"/>
      <c r="M305" s="35"/>
      <c r="N305" s="35"/>
    </row>
    <row r="306" spans="1:14">
      <c r="A306" s="85">
        <v>43175</v>
      </c>
      <c r="B306" s="35">
        <v>33.813622000000002</v>
      </c>
      <c r="C306" s="35">
        <v>21.722248</v>
      </c>
      <c r="D306" s="35">
        <v>37.269123</v>
      </c>
      <c r="E306" s="35">
        <v>40.275283999999999</v>
      </c>
      <c r="F306" s="35">
        <v>35.405087000000002</v>
      </c>
      <c r="G306" s="35"/>
      <c r="H306" s="86" cm="1">
        <f t="array" ref="H306">SUM($N$3:$N$7*$B306:$F306)</f>
        <v>5560017.0119999992</v>
      </c>
      <c r="I306" s="87">
        <f t="shared" si="8"/>
        <v>9.9759403432053695E-3</v>
      </c>
      <c r="J306" s="87">
        <f t="shared" si="9"/>
        <v>6.4976410604127288E-3</v>
      </c>
      <c r="K306" s="35"/>
      <c r="L306" s="35"/>
      <c r="M306" s="35"/>
      <c r="N306" s="35"/>
    </row>
    <row r="307" spans="1:14">
      <c r="A307" s="85">
        <v>43178</v>
      </c>
      <c r="B307" s="35">
        <v>34.214703</v>
      </c>
      <c r="C307" s="35">
        <v>21.666022999999999</v>
      </c>
      <c r="D307" s="35">
        <v>37.532241999999997</v>
      </c>
      <c r="E307" s="35">
        <v>40.524410000000003</v>
      </c>
      <c r="F307" s="35">
        <v>35.353076999999999</v>
      </c>
      <c r="G307" s="35"/>
      <c r="H307" s="86" cm="1">
        <f t="array" ref="H307">SUM($N$3:$N$7*$B307:$F307)</f>
        <v>5586585.0150000015</v>
      </c>
      <c r="I307" s="87">
        <f t="shared" si="8"/>
        <v>4.7784031852171616E-3</v>
      </c>
      <c r="J307" s="87">
        <f t="shared" si="9"/>
        <v>1.4802012593534197E-2</v>
      </c>
      <c r="K307" s="35"/>
      <c r="L307" s="35"/>
      <c r="M307" s="35"/>
      <c r="N307" s="35"/>
    </row>
    <row r="308" spans="1:14">
      <c r="A308" s="85">
        <v>43179</v>
      </c>
      <c r="B308" s="35">
        <v>34.656711999999999</v>
      </c>
      <c r="C308" s="35">
        <v>21.272435999999999</v>
      </c>
      <c r="D308" s="35">
        <v>37.286098000000003</v>
      </c>
      <c r="E308" s="35">
        <v>41.371437</v>
      </c>
      <c r="F308" s="35">
        <v>35.568550000000002</v>
      </c>
      <c r="G308" s="35"/>
      <c r="H308" s="86" cm="1">
        <f t="array" ref="H308">SUM($N$3:$N$7*$B308:$F308)</f>
        <v>5615122.6890000002</v>
      </c>
      <c r="I308" s="87">
        <f t="shared" si="8"/>
        <v>5.1082501963857219E-3</v>
      </c>
      <c r="J308" s="87">
        <f t="shared" si="9"/>
        <v>9.9110626606120356E-3</v>
      </c>
      <c r="K308" s="35"/>
      <c r="L308" s="35"/>
      <c r="M308" s="35"/>
      <c r="N308" s="35"/>
    </row>
    <row r="309" spans="1:14">
      <c r="A309" s="85">
        <v>43180</v>
      </c>
      <c r="B309" s="35">
        <v>34.443893000000003</v>
      </c>
      <c r="C309" s="35">
        <v>21.647282000000001</v>
      </c>
      <c r="D309" s="35">
        <v>37.897208999999997</v>
      </c>
      <c r="E309" s="35">
        <v>41.338219000000002</v>
      </c>
      <c r="F309" s="35">
        <v>35.813751000000003</v>
      </c>
      <c r="G309" s="35"/>
      <c r="H309" s="86" cm="1">
        <f t="array" ref="H309">SUM($N$3:$N$7*$B309:$F309)</f>
        <v>5647631.682</v>
      </c>
      <c r="I309" s="87">
        <f t="shared" si="8"/>
        <v>5.7895427759191431E-3</v>
      </c>
      <c r="J309" s="87">
        <f t="shared" si="9"/>
        <v>1.092736740532696E-2</v>
      </c>
      <c r="K309" s="35"/>
      <c r="L309" s="35"/>
      <c r="M309" s="35"/>
      <c r="N309" s="35"/>
    </row>
    <row r="310" spans="1:14">
      <c r="A310" s="85">
        <v>43181</v>
      </c>
      <c r="B310" s="35">
        <v>33.518948000000002</v>
      </c>
      <c r="C310" s="35">
        <v>21.347405999999999</v>
      </c>
      <c r="D310" s="35">
        <v>37.192737999999999</v>
      </c>
      <c r="E310" s="35">
        <v>40.026161000000002</v>
      </c>
      <c r="F310" s="35">
        <v>35.315925999999997</v>
      </c>
      <c r="G310" s="35"/>
      <c r="H310" s="86" cm="1">
        <f t="array" ref="H310">SUM($N$3:$N$7*$B310:$F310)</f>
        <v>5524238.9069999997</v>
      </c>
      <c r="I310" s="87">
        <f t="shared" si="8"/>
        <v>-2.1848587504966877E-2</v>
      </c>
      <c r="J310" s="87">
        <f t="shared" si="9"/>
        <v>-1.6185538061001092E-2</v>
      </c>
      <c r="K310" s="35"/>
      <c r="L310" s="35"/>
      <c r="M310" s="35"/>
      <c r="N310" s="35"/>
    </row>
    <row r="311" spans="1:14">
      <c r="A311" s="85">
        <v>43182</v>
      </c>
      <c r="B311" s="35">
        <v>33.232455999999999</v>
      </c>
      <c r="C311" s="35">
        <v>21.272435999999999</v>
      </c>
      <c r="D311" s="35">
        <v>36.708942</v>
      </c>
      <c r="E311" s="35">
        <v>39.909903999999997</v>
      </c>
      <c r="F311" s="35">
        <v>34.803238</v>
      </c>
      <c r="G311" s="35"/>
      <c r="H311" s="86" cm="1">
        <f t="array" ref="H311">SUM($N$3:$N$7*$B311:$F311)</f>
        <v>5475590.2079999996</v>
      </c>
      <c r="I311" s="87">
        <f t="shared" si="8"/>
        <v>-8.8064075104273831E-3</v>
      </c>
      <c r="J311" s="87">
        <f t="shared" si="9"/>
        <v>-3.0462587450298284E-2</v>
      </c>
      <c r="K311" s="35"/>
      <c r="L311" s="35"/>
      <c r="M311" s="35"/>
      <c r="N311" s="35"/>
    </row>
    <row r="312" spans="1:14">
      <c r="A312" s="85">
        <v>43185</v>
      </c>
      <c r="B312" s="35">
        <v>33.453460999999997</v>
      </c>
      <c r="C312" s="35">
        <v>21.441116000000001</v>
      </c>
      <c r="D312" s="35">
        <v>36.624073000000003</v>
      </c>
      <c r="E312" s="35">
        <v>38.415149999999997</v>
      </c>
      <c r="F312" s="35">
        <v>34.639774000000003</v>
      </c>
      <c r="G312" s="35"/>
      <c r="H312" s="86" cm="1">
        <f t="array" ref="H312">SUM($N$3:$N$7*$B312:$F312)</f>
        <v>5430927.9419999998</v>
      </c>
      <c r="I312" s="87">
        <f t="shared" si="8"/>
        <v>-8.1566122195826374E-3</v>
      </c>
      <c r="J312" s="87">
        <f t="shared" si="9"/>
        <v>-1.6891189278899876E-2</v>
      </c>
      <c r="K312" s="35"/>
      <c r="L312" s="35"/>
      <c r="M312" s="35"/>
      <c r="N312" s="35"/>
    </row>
    <row r="313" spans="1:14">
      <c r="A313" s="85">
        <v>43186</v>
      </c>
      <c r="B313" s="35">
        <v>33.658099999999997</v>
      </c>
      <c r="C313" s="35">
        <v>21.815964000000001</v>
      </c>
      <c r="D313" s="35">
        <v>36.259106000000003</v>
      </c>
      <c r="E313" s="35">
        <v>39.197029000000001</v>
      </c>
      <c r="F313" s="35">
        <v>34.966704999999997</v>
      </c>
      <c r="G313" s="35"/>
      <c r="H313" s="86" cm="1">
        <f t="array" ref="H313">SUM($N$3:$N$7*$B313:$F313)</f>
        <v>5474597.8320000004</v>
      </c>
      <c r="I313" s="87">
        <f t="shared" si="8"/>
        <v>8.0409628826558777E-3</v>
      </c>
      <c r="J313" s="87">
        <f t="shared" si="9"/>
        <v>-1.812363530326877E-4</v>
      </c>
      <c r="K313" s="35"/>
      <c r="L313" s="35"/>
      <c r="M313" s="35"/>
      <c r="N313" s="35"/>
    </row>
    <row r="314" spans="1:14">
      <c r="A314" s="85">
        <v>43187</v>
      </c>
      <c r="B314" s="35">
        <v>33.748142000000001</v>
      </c>
      <c r="C314" s="35">
        <v>21.984639999999999</v>
      </c>
      <c r="D314" s="35">
        <v>36.377929999999999</v>
      </c>
      <c r="E314" s="35">
        <v>39.523524999999999</v>
      </c>
      <c r="F314" s="35">
        <v>35.182178</v>
      </c>
      <c r="G314" s="35"/>
      <c r="H314" s="86" cm="1">
        <f t="array" ref="H314">SUM($N$3:$N$7*$B314:$F314)</f>
        <v>5504941.6949999994</v>
      </c>
      <c r="I314" s="87">
        <f t="shared" si="8"/>
        <v>5.5426652205634586E-3</v>
      </c>
      <c r="J314" s="87">
        <f t="shared" si="9"/>
        <v>1.3628196468528975E-2</v>
      </c>
      <c r="K314" s="35"/>
      <c r="L314" s="35"/>
      <c r="M314" s="35"/>
      <c r="N314" s="35"/>
    </row>
    <row r="315" spans="1:14">
      <c r="A315" s="85">
        <v>43188</v>
      </c>
      <c r="B315" s="35">
        <v>33.396168000000003</v>
      </c>
      <c r="C315" s="35">
        <v>22.115836999999999</v>
      </c>
      <c r="D315" s="35">
        <v>36.131785999999998</v>
      </c>
      <c r="E315" s="35">
        <v>39.008003000000002</v>
      </c>
      <c r="F315" s="35">
        <v>35.130164999999998</v>
      </c>
      <c r="G315" s="35"/>
      <c r="H315" s="86" cm="1">
        <f t="array" ref="H315">SUM($N$3:$N$7*$B315:$F315)</f>
        <v>5470804.6470000008</v>
      </c>
      <c r="I315" s="87">
        <f t="shared" si="8"/>
        <v>-6.2011643158735863E-3</v>
      </c>
      <c r="J315" s="87">
        <f t="shared" si="9"/>
        <v>-6.9287007309060122E-4</v>
      </c>
      <c r="K315" s="35"/>
      <c r="L315" s="35"/>
      <c r="M315" s="35"/>
      <c r="N315" s="35"/>
    </row>
    <row r="316" spans="1:14">
      <c r="A316" s="85">
        <v>43193</v>
      </c>
      <c r="B316" s="35">
        <v>32.962341000000002</v>
      </c>
      <c r="C316" s="35">
        <v>21.628537999999999</v>
      </c>
      <c r="D316" s="35">
        <v>36.191195999999998</v>
      </c>
      <c r="E316" s="35">
        <v>39.523524999999999</v>
      </c>
      <c r="F316" s="35">
        <v>35.026145999999997</v>
      </c>
      <c r="G316" s="35"/>
      <c r="H316" s="86" cm="1">
        <f t="array" ref="H316">SUM($N$3:$N$7*$B316:$F316)</f>
        <v>5455947.6179999998</v>
      </c>
      <c r="I316" s="87">
        <f t="shared" si="8"/>
        <v>-2.7156935695278328E-3</v>
      </c>
      <c r="J316" s="87">
        <f t="shared" si="9"/>
        <v>-8.90001742334523E-3</v>
      </c>
      <c r="K316" s="35"/>
      <c r="L316" s="35"/>
      <c r="M316" s="35"/>
      <c r="N316" s="35"/>
    </row>
    <row r="317" spans="1:14">
      <c r="A317" s="85">
        <v>43194</v>
      </c>
      <c r="B317" s="35">
        <v>32.806820000000002</v>
      </c>
      <c r="C317" s="35">
        <v>21.872187</v>
      </c>
      <c r="D317" s="35">
        <v>35.868668</v>
      </c>
      <c r="E317" s="35">
        <v>38.818976999999997</v>
      </c>
      <c r="F317" s="35">
        <v>35.249049999999997</v>
      </c>
      <c r="G317" s="35"/>
      <c r="H317" s="86" cm="1">
        <f t="array" ref="H317">SUM($N$3:$N$7*$B317:$F317)</f>
        <v>5432318.1659999993</v>
      </c>
      <c r="I317" s="87">
        <f t="shared" si="8"/>
        <v>-4.3309528709629674E-3</v>
      </c>
      <c r="J317" s="87">
        <f t="shared" si="9"/>
        <v>-7.0348848996292235E-3</v>
      </c>
      <c r="K317" s="35"/>
      <c r="L317" s="35"/>
      <c r="M317" s="35"/>
      <c r="N317" s="35"/>
    </row>
    <row r="318" spans="1:14">
      <c r="A318" s="85">
        <v>43195</v>
      </c>
      <c r="B318" s="35">
        <v>33.748142000000001</v>
      </c>
      <c r="C318" s="35">
        <v>22.040869000000001</v>
      </c>
      <c r="D318" s="35">
        <v>36.624073000000003</v>
      </c>
      <c r="E318" s="35">
        <v>39.471972999999998</v>
      </c>
      <c r="F318" s="35">
        <v>36.76482</v>
      </c>
      <c r="G318" s="35"/>
      <c r="H318" s="86" cm="1">
        <f t="array" ref="H318">SUM($N$3:$N$7*$B318:$F318)</f>
        <v>5565445.9409999996</v>
      </c>
      <c r="I318" s="87">
        <f t="shared" si="8"/>
        <v>2.4506623311061793E-2</v>
      </c>
      <c r="J318" s="87">
        <f t="shared" si="9"/>
        <v>2.006953340951223E-2</v>
      </c>
      <c r="K318" s="35"/>
      <c r="L318" s="35"/>
      <c r="M318" s="35"/>
      <c r="N318" s="35"/>
    </row>
    <row r="319" spans="1:14">
      <c r="A319" s="85">
        <v>43200</v>
      </c>
      <c r="B319" s="35">
        <v>32.93779</v>
      </c>
      <c r="C319" s="35">
        <v>22.209547000000001</v>
      </c>
      <c r="D319" s="35">
        <v>36.615577999999999</v>
      </c>
      <c r="E319" s="35">
        <v>39.437607</v>
      </c>
      <c r="F319" s="35">
        <v>36.460182000000003</v>
      </c>
      <c r="G319" s="35"/>
      <c r="H319" s="86" cm="1">
        <f t="array" ref="H319">SUM($N$3:$N$7*$B319:$F319)</f>
        <v>5532803.2320000008</v>
      </c>
      <c r="I319" s="87">
        <f t="shared" si="8"/>
        <v>-5.8652459023137427E-3</v>
      </c>
      <c r="J319" s="87">
        <f t="shared" si="9"/>
        <v>1.8497640036793328E-2</v>
      </c>
      <c r="K319" s="35"/>
      <c r="L319" s="35"/>
      <c r="M319" s="35"/>
      <c r="N319" s="35"/>
    </row>
    <row r="320" spans="1:14">
      <c r="A320" s="85">
        <v>43201</v>
      </c>
      <c r="B320" s="35">
        <v>32.413924999999999</v>
      </c>
      <c r="C320" s="35">
        <v>22.209547000000001</v>
      </c>
      <c r="D320" s="35">
        <v>36.530704</v>
      </c>
      <c r="E320" s="35">
        <v>39.214210999999999</v>
      </c>
      <c r="F320" s="35">
        <v>35.798893</v>
      </c>
      <c r="G320" s="35"/>
      <c r="H320" s="86" cm="1">
        <f t="array" ref="H320">SUM($N$3:$N$7*$B320:$F320)</f>
        <v>5483520.2399999993</v>
      </c>
      <c r="I320" s="87">
        <f t="shared" si="8"/>
        <v>-8.9074181628155946E-3</v>
      </c>
      <c r="J320" s="87">
        <f t="shared" si="9"/>
        <v>-1.4720419867249701E-2</v>
      </c>
      <c r="K320" s="35"/>
      <c r="L320" s="35"/>
      <c r="M320" s="35"/>
      <c r="N320" s="35"/>
    </row>
    <row r="321" spans="1:14">
      <c r="A321" s="85">
        <v>43202</v>
      </c>
      <c r="B321" s="35">
        <v>33.273384</v>
      </c>
      <c r="C321" s="35">
        <v>22.828040999999999</v>
      </c>
      <c r="D321" s="35">
        <v>36.776843999999997</v>
      </c>
      <c r="E321" s="35">
        <v>39.798470000000002</v>
      </c>
      <c r="F321" s="35">
        <v>36.051513999999997</v>
      </c>
      <c r="G321" s="35"/>
      <c r="H321" s="86" cm="1">
        <f t="array" ref="H321">SUM($N$3:$N$7*$B321:$F321)</f>
        <v>5568032.3490000013</v>
      </c>
      <c r="I321" s="87">
        <f t="shared" si="8"/>
        <v>1.5412017335783901E-2</v>
      </c>
      <c r="J321" s="87">
        <f t="shared" si="9"/>
        <v>6.3673178898260296E-3</v>
      </c>
      <c r="K321" s="35"/>
      <c r="L321" s="35"/>
      <c r="M321" s="35"/>
      <c r="N321" s="35"/>
    </row>
    <row r="322" spans="1:14">
      <c r="A322" s="85">
        <v>43203</v>
      </c>
      <c r="B322" s="35">
        <v>32.839565</v>
      </c>
      <c r="C322" s="35">
        <v>22.734331000000001</v>
      </c>
      <c r="D322" s="35">
        <v>37.370983000000003</v>
      </c>
      <c r="E322" s="35">
        <v>39.746918000000001</v>
      </c>
      <c r="F322" s="35">
        <v>36.430453999999997</v>
      </c>
      <c r="G322" s="35"/>
      <c r="H322" s="86" cm="1">
        <f t="array" ref="H322">SUM($N$3:$N$7*$B322:$F322)</f>
        <v>5581034.2829999998</v>
      </c>
      <c r="I322" s="87">
        <f t="shared" si="8"/>
        <v>2.3351038903955956E-3</v>
      </c>
      <c r="J322" s="87">
        <f t="shared" si="9"/>
        <v>1.7783109887819171E-2</v>
      </c>
      <c r="K322" s="35"/>
      <c r="L322" s="35"/>
      <c r="M322" s="35"/>
      <c r="N322" s="35"/>
    </row>
    <row r="323" spans="1:14">
      <c r="A323" s="85">
        <v>43206</v>
      </c>
      <c r="B323" s="35">
        <v>33.166977000000003</v>
      </c>
      <c r="C323" s="35">
        <v>23.277857000000001</v>
      </c>
      <c r="D323" s="35">
        <v>37.260638999999998</v>
      </c>
      <c r="E323" s="35">
        <v>39.540714000000001</v>
      </c>
      <c r="F323" s="35">
        <v>36.579067000000002</v>
      </c>
      <c r="G323" s="35"/>
      <c r="H323" s="86" cm="1">
        <f t="array" ref="H323">SUM($N$3:$N$7*$B323:$F323)</f>
        <v>5604233.3820000002</v>
      </c>
      <c r="I323" s="87">
        <f t="shared" si="8"/>
        <v>4.1567741432202432E-3</v>
      </c>
      <c r="J323" s="87">
        <f t="shared" si="9"/>
        <v>6.5015845330891331E-3</v>
      </c>
      <c r="K323" s="35"/>
      <c r="L323" s="35"/>
      <c r="M323" s="35"/>
      <c r="N323" s="35"/>
    </row>
    <row r="324" spans="1:14">
      <c r="A324" s="85">
        <v>43207</v>
      </c>
      <c r="B324" s="35">
        <v>32.896858000000002</v>
      </c>
      <c r="C324" s="35">
        <v>23.727668999999999</v>
      </c>
      <c r="D324" s="35">
        <v>37.566192999999998</v>
      </c>
      <c r="E324" s="35">
        <v>39.454788000000001</v>
      </c>
      <c r="F324" s="35">
        <v>36.68309</v>
      </c>
      <c r="G324" s="35"/>
      <c r="H324" s="86" cm="1">
        <f t="array" ref="H324">SUM($N$3:$N$7*$B324:$F324)</f>
        <v>5620843.7339999992</v>
      </c>
      <c r="I324" s="87">
        <f t="shared" si="8"/>
        <v>2.9638936974589747E-3</v>
      </c>
      <c r="J324" s="87">
        <f t="shared" si="9"/>
        <v>7.1329880773640664E-3</v>
      </c>
      <c r="K324" s="35"/>
      <c r="L324" s="35"/>
      <c r="M324" s="35"/>
      <c r="N324" s="35"/>
    </row>
    <row r="325" spans="1:14">
      <c r="A325" s="85">
        <v>43208</v>
      </c>
      <c r="B325" s="35">
        <v>32.954155</v>
      </c>
      <c r="C325" s="35">
        <v>23.746410000000001</v>
      </c>
      <c r="D325" s="35">
        <v>38.448901999999997</v>
      </c>
      <c r="E325" s="35">
        <v>39.489159000000001</v>
      </c>
      <c r="F325" s="35">
        <v>36.831691999999997</v>
      </c>
      <c r="G325" s="35"/>
      <c r="H325" s="86" cm="1">
        <f t="array" ref="H325">SUM($N$3:$N$7*$B325:$F325)</f>
        <v>5658520.4939999999</v>
      </c>
      <c r="I325" s="87">
        <f t="shared" ref="I325:I388" si="10">H325/H324-1</f>
        <v>6.7030434900898772E-3</v>
      </c>
      <c r="J325" s="87">
        <f t="shared" si="9"/>
        <v>9.6868042959028511E-3</v>
      </c>
      <c r="K325" s="35"/>
      <c r="L325" s="35"/>
      <c r="M325" s="35"/>
      <c r="N325" s="35"/>
    </row>
    <row r="326" spans="1:14">
      <c r="A326" s="85">
        <v>43209</v>
      </c>
      <c r="B326" s="35">
        <v>33.355240000000002</v>
      </c>
      <c r="C326" s="35">
        <v>24.139999</v>
      </c>
      <c r="D326" s="35">
        <v>38.109402000000003</v>
      </c>
      <c r="E326" s="35">
        <v>39.712550999999998</v>
      </c>
      <c r="F326" s="35">
        <v>37.403820000000003</v>
      </c>
      <c r="G326" s="35"/>
      <c r="H326" s="86" cm="1">
        <f t="array" ref="H326">SUM($N$3:$N$7*$B326:$F326)</f>
        <v>5699793.3959999988</v>
      </c>
      <c r="I326" s="87">
        <f t="shared" si="10"/>
        <v>7.2939387678745415E-3</v>
      </c>
      <c r="J326" s="87">
        <f t="shared" ref="J326:J389" si="11">H326/H324-1</f>
        <v>1.4045873846739276E-2</v>
      </c>
      <c r="K326" s="35"/>
      <c r="L326" s="35"/>
      <c r="M326" s="35"/>
      <c r="N326" s="35"/>
    </row>
    <row r="327" spans="1:14">
      <c r="A327" s="85">
        <v>43210</v>
      </c>
      <c r="B327" s="35">
        <v>33.175162999999998</v>
      </c>
      <c r="C327" s="35">
        <v>23.802637000000001</v>
      </c>
      <c r="D327" s="35">
        <v>38.389491999999997</v>
      </c>
      <c r="E327" s="35">
        <v>39.695366</v>
      </c>
      <c r="F327" s="35">
        <v>37.864497999999998</v>
      </c>
      <c r="G327" s="35"/>
      <c r="H327" s="86" cm="1">
        <f t="array" ref="H327">SUM($N$3:$N$7*$B327:$F327)</f>
        <v>5706596.148000001</v>
      </c>
      <c r="I327" s="87">
        <f t="shared" si="10"/>
        <v>1.1935085234451304E-3</v>
      </c>
      <c r="J327" s="87">
        <f t="shared" si="11"/>
        <v>8.4961526694085077E-3</v>
      </c>
      <c r="K327" s="35"/>
      <c r="L327" s="35"/>
      <c r="M327" s="35"/>
      <c r="N327" s="35"/>
    </row>
    <row r="328" spans="1:14">
      <c r="A328" s="85">
        <v>43213</v>
      </c>
      <c r="B328" s="35">
        <v>33.494388999999998</v>
      </c>
      <c r="C328" s="35">
        <v>23.390308000000001</v>
      </c>
      <c r="D328" s="35">
        <v>38.533783</v>
      </c>
      <c r="E328" s="35">
        <v>39.282950999999997</v>
      </c>
      <c r="F328" s="35">
        <v>38.057682</v>
      </c>
      <c r="G328" s="35"/>
      <c r="H328" s="86" cm="1">
        <f t="array" ref="H328">SUM($N$3:$N$7*$B328:$F328)</f>
        <v>5701050.7289999994</v>
      </c>
      <c r="I328" s="87">
        <f t="shared" si="10"/>
        <v>-9.7175599187004913E-4</v>
      </c>
      <c r="J328" s="87">
        <f t="shared" si="11"/>
        <v>2.2059273251606726E-4</v>
      </c>
      <c r="K328" s="35"/>
      <c r="L328" s="35"/>
      <c r="M328" s="35"/>
      <c r="N328" s="35"/>
    </row>
    <row r="329" spans="1:14">
      <c r="A329" s="85">
        <v>43214</v>
      </c>
      <c r="B329" s="35">
        <v>33.559871999999999</v>
      </c>
      <c r="C329" s="35">
        <v>23.427793999999999</v>
      </c>
      <c r="D329" s="35">
        <v>38.381008000000001</v>
      </c>
      <c r="E329" s="35">
        <v>38.767422000000003</v>
      </c>
      <c r="F329" s="35">
        <v>39.632893000000003</v>
      </c>
      <c r="G329" s="35"/>
      <c r="H329" s="86" cm="1">
        <f t="array" ref="H329">SUM($N$3:$N$7*$B329:$F329)</f>
        <v>5734376.6370000001</v>
      </c>
      <c r="I329" s="87">
        <f t="shared" si="10"/>
        <v>5.845572962625889E-3</v>
      </c>
      <c r="J329" s="87">
        <f t="shared" si="11"/>
        <v>4.8681365002034571E-3</v>
      </c>
      <c r="K329" s="35"/>
      <c r="L329" s="35"/>
      <c r="M329" s="35"/>
      <c r="N329" s="35"/>
    </row>
    <row r="330" spans="1:14">
      <c r="A330" s="85">
        <v>43215</v>
      </c>
      <c r="B330" s="35">
        <v>33.027824000000003</v>
      </c>
      <c r="C330" s="35">
        <v>23.427793999999999</v>
      </c>
      <c r="D330" s="35">
        <v>37.532241999999997</v>
      </c>
      <c r="E330" s="35">
        <v>38.423743999999999</v>
      </c>
      <c r="F330" s="35">
        <v>37.567287</v>
      </c>
      <c r="G330" s="35"/>
      <c r="H330" s="86" cm="1">
        <f t="array" ref="H330">SUM($N$3:$N$7*$B330:$F330)</f>
        <v>5609303.4030000009</v>
      </c>
      <c r="I330" s="87">
        <f t="shared" si="10"/>
        <v>-2.1811129947933217E-2</v>
      </c>
      <c r="J330" s="87">
        <f t="shared" si="11"/>
        <v>-1.6093055536815282E-2</v>
      </c>
      <c r="K330" s="35"/>
      <c r="L330" s="35"/>
      <c r="M330" s="35"/>
      <c r="N330" s="35"/>
    </row>
    <row r="331" spans="1:14">
      <c r="A331" s="85">
        <v>43216</v>
      </c>
      <c r="B331" s="35">
        <v>33.183349999999997</v>
      </c>
      <c r="C331" s="35">
        <v>23.896350999999999</v>
      </c>
      <c r="D331" s="35">
        <v>37.031475</v>
      </c>
      <c r="E331" s="35">
        <v>38.097239999999999</v>
      </c>
      <c r="F331" s="35">
        <v>38.117125999999999</v>
      </c>
      <c r="G331" s="35"/>
      <c r="H331" s="86" cm="1">
        <f t="array" ref="H331">SUM($N$3:$N$7*$B331:$F331)</f>
        <v>5620742.8860000009</v>
      </c>
      <c r="I331" s="87">
        <f t="shared" si="10"/>
        <v>2.0393767600237478E-3</v>
      </c>
      <c r="J331" s="87">
        <f t="shared" si="11"/>
        <v>-1.9816234299435243E-2</v>
      </c>
      <c r="K331" s="35"/>
      <c r="L331" s="35"/>
      <c r="M331" s="35"/>
      <c r="N331" s="35"/>
    </row>
    <row r="332" spans="1:14">
      <c r="A332" s="85">
        <v>43217</v>
      </c>
      <c r="B332" s="35">
        <v>33.568058000000001</v>
      </c>
      <c r="C332" s="35">
        <v>23.652702000000001</v>
      </c>
      <c r="D332" s="35">
        <v>37.659557</v>
      </c>
      <c r="E332" s="35">
        <v>37.822291999999997</v>
      </c>
      <c r="F332" s="35">
        <v>38.310313999999998</v>
      </c>
      <c r="G332" s="35"/>
      <c r="H332" s="86" cm="1">
        <f t="array" ref="H332">SUM($N$3:$N$7*$B332:$F332)</f>
        <v>5643426.4590000007</v>
      </c>
      <c r="I332" s="87">
        <f t="shared" si="10"/>
        <v>4.0356894915971608E-3</v>
      </c>
      <c r="J332" s="87">
        <f t="shared" si="11"/>
        <v>6.0832965429806762E-3</v>
      </c>
      <c r="K332" s="35"/>
      <c r="L332" s="35"/>
      <c r="M332" s="35"/>
      <c r="N332" s="35"/>
    </row>
    <row r="333" spans="1:14">
      <c r="A333" s="85">
        <v>43220</v>
      </c>
      <c r="B333" s="35">
        <v>33.232455999999999</v>
      </c>
      <c r="C333" s="35">
        <v>24.529432</v>
      </c>
      <c r="D333" s="35">
        <v>37.099376999999997</v>
      </c>
      <c r="E333" s="35">
        <v>38.286270000000002</v>
      </c>
      <c r="F333" s="35">
        <v>38.265728000000003</v>
      </c>
      <c r="G333" s="35"/>
      <c r="H333" s="86" cm="1">
        <f t="array" ref="H333">SUM($N$3:$N$7*$B333:$F333)</f>
        <v>5656637.6789999995</v>
      </c>
      <c r="I333" s="87">
        <f t="shared" si="10"/>
        <v>2.3409926745709964E-3</v>
      </c>
      <c r="J333" s="87">
        <f t="shared" si="11"/>
        <v>6.3861296857048444E-3</v>
      </c>
      <c r="K333" s="35"/>
      <c r="L333" s="35"/>
      <c r="M333" s="35"/>
      <c r="N333" s="35"/>
    </row>
    <row r="334" spans="1:14">
      <c r="A334" s="85">
        <v>43222</v>
      </c>
      <c r="B334" s="35">
        <v>32.798636999999999</v>
      </c>
      <c r="C334" s="35">
        <v>24.777204999999999</v>
      </c>
      <c r="D334" s="35">
        <v>37.489803000000002</v>
      </c>
      <c r="E334" s="35">
        <v>38.578403000000002</v>
      </c>
      <c r="F334" s="35">
        <v>38.146847000000001</v>
      </c>
      <c r="G334" s="35"/>
      <c r="H334" s="86" cm="1">
        <f t="array" ref="H334">SUM($N$3:$N$7*$B334:$F334)</f>
        <v>5669099.5350000011</v>
      </c>
      <c r="I334" s="87">
        <f t="shared" si="10"/>
        <v>2.2030500638683392E-3</v>
      </c>
      <c r="J334" s="87">
        <f t="shared" si="11"/>
        <v>4.5492000625007023E-3</v>
      </c>
      <c r="K334" s="35"/>
      <c r="L334" s="35"/>
      <c r="M334" s="35"/>
      <c r="N334" s="35"/>
    </row>
    <row r="335" spans="1:14">
      <c r="A335" s="85">
        <v>43223</v>
      </c>
      <c r="B335" s="35">
        <v>32.782268999999999</v>
      </c>
      <c r="C335" s="35">
        <v>24.586607000000001</v>
      </c>
      <c r="D335" s="35">
        <v>37.413418</v>
      </c>
      <c r="E335" s="35">
        <v>38.750239999999998</v>
      </c>
      <c r="F335" s="35">
        <v>38.622382999999999</v>
      </c>
      <c r="G335" s="35"/>
      <c r="H335" s="86" cm="1">
        <f t="array" ref="H335">SUM($N$3:$N$7*$B335:$F335)</f>
        <v>5681112.2609999999</v>
      </c>
      <c r="I335" s="87">
        <f t="shared" si="10"/>
        <v>2.1189830811461086E-3</v>
      </c>
      <c r="J335" s="87">
        <f t="shared" si="11"/>
        <v>4.3267013708268021E-3</v>
      </c>
      <c r="K335" s="35"/>
      <c r="L335" s="35"/>
      <c r="M335" s="35"/>
      <c r="N335" s="35"/>
    </row>
    <row r="336" spans="1:14">
      <c r="A336" s="85">
        <v>43224</v>
      </c>
      <c r="B336" s="35">
        <v>31.227053000000002</v>
      </c>
      <c r="C336" s="35">
        <v>24.415077</v>
      </c>
      <c r="D336" s="35">
        <v>37.600143000000003</v>
      </c>
      <c r="E336" s="35">
        <v>38.458106999999998</v>
      </c>
      <c r="F336" s="35">
        <v>38.964168999999998</v>
      </c>
      <c r="G336" s="35"/>
      <c r="H336" s="86" cm="1">
        <f t="array" ref="H336">SUM($N$3:$N$7*$B336:$F336)</f>
        <v>5631930.1170000006</v>
      </c>
      <c r="I336" s="87">
        <f t="shared" si="10"/>
        <v>-8.6571329240626715E-3</v>
      </c>
      <c r="J336" s="87">
        <f t="shared" si="11"/>
        <v>-6.5564941611138128E-3</v>
      </c>
      <c r="K336" s="35"/>
      <c r="L336" s="35"/>
      <c r="M336" s="35"/>
      <c r="N336" s="35"/>
    </row>
    <row r="337" spans="1:14">
      <c r="A337" s="85">
        <v>43227</v>
      </c>
      <c r="B337" s="35">
        <v>31.767288000000001</v>
      </c>
      <c r="C337" s="35">
        <v>24.834381</v>
      </c>
      <c r="D337" s="35">
        <v>37.948135000000001</v>
      </c>
      <c r="E337" s="35">
        <v>38.097239999999999</v>
      </c>
      <c r="F337" s="35">
        <v>39.068192000000003</v>
      </c>
      <c r="G337" s="35"/>
      <c r="H337" s="86" cm="1">
        <f t="array" ref="H337">SUM($N$3:$N$7*$B337:$F337)</f>
        <v>5666602.7880000006</v>
      </c>
      <c r="I337" s="87">
        <f t="shared" si="10"/>
        <v>6.1564455310516575E-3</v>
      </c>
      <c r="J337" s="87">
        <f t="shared" si="11"/>
        <v>-2.5539845603130829E-3</v>
      </c>
      <c r="K337" s="35"/>
      <c r="L337" s="35"/>
      <c r="M337" s="35"/>
      <c r="N337" s="35"/>
    </row>
    <row r="338" spans="1:14">
      <c r="A338" s="85">
        <v>43228</v>
      </c>
      <c r="B338" s="35">
        <v>31.022418999999999</v>
      </c>
      <c r="C338" s="35">
        <v>24.777204999999999</v>
      </c>
      <c r="D338" s="35">
        <v>38.016041000000001</v>
      </c>
      <c r="E338" s="35">
        <v>37.46143</v>
      </c>
      <c r="F338" s="35">
        <v>39.543731999999999</v>
      </c>
      <c r="G338" s="35"/>
      <c r="H338" s="86" cm="1">
        <f t="array" ref="H338">SUM($N$3:$N$7*$B338:$F338)</f>
        <v>5637087.2910000011</v>
      </c>
      <c r="I338" s="87">
        <f t="shared" si="10"/>
        <v>-5.2086758335176953E-3</v>
      </c>
      <c r="J338" s="87">
        <f t="shared" si="11"/>
        <v>9.1570276847607879E-4</v>
      </c>
      <c r="K338" s="35"/>
      <c r="L338" s="35"/>
      <c r="M338" s="35"/>
      <c r="N338" s="35"/>
    </row>
    <row r="339" spans="1:14">
      <c r="A339" s="85">
        <v>43229</v>
      </c>
      <c r="B339" s="35">
        <v>31.243423</v>
      </c>
      <c r="C339" s="35">
        <v>25.272749000000001</v>
      </c>
      <c r="D339" s="35">
        <v>39.026062000000003</v>
      </c>
      <c r="E339" s="35">
        <v>37.5989</v>
      </c>
      <c r="F339" s="35">
        <v>40.494801000000002</v>
      </c>
      <c r="G339" s="35"/>
      <c r="H339" s="86" cm="1">
        <f t="array" ref="H339">SUM($N$3:$N$7*$B339:$F339)</f>
        <v>5729985.8549999995</v>
      </c>
      <c r="I339" s="87">
        <f t="shared" si="10"/>
        <v>1.6479887431992912E-2</v>
      </c>
      <c r="J339" s="87">
        <f t="shared" si="11"/>
        <v>1.1185373207069249E-2</v>
      </c>
      <c r="K339" s="35"/>
      <c r="L339" s="35"/>
      <c r="M339" s="35"/>
      <c r="N339" s="35"/>
    </row>
    <row r="340" spans="1:14">
      <c r="A340" s="85">
        <v>43230</v>
      </c>
      <c r="B340" s="35">
        <v>31.243423</v>
      </c>
      <c r="C340" s="35">
        <v>25.272749000000001</v>
      </c>
      <c r="D340" s="35">
        <v>39.026062000000003</v>
      </c>
      <c r="E340" s="35">
        <v>37.5989</v>
      </c>
      <c r="F340" s="35">
        <v>40.494801000000002</v>
      </c>
      <c r="G340" s="35"/>
      <c r="H340" s="86" cm="1">
        <f t="array" ref="H340">SUM($N$3:$N$7*$B340:$F340)</f>
        <v>5729985.8549999995</v>
      </c>
      <c r="I340" s="87">
        <f t="shared" si="10"/>
        <v>0</v>
      </c>
      <c r="J340" s="87">
        <f t="shared" si="11"/>
        <v>1.6479887431992912E-2</v>
      </c>
      <c r="K340" s="35"/>
      <c r="L340" s="35"/>
      <c r="M340" s="35"/>
      <c r="N340" s="35"/>
    </row>
    <row r="341" spans="1:14">
      <c r="A341" s="85">
        <v>43231</v>
      </c>
      <c r="B341" s="35">
        <v>31.767288000000001</v>
      </c>
      <c r="C341" s="35">
        <v>25.825469999999999</v>
      </c>
      <c r="D341" s="35">
        <v>39.722050000000003</v>
      </c>
      <c r="E341" s="35">
        <v>37.478611000000001</v>
      </c>
      <c r="F341" s="35">
        <v>40.881176000000004</v>
      </c>
      <c r="G341" s="35"/>
      <c r="H341" s="86" cm="1">
        <f t="array" ref="H341">SUM($N$3:$N$7*$B341:$F341)</f>
        <v>5797261.6349999998</v>
      </c>
      <c r="I341" s="87">
        <f t="shared" si="10"/>
        <v>1.1741002805669254E-2</v>
      </c>
      <c r="J341" s="87">
        <f t="shared" si="11"/>
        <v>1.1741002805669254E-2</v>
      </c>
      <c r="K341" s="35"/>
      <c r="L341" s="35"/>
      <c r="M341" s="35"/>
      <c r="N341" s="35"/>
    </row>
    <row r="342" spans="1:14">
      <c r="A342" s="85">
        <v>43234</v>
      </c>
      <c r="B342" s="35">
        <v>31.644507999999998</v>
      </c>
      <c r="C342" s="35">
        <v>26.340073</v>
      </c>
      <c r="D342" s="35">
        <v>39.722050000000003</v>
      </c>
      <c r="E342" s="35">
        <v>37.787930000000003</v>
      </c>
      <c r="F342" s="35">
        <v>40.539386999999998</v>
      </c>
      <c r="G342" s="35"/>
      <c r="H342" s="86" cm="1">
        <f t="array" ref="H342">SUM($N$3:$N$7*$B342:$F342)</f>
        <v>5809120.284</v>
      </c>
      <c r="I342" s="87">
        <f t="shared" si="10"/>
        <v>2.0455604294975505E-3</v>
      </c>
      <c r="J342" s="87">
        <f t="shared" si="11"/>
        <v>1.3810580165908748E-2</v>
      </c>
      <c r="K342" s="35"/>
      <c r="L342" s="35"/>
      <c r="M342" s="35"/>
      <c r="N342" s="35"/>
    </row>
    <row r="343" spans="1:14">
      <c r="A343" s="85">
        <v>43235</v>
      </c>
      <c r="B343" s="35">
        <v>31.775471</v>
      </c>
      <c r="C343" s="35">
        <v>26.397252999999999</v>
      </c>
      <c r="D343" s="35">
        <v>39.136406000000001</v>
      </c>
      <c r="E343" s="35">
        <v>37.684821999999997</v>
      </c>
      <c r="F343" s="35">
        <v>40.970337000000001</v>
      </c>
      <c r="G343" s="35"/>
      <c r="H343" s="86" cm="1">
        <f t="array" ref="H343">SUM($N$3:$N$7*$B343:$F343)</f>
        <v>5806821.5370000005</v>
      </c>
      <c r="I343" s="87">
        <f t="shared" si="10"/>
        <v>-3.9571344499977901E-4</v>
      </c>
      <c r="J343" s="87">
        <f t="shared" si="11"/>
        <v>1.6490375287332437E-3</v>
      </c>
      <c r="K343" s="35"/>
      <c r="L343" s="35"/>
      <c r="M343" s="35"/>
      <c r="N343" s="35"/>
    </row>
    <row r="344" spans="1:14">
      <c r="A344" s="85">
        <v>43236</v>
      </c>
      <c r="B344" s="35">
        <v>31.161570000000001</v>
      </c>
      <c r="C344" s="35">
        <v>26.092300000000002</v>
      </c>
      <c r="D344" s="35">
        <v>39.263717999999997</v>
      </c>
      <c r="E344" s="35">
        <v>37.238036999999998</v>
      </c>
      <c r="F344" s="35">
        <v>40.063842999999999</v>
      </c>
      <c r="G344" s="35"/>
      <c r="H344" s="86" cm="1">
        <f t="array" ref="H344">SUM($N$3:$N$7*$B344:$F344)</f>
        <v>5736042.4440000001</v>
      </c>
      <c r="I344" s="87">
        <f t="shared" si="10"/>
        <v>-1.2188956135298579E-2</v>
      </c>
      <c r="J344" s="87">
        <f t="shared" si="11"/>
        <v>-1.2579846246475124E-2</v>
      </c>
      <c r="K344" s="35"/>
      <c r="L344" s="35"/>
      <c r="M344" s="35"/>
      <c r="N344" s="35"/>
    </row>
    <row r="345" spans="1:14">
      <c r="A345" s="85">
        <v>43237</v>
      </c>
      <c r="B345" s="35">
        <v>31.104275000000001</v>
      </c>
      <c r="C345" s="35">
        <v>26.683142</v>
      </c>
      <c r="D345" s="35">
        <v>39.450446999999997</v>
      </c>
      <c r="E345" s="35">
        <v>37.323956000000003</v>
      </c>
      <c r="F345" s="35">
        <v>40.375919000000003</v>
      </c>
      <c r="G345" s="35"/>
      <c r="H345" s="86" cm="1">
        <f t="array" ref="H345">SUM($N$3:$N$7*$B345:$F345)</f>
        <v>5772945.3870000001</v>
      </c>
      <c r="I345" s="87">
        <f t="shared" si="10"/>
        <v>6.4335198632641255E-3</v>
      </c>
      <c r="J345" s="87">
        <f t="shared" si="11"/>
        <v>-5.8338541634433971E-3</v>
      </c>
      <c r="K345" s="35"/>
      <c r="L345" s="35"/>
      <c r="M345" s="35"/>
      <c r="N345" s="35"/>
    </row>
    <row r="346" spans="1:14">
      <c r="A346" s="85">
        <v>43238</v>
      </c>
      <c r="B346" s="35">
        <v>30.973305</v>
      </c>
      <c r="C346" s="35">
        <v>26.282893999999999</v>
      </c>
      <c r="D346" s="35">
        <v>39.221279000000003</v>
      </c>
      <c r="E346" s="35">
        <v>36.911537000000003</v>
      </c>
      <c r="F346" s="35">
        <v>39.855803999999999</v>
      </c>
      <c r="G346" s="35"/>
      <c r="H346" s="86" cm="1">
        <f t="array" ref="H346">SUM($N$3:$N$7*$B346:$F346)</f>
        <v>5717079.0270000016</v>
      </c>
      <c r="I346" s="87">
        <f t="shared" si="10"/>
        <v>-9.6772715234415552E-3</v>
      </c>
      <c r="J346" s="87">
        <f t="shared" si="11"/>
        <v>-3.3060105787456884E-3</v>
      </c>
      <c r="K346" s="35"/>
      <c r="L346" s="35"/>
      <c r="M346" s="35"/>
      <c r="N346" s="35"/>
    </row>
    <row r="347" spans="1:14">
      <c r="A347" s="85">
        <v>43241</v>
      </c>
      <c r="B347" s="35">
        <v>30.973305</v>
      </c>
      <c r="C347" s="35">
        <v>26.282893999999999</v>
      </c>
      <c r="D347" s="35">
        <v>39.221279000000003</v>
      </c>
      <c r="E347" s="35">
        <v>36.911537000000003</v>
      </c>
      <c r="F347" s="35">
        <v>39.855803999999999</v>
      </c>
      <c r="G347" s="35"/>
      <c r="H347" s="86" cm="1">
        <f t="array" ref="H347">SUM($N$3:$N$7*$B347:$F347)</f>
        <v>5717079.0270000016</v>
      </c>
      <c r="I347" s="87">
        <f t="shared" si="10"/>
        <v>0</v>
      </c>
      <c r="J347" s="87">
        <f t="shared" si="11"/>
        <v>-9.6772715234415552E-3</v>
      </c>
      <c r="K347" s="35"/>
      <c r="L347" s="35"/>
      <c r="M347" s="35"/>
      <c r="N347" s="35"/>
    </row>
    <row r="348" spans="1:14">
      <c r="A348" s="85">
        <v>43242</v>
      </c>
      <c r="B348" s="35">
        <v>30.973305</v>
      </c>
      <c r="C348" s="35">
        <v>26.683142</v>
      </c>
      <c r="D348" s="35">
        <v>39.985168000000002</v>
      </c>
      <c r="E348" s="35">
        <v>37.152115000000002</v>
      </c>
      <c r="F348" s="35">
        <v>39.915241000000002</v>
      </c>
      <c r="G348" s="35"/>
      <c r="H348" s="86" cm="1">
        <f t="array" ref="H348">SUM($N$3:$N$7*$B348:$F348)</f>
        <v>5765396.0430000005</v>
      </c>
      <c r="I348" s="87">
        <f t="shared" si="10"/>
        <v>8.451346530599313E-3</v>
      </c>
      <c r="J348" s="87">
        <f t="shared" si="11"/>
        <v>8.451346530599313E-3</v>
      </c>
      <c r="K348" s="35"/>
      <c r="L348" s="35"/>
      <c r="M348" s="35"/>
      <c r="N348" s="35"/>
    </row>
    <row r="349" spans="1:14">
      <c r="A349" s="85">
        <v>43243</v>
      </c>
      <c r="B349" s="35">
        <v>31.104275000000001</v>
      </c>
      <c r="C349" s="35">
        <v>26.473490000000002</v>
      </c>
      <c r="D349" s="35">
        <v>39.968189000000002</v>
      </c>
      <c r="E349" s="35">
        <v>36.877163000000003</v>
      </c>
      <c r="F349" s="35">
        <v>38.919589999999999</v>
      </c>
      <c r="G349" s="35"/>
      <c r="H349" s="86" cm="1">
        <f t="array" ref="H349">SUM($N$3:$N$7*$B349:$F349)</f>
        <v>5720309.3310000002</v>
      </c>
      <c r="I349" s="87">
        <f t="shared" si="10"/>
        <v>-7.8202280751800135E-3</v>
      </c>
      <c r="J349" s="87">
        <f t="shared" si="11"/>
        <v>5.6502699800775602E-4</v>
      </c>
      <c r="K349" s="35"/>
      <c r="L349" s="35"/>
      <c r="M349" s="35"/>
      <c r="N349" s="35"/>
    </row>
    <row r="350" spans="1:14">
      <c r="A350" s="85">
        <v>43244</v>
      </c>
      <c r="B350" s="35">
        <v>30.490372000000001</v>
      </c>
      <c r="C350" s="35">
        <v>26.473490000000002</v>
      </c>
      <c r="D350" s="35">
        <v>39.408005000000003</v>
      </c>
      <c r="E350" s="35">
        <v>36.808430000000001</v>
      </c>
      <c r="F350" s="35">
        <v>38.250866000000002</v>
      </c>
      <c r="G350" s="35"/>
      <c r="H350" s="86" cm="1">
        <f t="array" ref="H350">SUM($N$3:$N$7*$B350:$F350)</f>
        <v>5657228.3789999997</v>
      </c>
      <c r="I350" s="87">
        <f t="shared" si="10"/>
        <v>-1.1027542104785626E-2</v>
      </c>
      <c r="J350" s="87">
        <f t="shared" si="11"/>
        <v>-1.8761532285597515E-2</v>
      </c>
      <c r="K350" s="35"/>
      <c r="L350" s="35"/>
      <c r="M350" s="35"/>
      <c r="N350" s="35"/>
    </row>
    <row r="351" spans="1:14">
      <c r="A351" s="85">
        <v>43245</v>
      </c>
      <c r="B351" s="35">
        <v>30.105663</v>
      </c>
      <c r="C351" s="35">
        <v>26.606905000000001</v>
      </c>
      <c r="D351" s="35">
        <v>38.983623999999999</v>
      </c>
      <c r="E351" s="35">
        <v>37.100563000000001</v>
      </c>
      <c r="F351" s="35">
        <v>36.980297</v>
      </c>
      <c r="G351" s="35"/>
      <c r="H351" s="86" cm="1">
        <f t="array" ref="H351">SUM($N$3:$N$7*$B351:$F351)</f>
        <v>5602642.716</v>
      </c>
      <c r="I351" s="87">
        <f t="shared" si="10"/>
        <v>-9.6488349670706963E-3</v>
      </c>
      <c r="J351" s="87">
        <f t="shared" si="11"/>
        <v>-2.0569974137994773E-2</v>
      </c>
      <c r="K351" s="35"/>
      <c r="L351" s="35"/>
      <c r="M351" s="35"/>
      <c r="N351" s="35"/>
    </row>
    <row r="352" spans="1:14">
      <c r="A352" s="85">
        <v>43249</v>
      </c>
      <c r="B352" s="35">
        <v>29.581053000000001</v>
      </c>
      <c r="C352" s="35">
        <v>26.530670000000001</v>
      </c>
      <c r="D352" s="35">
        <v>38.635635000000001</v>
      </c>
      <c r="E352" s="35">
        <v>36.636589000000001</v>
      </c>
      <c r="F352" s="35">
        <v>37.792377000000002</v>
      </c>
      <c r="G352" s="35"/>
      <c r="H352" s="86" cm="1">
        <f t="array" ref="H352">SUM($N$3:$N$7*$B352:$F352)</f>
        <v>5582818.6919999989</v>
      </c>
      <c r="I352" s="87">
        <f t="shared" si="10"/>
        <v>-3.5383344976448461E-3</v>
      </c>
      <c r="J352" s="87">
        <f t="shared" si="11"/>
        <v>-1.3153028659089405E-2</v>
      </c>
      <c r="K352" s="35"/>
      <c r="L352" s="35"/>
      <c r="M352" s="35"/>
      <c r="N352" s="35"/>
    </row>
    <row r="353" spans="1:14">
      <c r="A353" s="85">
        <v>43250</v>
      </c>
      <c r="B353" s="35">
        <v>30.190276999999998</v>
      </c>
      <c r="C353" s="35">
        <v>26.511607999999999</v>
      </c>
      <c r="D353" s="35">
        <v>39.00909</v>
      </c>
      <c r="E353" s="35">
        <v>36.688144999999999</v>
      </c>
      <c r="F353" s="35">
        <v>37.692779999999999</v>
      </c>
      <c r="G353" s="35"/>
      <c r="H353" s="86" cm="1">
        <f t="array" ref="H353">SUM($N$3:$N$7*$B353:$F353)</f>
        <v>5613032.7000000002</v>
      </c>
      <c r="I353" s="87">
        <f t="shared" si="10"/>
        <v>5.4119629647471079E-3</v>
      </c>
      <c r="J353" s="87">
        <f t="shared" si="11"/>
        <v>1.8544791318440002E-3</v>
      </c>
      <c r="K353" s="35"/>
      <c r="L353" s="35"/>
      <c r="M353" s="35"/>
      <c r="N353" s="35"/>
    </row>
    <row r="354" spans="1:14">
      <c r="A354" s="85">
        <v>43251</v>
      </c>
      <c r="B354" s="35">
        <v>30.190276999999998</v>
      </c>
      <c r="C354" s="35">
        <v>26.511607999999999</v>
      </c>
      <c r="D354" s="35">
        <v>39.00909</v>
      </c>
      <c r="E354" s="35">
        <v>36.688144999999999</v>
      </c>
      <c r="F354" s="35">
        <v>37.692779999999999</v>
      </c>
      <c r="G354" s="35"/>
      <c r="H354" s="86" cm="1">
        <f t="array" ref="H354">SUM($N$3:$N$7*$B354:$F354)</f>
        <v>5613032.7000000002</v>
      </c>
      <c r="I354" s="87">
        <f t="shared" si="10"/>
        <v>0</v>
      </c>
      <c r="J354" s="87">
        <f t="shared" si="11"/>
        <v>5.4119629647471079E-3</v>
      </c>
      <c r="K354" s="35"/>
      <c r="L354" s="35"/>
      <c r="M354" s="35"/>
      <c r="N354" s="35"/>
    </row>
    <row r="355" spans="1:14">
      <c r="A355" s="85">
        <v>43252</v>
      </c>
      <c r="B355" s="35">
        <v>30.249506</v>
      </c>
      <c r="C355" s="35">
        <v>26.759378000000002</v>
      </c>
      <c r="D355" s="35">
        <v>37.905697000000004</v>
      </c>
      <c r="E355" s="35">
        <v>36.945908000000003</v>
      </c>
      <c r="F355" s="35">
        <v>38.428249000000001</v>
      </c>
      <c r="G355" s="35"/>
      <c r="H355" s="86" cm="1">
        <f t="array" ref="H355">SUM($N$3:$N$7*$B355:$F355)</f>
        <v>5619528.3540000003</v>
      </c>
      <c r="I355" s="87">
        <f t="shared" si="10"/>
        <v>1.1572449952055308E-3</v>
      </c>
      <c r="J355" s="87">
        <f t="shared" si="11"/>
        <v>1.1572449952055308E-3</v>
      </c>
      <c r="K355" s="35"/>
      <c r="L355" s="35"/>
      <c r="M355" s="35"/>
      <c r="N355" s="35"/>
    </row>
    <row r="356" spans="1:14">
      <c r="A356" s="85">
        <v>43255</v>
      </c>
      <c r="B356" s="35">
        <v>30.012589999999999</v>
      </c>
      <c r="C356" s="35">
        <v>27.159628000000001</v>
      </c>
      <c r="D356" s="35">
        <v>37.973602</v>
      </c>
      <c r="E356" s="35">
        <v>36.945908000000003</v>
      </c>
      <c r="F356" s="35">
        <v>37.325049999999997</v>
      </c>
      <c r="G356" s="35"/>
      <c r="H356" s="86" cm="1">
        <f t="array" ref="H356">SUM($N$3:$N$7*$B356:$F356)</f>
        <v>5590753.6740000006</v>
      </c>
      <c r="I356" s="87">
        <f t="shared" si="10"/>
        <v>-5.1204795469209641E-3</v>
      </c>
      <c r="J356" s="87">
        <f t="shared" si="11"/>
        <v>-3.9691602010442084E-3</v>
      </c>
      <c r="K356" s="35"/>
      <c r="L356" s="35"/>
      <c r="M356" s="35"/>
      <c r="N356" s="35"/>
    </row>
    <row r="357" spans="1:14">
      <c r="A357" s="85">
        <v>43256</v>
      </c>
      <c r="B357" s="35">
        <v>29.428750999999998</v>
      </c>
      <c r="C357" s="35">
        <v>26.568787</v>
      </c>
      <c r="D357" s="35">
        <v>36.658016000000003</v>
      </c>
      <c r="E357" s="35">
        <v>36.653778000000003</v>
      </c>
      <c r="F357" s="35">
        <v>36.551270000000002</v>
      </c>
      <c r="G357" s="35"/>
      <c r="H357" s="86" cm="1">
        <f t="array" ref="H357">SUM($N$3:$N$7*$B357:$F357)</f>
        <v>5473399.8659999995</v>
      </c>
      <c r="I357" s="87">
        <f t="shared" si="10"/>
        <v>-2.0990695502425605E-2</v>
      </c>
      <c r="J357" s="87">
        <f t="shared" si="11"/>
        <v>-2.6003692622350805E-2</v>
      </c>
      <c r="K357" s="35"/>
      <c r="L357" s="35"/>
      <c r="M357" s="35"/>
      <c r="N357" s="35"/>
    </row>
    <row r="358" spans="1:14">
      <c r="A358" s="85">
        <v>43257</v>
      </c>
      <c r="B358" s="35">
        <v>29.919512000000001</v>
      </c>
      <c r="C358" s="35">
        <v>26.549728000000002</v>
      </c>
      <c r="D358" s="35">
        <v>37.294586000000002</v>
      </c>
      <c r="E358" s="35">
        <v>36.292907999999997</v>
      </c>
      <c r="F358" s="35">
        <v>36.704498000000001</v>
      </c>
      <c r="G358" s="35"/>
      <c r="H358" s="86" cm="1">
        <f t="array" ref="H358">SUM($N$3:$N$7*$B358:$F358)</f>
        <v>5503120.6560000004</v>
      </c>
      <c r="I358" s="87">
        <f t="shared" si="10"/>
        <v>5.4300417889476815E-3</v>
      </c>
      <c r="J358" s="87">
        <f t="shared" si="11"/>
        <v>-1.5674634067235127E-2</v>
      </c>
      <c r="K358" s="35"/>
      <c r="L358" s="35"/>
      <c r="M358" s="35"/>
      <c r="N358" s="35"/>
    </row>
    <row r="359" spans="1:14">
      <c r="A359" s="85">
        <v>43258</v>
      </c>
      <c r="B359" s="35">
        <v>30.791039000000001</v>
      </c>
      <c r="C359" s="35">
        <v>26.263836000000001</v>
      </c>
      <c r="D359" s="35">
        <v>38.652614999999997</v>
      </c>
      <c r="E359" s="35">
        <v>36.602221999999998</v>
      </c>
      <c r="F359" s="35">
        <v>38.933883999999999</v>
      </c>
      <c r="G359" s="35"/>
      <c r="H359" s="86" cm="1">
        <f t="array" ref="H359">SUM($N$3:$N$7*$B359:$F359)</f>
        <v>5651038.6680000005</v>
      </c>
      <c r="I359" s="87">
        <f t="shared" si="10"/>
        <v>2.687893310838585E-2</v>
      </c>
      <c r="J359" s="87">
        <f t="shared" si="11"/>
        <v>3.2454928627354329E-2</v>
      </c>
      <c r="K359" s="35"/>
      <c r="L359" s="35"/>
      <c r="M359" s="35"/>
      <c r="N359" s="35"/>
    </row>
    <row r="360" spans="1:14">
      <c r="A360" s="85">
        <v>43259</v>
      </c>
      <c r="B360" s="35">
        <v>30.545656000000001</v>
      </c>
      <c r="C360" s="35">
        <v>26.054183999999999</v>
      </c>
      <c r="D360" s="35">
        <v>38.881774999999998</v>
      </c>
      <c r="E360" s="35">
        <v>36.533484999999999</v>
      </c>
      <c r="F360" s="35">
        <v>38.887917000000002</v>
      </c>
      <c r="G360" s="35"/>
      <c r="H360" s="86" cm="1">
        <f t="array" ref="H360">SUM($N$3:$N$7*$B360:$F360)</f>
        <v>5639799.5609999979</v>
      </c>
      <c r="I360" s="87">
        <f t="shared" si="10"/>
        <v>-1.9888568562883568E-3</v>
      </c>
      <c r="J360" s="87">
        <f t="shared" si="11"/>
        <v>2.4836617901695002E-2</v>
      </c>
      <c r="K360" s="35"/>
      <c r="L360" s="35"/>
      <c r="M360" s="35"/>
      <c r="N360" s="35"/>
    </row>
    <row r="361" spans="1:14">
      <c r="A361" s="85">
        <v>43262</v>
      </c>
      <c r="B361" s="35">
        <v>31.290257</v>
      </c>
      <c r="C361" s="35">
        <v>26.454429999999999</v>
      </c>
      <c r="D361" s="35">
        <v>38.941189000000001</v>
      </c>
      <c r="E361" s="35">
        <v>36.945908000000003</v>
      </c>
      <c r="F361" s="35">
        <v>39.071781000000001</v>
      </c>
      <c r="G361" s="35"/>
      <c r="H361" s="86" cm="1">
        <f t="array" ref="H361">SUM($N$3:$N$7*$B361:$F361)</f>
        <v>5699217.6449999996</v>
      </c>
      <c r="I361" s="87">
        <f t="shared" si="10"/>
        <v>1.053549569578438E-2</v>
      </c>
      <c r="J361" s="87">
        <f t="shared" si="11"/>
        <v>8.5256852466468747E-3</v>
      </c>
      <c r="K361" s="35"/>
      <c r="L361" s="35"/>
      <c r="M361" s="35"/>
      <c r="N361" s="35"/>
    </row>
    <row r="362" spans="1:14">
      <c r="A362" s="85">
        <v>43263</v>
      </c>
      <c r="B362" s="35">
        <v>31.095648000000001</v>
      </c>
      <c r="C362" s="35">
        <v>26.282893999999999</v>
      </c>
      <c r="D362" s="35">
        <v>38.779926000000003</v>
      </c>
      <c r="E362" s="35">
        <v>37.392693000000001</v>
      </c>
      <c r="F362" s="35">
        <v>38.688732000000002</v>
      </c>
      <c r="G362" s="35"/>
      <c r="H362" s="86" cm="1">
        <f t="array" ref="H362">SUM($N$3:$N$7*$B362:$F362)</f>
        <v>5683916.4689999996</v>
      </c>
      <c r="I362" s="87">
        <f t="shared" si="10"/>
        <v>-2.6847853430240765E-3</v>
      </c>
      <c r="J362" s="87">
        <f t="shared" si="11"/>
        <v>7.822424808334727E-3</v>
      </c>
      <c r="K362" s="35"/>
      <c r="L362" s="35"/>
      <c r="M362" s="35"/>
      <c r="N362" s="35"/>
    </row>
    <row r="363" spans="1:14">
      <c r="A363" s="85">
        <v>43264</v>
      </c>
      <c r="B363" s="35">
        <v>30.782575999999999</v>
      </c>
      <c r="C363" s="35">
        <v>26.435371</v>
      </c>
      <c r="D363" s="35">
        <v>38.347057</v>
      </c>
      <c r="E363" s="35">
        <v>37.495800000000003</v>
      </c>
      <c r="F363" s="35">
        <v>38.351638999999999</v>
      </c>
      <c r="G363" s="35"/>
      <c r="H363" s="86" cm="1">
        <f t="array" ref="H363">SUM($N$3:$N$7*$B363:$F363)</f>
        <v>5656610.618999999</v>
      </c>
      <c r="I363" s="87">
        <f t="shared" si="10"/>
        <v>-4.8040554693099535E-3</v>
      </c>
      <c r="J363" s="87">
        <f t="shared" si="11"/>
        <v>-7.4759429546229494E-3</v>
      </c>
      <c r="K363" s="35"/>
      <c r="L363" s="35"/>
      <c r="M363" s="35"/>
      <c r="N363" s="35"/>
    </row>
    <row r="364" spans="1:14">
      <c r="A364" s="85">
        <v>43265</v>
      </c>
      <c r="B364" s="35">
        <v>30.706424999999999</v>
      </c>
      <c r="C364" s="35">
        <v>27.312100999999998</v>
      </c>
      <c r="D364" s="35">
        <v>37.973602</v>
      </c>
      <c r="E364" s="35">
        <v>37.753559000000003</v>
      </c>
      <c r="F364" s="35">
        <v>38.750019000000002</v>
      </c>
      <c r="G364" s="35"/>
      <c r="H364" s="86" cm="1">
        <f t="array" ref="H364">SUM($N$3:$N$7*$B364:$F364)</f>
        <v>5692358.2979999986</v>
      </c>
      <c r="I364" s="87">
        <f t="shared" si="10"/>
        <v>6.3196287331368506E-3</v>
      </c>
      <c r="J364" s="87">
        <f t="shared" si="11"/>
        <v>1.4852134168474862E-3</v>
      </c>
      <c r="K364" s="35"/>
      <c r="L364" s="35"/>
      <c r="M364" s="35"/>
      <c r="N364" s="35"/>
    </row>
    <row r="365" spans="1:14">
      <c r="A365" s="85">
        <v>43266</v>
      </c>
      <c r="B365" s="35">
        <v>30.613346</v>
      </c>
      <c r="C365" s="35">
        <v>26.949974000000001</v>
      </c>
      <c r="D365" s="35">
        <v>37.905697000000004</v>
      </c>
      <c r="E365" s="35">
        <v>38.045689000000003</v>
      </c>
      <c r="F365" s="35">
        <v>38.267364999999998</v>
      </c>
      <c r="G365" s="35"/>
      <c r="H365" s="86" cm="1">
        <f t="array" ref="H365">SUM($N$3:$N$7*$B365:$F365)</f>
        <v>5668808.3429999985</v>
      </c>
      <c r="I365" s="87">
        <f t="shared" si="10"/>
        <v>-4.137117476999741E-3</v>
      </c>
      <c r="J365" s="87">
        <f t="shared" si="11"/>
        <v>2.1563662096570901E-3</v>
      </c>
      <c r="K365" s="35"/>
      <c r="L365" s="35"/>
      <c r="M365" s="35"/>
      <c r="N365" s="35"/>
    </row>
    <row r="366" spans="1:14">
      <c r="A366" s="85">
        <v>43269</v>
      </c>
      <c r="B366" s="35">
        <v>30.012589999999999</v>
      </c>
      <c r="C366" s="35">
        <v>26.664085</v>
      </c>
      <c r="D366" s="35">
        <v>37.591656</v>
      </c>
      <c r="E366" s="35">
        <v>37.478611000000001</v>
      </c>
      <c r="F366" s="35">
        <v>38.091163999999999</v>
      </c>
      <c r="G366" s="35"/>
      <c r="H366" s="86" cm="1">
        <f t="array" ref="H366">SUM($N$3:$N$7*$B366:$F366)</f>
        <v>5604657.4980000006</v>
      </c>
      <c r="I366" s="87">
        <f t="shared" si="10"/>
        <v>-1.1316460377287729E-2</v>
      </c>
      <c r="J366" s="87">
        <f t="shared" si="11"/>
        <v>-1.5406760328282809E-2</v>
      </c>
      <c r="K366" s="35"/>
      <c r="L366" s="35"/>
      <c r="M366" s="35"/>
      <c r="N366" s="35"/>
    </row>
    <row r="367" spans="1:14">
      <c r="A367" s="85">
        <v>43270</v>
      </c>
      <c r="B367" s="35">
        <v>29.699514000000001</v>
      </c>
      <c r="C367" s="35">
        <v>26.492546000000001</v>
      </c>
      <c r="D367" s="35">
        <v>36.759872000000001</v>
      </c>
      <c r="E367" s="35">
        <v>36.825619000000003</v>
      </c>
      <c r="F367" s="35">
        <v>37.424641000000001</v>
      </c>
      <c r="G367" s="35"/>
      <c r="H367" s="86" cm="1">
        <f t="array" ref="H367">SUM($N$3:$N$7*$B367:$F367)</f>
        <v>5517672.3360000001</v>
      </c>
      <c r="I367" s="87">
        <f t="shared" si="10"/>
        <v>-1.5520156589593714E-2</v>
      </c>
      <c r="J367" s="87">
        <f t="shared" si="11"/>
        <v>-2.6660983729786092E-2</v>
      </c>
      <c r="K367" s="35"/>
      <c r="L367" s="35"/>
      <c r="M367" s="35"/>
      <c r="N367" s="35"/>
    </row>
    <row r="368" spans="1:14">
      <c r="A368" s="85">
        <v>43271</v>
      </c>
      <c r="B368" s="35">
        <v>29.834896000000001</v>
      </c>
      <c r="C368" s="35">
        <v>26.073243999999999</v>
      </c>
      <c r="D368" s="35">
        <v>36.174225</v>
      </c>
      <c r="E368" s="35">
        <v>36.945908000000003</v>
      </c>
      <c r="F368" s="35">
        <v>36.106929999999998</v>
      </c>
      <c r="G368" s="35"/>
      <c r="H368" s="86" cm="1">
        <f t="array" ref="H368">SUM($N$3:$N$7*$B368:$F368)</f>
        <v>5449461.699000001</v>
      </c>
      <c r="I368" s="87">
        <f t="shared" si="10"/>
        <v>-1.2362212332718503E-2</v>
      </c>
      <c r="J368" s="87">
        <f t="shared" si="11"/>
        <v>-2.7690505451114622E-2</v>
      </c>
      <c r="K368" s="35"/>
      <c r="L368" s="35"/>
      <c r="M368" s="35"/>
      <c r="N368" s="35"/>
    </row>
    <row r="369" spans="1:14">
      <c r="A369" s="85">
        <v>43272</v>
      </c>
      <c r="B369" s="35">
        <v>29.665669999999999</v>
      </c>
      <c r="C369" s="35">
        <v>25.958884999999999</v>
      </c>
      <c r="D369" s="35">
        <v>35.97052</v>
      </c>
      <c r="E369" s="35">
        <v>36.636589000000001</v>
      </c>
      <c r="F369" s="35">
        <v>36.666190999999998</v>
      </c>
      <c r="G369" s="35"/>
      <c r="H369" s="86" cm="1">
        <f t="array" ref="H369">SUM($N$3:$N$7*$B369:$F369)</f>
        <v>5441629.2149999999</v>
      </c>
      <c r="I369" s="87">
        <f t="shared" si="10"/>
        <v>-1.4372949903360688E-3</v>
      </c>
      <c r="J369" s="87">
        <f t="shared" si="11"/>
        <v>-1.3781739177199381E-2</v>
      </c>
      <c r="K369" s="35"/>
      <c r="L369" s="35"/>
      <c r="M369" s="35"/>
      <c r="N369" s="35"/>
    </row>
    <row r="370" spans="1:14">
      <c r="A370" s="85">
        <v>43273</v>
      </c>
      <c r="B370" s="35">
        <v>29.750285999999999</v>
      </c>
      <c r="C370" s="35">
        <v>26.435371</v>
      </c>
      <c r="D370" s="35">
        <v>35.928082000000003</v>
      </c>
      <c r="E370" s="35">
        <v>36.791248000000003</v>
      </c>
      <c r="F370" s="35">
        <v>37.715767</v>
      </c>
      <c r="G370" s="35"/>
      <c r="H370" s="86" cm="1">
        <f t="array" ref="H370">SUM($N$3:$N$7*$B370:$F370)</f>
        <v>5498484.8819999993</v>
      </c>
      <c r="I370" s="87">
        <f t="shared" si="10"/>
        <v>1.0448280239909735E-2</v>
      </c>
      <c r="J370" s="87">
        <f t="shared" si="11"/>
        <v>8.9959679887270383E-3</v>
      </c>
      <c r="K370" s="35"/>
      <c r="L370" s="35"/>
      <c r="M370" s="35"/>
      <c r="N370" s="35"/>
    </row>
    <row r="371" spans="1:14">
      <c r="A371" s="85">
        <v>43276</v>
      </c>
      <c r="B371" s="35">
        <v>29.606442999999999</v>
      </c>
      <c r="C371" s="35">
        <v>25.920767000000001</v>
      </c>
      <c r="D371" s="35">
        <v>34.799232000000003</v>
      </c>
      <c r="E371" s="35">
        <v>38.045689000000003</v>
      </c>
      <c r="F371" s="35">
        <v>36.244830999999998</v>
      </c>
      <c r="G371" s="35"/>
      <c r="H371" s="86" cm="1">
        <f t="array" ref="H371">SUM($N$3:$N$7*$B371:$F371)</f>
        <v>5432359.7459999993</v>
      </c>
      <c r="I371" s="87">
        <f t="shared" si="10"/>
        <v>-1.202606489225222E-2</v>
      </c>
      <c r="J371" s="87">
        <f t="shared" si="11"/>
        <v>-1.7034363485202153E-3</v>
      </c>
      <c r="K371" s="35"/>
      <c r="L371" s="35"/>
      <c r="M371" s="35"/>
      <c r="N371" s="35"/>
    </row>
    <row r="372" spans="1:14">
      <c r="A372" s="85">
        <v>43277</v>
      </c>
      <c r="B372" s="35">
        <v>29.496442999999999</v>
      </c>
      <c r="C372" s="35">
        <v>26.206657</v>
      </c>
      <c r="D372" s="35">
        <v>34.323925000000003</v>
      </c>
      <c r="E372" s="35">
        <v>38.904896000000001</v>
      </c>
      <c r="F372" s="35">
        <v>36.512965999999999</v>
      </c>
      <c r="G372" s="35"/>
      <c r="H372" s="86" cm="1">
        <f t="array" ref="H372">SUM($N$3:$N$7*$B372:$F372)</f>
        <v>5459681.2709999997</v>
      </c>
      <c r="I372" s="87">
        <f t="shared" si="10"/>
        <v>5.0294027416204479E-3</v>
      </c>
      <c r="J372" s="87">
        <f t="shared" si="11"/>
        <v>-7.0571460743719117E-3</v>
      </c>
      <c r="K372" s="35"/>
      <c r="L372" s="35"/>
      <c r="M372" s="35"/>
      <c r="N372" s="35"/>
    </row>
    <row r="373" spans="1:14">
      <c r="A373" s="85">
        <v>43278</v>
      </c>
      <c r="B373" s="35">
        <v>29.691054999999999</v>
      </c>
      <c r="C373" s="35">
        <v>26.416311</v>
      </c>
      <c r="D373" s="35">
        <v>34.086269000000001</v>
      </c>
      <c r="E373" s="35">
        <v>39.093921999999999</v>
      </c>
      <c r="F373" s="35">
        <v>37.930275000000002</v>
      </c>
      <c r="G373" s="35"/>
      <c r="H373" s="86" cm="1">
        <f t="array" ref="H373">SUM($N$3:$N$7*$B373:$F373)</f>
        <v>5518188.4559999993</v>
      </c>
      <c r="I373" s="87">
        <f t="shared" si="10"/>
        <v>1.0716227211059026E-2</v>
      </c>
      <c r="J373" s="87">
        <f t="shared" si="11"/>
        <v>1.5799526175194423E-2</v>
      </c>
      <c r="K373" s="35"/>
      <c r="L373" s="35"/>
      <c r="M373" s="35"/>
      <c r="N373" s="35"/>
    </row>
    <row r="374" spans="1:14">
      <c r="A374" s="85">
        <v>43279</v>
      </c>
      <c r="B374" s="35">
        <v>30.249506</v>
      </c>
      <c r="C374" s="35">
        <v>26.321014000000002</v>
      </c>
      <c r="D374" s="35">
        <v>33.602474000000001</v>
      </c>
      <c r="E374" s="35">
        <v>39.128287999999998</v>
      </c>
      <c r="F374" s="35">
        <v>37.286743000000001</v>
      </c>
      <c r="G374" s="35"/>
      <c r="H374" s="86" cm="1">
        <f t="array" ref="H374">SUM($N$3:$N$7*$B374:$F374)</f>
        <v>5497404.8249999993</v>
      </c>
      <c r="I374" s="87">
        <f t="shared" si="10"/>
        <v>-3.7663865896789828E-3</v>
      </c>
      <c r="J374" s="87">
        <f t="shared" si="11"/>
        <v>6.9094791669204181E-3</v>
      </c>
      <c r="K374" s="35"/>
      <c r="L374" s="35"/>
      <c r="M374" s="35"/>
      <c r="N374" s="35"/>
    </row>
    <row r="375" spans="1:14">
      <c r="A375" s="85">
        <v>43280</v>
      </c>
      <c r="B375" s="35">
        <v>30.249506</v>
      </c>
      <c r="C375" s="35">
        <v>26.397252999999999</v>
      </c>
      <c r="D375" s="35">
        <v>33.483649999999997</v>
      </c>
      <c r="E375" s="35">
        <v>39.059559</v>
      </c>
      <c r="F375" s="35">
        <v>37.210132999999999</v>
      </c>
      <c r="G375" s="35"/>
      <c r="H375" s="86" cm="1">
        <f t="array" ref="H375">SUM($N$3:$N$7*$B375:$F375)</f>
        <v>5491203.3329999987</v>
      </c>
      <c r="I375" s="87">
        <f t="shared" si="10"/>
        <v>-1.1280762827940993E-3</v>
      </c>
      <c r="J375" s="87">
        <f t="shared" si="11"/>
        <v>-4.890214101089474E-3</v>
      </c>
      <c r="K375" s="35"/>
      <c r="L375" s="35"/>
      <c r="M375" s="35"/>
      <c r="N375" s="35"/>
    </row>
    <row r="376" spans="1:14">
      <c r="A376" s="85">
        <v>43283</v>
      </c>
      <c r="B376" s="35">
        <v>29.911048999999998</v>
      </c>
      <c r="C376" s="35">
        <v>26.435371</v>
      </c>
      <c r="D376" s="35">
        <v>33.627941</v>
      </c>
      <c r="E376" s="35">
        <v>38.784610999999998</v>
      </c>
      <c r="F376" s="35">
        <v>36.198860000000003</v>
      </c>
      <c r="G376" s="35"/>
      <c r="H376" s="86" cm="1">
        <f t="array" ref="H376">SUM($N$3:$N$7*$B376:$F376)</f>
        <v>5443608.4560000002</v>
      </c>
      <c r="I376" s="87">
        <f t="shared" si="10"/>
        <v>-8.6674767102452588E-3</v>
      </c>
      <c r="J376" s="87">
        <f t="shared" si="11"/>
        <v>-9.7857754181308598E-3</v>
      </c>
      <c r="K376" s="35"/>
      <c r="L376" s="35"/>
      <c r="M376" s="35"/>
      <c r="N376" s="35"/>
    </row>
    <row r="377" spans="1:14">
      <c r="A377" s="85">
        <v>43284</v>
      </c>
      <c r="B377" s="35">
        <v>29.267986000000001</v>
      </c>
      <c r="C377" s="35">
        <v>27.655172</v>
      </c>
      <c r="D377" s="35">
        <v>34.060809999999996</v>
      </c>
      <c r="E377" s="35">
        <v>38.440928999999997</v>
      </c>
      <c r="F377" s="35">
        <v>36.620224</v>
      </c>
      <c r="G377" s="35"/>
      <c r="H377" s="86" cm="1">
        <f t="array" ref="H377">SUM($N$3:$N$7*$B377:$F377)</f>
        <v>5479488.9929999998</v>
      </c>
      <c r="I377" s="87">
        <f t="shared" si="10"/>
        <v>6.5913148034097979E-3</v>
      </c>
      <c r="J377" s="87">
        <f t="shared" si="11"/>
        <v>-2.133291974383833E-3</v>
      </c>
      <c r="K377" s="35"/>
      <c r="L377" s="35"/>
      <c r="M377" s="35"/>
      <c r="N377" s="35"/>
    </row>
    <row r="378" spans="1:14">
      <c r="A378" s="85">
        <v>43285</v>
      </c>
      <c r="B378" s="35">
        <v>29.817978</v>
      </c>
      <c r="C378" s="35">
        <v>28.207895000000001</v>
      </c>
      <c r="D378" s="35">
        <v>34.001396</v>
      </c>
      <c r="E378" s="35">
        <v>38.458106999999998</v>
      </c>
      <c r="F378" s="35">
        <v>36.727477999999998</v>
      </c>
      <c r="G378" s="35"/>
      <c r="H378" s="86" cm="1">
        <f t="array" ref="H378">SUM($N$3:$N$7*$B378:$F378)</f>
        <v>5518024.182</v>
      </c>
      <c r="I378" s="87">
        <f t="shared" si="10"/>
        <v>7.0326245840128809E-3</v>
      </c>
      <c r="J378" s="87">
        <f t="shared" si="11"/>
        <v>1.3670293629950203E-2</v>
      </c>
      <c r="K378" s="35"/>
      <c r="L378" s="35"/>
      <c r="M378" s="35"/>
      <c r="N378" s="35"/>
    </row>
    <row r="379" spans="1:14">
      <c r="A379" s="85">
        <v>43286</v>
      </c>
      <c r="B379" s="35">
        <v>29.657207</v>
      </c>
      <c r="C379" s="35">
        <v>28.627203000000002</v>
      </c>
      <c r="D379" s="35">
        <v>34.748305999999999</v>
      </c>
      <c r="E379" s="35">
        <v>38.578403000000002</v>
      </c>
      <c r="F379" s="35">
        <v>37.018599999999999</v>
      </c>
      <c r="G379" s="35"/>
      <c r="H379" s="86" cm="1">
        <f t="array" ref="H379">SUM($N$3:$N$7*$B379:$F379)</f>
        <v>5564780.727</v>
      </c>
      <c r="I379" s="87">
        <f t="shared" si="10"/>
        <v>8.4734215468864615E-3</v>
      </c>
      <c r="J379" s="87">
        <f t="shared" si="11"/>
        <v>1.5565636523580784E-2</v>
      </c>
      <c r="K379" s="35"/>
      <c r="L379" s="35"/>
      <c r="M379" s="35"/>
      <c r="N379" s="35"/>
    </row>
    <row r="380" spans="1:14">
      <c r="A380" s="85">
        <v>43287</v>
      </c>
      <c r="B380" s="35">
        <v>29.496442999999999</v>
      </c>
      <c r="C380" s="35">
        <v>28.894031999999999</v>
      </c>
      <c r="D380" s="35">
        <v>35.045375999999997</v>
      </c>
      <c r="E380" s="35">
        <v>38.475296</v>
      </c>
      <c r="F380" s="35">
        <v>36.827072000000001</v>
      </c>
      <c r="G380" s="35"/>
      <c r="H380" s="86" cm="1">
        <f t="array" ref="H380">SUM($N$3:$N$7*$B380:$F380)</f>
        <v>5568361.2270000009</v>
      </c>
      <c r="I380" s="87">
        <f t="shared" si="10"/>
        <v>6.434215786128572E-4</v>
      </c>
      <c r="J380" s="87">
        <f t="shared" si="11"/>
        <v>9.1222951077674086E-3</v>
      </c>
      <c r="K380" s="35"/>
      <c r="L380" s="35"/>
      <c r="M380" s="35"/>
      <c r="N380" s="35"/>
    </row>
    <row r="381" spans="1:14">
      <c r="A381" s="85">
        <v>43290</v>
      </c>
      <c r="B381" s="35">
        <v>29.716439999999999</v>
      </c>
      <c r="C381" s="35">
        <v>29.141804</v>
      </c>
      <c r="D381" s="35">
        <v>35.647995000000002</v>
      </c>
      <c r="E381" s="35">
        <v>38.406554999999997</v>
      </c>
      <c r="F381" s="35">
        <v>36.627884000000002</v>
      </c>
      <c r="G381" s="35"/>
      <c r="H381" s="86" cm="1">
        <f t="array" ref="H381">SUM($N$3:$N$7*$B381:$F381)</f>
        <v>5594842.3740000008</v>
      </c>
      <c r="I381" s="87">
        <f t="shared" si="10"/>
        <v>4.7556445999943353E-3</v>
      </c>
      <c r="J381" s="87">
        <f t="shared" si="11"/>
        <v>5.4021260629630863E-3</v>
      </c>
      <c r="K381" s="35"/>
      <c r="L381" s="35"/>
      <c r="M381" s="35"/>
      <c r="N381" s="35"/>
    </row>
    <row r="382" spans="1:14">
      <c r="A382" s="85">
        <v>43291</v>
      </c>
      <c r="B382" s="35">
        <v>29.792591000000002</v>
      </c>
      <c r="C382" s="35">
        <v>29.389574</v>
      </c>
      <c r="D382" s="35">
        <v>35.444285999999998</v>
      </c>
      <c r="E382" s="35">
        <v>39.231395999999997</v>
      </c>
      <c r="F382" s="35">
        <v>37.585526000000002</v>
      </c>
      <c r="G382" s="35"/>
      <c r="H382" s="86" cm="1">
        <f t="array" ref="H382">SUM($N$3:$N$7*$B382:$F382)</f>
        <v>5657631.3090000013</v>
      </c>
      <c r="I382" s="87">
        <f t="shared" si="10"/>
        <v>1.1222645930435649E-2</v>
      </c>
      <c r="J382" s="87">
        <f t="shared" si="11"/>
        <v>1.603166144594681E-2</v>
      </c>
      <c r="K382" s="35"/>
      <c r="L382" s="35"/>
      <c r="M382" s="35"/>
      <c r="N382" s="35"/>
    </row>
    <row r="383" spans="1:14">
      <c r="A383" s="85">
        <v>43292</v>
      </c>
      <c r="B383" s="35">
        <v>29.064913000000001</v>
      </c>
      <c r="C383" s="35">
        <v>29.522991000000001</v>
      </c>
      <c r="D383" s="35">
        <v>34.680405</v>
      </c>
      <c r="E383" s="35">
        <v>38.801791999999999</v>
      </c>
      <c r="F383" s="35">
        <v>35.884754000000001</v>
      </c>
      <c r="G383" s="35"/>
      <c r="H383" s="86" cm="1">
        <f t="array" ref="H383">SUM($N$3:$N$7*$B383:$F383)</f>
        <v>5542510.2149999989</v>
      </c>
      <c r="I383" s="87">
        <f t="shared" si="10"/>
        <v>-2.0347931442063261E-2</v>
      </c>
      <c r="J383" s="87">
        <f t="shared" si="11"/>
        <v>-9.3536431416185728E-3</v>
      </c>
      <c r="K383" s="35"/>
      <c r="L383" s="35"/>
      <c r="M383" s="35"/>
      <c r="N383" s="35"/>
    </row>
    <row r="384" spans="1:14">
      <c r="A384" s="85">
        <v>43293</v>
      </c>
      <c r="B384" s="35">
        <v>29.132603</v>
      </c>
      <c r="C384" s="35">
        <v>30.247247999999999</v>
      </c>
      <c r="D384" s="35">
        <v>34.706772000000001</v>
      </c>
      <c r="E384" s="35">
        <v>38.595581000000003</v>
      </c>
      <c r="F384" s="35">
        <v>36.742801999999998</v>
      </c>
      <c r="G384" s="35"/>
      <c r="H384" s="86" cm="1">
        <f t="array" ref="H384">SUM($N$3:$N$7*$B384:$F384)</f>
        <v>5591025.1980000008</v>
      </c>
      <c r="I384" s="87">
        <f t="shared" si="10"/>
        <v>8.753250985213068E-3</v>
      </c>
      <c r="J384" s="87">
        <f t="shared" si="11"/>
        <v>-1.1772791007792494E-2</v>
      </c>
      <c r="K384" s="35"/>
      <c r="L384" s="35"/>
      <c r="M384" s="35"/>
      <c r="N384" s="35"/>
    </row>
    <row r="385" spans="1:14">
      <c r="A385" s="85">
        <v>43294</v>
      </c>
      <c r="B385" s="35">
        <v>29.445672999999999</v>
      </c>
      <c r="C385" s="35">
        <v>30.056656</v>
      </c>
      <c r="D385" s="35">
        <v>34.8386</v>
      </c>
      <c r="E385" s="35">
        <v>39.317321999999997</v>
      </c>
      <c r="F385" s="35">
        <v>36.237164</v>
      </c>
      <c r="G385" s="35"/>
      <c r="H385" s="86" cm="1">
        <f t="array" ref="H385">SUM($N$3:$N$7*$B385:$F385)</f>
        <v>5606548.6950000003</v>
      </c>
      <c r="I385" s="87">
        <f t="shared" si="10"/>
        <v>2.7765027790525032E-3</v>
      </c>
      <c r="J385" s="87">
        <f t="shared" si="11"/>
        <v>1.1554057189951727E-2</v>
      </c>
      <c r="K385" s="35"/>
      <c r="L385" s="35"/>
      <c r="M385" s="35"/>
      <c r="N385" s="35"/>
    </row>
    <row r="386" spans="1:14">
      <c r="A386" s="85">
        <v>43297</v>
      </c>
      <c r="B386" s="35">
        <v>29.674130999999999</v>
      </c>
      <c r="C386" s="35">
        <v>29.904181000000001</v>
      </c>
      <c r="D386" s="35">
        <v>34.777076999999998</v>
      </c>
      <c r="E386" s="35">
        <v>39.351685000000003</v>
      </c>
      <c r="F386" s="35">
        <v>36.168216999999999</v>
      </c>
      <c r="G386" s="35"/>
      <c r="H386" s="86" cm="1">
        <f t="array" ref="H386">SUM($N$3:$N$7*$B386:$F386)</f>
        <v>5605884.6030000001</v>
      </c>
      <c r="I386" s="87">
        <f t="shared" si="10"/>
        <v>-1.184493413197707E-4</v>
      </c>
      <c r="J386" s="87">
        <f t="shared" si="11"/>
        <v>2.6577245628074397E-3</v>
      </c>
      <c r="K386" s="35"/>
      <c r="L386" s="35"/>
      <c r="M386" s="35"/>
      <c r="N386" s="35"/>
    </row>
    <row r="387" spans="1:14">
      <c r="A387" s="85">
        <v>43298</v>
      </c>
      <c r="B387" s="35">
        <v>29.039528000000001</v>
      </c>
      <c r="C387" s="35">
        <v>29.847000000000001</v>
      </c>
      <c r="D387" s="35">
        <v>35.242882000000002</v>
      </c>
      <c r="E387" s="35">
        <v>40.365551000000004</v>
      </c>
      <c r="F387" s="35">
        <v>35.631934999999999</v>
      </c>
      <c r="G387" s="35"/>
      <c r="H387" s="86" cm="1">
        <f t="array" ref="H387">SUM($N$3:$N$7*$B387:$F387)</f>
        <v>5614187.568</v>
      </c>
      <c r="I387" s="87">
        <f t="shared" si="10"/>
        <v>1.4811159322751788E-3</v>
      </c>
      <c r="J387" s="87">
        <f t="shared" si="11"/>
        <v>1.3624911537488682E-3</v>
      </c>
      <c r="K387" s="35"/>
      <c r="L387" s="35"/>
      <c r="M387" s="35"/>
      <c r="N387" s="35"/>
    </row>
    <row r="388" spans="1:14">
      <c r="A388" s="85">
        <v>43299</v>
      </c>
      <c r="B388" s="35">
        <v>29.318753999999998</v>
      </c>
      <c r="C388" s="35">
        <v>31.447991999999999</v>
      </c>
      <c r="D388" s="35">
        <v>36.473309</v>
      </c>
      <c r="E388" s="35">
        <v>40.399918</v>
      </c>
      <c r="F388" s="35">
        <v>35.394440000000003</v>
      </c>
      <c r="G388" s="35"/>
      <c r="H388" s="86" cm="1">
        <f t="array" ref="H388">SUM($N$3:$N$7*$B388:$F388)</f>
        <v>5710135.6290000007</v>
      </c>
      <c r="I388" s="87">
        <f t="shared" si="10"/>
        <v>1.7090284184106963E-2</v>
      </c>
      <c r="J388" s="87">
        <f t="shared" si="11"/>
        <v>1.8596712808574445E-2</v>
      </c>
      <c r="K388" s="35"/>
      <c r="L388" s="35"/>
      <c r="M388" s="35"/>
      <c r="N388" s="35"/>
    </row>
    <row r="389" spans="1:14">
      <c r="A389" s="85">
        <v>43300</v>
      </c>
      <c r="B389" s="35">
        <v>29.183374000000001</v>
      </c>
      <c r="C389" s="35">
        <v>31.695761000000001</v>
      </c>
      <c r="D389" s="35">
        <v>35.638373999999999</v>
      </c>
      <c r="E389" s="35">
        <v>40.640495000000001</v>
      </c>
      <c r="F389" s="35">
        <v>35.486378000000002</v>
      </c>
      <c r="G389" s="35"/>
      <c r="H389" s="86" cm="1">
        <f t="array" ref="H389">SUM($N$3:$N$7*$B389:$F389)</f>
        <v>5697264.6060000015</v>
      </c>
      <c r="I389" s="87">
        <f t="shared" ref="I389:I452" si="12">H389/H388-1</f>
        <v>-2.2540660741281471E-3</v>
      </c>
      <c r="J389" s="87">
        <f t="shared" si="11"/>
        <v>1.4797695480202266E-2</v>
      </c>
      <c r="K389" s="35"/>
      <c r="L389" s="35"/>
      <c r="M389" s="35"/>
      <c r="N389" s="35"/>
    </row>
    <row r="390" spans="1:14">
      <c r="A390" s="85">
        <v>43301</v>
      </c>
      <c r="B390" s="35">
        <v>29.496442999999999</v>
      </c>
      <c r="C390" s="35">
        <v>31.924475000000001</v>
      </c>
      <c r="D390" s="35">
        <v>35.849303999999997</v>
      </c>
      <c r="E390" s="35">
        <v>41.327862000000003</v>
      </c>
      <c r="F390" s="35">
        <v>35.624274999999997</v>
      </c>
      <c r="G390" s="35"/>
      <c r="H390" s="86" cm="1">
        <f t="array" ref="H390">SUM($N$3:$N$7*$B390:$F390)</f>
        <v>5749337.8470000001</v>
      </c>
      <c r="I390" s="87">
        <f t="shared" si="12"/>
        <v>9.1400425644894145E-3</v>
      </c>
      <c r="J390" s="87">
        <f t="shared" ref="J390:J453" si="13">H390/H388-1</f>
        <v>6.8653742305004872E-3</v>
      </c>
      <c r="K390" s="35"/>
      <c r="L390" s="35"/>
      <c r="M390" s="35"/>
      <c r="N390" s="35"/>
    </row>
    <row r="391" spans="1:14">
      <c r="A391" s="85">
        <v>43304</v>
      </c>
      <c r="B391" s="35">
        <v>29.614902000000001</v>
      </c>
      <c r="C391" s="35">
        <v>31.524228999999998</v>
      </c>
      <c r="D391" s="35">
        <v>36.033870999999998</v>
      </c>
      <c r="E391" s="35">
        <v>41.327862000000003</v>
      </c>
      <c r="F391" s="35">
        <v>35.417427000000004</v>
      </c>
      <c r="G391" s="35"/>
      <c r="H391" s="86" cm="1">
        <f t="array" ref="H391">SUM($N$3:$N$7*$B391:$F391)</f>
        <v>5739303.6030000001</v>
      </c>
      <c r="I391" s="87">
        <f t="shared" si="12"/>
        <v>-1.7452868951223222E-3</v>
      </c>
      <c r="J391" s="87">
        <f t="shared" si="13"/>
        <v>7.3788036728583695E-3</v>
      </c>
      <c r="K391" s="35"/>
      <c r="L391" s="35"/>
      <c r="M391" s="35"/>
      <c r="N391" s="35"/>
    </row>
    <row r="392" spans="1:14">
      <c r="A392" s="85">
        <v>43305</v>
      </c>
      <c r="B392" s="35">
        <v>30.410271000000002</v>
      </c>
      <c r="C392" s="35">
        <v>31.638587999999999</v>
      </c>
      <c r="D392" s="35">
        <v>36.833644999999997</v>
      </c>
      <c r="E392" s="35">
        <v>41.688727999999998</v>
      </c>
      <c r="F392" s="35">
        <v>35.992007999999998</v>
      </c>
      <c r="G392" s="35"/>
      <c r="H392" s="86" cm="1">
        <f t="array" ref="H392">SUM($N$3:$N$7*$B392:$F392)</f>
        <v>5826586.919999999</v>
      </c>
      <c r="I392" s="87">
        <f t="shared" si="12"/>
        <v>1.5207997875277934E-2</v>
      </c>
      <c r="J392" s="87">
        <f t="shared" si="13"/>
        <v>1.3436168660762915E-2</v>
      </c>
      <c r="K392" s="35"/>
      <c r="L392" s="35"/>
      <c r="M392" s="35"/>
      <c r="N392" s="35"/>
    </row>
    <row r="393" spans="1:14">
      <c r="A393" s="85">
        <v>43306</v>
      </c>
      <c r="B393" s="35">
        <v>30.782575999999999</v>
      </c>
      <c r="C393" s="35">
        <v>32.057892000000002</v>
      </c>
      <c r="D393" s="35">
        <v>36.323898</v>
      </c>
      <c r="E393" s="35">
        <v>42.135517</v>
      </c>
      <c r="F393" s="35">
        <v>35.884754000000001</v>
      </c>
      <c r="G393" s="35"/>
      <c r="H393" s="86" cm="1">
        <f t="array" ref="H393">SUM($N$3:$N$7*$B393:$F393)</f>
        <v>5847093.0209999997</v>
      </c>
      <c r="I393" s="87">
        <f t="shared" si="12"/>
        <v>3.519401886825424E-3</v>
      </c>
      <c r="J393" s="87">
        <f t="shared" si="13"/>
        <v>1.8780922818520507E-2</v>
      </c>
      <c r="K393" s="35"/>
      <c r="L393" s="35"/>
      <c r="M393" s="35"/>
      <c r="N393" s="35"/>
    </row>
    <row r="394" spans="1:14">
      <c r="A394" s="85">
        <v>43307</v>
      </c>
      <c r="B394" s="35">
        <v>30.884112999999999</v>
      </c>
      <c r="C394" s="35">
        <v>31.905415000000001</v>
      </c>
      <c r="D394" s="35">
        <v>37.29945</v>
      </c>
      <c r="E394" s="35">
        <v>42.685409999999997</v>
      </c>
      <c r="F394" s="35">
        <v>36.344417999999997</v>
      </c>
      <c r="G394" s="35"/>
      <c r="H394" s="86" cm="1">
        <f t="array" ref="H394">SUM($N$3:$N$7*$B394:$F394)</f>
        <v>5910920.5980000002</v>
      </c>
      <c r="I394" s="87">
        <f t="shared" si="12"/>
        <v>1.0916121356503439E-2</v>
      </c>
      <c r="J394" s="87">
        <f t="shared" si="13"/>
        <v>1.4473941461427886E-2</v>
      </c>
      <c r="K394" s="35"/>
      <c r="L394" s="35"/>
      <c r="M394" s="35"/>
      <c r="N394" s="35"/>
    </row>
    <row r="395" spans="1:14">
      <c r="A395" s="85">
        <v>43308</v>
      </c>
      <c r="B395" s="35">
        <v>30.985648999999999</v>
      </c>
      <c r="C395" s="35">
        <v>31.905415000000001</v>
      </c>
      <c r="D395" s="35">
        <v>38.222270999999999</v>
      </c>
      <c r="E395" s="35">
        <v>41.980862000000002</v>
      </c>
      <c r="F395" s="35">
        <v>36.604900000000001</v>
      </c>
      <c r="G395" s="35"/>
      <c r="H395" s="86" cm="1">
        <f t="array" ref="H395">SUM($N$3:$N$7*$B395:$F395)</f>
        <v>5930070.2009999994</v>
      </c>
      <c r="I395" s="87">
        <f t="shared" si="12"/>
        <v>3.2396989068808058E-3</v>
      </c>
      <c r="J395" s="87">
        <f t="shared" si="13"/>
        <v>1.419118520981022E-2</v>
      </c>
      <c r="K395" s="35"/>
      <c r="L395" s="35"/>
      <c r="M395" s="35"/>
      <c r="N395" s="35"/>
    </row>
    <row r="396" spans="1:14">
      <c r="A396" s="85">
        <v>43311</v>
      </c>
      <c r="B396" s="35">
        <v>30.841802999999999</v>
      </c>
      <c r="C396" s="35">
        <v>32.000712999999998</v>
      </c>
      <c r="D396" s="35">
        <v>37.545535999999998</v>
      </c>
      <c r="E396" s="35">
        <v>41.860568999999998</v>
      </c>
      <c r="F396" s="35">
        <v>36.566592999999997</v>
      </c>
      <c r="G396" s="35"/>
      <c r="H396" s="86" cm="1">
        <f t="array" ref="H396">SUM($N$3:$N$7*$B396:$F396)</f>
        <v>5900902.0619999999</v>
      </c>
      <c r="I396" s="87">
        <f t="shared" si="12"/>
        <v>-4.9186835924945882E-3</v>
      </c>
      <c r="J396" s="87">
        <f t="shared" si="13"/>
        <v>-1.6949197394717785E-3</v>
      </c>
      <c r="K396" s="35"/>
      <c r="L396" s="35"/>
      <c r="M396" s="35"/>
      <c r="N396" s="35"/>
    </row>
    <row r="397" spans="1:14">
      <c r="A397" s="85">
        <v>43312</v>
      </c>
      <c r="B397" s="35">
        <v>31.273336</v>
      </c>
      <c r="C397" s="35">
        <v>32.134129000000001</v>
      </c>
      <c r="D397" s="35">
        <v>37.677363999999997</v>
      </c>
      <c r="E397" s="35">
        <v>41.688727999999998</v>
      </c>
      <c r="F397" s="35">
        <v>37.049247999999999</v>
      </c>
      <c r="G397" s="35"/>
      <c r="H397" s="86" cm="1">
        <f t="array" ref="H397">SUM($N$3:$N$7*$B397:$F397)</f>
        <v>5934152.5650000004</v>
      </c>
      <c r="I397" s="87">
        <f t="shared" si="12"/>
        <v>5.6348169569062634E-3</v>
      </c>
      <c r="J397" s="87">
        <f t="shared" si="13"/>
        <v>6.8841748269909964E-4</v>
      </c>
      <c r="K397" s="35"/>
      <c r="L397" s="35"/>
      <c r="M397" s="35"/>
      <c r="N397" s="35"/>
    </row>
    <row r="398" spans="1:14">
      <c r="A398" s="85">
        <v>43313</v>
      </c>
      <c r="B398" s="35">
        <v>31.425640000000001</v>
      </c>
      <c r="C398" s="35">
        <v>32.515315999999999</v>
      </c>
      <c r="D398" s="35">
        <v>37.229140999999998</v>
      </c>
      <c r="E398" s="35">
        <v>41.637177000000001</v>
      </c>
      <c r="F398" s="35">
        <v>36.773445000000002</v>
      </c>
      <c r="G398" s="35"/>
      <c r="H398" s="86" cm="1">
        <f t="array" ref="H398">SUM($N$3:$N$7*$B398:$F398)</f>
        <v>5926163.727</v>
      </c>
      <c r="I398" s="87">
        <f t="shared" si="12"/>
        <v>-1.3462474906895672E-3</v>
      </c>
      <c r="J398" s="87">
        <f t="shared" si="13"/>
        <v>4.2809836080279773E-3</v>
      </c>
      <c r="K398" s="35"/>
      <c r="L398" s="35"/>
      <c r="M398" s="35"/>
      <c r="N398" s="35"/>
    </row>
    <row r="399" spans="1:14">
      <c r="A399" s="85">
        <v>43314</v>
      </c>
      <c r="B399" s="35">
        <v>31.036418999999999</v>
      </c>
      <c r="C399" s="35">
        <v>32.477200000000003</v>
      </c>
      <c r="D399" s="35">
        <v>36.66666</v>
      </c>
      <c r="E399" s="35">
        <v>43.604759000000001</v>
      </c>
      <c r="F399" s="35">
        <v>36.175873000000003</v>
      </c>
      <c r="G399" s="35"/>
      <c r="H399" s="86" cm="1">
        <f t="array" ref="H399">SUM($N$3:$N$7*$B399:$F399)</f>
        <v>5938710.063000001</v>
      </c>
      <c r="I399" s="87">
        <f t="shared" si="12"/>
        <v>2.1171092426688354E-3</v>
      </c>
      <c r="J399" s="87">
        <f t="shared" si="13"/>
        <v>7.6801159897388338E-4</v>
      </c>
      <c r="K399" s="35"/>
      <c r="L399" s="35"/>
      <c r="M399" s="35"/>
      <c r="N399" s="35"/>
    </row>
    <row r="400" spans="1:14">
      <c r="A400" s="85">
        <v>43315</v>
      </c>
      <c r="B400" s="35">
        <v>30.960266000000001</v>
      </c>
      <c r="C400" s="35">
        <v>32.400959</v>
      </c>
      <c r="D400" s="35">
        <v>36.816071000000001</v>
      </c>
      <c r="E400" s="35">
        <v>43.819561</v>
      </c>
      <c r="F400" s="35">
        <v>36.888362999999998</v>
      </c>
      <c r="G400" s="35"/>
      <c r="H400" s="86" cm="1">
        <f t="array" ref="H400">SUM($N$3:$N$7*$B400:$F400)</f>
        <v>5969212.2599999998</v>
      </c>
      <c r="I400" s="87">
        <f t="shared" si="12"/>
        <v>5.1361653753796421E-3</v>
      </c>
      <c r="J400" s="87">
        <f t="shared" si="13"/>
        <v>7.2641484412365731E-3</v>
      </c>
      <c r="K400" s="35"/>
      <c r="L400" s="35"/>
      <c r="M400" s="35"/>
      <c r="N400" s="35"/>
    </row>
    <row r="401" spans="1:14">
      <c r="A401" s="85">
        <v>43318</v>
      </c>
      <c r="B401" s="35">
        <v>31.357952000000001</v>
      </c>
      <c r="C401" s="35">
        <v>32.362839000000001</v>
      </c>
      <c r="D401" s="35">
        <v>36.490887000000001</v>
      </c>
      <c r="E401" s="35">
        <v>43.733646</v>
      </c>
      <c r="F401" s="35">
        <v>36.620224</v>
      </c>
      <c r="G401" s="35"/>
      <c r="H401" s="86" cm="1">
        <f t="array" ref="H401">SUM($N$3:$N$7*$B401:$F401)</f>
        <v>5958663.0839999998</v>
      </c>
      <c r="I401" s="87">
        <f t="shared" si="12"/>
        <v>-1.7672643458652715E-3</v>
      </c>
      <c r="J401" s="87">
        <f t="shared" si="13"/>
        <v>3.3598240675718483E-3</v>
      </c>
      <c r="K401" s="35"/>
      <c r="L401" s="35"/>
      <c r="M401" s="35"/>
      <c r="N401" s="35"/>
    </row>
    <row r="402" spans="1:14">
      <c r="A402" s="85">
        <v>43319</v>
      </c>
      <c r="B402" s="35">
        <v>31.671022000000001</v>
      </c>
      <c r="C402" s="35">
        <v>32.496257999999997</v>
      </c>
      <c r="D402" s="35">
        <v>36.745761999999999</v>
      </c>
      <c r="E402" s="35">
        <v>44.249164999999998</v>
      </c>
      <c r="F402" s="35">
        <v>36.911346000000002</v>
      </c>
      <c r="G402" s="35"/>
      <c r="H402" s="86" cm="1">
        <f t="array" ref="H402">SUM($N$3:$N$7*$B402:$F402)</f>
        <v>6008427.2490000008</v>
      </c>
      <c r="I402" s="87">
        <f t="shared" si="12"/>
        <v>8.3515654935459871E-3</v>
      </c>
      <c r="J402" s="87">
        <f t="shared" si="13"/>
        <v>6.5695417237519038E-3</v>
      </c>
      <c r="K402" s="35"/>
      <c r="L402" s="35"/>
      <c r="M402" s="35"/>
      <c r="N402" s="35"/>
    </row>
    <row r="403" spans="1:14">
      <c r="A403" s="85">
        <v>43320</v>
      </c>
      <c r="B403" s="35">
        <v>31.501797</v>
      </c>
      <c r="C403" s="35">
        <v>31.943536999999999</v>
      </c>
      <c r="D403" s="35">
        <v>36.684235000000001</v>
      </c>
      <c r="E403" s="35">
        <v>43.518841000000002</v>
      </c>
      <c r="F403" s="35">
        <v>36.466999000000001</v>
      </c>
      <c r="G403" s="35"/>
      <c r="H403" s="86" cm="1">
        <f t="array" ref="H403">SUM($N$3:$N$7*$B403:$F403)</f>
        <v>5943808.4970000004</v>
      </c>
      <c r="I403" s="87">
        <f t="shared" si="12"/>
        <v>-1.0754686596355922E-2</v>
      </c>
      <c r="J403" s="87">
        <f t="shared" si="13"/>
        <v>-2.4929395722820269E-3</v>
      </c>
      <c r="K403" s="35"/>
      <c r="L403" s="35"/>
      <c r="M403" s="35"/>
      <c r="N403" s="35"/>
    </row>
    <row r="404" spans="1:14">
      <c r="A404" s="85">
        <v>43321</v>
      </c>
      <c r="B404" s="35">
        <v>31.002573000000002</v>
      </c>
      <c r="C404" s="35">
        <v>31.886353</v>
      </c>
      <c r="D404" s="35">
        <v>36.297535000000003</v>
      </c>
      <c r="E404" s="35">
        <v>43.561802</v>
      </c>
      <c r="F404" s="35">
        <v>35.540000999999997</v>
      </c>
      <c r="G404" s="35"/>
      <c r="H404" s="86" cm="1">
        <f t="array" ref="H404">SUM($N$3:$N$7*$B404:$F404)</f>
        <v>5883512.7120000003</v>
      </c>
      <c r="I404" s="87">
        <f t="shared" si="12"/>
        <v>-1.0144301423983149E-2</v>
      </c>
      <c r="J404" s="87">
        <f t="shared" si="13"/>
        <v>-2.0789889237785242E-2</v>
      </c>
      <c r="K404" s="35"/>
      <c r="L404" s="35"/>
      <c r="M404" s="35"/>
      <c r="N404" s="35"/>
    </row>
    <row r="405" spans="1:14">
      <c r="A405" s="85">
        <v>43322</v>
      </c>
      <c r="B405" s="35">
        <v>30.291815</v>
      </c>
      <c r="C405" s="35">
        <v>31.810123000000001</v>
      </c>
      <c r="D405" s="35">
        <v>35.708686999999998</v>
      </c>
      <c r="E405" s="35">
        <v>43.432918999999998</v>
      </c>
      <c r="F405" s="35">
        <v>34.858165999999997</v>
      </c>
      <c r="G405" s="35"/>
      <c r="H405" s="86" cm="1">
        <f t="array" ref="H405">SUM($N$3:$N$7*$B405:$F405)</f>
        <v>5811356.4299999997</v>
      </c>
      <c r="I405" s="87">
        <f t="shared" si="12"/>
        <v>-1.2264149927445733E-2</v>
      </c>
      <c r="J405" s="87">
        <f t="shared" si="13"/>
        <v>-2.2284040117855897E-2</v>
      </c>
      <c r="K405" s="35"/>
      <c r="L405" s="35"/>
      <c r="M405" s="35"/>
      <c r="N405" s="35"/>
    </row>
    <row r="406" spans="1:14">
      <c r="A406" s="85">
        <v>43325</v>
      </c>
      <c r="B406" s="35">
        <v>29.995664999999999</v>
      </c>
      <c r="C406" s="35">
        <v>31.447991999999999</v>
      </c>
      <c r="D406" s="35">
        <v>35.313194000000003</v>
      </c>
      <c r="E406" s="35">
        <v>42.857253999999998</v>
      </c>
      <c r="F406" s="35">
        <v>34.697280999999997</v>
      </c>
      <c r="G406" s="35"/>
      <c r="H406" s="86" cm="1">
        <f t="array" ref="H406">SUM($N$3:$N$7*$B406:$F406)</f>
        <v>5752275.7379999999</v>
      </c>
      <c r="I406" s="87">
        <f t="shared" si="12"/>
        <v>-1.0166420303357571E-2</v>
      </c>
      <c r="J406" s="87">
        <f t="shared" si="13"/>
        <v>-2.230588772797748E-2</v>
      </c>
      <c r="K406" s="35"/>
      <c r="L406" s="35"/>
      <c r="M406" s="35"/>
      <c r="N406" s="35"/>
    </row>
    <row r="407" spans="1:14">
      <c r="A407" s="85">
        <v>43326</v>
      </c>
      <c r="B407" s="35">
        <v>29.834896000000001</v>
      </c>
      <c r="C407" s="35">
        <v>31.886353</v>
      </c>
      <c r="D407" s="35">
        <v>34.873759999999997</v>
      </c>
      <c r="E407" s="35">
        <v>43.389957000000003</v>
      </c>
      <c r="F407" s="35">
        <v>34.628326000000001</v>
      </c>
      <c r="G407" s="35"/>
      <c r="H407" s="86" cm="1">
        <f t="array" ref="H407">SUM($N$3:$N$7*$B407:$F407)</f>
        <v>5762238.6359999999</v>
      </c>
      <c r="I407" s="87">
        <f t="shared" si="12"/>
        <v>1.7319924241780971E-3</v>
      </c>
      <c r="J407" s="87">
        <f t="shared" si="13"/>
        <v>-8.4520360421258545E-3</v>
      </c>
      <c r="K407" s="35"/>
      <c r="L407" s="35"/>
      <c r="M407" s="35"/>
      <c r="N407" s="35"/>
    </row>
    <row r="408" spans="1:14">
      <c r="A408" s="85">
        <v>43328</v>
      </c>
      <c r="B408" s="35">
        <v>29.124137999999999</v>
      </c>
      <c r="C408" s="35">
        <v>31.924475000000001</v>
      </c>
      <c r="D408" s="35">
        <v>33.854263000000003</v>
      </c>
      <c r="E408" s="35">
        <v>43.218113000000002</v>
      </c>
      <c r="F408" s="35">
        <v>33.977131</v>
      </c>
      <c r="G408" s="35"/>
      <c r="H408" s="86" cm="1">
        <f t="array" ref="H408">SUM($N$3:$N$7*$B408:$F408)</f>
        <v>5679237.96</v>
      </c>
      <c r="I408" s="87">
        <f t="shared" si="12"/>
        <v>-1.4404241344925794E-2</v>
      </c>
      <c r="J408" s="87">
        <f t="shared" si="13"/>
        <v>-1.269719695763305E-2</v>
      </c>
      <c r="K408" s="35"/>
      <c r="L408" s="35"/>
      <c r="M408" s="35"/>
      <c r="N408" s="35"/>
    </row>
    <row r="409" spans="1:14">
      <c r="A409" s="85">
        <v>43329</v>
      </c>
      <c r="B409" s="35">
        <v>29.251059999999999</v>
      </c>
      <c r="C409" s="35">
        <v>32.229427000000001</v>
      </c>
      <c r="D409" s="35">
        <v>33.731216000000003</v>
      </c>
      <c r="E409" s="35">
        <v>43.432918999999998</v>
      </c>
      <c r="F409" s="35">
        <v>33.923496</v>
      </c>
      <c r="G409" s="35"/>
      <c r="H409" s="86" cm="1">
        <f t="array" ref="H409">SUM($N$3:$N$7*$B409:$F409)</f>
        <v>5694747.8940000013</v>
      </c>
      <c r="I409" s="87">
        <f t="shared" si="12"/>
        <v>2.7309885779114307E-3</v>
      </c>
      <c r="J409" s="87">
        <f t="shared" si="13"/>
        <v>-1.1712590585600813E-2</v>
      </c>
      <c r="K409" s="35"/>
      <c r="L409" s="35"/>
      <c r="M409" s="35"/>
      <c r="N409" s="35"/>
    </row>
    <row r="410" spans="1:14">
      <c r="A410" s="85">
        <v>43332</v>
      </c>
      <c r="B410" s="35">
        <v>29.005680000000002</v>
      </c>
      <c r="C410" s="35">
        <v>32.534377999999997</v>
      </c>
      <c r="D410" s="35">
        <v>33.432403999999998</v>
      </c>
      <c r="E410" s="35">
        <v>43.175156000000001</v>
      </c>
      <c r="F410" s="35">
        <v>33.318275</v>
      </c>
      <c r="G410" s="35"/>
      <c r="H410" s="86" cm="1">
        <f t="array" ref="H410">SUM($N$3:$N$7*$B410:$F410)</f>
        <v>5658374.4689999996</v>
      </c>
      <c r="I410" s="87">
        <f t="shared" si="12"/>
        <v>-6.3871879277263011E-3</v>
      </c>
      <c r="J410" s="87">
        <f t="shared" si="13"/>
        <v>-3.6736426870904726E-3</v>
      </c>
      <c r="K410" s="35"/>
      <c r="L410" s="35"/>
      <c r="M410" s="35"/>
      <c r="N410" s="35"/>
    </row>
    <row r="411" spans="1:14">
      <c r="A411" s="85">
        <v>43333</v>
      </c>
      <c r="B411" s="35">
        <v>29.564136999999999</v>
      </c>
      <c r="C411" s="35">
        <v>32.134129000000001</v>
      </c>
      <c r="D411" s="35">
        <v>33.643329999999999</v>
      </c>
      <c r="E411" s="35">
        <v>44.034367000000003</v>
      </c>
      <c r="F411" s="35">
        <v>33.762622999999998</v>
      </c>
      <c r="G411" s="35"/>
      <c r="H411" s="86" cm="1">
        <f t="array" ref="H411">SUM($N$3:$N$7*$B411:$F411)</f>
        <v>5713573.3380000023</v>
      </c>
      <c r="I411" s="87">
        <f t="shared" si="12"/>
        <v>9.755252025544614E-3</v>
      </c>
      <c r="J411" s="87">
        <f t="shared" si="13"/>
        <v>3.3057554698490144E-3</v>
      </c>
      <c r="K411" s="35"/>
      <c r="L411" s="35"/>
      <c r="M411" s="35"/>
      <c r="N411" s="35"/>
    </row>
    <row r="412" spans="1:14">
      <c r="A412" s="85">
        <v>43334</v>
      </c>
      <c r="B412" s="35">
        <v>29.479524999999999</v>
      </c>
      <c r="C412" s="35">
        <v>32.172244999999997</v>
      </c>
      <c r="D412" s="35">
        <v>33.863048999999997</v>
      </c>
      <c r="E412" s="35">
        <v>43.690677999999998</v>
      </c>
      <c r="F412" s="35">
        <v>34.298901000000001</v>
      </c>
      <c r="G412" s="35"/>
      <c r="H412" s="86" cm="1">
        <f t="array" ref="H412">SUM($N$3:$N$7*$B412:$F412)</f>
        <v>5725645.1340000005</v>
      </c>
      <c r="I412" s="87">
        <f t="shared" si="12"/>
        <v>2.1128276974604621E-3</v>
      </c>
      <c r="J412" s="87">
        <f t="shared" si="13"/>
        <v>1.1888690889680475E-2</v>
      </c>
      <c r="K412" s="35"/>
      <c r="L412" s="35"/>
      <c r="M412" s="35"/>
      <c r="N412" s="35"/>
    </row>
    <row r="413" spans="1:14">
      <c r="A413" s="85">
        <v>43335</v>
      </c>
      <c r="B413" s="35">
        <v>29.487984000000001</v>
      </c>
      <c r="C413" s="35">
        <v>32.877440999999997</v>
      </c>
      <c r="D413" s="35">
        <v>33.581809999999997</v>
      </c>
      <c r="E413" s="35">
        <v>43.475879999999997</v>
      </c>
      <c r="F413" s="35">
        <v>34.398494999999997</v>
      </c>
      <c r="G413" s="35"/>
      <c r="H413" s="86" cm="1">
        <f t="array" ref="H413">SUM($N$3:$N$7*$B413:$F413)</f>
        <v>5736113.1300000008</v>
      </c>
      <c r="I413" s="87">
        <f t="shared" si="12"/>
        <v>1.8282648950489477E-3</v>
      </c>
      <c r="J413" s="87">
        <f t="shared" si="13"/>
        <v>3.9449554012180865E-3</v>
      </c>
      <c r="K413" s="35"/>
      <c r="L413" s="35"/>
      <c r="M413" s="35"/>
      <c r="N413" s="35"/>
    </row>
    <row r="414" spans="1:14">
      <c r="A414" s="85">
        <v>43336</v>
      </c>
      <c r="B414" s="35">
        <v>29.403365999999998</v>
      </c>
      <c r="C414" s="35">
        <v>32.858383000000003</v>
      </c>
      <c r="D414" s="35">
        <v>34.337639000000003</v>
      </c>
      <c r="E414" s="35">
        <v>43.604759000000001</v>
      </c>
      <c r="F414" s="35">
        <v>34.919449</v>
      </c>
      <c r="G414" s="35"/>
      <c r="H414" s="86" cm="1">
        <f t="array" ref="H414">SUM($N$3:$N$7*$B414:$F414)</f>
        <v>5779078.6679999996</v>
      </c>
      <c r="I414" s="87">
        <f t="shared" si="12"/>
        <v>7.4903574992772892E-3</v>
      </c>
      <c r="J414" s="87">
        <f t="shared" si="13"/>
        <v>9.3323167519936412E-3</v>
      </c>
      <c r="K414" s="35"/>
      <c r="L414" s="35"/>
      <c r="M414" s="35"/>
      <c r="N414" s="35"/>
    </row>
    <row r="415" spans="1:14">
      <c r="A415" s="85">
        <v>43339</v>
      </c>
      <c r="B415" s="35">
        <v>29.521827999999999</v>
      </c>
      <c r="C415" s="35">
        <v>32.648727000000001</v>
      </c>
      <c r="D415" s="35">
        <v>34.240963000000001</v>
      </c>
      <c r="E415" s="35">
        <v>43.905479</v>
      </c>
      <c r="F415" s="35">
        <v>35.103316999999997</v>
      </c>
      <c r="G415" s="35"/>
      <c r="H415" s="86" cm="1">
        <f t="array" ref="H415">SUM($N$3:$N$7*$B415:$F415)</f>
        <v>5788870.3619999997</v>
      </c>
      <c r="I415" s="87">
        <f t="shared" si="12"/>
        <v>1.6943347828468625E-3</v>
      </c>
      <c r="J415" s="87">
        <f t="shared" si="13"/>
        <v>9.1973834553711331E-3</v>
      </c>
      <c r="K415" s="35"/>
      <c r="L415" s="35"/>
      <c r="M415" s="35"/>
      <c r="N415" s="35"/>
    </row>
    <row r="416" spans="1:14">
      <c r="A416" s="85">
        <v>43340</v>
      </c>
      <c r="B416" s="35">
        <v>29.758745000000001</v>
      </c>
      <c r="C416" s="35">
        <v>32.515315999999999</v>
      </c>
      <c r="D416" s="35">
        <v>34.759501999999998</v>
      </c>
      <c r="E416" s="35">
        <v>44.378051999999997</v>
      </c>
      <c r="F416" s="35">
        <v>35.087994000000002</v>
      </c>
      <c r="G416" s="35"/>
      <c r="H416" s="86" cm="1">
        <f t="array" ref="H416">SUM($N$3:$N$7*$B416:$F416)</f>
        <v>5824487.0970000001</v>
      </c>
      <c r="I416" s="87">
        <f t="shared" si="12"/>
        <v>6.1526226660386651E-3</v>
      </c>
      <c r="J416" s="87">
        <f t="shared" si="13"/>
        <v>7.8573820514742376E-3</v>
      </c>
      <c r="K416" s="35"/>
      <c r="L416" s="35"/>
      <c r="M416" s="35"/>
      <c r="N416" s="35"/>
    </row>
    <row r="417" spans="1:14">
      <c r="A417" s="85">
        <v>43341</v>
      </c>
      <c r="B417" s="35">
        <v>29.911048999999998</v>
      </c>
      <c r="C417" s="35">
        <v>32.267544000000001</v>
      </c>
      <c r="D417" s="35">
        <v>34.478259999999999</v>
      </c>
      <c r="E417" s="35">
        <v>44.506926999999997</v>
      </c>
      <c r="F417" s="35">
        <v>35.317833</v>
      </c>
      <c r="G417" s="35"/>
      <c r="H417" s="86" cm="1">
        <f t="array" ref="H417">SUM($N$3:$N$7*$B417:$F417)</f>
        <v>5823893.2290000012</v>
      </c>
      <c r="I417" s="87">
        <f t="shared" si="12"/>
        <v>-1.0196056581612822E-4</v>
      </c>
      <c r="J417" s="87">
        <f t="shared" si="13"/>
        <v>6.0500347753342787E-3</v>
      </c>
      <c r="K417" s="35"/>
      <c r="L417" s="35"/>
      <c r="M417" s="35"/>
      <c r="N417" s="35"/>
    </row>
    <row r="418" spans="1:14">
      <c r="A418" s="85">
        <v>43342</v>
      </c>
      <c r="B418" s="35">
        <v>29.496442999999999</v>
      </c>
      <c r="C418" s="35">
        <v>33.163330000000002</v>
      </c>
      <c r="D418" s="35">
        <v>34.328854</v>
      </c>
      <c r="E418" s="35">
        <v>44.249164999999998</v>
      </c>
      <c r="F418" s="35">
        <v>35.141624</v>
      </c>
      <c r="G418" s="35"/>
      <c r="H418" s="86" cm="1">
        <f t="array" ref="H418">SUM($N$3:$N$7*$B418:$F418)</f>
        <v>5820520.7280000001</v>
      </c>
      <c r="I418" s="87">
        <f t="shared" si="12"/>
        <v>-5.7908015607288643E-4</v>
      </c>
      <c r="J418" s="87">
        <f t="shared" si="13"/>
        <v>-6.8098167854868663E-4</v>
      </c>
      <c r="K418" s="35"/>
      <c r="L418" s="35"/>
      <c r="M418" s="35"/>
      <c r="N418" s="35"/>
    </row>
    <row r="419" spans="1:14">
      <c r="A419" s="85">
        <v>43343</v>
      </c>
      <c r="B419" s="35">
        <v>28.997223000000002</v>
      </c>
      <c r="C419" s="35">
        <v>33.315807</v>
      </c>
      <c r="D419" s="35">
        <v>33.959724000000001</v>
      </c>
      <c r="E419" s="35">
        <v>43.819561</v>
      </c>
      <c r="F419" s="35">
        <v>34.95776</v>
      </c>
      <c r="G419" s="35"/>
      <c r="H419" s="86" cm="1">
        <f t="array" ref="H419">SUM($N$3:$N$7*$B419:$F419)</f>
        <v>5776652.4750000006</v>
      </c>
      <c r="I419" s="87">
        <f t="shared" si="12"/>
        <v>-7.536826179308731E-3</v>
      </c>
      <c r="J419" s="87">
        <f t="shared" si="13"/>
        <v>-8.1115419089013985E-3</v>
      </c>
      <c r="K419" s="35"/>
      <c r="L419" s="35"/>
      <c r="M419" s="35"/>
      <c r="N419" s="35"/>
    </row>
    <row r="420" spans="1:14">
      <c r="A420" s="85">
        <v>43346</v>
      </c>
      <c r="B420" s="35">
        <v>29.318753999999998</v>
      </c>
      <c r="C420" s="35">
        <v>32.972740000000002</v>
      </c>
      <c r="D420" s="35">
        <v>33.731216000000003</v>
      </c>
      <c r="E420" s="35">
        <v>43.991405</v>
      </c>
      <c r="F420" s="35">
        <v>35.478713999999997</v>
      </c>
      <c r="G420" s="35"/>
      <c r="H420" s="86" cm="1">
        <f t="array" ref="H420">SUM($N$3:$N$7*$B420:$F420)</f>
        <v>5791263.3570000008</v>
      </c>
      <c r="I420" s="87">
        <f t="shared" si="12"/>
        <v>2.5292991162670919E-3</v>
      </c>
      <c r="J420" s="87">
        <f t="shared" si="13"/>
        <v>-5.0265899508363798E-3</v>
      </c>
      <c r="K420" s="35"/>
      <c r="L420" s="35"/>
      <c r="M420" s="35"/>
      <c r="N420" s="35"/>
    </row>
    <row r="421" spans="1:14">
      <c r="A421" s="85">
        <v>43347</v>
      </c>
      <c r="B421" s="35">
        <v>29.420290000000001</v>
      </c>
      <c r="C421" s="35">
        <v>32.839320999999998</v>
      </c>
      <c r="D421" s="35">
        <v>33.625751000000001</v>
      </c>
      <c r="E421" s="35">
        <v>42.960354000000002</v>
      </c>
      <c r="F421" s="35">
        <v>35.080334000000001</v>
      </c>
      <c r="G421" s="35"/>
      <c r="H421" s="86" cm="1">
        <f t="array" ref="H421">SUM($N$3:$N$7*$B421:$F421)</f>
        <v>5739559.6500000004</v>
      </c>
      <c r="I421" s="87">
        <f t="shared" si="12"/>
        <v>-8.9278804662725753E-3</v>
      </c>
      <c r="J421" s="87">
        <f t="shared" si="13"/>
        <v>-6.4211626301788893E-3</v>
      </c>
      <c r="K421" s="35"/>
      <c r="L421" s="35"/>
      <c r="M421" s="35"/>
      <c r="N421" s="35"/>
    </row>
    <row r="422" spans="1:14">
      <c r="A422" s="85">
        <v>43348</v>
      </c>
      <c r="B422" s="35">
        <v>29.995664999999999</v>
      </c>
      <c r="C422" s="35">
        <v>32.362839000000001</v>
      </c>
      <c r="D422" s="35">
        <v>33.001750999999999</v>
      </c>
      <c r="E422" s="35">
        <v>42.685409999999997</v>
      </c>
      <c r="F422" s="35">
        <v>34.597687000000001</v>
      </c>
      <c r="G422" s="35"/>
      <c r="H422" s="86" cm="1">
        <f t="array" ref="H422">SUM($N$3:$N$7*$B422:$F422)</f>
        <v>5697230.6159999995</v>
      </c>
      <c r="I422" s="87">
        <f t="shared" si="12"/>
        <v>-7.3749619450337311E-3</v>
      </c>
      <c r="J422" s="87">
        <f t="shared" si="13"/>
        <v>-1.623699963261771E-2</v>
      </c>
      <c r="K422" s="35"/>
      <c r="L422" s="35"/>
      <c r="M422" s="35"/>
      <c r="N422" s="35"/>
    </row>
    <row r="423" spans="1:14">
      <c r="A423" s="85">
        <v>43349</v>
      </c>
      <c r="B423" s="35">
        <v>29.327213</v>
      </c>
      <c r="C423" s="35">
        <v>33.925713000000002</v>
      </c>
      <c r="D423" s="35">
        <v>32.307442000000002</v>
      </c>
      <c r="E423" s="35">
        <v>42.943168999999997</v>
      </c>
      <c r="F423" s="35">
        <v>34.344867999999998</v>
      </c>
      <c r="G423" s="35"/>
      <c r="H423" s="86" cm="1">
        <f t="array" ref="H423">SUM($N$3:$N$7*$B423:$F423)</f>
        <v>5703997.3649999993</v>
      </c>
      <c r="I423" s="87">
        <f t="shared" si="12"/>
        <v>1.1877260121779809E-3</v>
      </c>
      <c r="J423" s="87">
        <f t="shared" si="13"/>
        <v>-6.195995366996665E-3</v>
      </c>
      <c r="K423" s="35"/>
      <c r="L423" s="35"/>
      <c r="M423" s="35"/>
      <c r="N423" s="35"/>
    </row>
    <row r="424" spans="1:14">
      <c r="A424" s="85">
        <v>43350</v>
      </c>
      <c r="B424" s="35">
        <v>29.758745000000001</v>
      </c>
      <c r="C424" s="35">
        <v>34.993034000000002</v>
      </c>
      <c r="D424" s="35">
        <v>32.201973000000002</v>
      </c>
      <c r="E424" s="35">
        <v>43.218113000000002</v>
      </c>
      <c r="F424" s="35">
        <v>34.329548000000003</v>
      </c>
      <c r="G424" s="35"/>
      <c r="H424" s="86" cm="1">
        <f t="array" ref="H424">SUM($N$3:$N$7*$B424:$F424)</f>
        <v>5758546.6289999997</v>
      </c>
      <c r="I424" s="87">
        <f t="shared" si="12"/>
        <v>9.5633396212131405E-3</v>
      </c>
      <c r="J424" s="87">
        <f t="shared" si="13"/>
        <v>1.0762424260622572E-2</v>
      </c>
      <c r="K424" s="35"/>
      <c r="L424" s="35"/>
      <c r="M424" s="35"/>
      <c r="N424" s="35"/>
    </row>
    <row r="425" spans="1:14">
      <c r="A425" s="85">
        <v>43353</v>
      </c>
      <c r="B425" s="35">
        <v>30.088740999999999</v>
      </c>
      <c r="C425" s="35">
        <v>36.174720999999998</v>
      </c>
      <c r="D425" s="35">
        <v>32.289864000000001</v>
      </c>
      <c r="E425" s="35">
        <v>43.475879999999997</v>
      </c>
      <c r="F425" s="35">
        <v>34.000118000000001</v>
      </c>
      <c r="G425" s="35"/>
      <c r="H425" s="86" cm="1">
        <f t="array" ref="H425">SUM($N$3:$N$7*$B425:$F425)</f>
        <v>5808967.6919999979</v>
      </c>
      <c r="I425" s="87">
        <f t="shared" si="12"/>
        <v>8.7558660628148655E-3</v>
      </c>
      <c r="J425" s="87">
        <f t="shared" si="13"/>
        <v>1.8402941004864726E-2</v>
      </c>
      <c r="K425" s="35"/>
      <c r="L425" s="35"/>
      <c r="M425" s="35"/>
      <c r="N425" s="35"/>
    </row>
    <row r="426" spans="1:14">
      <c r="A426" s="85">
        <v>43354</v>
      </c>
      <c r="B426" s="35">
        <v>30.054898999999999</v>
      </c>
      <c r="C426" s="35">
        <v>37.413573999999997</v>
      </c>
      <c r="D426" s="35">
        <v>32.070141</v>
      </c>
      <c r="E426" s="35">
        <v>42.960354000000002</v>
      </c>
      <c r="F426" s="35">
        <v>34.138019999999997</v>
      </c>
      <c r="G426" s="35"/>
      <c r="H426" s="86" cm="1">
        <f t="array" ref="H426">SUM($N$3:$N$7*$B426:$F426)</f>
        <v>5829020.6040000003</v>
      </c>
      <c r="I426" s="87">
        <f t="shared" si="12"/>
        <v>3.4520612031667675E-3</v>
      </c>
      <c r="J426" s="87">
        <f t="shared" si="13"/>
        <v>1.2238153051517209E-2</v>
      </c>
      <c r="K426" s="35"/>
      <c r="L426" s="35"/>
      <c r="M426" s="35"/>
      <c r="N426" s="35"/>
    </row>
    <row r="427" spans="1:14">
      <c r="A427" s="85">
        <v>43355</v>
      </c>
      <c r="B427" s="35">
        <v>30.528734</v>
      </c>
      <c r="C427" s="35">
        <v>37.222983999999997</v>
      </c>
      <c r="D427" s="35">
        <v>32.087722999999997</v>
      </c>
      <c r="E427" s="35">
        <v>43.905479</v>
      </c>
      <c r="F427" s="35">
        <v>34.804530999999997</v>
      </c>
      <c r="G427" s="35"/>
      <c r="H427" s="86" cm="1">
        <f t="array" ref="H427">SUM($N$3:$N$7*$B427:$F427)</f>
        <v>5892131.8829999994</v>
      </c>
      <c r="I427" s="87">
        <f t="shared" si="12"/>
        <v>1.0827081132067207E-2</v>
      </c>
      <c r="J427" s="87">
        <f t="shared" si="13"/>
        <v>1.4316518081953555E-2</v>
      </c>
      <c r="K427" s="35"/>
      <c r="L427" s="35"/>
      <c r="M427" s="35"/>
      <c r="N427" s="35"/>
    </row>
    <row r="428" spans="1:14">
      <c r="A428" s="85">
        <v>43356</v>
      </c>
      <c r="B428" s="35">
        <v>30.545656000000001</v>
      </c>
      <c r="C428" s="35">
        <v>36.060364</v>
      </c>
      <c r="D428" s="35">
        <v>32.281070999999997</v>
      </c>
      <c r="E428" s="35">
        <v>44.120285000000003</v>
      </c>
      <c r="F428" s="35">
        <v>35.179927999999997</v>
      </c>
      <c r="G428" s="35"/>
      <c r="H428" s="86" cm="1">
        <f t="array" ref="H428">SUM($N$3:$N$7*$B428:$F428)</f>
        <v>5880181.0319999997</v>
      </c>
      <c r="I428" s="87">
        <f t="shared" si="12"/>
        <v>-2.0282728284614082E-3</v>
      </c>
      <c r="J428" s="87">
        <f t="shared" si="13"/>
        <v>8.7768480291341433E-3</v>
      </c>
      <c r="K428" s="35"/>
      <c r="L428" s="35"/>
      <c r="M428" s="35"/>
      <c r="N428" s="35"/>
    </row>
    <row r="429" spans="1:14">
      <c r="A429" s="85">
        <v>43357</v>
      </c>
      <c r="B429" s="35">
        <v>31.011033999999999</v>
      </c>
      <c r="C429" s="35">
        <v>37.508876999999998</v>
      </c>
      <c r="D429" s="35">
        <v>32.298653000000002</v>
      </c>
      <c r="E429" s="35">
        <v>43.991405</v>
      </c>
      <c r="F429" s="35">
        <v>35.310164999999998</v>
      </c>
      <c r="G429" s="35"/>
      <c r="H429" s="86" cm="1">
        <f t="array" ref="H429">SUM($N$3:$N$7*$B429:$F429)</f>
        <v>5943964.4220000003</v>
      </c>
      <c r="I429" s="87">
        <f t="shared" si="12"/>
        <v>1.0847181345759793E-2</v>
      </c>
      <c r="J429" s="87">
        <f t="shared" si="13"/>
        <v>8.7969074741094389E-3</v>
      </c>
      <c r="K429" s="35"/>
      <c r="L429" s="35"/>
      <c r="M429" s="35"/>
      <c r="N429" s="35"/>
    </row>
    <row r="430" spans="1:14">
      <c r="A430" s="85">
        <v>43360</v>
      </c>
      <c r="B430" s="35">
        <v>31.307186000000002</v>
      </c>
      <c r="C430" s="35">
        <v>37.527939000000003</v>
      </c>
      <c r="D430" s="35">
        <v>32.404117999999997</v>
      </c>
      <c r="E430" s="35">
        <v>43.819561</v>
      </c>
      <c r="F430" s="35">
        <v>34.605342999999998</v>
      </c>
      <c r="G430" s="35"/>
      <c r="H430" s="86" cm="1">
        <f t="array" ref="H430">SUM($N$3:$N$7*$B430:$F430)</f>
        <v>5928916.8510000007</v>
      </c>
      <c r="I430" s="87">
        <f t="shared" si="12"/>
        <v>-2.5315715121552174E-3</v>
      </c>
      <c r="J430" s="87">
        <f t="shared" si="13"/>
        <v>8.2881494183224547E-3</v>
      </c>
      <c r="K430" s="35"/>
      <c r="L430" s="35"/>
      <c r="M430" s="35"/>
      <c r="N430" s="35"/>
    </row>
    <row r="431" spans="1:14">
      <c r="A431" s="85">
        <v>43361</v>
      </c>
      <c r="B431" s="35">
        <v>31.577947999999999</v>
      </c>
      <c r="C431" s="35">
        <v>38.175953</v>
      </c>
      <c r="D431" s="35">
        <v>32.492004000000001</v>
      </c>
      <c r="E431" s="35">
        <v>44.979492</v>
      </c>
      <c r="F431" s="35">
        <v>34.574699000000003</v>
      </c>
      <c r="G431" s="35"/>
      <c r="H431" s="86" cm="1">
        <f t="array" ref="H431">SUM($N$3:$N$7*$B431:$F431)</f>
        <v>5999403.1680000005</v>
      </c>
      <c r="I431" s="87">
        <f t="shared" si="12"/>
        <v>1.1888565613483282E-2</v>
      </c>
      <c r="J431" s="87">
        <f t="shared" si="13"/>
        <v>9.3268973473004113E-3</v>
      </c>
      <c r="K431" s="35"/>
      <c r="L431" s="35"/>
      <c r="M431" s="35"/>
      <c r="N431" s="35"/>
    </row>
    <row r="432" spans="1:14">
      <c r="A432" s="85">
        <v>43362</v>
      </c>
      <c r="B432" s="35">
        <v>31.950248999999999</v>
      </c>
      <c r="C432" s="35">
        <v>38.480907000000002</v>
      </c>
      <c r="D432" s="35">
        <v>33.564231999999997</v>
      </c>
      <c r="E432" s="35">
        <v>44.936526999999998</v>
      </c>
      <c r="F432" s="35">
        <v>35.049689999999998</v>
      </c>
      <c r="G432" s="35"/>
      <c r="H432" s="86" cm="1">
        <f t="array" ref="H432">SUM($N$3:$N$7*$B432:$F432)</f>
        <v>6071392.9649999989</v>
      </c>
      <c r="I432" s="87">
        <f t="shared" si="12"/>
        <v>1.199949311357873E-2</v>
      </c>
      <c r="J432" s="87">
        <f t="shared" si="13"/>
        <v>2.4030715488271293E-2</v>
      </c>
      <c r="K432" s="35"/>
      <c r="L432" s="35"/>
      <c r="M432" s="35"/>
      <c r="N432" s="35"/>
    </row>
    <row r="433" spans="1:14">
      <c r="A433" s="85">
        <v>43363</v>
      </c>
      <c r="B433" s="35">
        <v>31.620255</v>
      </c>
      <c r="C433" s="35">
        <v>37.642288000000001</v>
      </c>
      <c r="D433" s="35">
        <v>34.073977999999997</v>
      </c>
      <c r="E433" s="35">
        <v>45.194290000000002</v>
      </c>
      <c r="F433" s="35">
        <v>35.540000999999997</v>
      </c>
      <c r="G433" s="35"/>
      <c r="H433" s="86" cm="1">
        <f t="array" ref="H433">SUM($N$3:$N$7*$B433:$F433)</f>
        <v>6074336.7960000001</v>
      </c>
      <c r="I433" s="87">
        <f t="shared" si="12"/>
        <v>4.8486912591094722E-4</v>
      </c>
      <c r="J433" s="87">
        <f t="shared" si="13"/>
        <v>1.2490180423226915E-2</v>
      </c>
      <c r="K433" s="35"/>
      <c r="L433" s="35"/>
      <c r="M433" s="35"/>
      <c r="N433" s="35"/>
    </row>
    <row r="434" spans="1:14">
      <c r="A434" s="85">
        <v>43364</v>
      </c>
      <c r="B434" s="35">
        <v>31.027954000000001</v>
      </c>
      <c r="C434" s="35">
        <v>37.756649000000003</v>
      </c>
      <c r="D434" s="35">
        <v>34.144291000000003</v>
      </c>
      <c r="E434" s="35">
        <v>45.967582999999998</v>
      </c>
      <c r="F434" s="35">
        <v>35.195250999999999</v>
      </c>
      <c r="G434" s="35"/>
      <c r="H434" s="86" cm="1">
        <f t="array" ref="H434">SUM($N$3:$N$7*$B434:$F434)</f>
        <v>6075027.0240000011</v>
      </c>
      <c r="I434" s="87">
        <f t="shared" si="12"/>
        <v>1.1363018271492997E-4</v>
      </c>
      <c r="J434" s="87">
        <f t="shared" si="13"/>
        <v>5.9855440439315899E-4</v>
      </c>
      <c r="K434" s="35"/>
      <c r="L434" s="35"/>
      <c r="M434" s="35"/>
      <c r="N434" s="35"/>
    </row>
    <row r="435" spans="1:14">
      <c r="A435" s="85">
        <v>43367</v>
      </c>
      <c r="B435" s="35">
        <v>30.901035</v>
      </c>
      <c r="C435" s="35">
        <v>38.881149000000001</v>
      </c>
      <c r="D435" s="35">
        <v>34.073977999999997</v>
      </c>
      <c r="E435" s="35">
        <v>43.905479</v>
      </c>
      <c r="F435" s="35">
        <v>36.574257000000003</v>
      </c>
      <c r="G435" s="35"/>
      <c r="H435" s="86" cm="1">
        <f t="array" ref="H435">SUM($N$3:$N$7*$B435:$F435)</f>
        <v>6083084.6339999996</v>
      </c>
      <c r="I435" s="87">
        <f t="shared" si="12"/>
        <v>1.3263496554281051E-3</v>
      </c>
      <c r="J435" s="87">
        <f t="shared" si="13"/>
        <v>1.4401305514966101E-3</v>
      </c>
      <c r="K435" s="35"/>
      <c r="L435" s="35"/>
      <c r="M435" s="35"/>
      <c r="N435" s="35"/>
    </row>
    <row r="436" spans="1:14">
      <c r="A436" s="85">
        <v>43368</v>
      </c>
      <c r="B436" s="35">
        <v>31.459489999999999</v>
      </c>
      <c r="C436" s="35">
        <v>39.567290999999997</v>
      </c>
      <c r="D436" s="35">
        <v>34.091560000000001</v>
      </c>
      <c r="E436" s="35">
        <v>43.304039000000003</v>
      </c>
      <c r="F436" s="35">
        <v>37.156502000000003</v>
      </c>
      <c r="G436" s="35"/>
      <c r="H436" s="86" cm="1">
        <f t="array" ref="H436">SUM($N$3:$N$7*$B436:$F436)</f>
        <v>6124103.1060000006</v>
      </c>
      <c r="I436" s="87">
        <f t="shared" si="12"/>
        <v>6.7430381899895586E-3</v>
      </c>
      <c r="J436" s="87">
        <f t="shared" si="13"/>
        <v>8.0783314717975951E-3</v>
      </c>
      <c r="K436" s="35"/>
      <c r="L436" s="35"/>
      <c r="M436" s="35"/>
      <c r="N436" s="35"/>
    </row>
    <row r="437" spans="1:14">
      <c r="A437" s="85">
        <v>43369</v>
      </c>
      <c r="B437" s="35">
        <v>31.061803999999999</v>
      </c>
      <c r="C437" s="35">
        <v>39.262337000000002</v>
      </c>
      <c r="D437" s="35">
        <v>34.126713000000002</v>
      </c>
      <c r="E437" s="35">
        <v>42.960354000000002</v>
      </c>
      <c r="F437" s="35">
        <v>37.600853000000001</v>
      </c>
      <c r="G437" s="35"/>
      <c r="H437" s="86" cm="1">
        <f t="array" ref="H437">SUM($N$3:$N$7*$B437:$F437)</f>
        <v>6105398.0130000003</v>
      </c>
      <c r="I437" s="87">
        <f t="shared" si="12"/>
        <v>-3.0543399868095955E-3</v>
      </c>
      <c r="J437" s="87">
        <f t="shared" si="13"/>
        <v>3.6681026720037924E-3</v>
      </c>
      <c r="K437" s="35"/>
      <c r="L437" s="35"/>
      <c r="M437" s="35"/>
      <c r="N437" s="35"/>
    </row>
    <row r="438" spans="1:14">
      <c r="A438" s="85">
        <v>43370</v>
      </c>
      <c r="B438" s="35">
        <v>31.239487</v>
      </c>
      <c r="C438" s="35">
        <v>39.414817999999997</v>
      </c>
      <c r="D438" s="35">
        <v>34.662827</v>
      </c>
      <c r="E438" s="35">
        <v>42.616669000000002</v>
      </c>
      <c r="F438" s="35">
        <v>37.210132999999999</v>
      </c>
      <c r="G438" s="35"/>
      <c r="H438" s="86" cm="1">
        <f t="array" ref="H438">SUM($N$3:$N$7*$B438:$F438)</f>
        <v>6109749.8220000016</v>
      </c>
      <c r="I438" s="87">
        <f t="shared" si="12"/>
        <v>7.1278055758772219E-4</v>
      </c>
      <c r="J438" s="87">
        <f t="shared" si="13"/>
        <v>-2.3437365033806001E-3</v>
      </c>
      <c r="K438" s="35"/>
      <c r="L438" s="35"/>
      <c r="M438" s="35"/>
      <c r="N438" s="35"/>
    </row>
    <row r="439" spans="1:14">
      <c r="A439" s="85">
        <v>43371</v>
      </c>
      <c r="B439" s="35">
        <v>30.274887</v>
      </c>
      <c r="C439" s="35">
        <v>40.424961000000003</v>
      </c>
      <c r="D439" s="35">
        <v>34.627670000000002</v>
      </c>
      <c r="E439" s="35">
        <v>43.175156000000001</v>
      </c>
      <c r="F439" s="35">
        <v>37.072226999999998</v>
      </c>
      <c r="G439" s="35"/>
      <c r="H439" s="86" cm="1">
        <f t="array" ref="H439">SUM($N$3:$N$7*$B439:$F439)</f>
        <v>6123971.7329999981</v>
      </c>
      <c r="I439" s="87">
        <f t="shared" si="12"/>
        <v>2.3277403190531398E-3</v>
      </c>
      <c r="J439" s="87">
        <f t="shared" si="13"/>
        <v>3.0421800446833736E-3</v>
      </c>
      <c r="K439" s="35"/>
      <c r="L439" s="35"/>
      <c r="M439" s="35"/>
      <c r="N439" s="35"/>
    </row>
    <row r="440" spans="1:14">
      <c r="A440" s="85">
        <v>43374</v>
      </c>
      <c r="B440" s="35">
        <v>30.054898999999999</v>
      </c>
      <c r="C440" s="35">
        <v>41.549464999999998</v>
      </c>
      <c r="D440" s="35">
        <v>35.023167000000001</v>
      </c>
      <c r="E440" s="35">
        <v>42.788513000000002</v>
      </c>
      <c r="F440" s="35">
        <v>37.738750000000003</v>
      </c>
      <c r="G440" s="35"/>
      <c r="H440" s="86" cm="1">
        <f t="array" ref="H440">SUM($N$3:$N$7*$B440:$F440)</f>
        <v>6176108.2019999996</v>
      </c>
      <c r="I440" s="87">
        <f t="shared" si="12"/>
        <v>8.5135058215659587E-3</v>
      </c>
      <c r="J440" s="87">
        <f t="shared" si="13"/>
        <v>1.0861063371376378E-2</v>
      </c>
      <c r="K440" s="35"/>
      <c r="L440" s="35"/>
      <c r="M440" s="35"/>
      <c r="N440" s="35"/>
    </row>
    <row r="441" spans="1:14">
      <c r="A441" s="85">
        <v>43375</v>
      </c>
      <c r="B441" s="35">
        <v>30.105664999999998</v>
      </c>
      <c r="C441" s="35">
        <v>42.330897999999998</v>
      </c>
      <c r="D441" s="35">
        <v>34.970435999999999</v>
      </c>
      <c r="E441" s="35">
        <v>42.410460999999998</v>
      </c>
      <c r="F441" s="35">
        <v>37.325049999999997</v>
      </c>
      <c r="G441" s="35"/>
      <c r="H441" s="86" cm="1">
        <f t="array" ref="H441">SUM($N$3:$N$7*$B441:$F441)</f>
        <v>6175702.8300000001</v>
      </c>
      <c r="I441" s="87">
        <f t="shared" si="12"/>
        <v>-6.5635508113115471E-5</v>
      </c>
      <c r="J441" s="87">
        <f t="shared" si="13"/>
        <v>8.4473115251726405E-3</v>
      </c>
      <c r="K441" s="35"/>
      <c r="L441" s="35"/>
      <c r="M441" s="35"/>
      <c r="N441" s="35"/>
    </row>
    <row r="442" spans="1:14">
      <c r="A442" s="85">
        <v>43376</v>
      </c>
      <c r="B442" s="35">
        <v>30.249506</v>
      </c>
      <c r="C442" s="35">
        <v>42.673969</v>
      </c>
      <c r="D442" s="35">
        <v>35.119838999999999</v>
      </c>
      <c r="E442" s="35">
        <v>42.736961000000001</v>
      </c>
      <c r="F442" s="35">
        <v>37.700443</v>
      </c>
      <c r="G442" s="35"/>
      <c r="H442" s="86" cm="1">
        <f t="array" ref="H442">SUM($N$3:$N$7*$B442:$F442)</f>
        <v>6219863.6940000001</v>
      </c>
      <c r="I442" s="87">
        <f t="shared" si="12"/>
        <v>7.1507430353476842E-3</v>
      </c>
      <c r="J442" s="87">
        <f t="shared" si="13"/>
        <v>7.0846381845821593E-3</v>
      </c>
      <c r="K442" s="35"/>
      <c r="L442" s="35"/>
      <c r="M442" s="35"/>
      <c r="N442" s="35"/>
    </row>
    <row r="443" spans="1:14">
      <c r="A443" s="85">
        <v>43377</v>
      </c>
      <c r="B443" s="35">
        <v>31.087188999999999</v>
      </c>
      <c r="C443" s="35">
        <v>40.958621999999998</v>
      </c>
      <c r="D443" s="35">
        <v>35.005589000000001</v>
      </c>
      <c r="E443" s="35">
        <v>42.479194999999997</v>
      </c>
      <c r="F443" s="35">
        <v>38.236725</v>
      </c>
      <c r="G443" s="35"/>
      <c r="H443" s="86" cm="1">
        <f t="array" ref="H443">SUM($N$3:$N$7*$B443:$F443)</f>
        <v>6196321.5599999987</v>
      </c>
      <c r="I443" s="87">
        <f t="shared" si="12"/>
        <v>-3.7849919480890115E-3</v>
      </c>
      <c r="J443" s="87">
        <f t="shared" si="13"/>
        <v>3.3386855824470985E-3</v>
      </c>
      <c r="K443" s="35"/>
      <c r="L443" s="35"/>
      <c r="M443" s="35"/>
      <c r="N443" s="35"/>
    </row>
    <row r="444" spans="1:14">
      <c r="A444" s="85">
        <v>43378</v>
      </c>
      <c r="B444" s="35">
        <v>30.630272000000001</v>
      </c>
      <c r="C444" s="35">
        <v>41.454169999999998</v>
      </c>
      <c r="D444" s="35">
        <v>34.302489999999999</v>
      </c>
      <c r="E444" s="35">
        <v>43.046275999999999</v>
      </c>
      <c r="F444" s="35">
        <v>38.198417999999997</v>
      </c>
      <c r="G444" s="35"/>
      <c r="H444" s="86" cm="1">
        <f t="array" ref="H444">SUM($N$3:$N$7*$B444:$F444)</f>
        <v>6191843.6579999998</v>
      </c>
      <c r="I444" s="87">
        <f t="shared" si="12"/>
        <v>-7.2267101644718501E-4</v>
      </c>
      <c r="J444" s="87">
        <f t="shared" si="13"/>
        <v>-4.5049276605578781E-3</v>
      </c>
      <c r="K444" s="35"/>
      <c r="L444" s="35"/>
      <c r="M444" s="35"/>
      <c r="N444" s="35"/>
    </row>
    <row r="445" spans="1:14">
      <c r="A445" s="85">
        <v>43381</v>
      </c>
      <c r="B445" s="35">
        <v>30.655653000000001</v>
      </c>
      <c r="C445" s="35">
        <v>40.405906999999999</v>
      </c>
      <c r="D445" s="35">
        <v>34.293697000000002</v>
      </c>
      <c r="E445" s="35">
        <v>42.633853999999999</v>
      </c>
      <c r="F445" s="35">
        <v>37.868991999999999</v>
      </c>
      <c r="G445" s="35"/>
      <c r="H445" s="86" cm="1">
        <f t="array" ref="H445">SUM($N$3:$N$7*$B445:$F445)</f>
        <v>6133317.3990000002</v>
      </c>
      <c r="I445" s="87">
        <f t="shared" si="12"/>
        <v>-9.4521538709043673E-3</v>
      </c>
      <c r="J445" s="87">
        <f t="shared" si="13"/>
        <v>-1.0167994089706145E-2</v>
      </c>
      <c r="K445" s="35"/>
      <c r="L445" s="35"/>
      <c r="M445" s="35"/>
      <c r="N445" s="35"/>
    </row>
    <row r="446" spans="1:14">
      <c r="A446" s="85">
        <v>43382</v>
      </c>
      <c r="B446" s="35">
        <v>30.537196999999999</v>
      </c>
      <c r="C446" s="35">
        <v>39.853180000000002</v>
      </c>
      <c r="D446" s="35">
        <v>33.854263000000003</v>
      </c>
      <c r="E446" s="35">
        <v>42.101146999999997</v>
      </c>
      <c r="F446" s="35">
        <v>38.458893000000003</v>
      </c>
      <c r="G446" s="35"/>
      <c r="H446" s="86" cm="1">
        <f t="array" ref="H446">SUM($N$3:$N$7*$B446:$F446)</f>
        <v>6098554.4400000004</v>
      </c>
      <c r="I446" s="87">
        <f t="shared" si="12"/>
        <v>-5.6678884751125702E-3</v>
      </c>
      <c r="J446" s="87">
        <f t="shared" si="13"/>
        <v>-1.5066468592027094E-2</v>
      </c>
      <c r="K446" s="35"/>
      <c r="L446" s="35"/>
      <c r="M446" s="35"/>
      <c r="N446" s="35"/>
    </row>
    <row r="447" spans="1:14">
      <c r="A447" s="85">
        <v>43383</v>
      </c>
      <c r="B447" s="35">
        <v>30.300276</v>
      </c>
      <c r="C447" s="35">
        <v>37.432639999999999</v>
      </c>
      <c r="D447" s="35">
        <v>32.658988999999998</v>
      </c>
      <c r="E447" s="35">
        <v>40.417099</v>
      </c>
      <c r="F447" s="35">
        <v>37.937939</v>
      </c>
      <c r="G447" s="35"/>
      <c r="H447" s="86" cm="1">
        <f t="array" ref="H447">SUM($N$3:$N$7*$B447:$F447)</f>
        <v>5898649.1189999999</v>
      </c>
      <c r="I447" s="87">
        <f t="shared" si="12"/>
        <v>-3.2779132000336886E-2</v>
      </c>
      <c r="J447" s="87">
        <f t="shared" si="13"/>
        <v>-3.8261232010960544E-2</v>
      </c>
      <c r="K447" s="35"/>
      <c r="L447" s="35"/>
      <c r="M447" s="35"/>
      <c r="N447" s="35"/>
    </row>
    <row r="448" spans="1:14">
      <c r="A448" s="85">
        <v>43384</v>
      </c>
      <c r="B448" s="35">
        <v>30.376431</v>
      </c>
      <c r="C448" s="35">
        <v>37.108623999999999</v>
      </c>
      <c r="D448" s="35">
        <v>31.991045</v>
      </c>
      <c r="E448" s="35">
        <v>40.073421000000003</v>
      </c>
      <c r="F448" s="35">
        <v>37.087550999999998</v>
      </c>
      <c r="G448" s="35"/>
      <c r="H448" s="86" cm="1">
        <f t="array" ref="H448">SUM($N$3:$N$7*$B448:$F448)</f>
        <v>5829023.3760000002</v>
      </c>
      <c r="I448" s="87">
        <f t="shared" si="12"/>
        <v>-1.1803675993496521E-2</v>
      </c>
      <c r="J448" s="87">
        <f t="shared" si="13"/>
        <v>-4.4195893740353376E-2</v>
      </c>
      <c r="K448" s="35"/>
      <c r="L448" s="35"/>
      <c r="M448" s="35"/>
      <c r="N448" s="35"/>
    </row>
    <row r="449" spans="1:14">
      <c r="A449" s="85">
        <v>43385</v>
      </c>
      <c r="B449" s="35">
        <v>30.325662999999999</v>
      </c>
      <c r="C449" s="35">
        <v>37.756649000000003</v>
      </c>
      <c r="D449" s="35">
        <v>31.472507</v>
      </c>
      <c r="E449" s="35">
        <v>39.764107000000003</v>
      </c>
      <c r="F449" s="35">
        <v>37.072226999999998</v>
      </c>
      <c r="G449" s="35"/>
      <c r="H449" s="86" cm="1">
        <f t="array" ref="H449">SUM($N$3:$N$7*$B449:$F449)</f>
        <v>5820908.0490000006</v>
      </c>
      <c r="I449" s="87">
        <f t="shared" si="12"/>
        <v>-1.3922275613806878E-3</v>
      </c>
      <c r="J449" s="87">
        <f t="shared" si="13"/>
        <v>-1.3179470151833517E-2</v>
      </c>
      <c r="K449" s="35"/>
      <c r="L449" s="35"/>
      <c r="M449" s="35"/>
      <c r="N449" s="35"/>
    </row>
    <row r="450" spans="1:14">
      <c r="A450" s="85">
        <v>43388</v>
      </c>
      <c r="B450" s="35">
        <v>30.748729999999998</v>
      </c>
      <c r="C450" s="35">
        <v>37.013331999999998</v>
      </c>
      <c r="D450" s="35">
        <v>31.903155999999999</v>
      </c>
      <c r="E450" s="35">
        <v>38.818976999999997</v>
      </c>
      <c r="F450" s="35">
        <v>37.976241999999999</v>
      </c>
      <c r="G450" s="35"/>
      <c r="H450" s="86" cm="1">
        <f t="array" ref="H450">SUM($N$3:$N$7*$B450:$F450)</f>
        <v>5823194.4209999982</v>
      </c>
      <c r="I450" s="87">
        <f t="shared" si="12"/>
        <v>3.9278613933624307E-4</v>
      </c>
      <c r="J450" s="87">
        <f t="shared" si="13"/>
        <v>-9.99988269733465E-4</v>
      </c>
      <c r="K450" s="35"/>
      <c r="L450" s="35"/>
      <c r="M450" s="35"/>
      <c r="N450" s="35"/>
    </row>
    <row r="451" spans="1:14">
      <c r="A451" s="85">
        <v>43389</v>
      </c>
      <c r="B451" s="35">
        <v>31.341031999999998</v>
      </c>
      <c r="C451" s="35">
        <v>38.118774000000002</v>
      </c>
      <c r="D451" s="35">
        <v>32.316234999999999</v>
      </c>
      <c r="E451" s="35">
        <v>39.987499</v>
      </c>
      <c r="F451" s="35">
        <v>37.577866</v>
      </c>
      <c r="G451" s="35"/>
      <c r="H451" s="86" cm="1">
        <f t="array" ref="H451">SUM($N$3:$N$7*$B451:$F451)</f>
        <v>5918266.3979999991</v>
      </c>
      <c r="I451" s="87">
        <f t="shared" si="12"/>
        <v>1.6326430156126337E-2</v>
      </c>
      <c r="J451" s="87">
        <f t="shared" si="13"/>
        <v>1.6725629090932559E-2</v>
      </c>
      <c r="K451" s="35"/>
      <c r="L451" s="35"/>
      <c r="M451" s="35"/>
      <c r="N451" s="35"/>
    </row>
    <row r="452" spans="1:14">
      <c r="A452" s="85">
        <v>43390</v>
      </c>
      <c r="B452" s="35">
        <v>31.154879000000001</v>
      </c>
      <c r="C452" s="35">
        <v>38.290314000000002</v>
      </c>
      <c r="D452" s="35">
        <v>32.518371999999999</v>
      </c>
      <c r="E452" s="35">
        <v>40.863888000000003</v>
      </c>
      <c r="F452" s="35">
        <v>37.922615</v>
      </c>
      <c r="G452" s="35"/>
      <c r="H452" s="86" cm="1">
        <f t="array" ref="H452">SUM($N$3:$N$7*$B452:$F452)</f>
        <v>5964752.2440000009</v>
      </c>
      <c r="I452" s="87">
        <f t="shared" si="12"/>
        <v>7.8546389895040036E-3</v>
      </c>
      <c r="J452" s="87">
        <f t="shared" si="13"/>
        <v>2.4309307360493859E-2</v>
      </c>
      <c r="K452" s="35"/>
      <c r="L452" s="35"/>
      <c r="M452" s="35"/>
      <c r="N452" s="35"/>
    </row>
    <row r="453" spans="1:14">
      <c r="A453" s="85">
        <v>43391</v>
      </c>
      <c r="B453" s="35">
        <v>31.036418999999999</v>
      </c>
      <c r="C453" s="35">
        <v>38.557139999999997</v>
      </c>
      <c r="D453" s="35">
        <v>32.219555</v>
      </c>
      <c r="E453" s="35">
        <v>39.798470000000002</v>
      </c>
      <c r="F453" s="35">
        <v>37.65448</v>
      </c>
      <c r="G453" s="35"/>
      <c r="H453" s="86" cm="1">
        <f t="array" ref="H453">SUM($N$3:$N$7*$B453:$F453)</f>
        <v>5915780.1120000007</v>
      </c>
      <c r="I453" s="87">
        <f t="shared" ref="I453:I516" si="14">H453/H452-1</f>
        <v>-8.2102541726292166E-3</v>
      </c>
      <c r="J453" s="87">
        <f t="shared" si="13"/>
        <v>-4.2010376566326002E-4</v>
      </c>
      <c r="K453" s="35"/>
      <c r="L453" s="35"/>
      <c r="M453" s="35"/>
      <c r="N453" s="35"/>
    </row>
    <row r="454" spans="1:14">
      <c r="A454" s="85">
        <v>43392</v>
      </c>
      <c r="B454" s="35">
        <v>30.664116</v>
      </c>
      <c r="C454" s="35">
        <v>39.090800999999999</v>
      </c>
      <c r="D454" s="35">
        <v>31.024281999999999</v>
      </c>
      <c r="E454" s="35">
        <v>39.317321999999997</v>
      </c>
      <c r="F454" s="35">
        <v>37.516579</v>
      </c>
      <c r="G454" s="35"/>
      <c r="H454" s="86" cm="1">
        <f t="array" ref="H454">SUM($N$3:$N$7*$B454:$F454)</f>
        <v>5861232.2999999989</v>
      </c>
      <c r="I454" s="87">
        <f t="shared" si="14"/>
        <v>-9.2207301433251398E-3</v>
      </c>
      <c r="J454" s="87">
        <f t="shared" ref="J454:J517" si="15">H454/H452-1</f>
        <v>-1.7355279777820365E-2</v>
      </c>
      <c r="K454" s="35"/>
      <c r="L454" s="35"/>
      <c r="M454" s="35"/>
      <c r="N454" s="35"/>
    </row>
    <row r="455" spans="1:14">
      <c r="A455" s="85">
        <v>43395</v>
      </c>
      <c r="B455" s="35">
        <v>30.867189</v>
      </c>
      <c r="C455" s="35">
        <v>38.195011000000001</v>
      </c>
      <c r="D455" s="35">
        <v>30.532114</v>
      </c>
      <c r="E455" s="35">
        <v>39.162663000000002</v>
      </c>
      <c r="F455" s="35">
        <v>36.980297</v>
      </c>
      <c r="G455" s="35"/>
      <c r="H455" s="86" cm="1">
        <f t="array" ref="H455">SUM($N$3:$N$7*$B455:$F455)</f>
        <v>5799330.0419999994</v>
      </c>
      <c r="I455" s="87">
        <f t="shared" si="14"/>
        <v>-1.0561304318206122E-2</v>
      </c>
      <c r="J455" s="87">
        <f t="shared" si="15"/>
        <v>-1.9684651524451646E-2</v>
      </c>
      <c r="K455" s="35"/>
      <c r="L455" s="35"/>
      <c r="M455" s="35"/>
      <c r="N455" s="35"/>
    </row>
    <row r="456" spans="1:14">
      <c r="A456" s="85">
        <v>43396</v>
      </c>
      <c r="B456" s="35">
        <v>29.707981</v>
      </c>
      <c r="C456" s="35">
        <v>35.965065000000003</v>
      </c>
      <c r="D456" s="35">
        <v>29.644449000000002</v>
      </c>
      <c r="E456" s="35">
        <v>38.561214</v>
      </c>
      <c r="F456" s="35">
        <v>35.601295</v>
      </c>
      <c r="G456" s="35"/>
      <c r="H456" s="86" cm="1">
        <f t="array" ref="H456">SUM($N$3:$N$7*$B456:$F456)</f>
        <v>5592840.1319999993</v>
      </c>
      <c r="I456" s="87">
        <f t="shared" si="14"/>
        <v>-3.5605821449125274E-2</v>
      </c>
      <c r="J456" s="87">
        <f t="shared" si="15"/>
        <v>-4.5791081851507487E-2</v>
      </c>
      <c r="K456" s="35"/>
      <c r="L456" s="35"/>
      <c r="M456" s="35"/>
      <c r="N456" s="35"/>
    </row>
    <row r="457" spans="1:14">
      <c r="A457" s="85">
        <v>43397</v>
      </c>
      <c r="B457" s="35">
        <v>29.335678000000001</v>
      </c>
      <c r="C457" s="35">
        <v>35.545757000000002</v>
      </c>
      <c r="D457" s="35">
        <v>27.016615000000002</v>
      </c>
      <c r="E457" s="35">
        <v>37.203667000000003</v>
      </c>
      <c r="F457" s="35">
        <v>34.628326000000001</v>
      </c>
      <c r="G457" s="35"/>
      <c r="H457" s="86" cm="1">
        <f t="array" ref="H457">SUM($N$3:$N$7*$B457:$F457)</f>
        <v>5403091.4189999998</v>
      </c>
      <c r="I457" s="87">
        <f t="shared" si="14"/>
        <v>-3.3927076140498502E-2</v>
      </c>
      <c r="J457" s="87">
        <f t="shared" si="15"/>
        <v>-6.8324896174274286E-2</v>
      </c>
      <c r="K457" s="35"/>
      <c r="L457" s="35"/>
      <c r="M457" s="35"/>
      <c r="N457" s="35"/>
    </row>
    <row r="458" spans="1:14">
      <c r="A458" s="85">
        <v>43398</v>
      </c>
      <c r="B458" s="35">
        <v>29.504902000000001</v>
      </c>
      <c r="C458" s="35">
        <v>35.984119</v>
      </c>
      <c r="D458" s="35">
        <v>26.418980000000001</v>
      </c>
      <c r="E458" s="35">
        <v>37.633274</v>
      </c>
      <c r="F458" s="35">
        <v>35.080334000000001</v>
      </c>
      <c r="G458" s="35"/>
      <c r="H458" s="86" cm="1">
        <f t="array" ref="H458">SUM($N$3:$N$7*$B458:$F458)</f>
        <v>5432513.0969999991</v>
      </c>
      <c r="I458" s="87">
        <f t="shared" si="14"/>
        <v>5.445341512553048E-3</v>
      </c>
      <c r="J458" s="87">
        <f t="shared" si="15"/>
        <v>-2.8666479144052959E-2</v>
      </c>
      <c r="K458" s="35"/>
      <c r="L458" s="35"/>
      <c r="M458" s="35"/>
      <c r="N458" s="35"/>
    </row>
    <row r="459" spans="1:14">
      <c r="A459" s="85">
        <v>43399</v>
      </c>
      <c r="B459" s="35">
        <v>29.504902000000001</v>
      </c>
      <c r="C459" s="35">
        <v>35.984119</v>
      </c>
      <c r="D459" s="35">
        <v>26.418980000000001</v>
      </c>
      <c r="E459" s="35">
        <v>37.633274</v>
      </c>
      <c r="F459" s="35">
        <v>35.080334000000001</v>
      </c>
      <c r="G459" s="35"/>
      <c r="H459" s="86" cm="1">
        <f t="array" ref="H459">SUM($N$3:$N$7*$B459:$F459)</f>
        <v>5432513.0969999991</v>
      </c>
      <c r="I459" s="87">
        <f t="shared" si="14"/>
        <v>0</v>
      </c>
      <c r="J459" s="87">
        <f t="shared" si="15"/>
        <v>5.445341512553048E-3</v>
      </c>
      <c r="K459" s="35"/>
      <c r="L459" s="35"/>
      <c r="M459" s="35"/>
      <c r="N459" s="35"/>
    </row>
    <row r="460" spans="1:14">
      <c r="A460" s="85">
        <v>43402</v>
      </c>
      <c r="B460" s="35">
        <v>29.64875</v>
      </c>
      <c r="C460" s="35">
        <v>34.421253</v>
      </c>
      <c r="D460" s="35">
        <v>26.832049999999999</v>
      </c>
      <c r="E460" s="35">
        <v>38.217533000000003</v>
      </c>
      <c r="F460" s="35">
        <v>35.547665000000002</v>
      </c>
      <c r="G460" s="35"/>
      <c r="H460" s="86" cm="1">
        <f t="array" ref="H460">SUM($N$3:$N$7*$B460:$F460)</f>
        <v>5434019.2830000008</v>
      </c>
      <c r="I460" s="87">
        <f t="shared" si="14"/>
        <v>2.7725400254130506E-4</v>
      </c>
      <c r="J460" s="87">
        <f t="shared" si="15"/>
        <v>2.7725400254130506E-4</v>
      </c>
      <c r="K460" s="35"/>
      <c r="L460" s="35"/>
      <c r="M460" s="35"/>
      <c r="N460" s="35"/>
    </row>
    <row r="461" spans="1:14">
      <c r="A461" s="85">
        <v>43403</v>
      </c>
      <c r="B461" s="35">
        <v>29.894131000000002</v>
      </c>
      <c r="C461" s="35">
        <v>33.258633000000003</v>
      </c>
      <c r="D461" s="35">
        <v>27.025402</v>
      </c>
      <c r="E461" s="35">
        <v>38.062874000000001</v>
      </c>
      <c r="F461" s="35">
        <v>35.961368999999998</v>
      </c>
      <c r="G461" s="35"/>
      <c r="H461" s="86" cm="1">
        <f t="array" ref="H461">SUM($N$3:$N$7*$B461:$F461)</f>
        <v>5418679.4969999986</v>
      </c>
      <c r="I461" s="87">
        <f t="shared" si="14"/>
        <v>-2.8229171081508575E-3</v>
      </c>
      <c r="J461" s="87">
        <f t="shared" si="15"/>
        <v>-2.5464457706765309E-3</v>
      </c>
      <c r="K461" s="35"/>
      <c r="L461" s="35"/>
      <c r="M461" s="35"/>
      <c r="N461" s="35"/>
    </row>
    <row r="462" spans="1:14">
      <c r="A462" s="85">
        <v>43404</v>
      </c>
      <c r="B462" s="35">
        <v>30.461040000000001</v>
      </c>
      <c r="C462" s="35">
        <v>33.925713000000002</v>
      </c>
      <c r="D462" s="35">
        <v>27.587880999999999</v>
      </c>
      <c r="E462" s="35">
        <v>39.317321999999997</v>
      </c>
      <c r="F462" s="35">
        <v>37.639153</v>
      </c>
      <c r="G462" s="35"/>
      <c r="H462" s="86" cm="1">
        <f t="array" ref="H462">SUM($N$3:$N$7*$B462:$F462)</f>
        <v>5574726.5970000001</v>
      </c>
      <c r="I462" s="87">
        <f t="shared" si="14"/>
        <v>2.8797994065970389E-2</v>
      </c>
      <c r="J462" s="87">
        <f t="shared" si="15"/>
        <v>2.5893782607690374E-2</v>
      </c>
      <c r="K462" s="35"/>
      <c r="L462" s="35"/>
      <c r="M462" s="35"/>
      <c r="N462" s="35"/>
    </row>
    <row r="463" spans="1:14">
      <c r="A463" s="85">
        <v>43405</v>
      </c>
      <c r="B463" s="35">
        <v>30.461040000000001</v>
      </c>
      <c r="C463" s="35">
        <v>33.925713000000002</v>
      </c>
      <c r="D463" s="35">
        <v>27.587880999999999</v>
      </c>
      <c r="E463" s="35">
        <v>39.317321999999997</v>
      </c>
      <c r="F463" s="35">
        <v>37.639153</v>
      </c>
      <c r="G463" s="35"/>
      <c r="H463" s="86" cm="1">
        <f t="array" ref="H463">SUM($N$3:$N$7*$B463:$F463)</f>
        <v>5574726.5970000001</v>
      </c>
      <c r="I463" s="87">
        <f t="shared" si="14"/>
        <v>0</v>
      </c>
      <c r="J463" s="87">
        <f t="shared" si="15"/>
        <v>2.8797994065970389E-2</v>
      </c>
      <c r="K463" s="35"/>
      <c r="L463" s="35"/>
      <c r="M463" s="35"/>
      <c r="N463" s="35"/>
    </row>
    <row r="464" spans="1:14">
      <c r="A464" s="85">
        <v>43406</v>
      </c>
      <c r="B464" s="35">
        <v>30.215661999999998</v>
      </c>
      <c r="C464" s="35">
        <v>34.783382000000003</v>
      </c>
      <c r="D464" s="35">
        <v>28.598590999999999</v>
      </c>
      <c r="E464" s="35">
        <v>39.970314000000002</v>
      </c>
      <c r="F464" s="35">
        <v>37.547218000000001</v>
      </c>
      <c r="G464" s="35"/>
      <c r="H464" s="86" cm="1">
        <f t="array" ref="H464">SUM($N$3:$N$7*$B464:$F464)</f>
        <v>5646800.5109999999</v>
      </c>
      <c r="I464" s="87">
        <f t="shared" si="14"/>
        <v>1.2928690357440376E-2</v>
      </c>
      <c r="J464" s="87">
        <f t="shared" si="15"/>
        <v>1.2928690357440376E-2</v>
      </c>
      <c r="K464" s="35"/>
      <c r="L464" s="35"/>
      <c r="M464" s="35"/>
      <c r="N464" s="35"/>
    </row>
    <row r="465" spans="1:14">
      <c r="A465" s="85">
        <v>43409</v>
      </c>
      <c r="B465" s="35">
        <v>30.063355999999999</v>
      </c>
      <c r="C465" s="35">
        <v>34.840561000000001</v>
      </c>
      <c r="D465" s="35">
        <v>28.317350000000001</v>
      </c>
      <c r="E465" s="35">
        <v>38.664318000000002</v>
      </c>
      <c r="F465" s="35">
        <v>37.891967999999999</v>
      </c>
      <c r="G465" s="35"/>
      <c r="H465" s="86" cm="1">
        <f t="array" ref="H465">SUM($N$3:$N$7*$B465:$F465)</f>
        <v>5602659.2490000008</v>
      </c>
      <c r="I465" s="87">
        <f t="shared" si="14"/>
        <v>-7.8170393861111132E-3</v>
      </c>
      <c r="J465" s="87">
        <f t="shared" si="15"/>
        <v>5.0105868895942152E-3</v>
      </c>
      <c r="K465" s="35"/>
      <c r="L465" s="35"/>
      <c r="M465" s="35"/>
      <c r="N465" s="35"/>
    </row>
    <row r="466" spans="1:14">
      <c r="A466" s="85">
        <v>43410</v>
      </c>
      <c r="B466" s="35">
        <v>30.26643</v>
      </c>
      <c r="C466" s="35">
        <v>35.412342000000002</v>
      </c>
      <c r="D466" s="35">
        <v>28.080052999999999</v>
      </c>
      <c r="E466" s="35">
        <v>36.980274000000001</v>
      </c>
      <c r="F466" s="35">
        <v>37.485931000000001</v>
      </c>
      <c r="G466" s="35"/>
      <c r="H466" s="86" cm="1">
        <f t="array" ref="H466">SUM($N$3:$N$7*$B466:$F466)</f>
        <v>5551425.9900000012</v>
      </c>
      <c r="I466" s="87">
        <f t="shared" si="14"/>
        <v>-9.1444538607526882E-3</v>
      </c>
      <c r="J466" s="87">
        <f t="shared" si="15"/>
        <v>-1.6890010690869706E-2</v>
      </c>
      <c r="K466" s="35"/>
      <c r="L466" s="35"/>
      <c r="M466" s="35"/>
      <c r="N466" s="35"/>
    </row>
    <row r="467" spans="1:14">
      <c r="A467" s="85">
        <v>43411</v>
      </c>
      <c r="B467" s="35">
        <v>30.647197999999999</v>
      </c>
      <c r="C467" s="35">
        <v>38.061599999999999</v>
      </c>
      <c r="D467" s="35">
        <v>27.913067000000002</v>
      </c>
      <c r="E467" s="35">
        <v>36.997458999999999</v>
      </c>
      <c r="F467" s="35">
        <v>37.930275000000002</v>
      </c>
      <c r="G467" s="35"/>
      <c r="H467" s="86" cm="1">
        <f t="array" ref="H467">SUM($N$3:$N$7*$B467:$F467)</f>
        <v>5661136.7669999991</v>
      </c>
      <c r="I467" s="87">
        <f t="shared" si="14"/>
        <v>1.9762629853595115E-2</v>
      </c>
      <c r="J467" s="87">
        <f t="shared" si="15"/>
        <v>1.0437457535979133E-2</v>
      </c>
      <c r="K467" s="35"/>
      <c r="L467" s="35"/>
      <c r="M467" s="35"/>
      <c r="N467" s="35"/>
    </row>
    <row r="468" spans="1:14">
      <c r="A468" s="85">
        <v>43412</v>
      </c>
      <c r="B468" s="35">
        <v>30.697963999999999</v>
      </c>
      <c r="C468" s="35">
        <v>36.746498000000003</v>
      </c>
      <c r="D468" s="35">
        <v>28.123996999999999</v>
      </c>
      <c r="E468" s="35">
        <v>37.289585000000002</v>
      </c>
      <c r="F468" s="35">
        <v>38.504863999999998</v>
      </c>
      <c r="G468" s="35"/>
      <c r="H468" s="86" cm="1">
        <f t="array" ref="H468">SUM($N$3:$N$7*$B468:$F468)</f>
        <v>5654975.9639999988</v>
      </c>
      <c r="I468" s="87">
        <f t="shared" si="14"/>
        <v>-1.0882625263379797E-3</v>
      </c>
      <c r="J468" s="87">
        <f t="shared" si="15"/>
        <v>1.8652860397765592E-2</v>
      </c>
      <c r="K468" s="35"/>
      <c r="L468" s="35"/>
      <c r="M468" s="35"/>
      <c r="N468" s="35"/>
    </row>
    <row r="469" spans="1:14">
      <c r="A469" s="85">
        <v>43413</v>
      </c>
      <c r="B469" s="35">
        <v>31.036418999999999</v>
      </c>
      <c r="C469" s="35">
        <v>36.841793000000003</v>
      </c>
      <c r="D469" s="35">
        <v>27.359375</v>
      </c>
      <c r="E469" s="35">
        <v>37.014640999999997</v>
      </c>
      <c r="F469" s="35">
        <v>37.409325000000003</v>
      </c>
      <c r="G469" s="35"/>
      <c r="H469" s="86" cm="1">
        <f t="array" ref="H469">SUM($N$3:$N$7*$B469:$F469)</f>
        <v>5598831.2490000008</v>
      </c>
      <c r="I469" s="87">
        <f t="shared" si="14"/>
        <v>-9.9283737645251557E-3</v>
      </c>
      <c r="J469" s="87">
        <f t="shared" si="15"/>
        <v>-1.1005831613747796E-2</v>
      </c>
      <c r="K469" s="35"/>
      <c r="L469" s="35"/>
      <c r="M469" s="35"/>
      <c r="N469" s="35"/>
    </row>
    <row r="470" spans="1:14">
      <c r="A470" s="85">
        <v>43416</v>
      </c>
      <c r="B470" s="35">
        <v>30.672578999999999</v>
      </c>
      <c r="C470" s="35">
        <v>38.309372000000003</v>
      </c>
      <c r="D470" s="35">
        <v>26.418980000000001</v>
      </c>
      <c r="E470" s="35">
        <v>36.842799999999997</v>
      </c>
      <c r="F470" s="35">
        <v>36.505310000000001</v>
      </c>
      <c r="G470" s="35"/>
      <c r="H470" s="86" cm="1">
        <f t="array" ref="H470">SUM($N$3:$N$7*$B470:$F470)</f>
        <v>5568718.3530000001</v>
      </c>
      <c r="I470" s="87">
        <f t="shared" si="14"/>
        <v>-5.378425364289896E-3</v>
      </c>
      <c r="J470" s="87">
        <f t="shared" si="15"/>
        <v>-1.5253400111533866E-2</v>
      </c>
      <c r="K470" s="35"/>
      <c r="L470" s="35"/>
      <c r="M470" s="35"/>
      <c r="N470" s="35"/>
    </row>
    <row r="471" spans="1:14">
      <c r="A471" s="85">
        <v>43417</v>
      </c>
      <c r="B471" s="35">
        <v>30.647197999999999</v>
      </c>
      <c r="C471" s="35">
        <v>36.841793000000003</v>
      </c>
      <c r="D471" s="35">
        <v>26.515656</v>
      </c>
      <c r="E471" s="35">
        <v>37.255215</v>
      </c>
      <c r="F471" s="35">
        <v>35.371451999999998</v>
      </c>
      <c r="G471" s="35"/>
      <c r="H471" s="86" cm="1">
        <f t="array" ref="H471">SUM($N$3:$N$7*$B471:$F471)</f>
        <v>5498833.3620000007</v>
      </c>
      <c r="I471" s="87">
        <f t="shared" si="14"/>
        <v>-1.2549564652044376E-2</v>
      </c>
      <c r="J471" s="87">
        <f t="shared" si="15"/>
        <v>-1.7860493119498888E-2</v>
      </c>
      <c r="K471" s="35"/>
      <c r="L471" s="35"/>
      <c r="M471" s="35"/>
      <c r="N471" s="35"/>
    </row>
    <row r="472" spans="1:14">
      <c r="A472" s="85">
        <v>43418</v>
      </c>
      <c r="B472" s="35">
        <v>30.461040000000001</v>
      </c>
      <c r="C472" s="35">
        <v>38.538077999999999</v>
      </c>
      <c r="D472" s="35">
        <v>26.919934999999999</v>
      </c>
      <c r="E472" s="35">
        <v>37.031821999999998</v>
      </c>
      <c r="F472" s="35">
        <v>35.294848999999999</v>
      </c>
      <c r="G472" s="35"/>
      <c r="H472" s="86" cm="1">
        <f t="array" ref="H472">SUM($N$3:$N$7*$B472:$F472)</f>
        <v>5552108.892</v>
      </c>
      <c r="I472" s="87">
        <f t="shared" si="14"/>
        <v>9.6885150890664296E-3</v>
      </c>
      <c r="J472" s="87">
        <f t="shared" si="15"/>
        <v>-2.9826362094703684E-3</v>
      </c>
      <c r="K472" s="35"/>
      <c r="L472" s="35"/>
      <c r="M472" s="35"/>
      <c r="N472" s="35"/>
    </row>
    <row r="473" spans="1:14">
      <c r="A473" s="85">
        <v>43419</v>
      </c>
      <c r="B473" s="35">
        <v>30.190276999999998</v>
      </c>
      <c r="C473" s="35">
        <v>36.041302000000002</v>
      </c>
      <c r="D473" s="35">
        <v>26.999034999999999</v>
      </c>
      <c r="E473" s="35">
        <v>37.014640999999997</v>
      </c>
      <c r="F473" s="35">
        <v>35.601295</v>
      </c>
      <c r="G473" s="35"/>
      <c r="H473" s="86" cm="1">
        <f t="array" ref="H473">SUM($N$3:$N$7*$B473:$F473)</f>
        <v>5472936.1499999985</v>
      </c>
      <c r="I473" s="87">
        <f t="shared" si="14"/>
        <v>-1.4259940419050654E-2</v>
      </c>
      <c r="J473" s="87">
        <f t="shared" si="15"/>
        <v>-4.7095829779033593E-3</v>
      </c>
      <c r="K473" s="35"/>
      <c r="L473" s="35"/>
      <c r="M473" s="35"/>
      <c r="N473" s="35"/>
    </row>
    <row r="474" spans="1:14">
      <c r="A474" s="85">
        <v>43420</v>
      </c>
      <c r="B474" s="35">
        <v>30.427192999999999</v>
      </c>
      <c r="C474" s="35">
        <v>36.441555000000001</v>
      </c>
      <c r="D474" s="35">
        <v>26.700218</v>
      </c>
      <c r="E474" s="35">
        <v>36.774062999999998</v>
      </c>
      <c r="F474" s="35">
        <v>35.631934999999999</v>
      </c>
      <c r="G474" s="35"/>
      <c r="H474" s="86" cm="1">
        <f t="array" ref="H474">SUM($N$3:$N$7*$B474:$F474)</f>
        <v>5477173.8119999999</v>
      </c>
      <c r="I474" s="87">
        <f t="shared" si="14"/>
        <v>7.7429406882467688E-4</v>
      </c>
      <c r="J474" s="87">
        <f t="shared" si="15"/>
        <v>-1.3496687737514224E-2</v>
      </c>
      <c r="K474" s="35"/>
      <c r="L474" s="35"/>
      <c r="M474" s="35"/>
      <c r="N474" s="35"/>
    </row>
    <row r="475" spans="1:14">
      <c r="A475" s="85">
        <v>43423</v>
      </c>
      <c r="B475" s="35">
        <v>30.012589999999999</v>
      </c>
      <c r="C475" s="35">
        <v>34.878677000000003</v>
      </c>
      <c r="D475" s="35">
        <v>26.594753000000001</v>
      </c>
      <c r="E475" s="35">
        <v>36.224170999999998</v>
      </c>
      <c r="F475" s="35">
        <v>34.911788999999999</v>
      </c>
      <c r="G475" s="35"/>
      <c r="H475" s="86" cm="1">
        <f t="array" ref="H475">SUM($N$3:$N$7*$B475:$F475)</f>
        <v>5366525.3400000017</v>
      </c>
      <c r="I475" s="87">
        <f t="shared" si="14"/>
        <v>-2.0201745607849264E-2</v>
      </c>
      <c r="J475" s="87">
        <f t="shared" si="15"/>
        <v>-1.9443093630828634E-2</v>
      </c>
      <c r="K475" s="35"/>
      <c r="L475" s="35"/>
      <c r="M475" s="35"/>
      <c r="N475" s="35"/>
    </row>
    <row r="476" spans="1:14">
      <c r="A476" s="85">
        <v>43424</v>
      </c>
      <c r="B476" s="35">
        <v>29.547211000000001</v>
      </c>
      <c r="C476" s="35">
        <v>34.173481000000002</v>
      </c>
      <c r="D476" s="35">
        <v>25.794976999999999</v>
      </c>
      <c r="E476" s="35">
        <v>35.983592999999999</v>
      </c>
      <c r="F476" s="35">
        <v>34.689616999999998</v>
      </c>
      <c r="G476" s="35"/>
      <c r="H476" s="86" cm="1">
        <f t="array" ref="H476">SUM($N$3:$N$7*$B476:$F476)</f>
        <v>5286233.0070000002</v>
      </c>
      <c r="I476" s="87">
        <f t="shared" si="14"/>
        <v>-1.4961698289493452E-2</v>
      </c>
      <c r="J476" s="87">
        <f t="shared" si="15"/>
        <v>-3.4861191474637065E-2</v>
      </c>
      <c r="K476" s="35"/>
      <c r="L476" s="35"/>
      <c r="M476" s="35"/>
      <c r="N476" s="35"/>
    </row>
    <row r="477" spans="1:14">
      <c r="A477" s="85">
        <v>43425</v>
      </c>
      <c r="B477" s="35">
        <v>29.682596</v>
      </c>
      <c r="C477" s="35">
        <v>34.840561000000001</v>
      </c>
      <c r="D477" s="35">
        <v>26.190472</v>
      </c>
      <c r="E477" s="35">
        <v>36.224170999999998</v>
      </c>
      <c r="F477" s="35">
        <v>35.80048</v>
      </c>
      <c r="G477" s="35"/>
      <c r="H477" s="86" cm="1">
        <f t="array" ref="H477">SUM($N$3:$N$7*$B477:$F477)</f>
        <v>5370363.2400000012</v>
      </c>
      <c r="I477" s="87">
        <f t="shared" si="14"/>
        <v>1.5914968728884205E-2</v>
      </c>
      <c r="J477" s="87">
        <f t="shared" si="15"/>
        <v>7.1515547898259868E-4</v>
      </c>
      <c r="K477" s="35"/>
      <c r="L477" s="35"/>
      <c r="M477" s="35"/>
      <c r="N477" s="35"/>
    </row>
    <row r="478" spans="1:14">
      <c r="A478" s="85">
        <v>43426</v>
      </c>
      <c r="B478" s="35">
        <v>29.445672999999999</v>
      </c>
      <c r="C478" s="35">
        <v>33.601695999999997</v>
      </c>
      <c r="D478" s="35">
        <v>26.111371999999999</v>
      </c>
      <c r="E478" s="35">
        <v>36.275725999999999</v>
      </c>
      <c r="F478" s="35">
        <v>34.934772000000002</v>
      </c>
      <c r="G478" s="35"/>
      <c r="H478" s="86" cm="1">
        <f t="array" ref="H478">SUM($N$3:$N$7*$B478:$F478)</f>
        <v>5292184.8869999992</v>
      </c>
      <c r="I478" s="87">
        <f t="shared" si="14"/>
        <v>-1.4557367817824129E-2</v>
      </c>
      <c r="J478" s="87">
        <f t="shared" si="15"/>
        <v>1.1259208574645463E-3</v>
      </c>
      <c r="K478" s="35"/>
      <c r="L478" s="35"/>
      <c r="M478" s="35"/>
      <c r="N478" s="35"/>
    </row>
    <row r="479" spans="1:14">
      <c r="A479" s="85">
        <v>43427</v>
      </c>
      <c r="B479" s="35">
        <v>29.19183</v>
      </c>
      <c r="C479" s="35">
        <v>33.830413999999998</v>
      </c>
      <c r="D479" s="35">
        <v>25.830131999999999</v>
      </c>
      <c r="E479" s="35">
        <v>36.396014999999998</v>
      </c>
      <c r="F479" s="35">
        <v>33.862217000000001</v>
      </c>
      <c r="G479" s="35"/>
      <c r="H479" s="86" cm="1">
        <f t="array" ref="H479">SUM($N$3:$N$7*$B479:$F479)</f>
        <v>5250650.0640000002</v>
      </c>
      <c r="I479" s="87">
        <f t="shared" si="14"/>
        <v>-7.8483318113142797E-3</v>
      </c>
      <c r="J479" s="87">
        <f t="shared" si="15"/>
        <v>-2.2291448576204909E-2</v>
      </c>
      <c r="K479" s="35"/>
      <c r="L479" s="35"/>
      <c r="M479" s="35"/>
      <c r="N479" s="35"/>
    </row>
    <row r="480" spans="1:14">
      <c r="A480" s="85">
        <v>43430</v>
      </c>
      <c r="B480" s="35">
        <v>29.234138000000002</v>
      </c>
      <c r="C480" s="35">
        <v>34.897739000000001</v>
      </c>
      <c r="D480" s="35">
        <v>25.90044</v>
      </c>
      <c r="E480" s="35">
        <v>36.258541000000001</v>
      </c>
      <c r="F480" s="35">
        <v>33.701332000000001</v>
      </c>
      <c r="G480" s="35"/>
      <c r="H480" s="86" cm="1">
        <f t="array" ref="H480">SUM($N$3:$N$7*$B480:$F480)</f>
        <v>5279742.2700000005</v>
      </c>
      <c r="I480" s="87">
        <f t="shared" si="14"/>
        <v>5.5406865141260919E-3</v>
      </c>
      <c r="J480" s="87">
        <f t="shared" si="15"/>
        <v>-2.3511304434135072E-3</v>
      </c>
      <c r="K480" s="35"/>
      <c r="L480" s="35"/>
      <c r="M480" s="35"/>
      <c r="N480" s="35"/>
    </row>
    <row r="481" spans="1:14">
      <c r="A481" s="85">
        <v>43431</v>
      </c>
      <c r="B481" s="35">
        <v>28.988759999999999</v>
      </c>
      <c r="C481" s="35">
        <v>33.773235</v>
      </c>
      <c r="D481" s="35">
        <v>25.487371</v>
      </c>
      <c r="E481" s="35">
        <v>36.086697000000001</v>
      </c>
      <c r="F481" s="35">
        <v>33.617058</v>
      </c>
      <c r="G481" s="35"/>
      <c r="H481" s="86" cm="1">
        <f t="array" ref="H481">SUM($N$3:$N$7*$B481:$F481)</f>
        <v>5212452.9929999998</v>
      </c>
      <c r="I481" s="87">
        <f t="shared" si="14"/>
        <v>-1.274480335571393E-2</v>
      </c>
      <c r="J481" s="87">
        <f t="shared" si="15"/>
        <v>-7.2747318016660456E-3</v>
      </c>
      <c r="K481" s="35"/>
      <c r="L481" s="35"/>
      <c r="M481" s="35"/>
      <c r="N481" s="35"/>
    </row>
    <row r="482" spans="1:14">
      <c r="A482" s="85">
        <v>43432</v>
      </c>
      <c r="B482" s="35">
        <v>29.327213</v>
      </c>
      <c r="C482" s="35">
        <v>33.716056999999999</v>
      </c>
      <c r="D482" s="35">
        <v>25.663149000000001</v>
      </c>
      <c r="E482" s="35">
        <v>35.897671000000003</v>
      </c>
      <c r="F482" s="35">
        <v>34.153339000000003</v>
      </c>
      <c r="G482" s="35"/>
      <c r="H482" s="86" cm="1">
        <f t="array" ref="H482">SUM($N$3:$N$7*$B482:$F482)</f>
        <v>5238995.1570000006</v>
      </c>
      <c r="I482" s="87">
        <f t="shared" si="14"/>
        <v>5.0920677914305656E-3</v>
      </c>
      <c r="J482" s="87">
        <f t="shared" si="15"/>
        <v>-7.7176329669591537E-3</v>
      </c>
      <c r="K482" s="35"/>
      <c r="L482" s="35"/>
      <c r="M482" s="35"/>
      <c r="N482" s="35"/>
    </row>
    <row r="483" spans="1:14">
      <c r="A483" s="85">
        <v>43433</v>
      </c>
      <c r="B483" s="35">
        <v>29.530290999999998</v>
      </c>
      <c r="C483" s="35">
        <v>33.982886999999998</v>
      </c>
      <c r="D483" s="35">
        <v>25.663149000000001</v>
      </c>
      <c r="E483" s="35">
        <v>36.378830000000001</v>
      </c>
      <c r="F483" s="35">
        <v>34.574699000000003</v>
      </c>
      <c r="G483" s="35"/>
      <c r="H483" s="86" cm="1">
        <f t="array" ref="H483">SUM($N$3:$N$7*$B483:$F483)</f>
        <v>5284285.2480000015</v>
      </c>
      <c r="I483" s="87">
        <f t="shared" si="14"/>
        <v>8.6448048991776272E-3</v>
      </c>
      <c r="J483" s="87">
        <f t="shared" si="15"/>
        <v>1.3780892623198371E-2</v>
      </c>
      <c r="K483" s="35"/>
      <c r="L483" s="35"/>
      <c r="M483" s="35"/>
      <c r="N483" s="35"/>
    </row>
    <row r="484" spans="1:14">
      <c r="A484" s="85">
        <v>43434</v>
      </c>
      <c r="B484" s="35">
        <v>29.487984000000001</v>
      </c>
      <c r="C484" s="35">
        <v>34.421253</v>
      </c>
      <c r="D484" s="35">
        <v>25.794976999999999</v>
      </c>
      <c r="E484" s="35">
        <v>36.533484999999999</v>
      </c>
      <c r="F484" s="35">
        <v>34.183979000000001</v>
      </c>
      <c r="G484" s="35"/>
      <c r="H484" s="86" cm="1">
        <f t="array" ref="H484">SUM($N$3:$N$7*$B484:$F484)</f>
        <v>5293915.3739999998</v>
      </c>
      <c r="I484" s="87">
        <f t="shared" si="14"/>
        <v>1.8224084333151591E-3</v>
      </c>
      <c r="J484" s="87">
        <f t="shared" si="15"/>
        <v>1.0482967697845291E-2</v>
      </c>
      <c r="K484" s="35"/>
      <c r="L484" s="35"/>
      <c r="M484" s="35"/>
      <c r="N484" s="35"/>
    </row>
    <row r="485" spans="1:14">
      <c r="A485" s="85">
        <v>43437</v>
      </c>
      <c r="B485" s="35">
        <v>29.724900999999999</v>
      </c>
      <c r="C485" s="35">
        <v>35.050212999999999</v>
      </c>
      <c r="D485" s="35">
        <v>26.348669000000001</v>
      </c>
      <c r="E485" s="35">
        <v>37.358322000000001</v>
      </c>
      <c r="F485" s="35">
        <v>34.620666999999997</v>
      </c>
      <c r="G485" s="35"/>
      <c r="H485" s="86" cm="1">
        <f t="array" ref="H485">SUM($N$3:$N$7*$B485:$F485)</f>
        <v>5382391.4759999998</v>
      </c>
      <c r="I485" s="87">
        <f t="shared" si="14"/>
        <v>1.6712791147839745E-2</v>
      </c>
      <c r="J485" s="87">
        <f t="shared" si="15"/>
        <v>1.8565657112687095E-2</v>
      </c>
      <c r="K485" s="35"/>
      <c r="L485" s="35"/>
      <c r="M485" s="35"/>
      <c r="N485" s="35"/>
    </row>
    <row r="486" spans="1:14">
      <c r="A486" s="85">
        <v>43438</v>
      </c>
      <c r="B486" s="35">
        <v>29.115680999999999</v>
      </c>
      <c r="C486" s="35">
        <v>35.869765999999998</v>
      </c>
      <c r="D486" s="35">
        <v>25.715879000000001</v>
      </c>
      <c r="E486" s="35">
        <v>36.516300000000001</v>
      </c>
      <c r="F486" s="35">
        <v>34.214626000000003</v>
      </c>
      <c r="G486" s="35"/>
      <c r="H486" s="86" cm="1">
        <f t="array" ref="H486">SUM($N$3:$N$7*$B486:$F486)</f>
        <v>5327264.3160000006</v>
      </c>
      <c r="I486" s="87">
        <f t="shared" si="14"/>
        <v>-1.0242131261876897E-2</v>
      </c>
      <c r="J486" s="87">
        <f t="shared" si="15"/>
        <v>6.2994852852744643E-3</v>
      </c>
      <c r="K486" s="35"/>
      <c r="L486" s="35"/>
      <c r="M486" s="35"/>
      <c r="N486" s="35"/>
    </row>
    <row r="487" spans="1:14">
      <c r="A487" s="85">
        <v>43439</v>
      </c>
      <c r="B487" s="35">
        <v>28.768764000000001</v>
      </c>
      <c r="C487" s="35">
        <v>35.431399999999996</v>
      </c>
      <c r="D487" s="35">
        <v>25.469795000000001</v>
      </c>
      <c r="E487" s="35">
        <v>36.499122999999997</v>
      </c>
      <c r="F487" s="35">
        <v>33.310611999999999</v>
      </c>
      <c r="G487" s="35"/>
      <c r="H487" s="86" cm="1">
        <f t="array" ref="H487">SUM($N$3:$N$7*$B487:$F487)</f>
        <v>5262829.9019999988</v>
      </c>
      <c r="I487" s="87">
        <f t="shared" si="14"/>
        <v>-1.2095216264467745E-2</v>
      </c>
      <c r="J487" s="87">
        <f t="shared" si="15"/>
        <v>-2.2213466733723153E-2</v>
      </c>
      <c r="K487" s="35"/>
      <c r="L487" s="35"/>
      <c r="M487" s="35"/>
      <c r="N487" s="35"/>
    </row>
    <row r="488" spans="1:14">
      <c r="A488" s="85">
        <v>43440</v>
      </c>
      <c r="B488" s="35">
        <v>27.787241000000002</v>
      </c>
      <c r="C488" s="35">
        <v>34.916801</v>
      </c>
      <c r="D488" s="35">
        <v>24.731539000000001</v>
      </c>
      <c r="E488" s="35">
        <v>35.622726</v>
      </c>
      <c r="F488" s="35">
        <v>31.809034</v>
      </c>
      <c r="G488" s="35"/>
      <c r="H488" s="86" cm="1">
        <f t="array" ref="H488">SUM($N$3:$N$7*$B488:$F488)</f>
        <v>5110622.2529999996</v>
      </c>
      <c r="I488" s="87">
        <f t="shared" si="14"/>
        <v>-2.8921255642740173E-2</v>
      </c>
      <c r="J488" s="87">
        <f t="shared" si="15"/>
        <v>-4.0666663065568986E-2</v>
      </c>
      <c r="K488" s="35"/>
      <c r="L488" s="35"/>
      <c r="M488" s="35"/>
      <c r="N488" s="35"/>
    </row>
    <row r="489" spans="1:14">
      <c r="A489" s="85">
        <v>43441</v>
      </c>
      <c r="B489" s="35">
        <v>27.905701000000001</v>
      </c>
      <c r="C489" s="35">
        <v>34.916801</v>
      </c>
      <c r="D489" s="35">
        <v>24.529398</v>
      </c>
      <c r="E489" s="35">
        <v>34.900993</v>
      </c>
      <c r="F489" s="35">
        <v>33.019492999999997</v>
      </c>
      <c r="G489" s="35"/>
      <c r="H489" s="86" cm="1">
        <f t="array" ref="H489">SUM($N$3:$N$7*$B489:$F489)</f>
        <v>5123988.7379999999</v>
      </c>
      <c r="I489" s="87">
        <f t="shared" si="14"/>
        <v>2.6154320038336287E-3</v>
      </c>
      <c r="J489" s="87">
        <f t="shared" si="15"/>
        <v>-2.638146521650564E-2</v>
      </c>
      <c r="K489" s="35"/>
      <c r="L489" s="35"/>
      <c r="M489" s="35"/>
      <c r="N489" s="35"/>
    </row>
    <row r="490" spans="1:14">
      <c r="A490" s="85">
        <v>43444</v>
      </c>
      <c r="B490" s="35">
        <v>27.245709999999999</v>
      </c>
      <c r="C490" s="35">
        <v>34.325958</v>
      </c>
      <c r="D490" s="35">
        <v>23.026523999999998</v>
      </c>
      <c r="E490" s="35">
        <v>33.646549</v>
      </c>
      <c r="F490" s="35">
        <v>31.747741999999999</v>
      </c>
      <c r="G490" s="35"/>
      <c r="H490" s="86" cm="1">
        <f t="array" ref="H490">SUM($N$3:$N$7*$B490:$F490)</f>
        <v>4949751.9390000012</v>
      </c>
      <c r="I490" s="87">
        <f t="shared" si="14"/>
        <v>-3.4004133870912279E-2</v>
      </c>
      <c r="J490" s="87">
        <f t="shared" si="15"/>
        <v>-3.1477637367067324E-2</v>
      </c>
      <c r="K490" s="35"/>
      <c r="L490" s="35"/>
      <c r="M490" s="35"/>
      <c r="N490" s="35"/>
    </row>
    <row r="491" spans="1:14">
      <c r="A491" s="85">
        <v>43445</v>
      </c>
      <c r="B491" s="35">
        <v>26.958023000000001</v>
      </c>
      <c r="C491" s="35">
        <v>35.888827999999997</v>
      </c>
      <c r="D491" s="35">
        <v>23.079256000000001</v>
      </c>
      <c r="E491" s="35">
        <v>34.437018999999999</v>
      </c>
      <c r="F491" s="35">
        <v>32.077168</v>
      </c>
      <c r="G491" s="35"/>
      <c r="H491" s="86" cm="1">
        <f t="array" ref="H491">SUM($N$3:$N$7*$B491:$F491)</f>
        <v>5030529.7020000005</v>
      </c>
      <c r="I491" s="87">
        <f t="shared" si="14"/>
        <v>1.63195578274411E-2</v>
      </c>
      <c r="J491" s="87">
        <f t="shared" si="15"/>
        <v>-1.8239508472549515E-2</v>
      </c>
      <c r="K491" s="35"/>
      <c r="L491" s="35"/>
      <c r="M491" s="35"/>
      <c r="N491" s="35"/>
    </row>
    <row r="492" spans="1:14">
      <c r="A492" s="85">
        <v>43446</v>
      </c>
      <c r="B492" s="35">
        <v>27.491092999999999</v>
      </c>
      <c r="C492" s="35">
        <v>37.62323</v>
      </c>
      <c r="D492" s="35">
        <v>23.545057</v>
      </c>
      <c r="E492" s="35">
        <v>34.918174999999998</v>
      </c>
      <c r="F492" s="35">
        <v>32.146121999999998</v>
      </c>
      <c r="G492" s="35"/>
      <c r="H492" s="86" cm="1">
        <f t="array" ref="H492">SUM($N$3:$N$7*$B492:$F492)</f>
        <v>5138881.341</v>
      </c>
      <c r="I492" s="87">
        <f t="shared" si="14"/>
        <v>2.1538813090979714E-2</v>
      </c>
      <c r="J492" s="87">
        <f t="shared" si="15"/>
        <v>3.8209874824193468E-2</v>
      </c>
      <c r="K492" s="35"/>
      <c r="L492" s="35"/>
      <c r="M492" s="35"/>
      <c r="N492" s="35"/>
    </row>
    <row r="493" spans="1:14">
      <c r="A493" s="85">
        <v>43447</v>
      </c>
      <c r="B493" s="35">
        <v>26.856484999999999</v>
      </c>
      <c r="C493" s="35">
        <v>37.813823999999997</v>
      </c>
      <c r="D493" s="35">
        <v>23.905397000000001</v>
      </c>
      <c r="E493" s="35">
        <v>34.557307999999999</v>
      </c>
      <c r="F493" s="35">
        <v>31.747741999999999</v>
      </c>
      <c r="G493" s="35"/>
      <c r="H493" s="86" cm="1">
        <f t="array" ref="H493">SUM($N$3:$N$7*$B493:$F493)</f>
        <v>5111064.9480000008</v>
      </c>
      <c r="I493" s="87">
        <f t="shared" si="14"/>
        <v>-5.4129276693098971E-3</v>
      </c>
      <c r="J493" s="87">
        <f t="shared" si="15"/>
        <v>1.6009297384325549E-2</v>
      </c>
      <c r="K493" s="35"/>
      <c r="L493" s="35"/>
      <c r="M493" s="35"/>
      <c r="N493" s="35"/>
    </row>
    <row r="494" spans="1:14">
      <c r="A494" s="85">
        <v>43448</v>
      </c>
      <c r="B494" s="35">
        <v>27.338787</v>
      </c>
      <c r="C494" s="35">
        <v>37.851944000000003</v>
      </c>
      <c r="D494" s="35">
        <v>23.325340000000001</v>
      </c>
      <c r="E494" s="35">
        <v>33.715282000000002</v>
      </c>
      <c r="F494" s="35">
        <v>32.092491000000003</v>
      </c>
      <c r="G494" s="35"/>
      <c r="H494" s="86" cm="1">
        <f t="array" ref="H494">SUM($N$3:$N$7*$B494:$F494)</f>
        <v>5092686.851999999</v>
      </c>
      <c r="I494" s="87">
        <f t="shared" si="14"/>
        <v>-3.5957469112564144E-3</v>
      </c>
      <c r="J494" s="87">
        <f t="shared" si="15"/>
        <v>-8.9892110626185184E-3</v>
      </c>
      <c r="K494" s="35"/>
      <c r="L494" s="35"/>
      <c r="M494" s="35"/>
      <c r="N494" s="35"/>
    </row>
    <row r="495" spans="1:14">
      <c r="A495" s="85">
        <v>43451</v>
      </c>
      <c r="B495" s="35">
        <v>26.983405999999999</v>
      </c>
      <c r="C495" s="35">
        <v>37.775706999999997</v>
      </c>
      <c r="D495" s="35">
        <v>23.131989000000001</v>
      </c>
      <c r="E495" s="35">
        <v>33.405971999999998</v>
      </c>
      <c r="F495" s="35">
        <v>31.395329</v>
      </c>
      <c r="G495" s="35"/>
      <c r="H495" s="86" cm="1">
        <f t="array" ref="H495">SUM($N$3:$N$7*$B495:$F495)</f>
        <v>5038849.2990000006</v>
      </c>
      <c r="I495" s="87">
        <f t="shared" si="14"/>
        <v>-1.0571542010060053E-2</v>
      </c>
      <c r="J495" s="87">
        <f t="shared" si="15"/>
        <v>-1.4129276331786511E-2</v>
      </c>
      <c r="K495" s="35"/>
      <c r="L495" s="35"/>
      <c r="M495" s="35"/>
      <c r="N495" s="35"/>
    </row>
    <row r="496" spans="1:14">
      <c r="A496" s="85">
        <v>43452</v>
      </c>
      <c r="B496" s="35">
        <v>27.524934999999999</v>
      </c>
      <c r="C496" s="35">
        <v>37.16581</v>
      </c>
      <c r="D496" s="35">
        <v>23.369281999999998</v>
      </c>
      <c r="E496" s="35">
        <v>33.68092</v>
      </c>
      <c r="F496" s="35">
        <v>30.897359999999999</v>
      </c>
      <c r="G496" s="35"/>
      <c r="H496" s="86" cm="1">
        <f t="array" ref="H496">SUM($N$3:$N$7*$B496:$F496)</f>
        <v>5037064.1310000001</v>
      </c>
      <c r="I496" s="87">
        <f t="shared" si="14"/>
        <v>-3.5428088717692763E-4</v>
      </c>
      <c r="J496" s="87">
        <f t="shared" si="15"/>
        <v>-1.0922077601954849E-2</v>
      </c>
      <c r="K496" s="35"/>
      <c r="L496" s="35"/>
      <c r="M496" s="35"/>
      <c r="N496" s="35"/>
    </row>
    <row r="497" spans="1:14">
      <c r="A497" s="85">
        <v>43453</v>
      </c>
      <c r="B497" s="35">
        <v>25.671890000000001</v>
      </c>
      <c r="C497" s="35">
        <v>37.242043000000002</v>
      </c>
      <c r="D497" s="35">
        <v>23.430804999999999</v>
      </c>
      <c r="E497" s="35">
        <v>33.818393999999998</v>
      </c>
      <c r="F497" s="35">
        <v>30.751792999999999</v>
      </c>
      <c r="G497" s="35"/>
      <c r="H497" s="86" cm="1">
        <f t="array" ref="H497">SUM($N$3:$N$7*$B497:$F497)</f>
        <v>4980192.5250000004</v>
      </c>
      <c r="I497" s="87">
        <f t="shared" si="14"/>
        <v>-1.1290625753599293E-2</v>
      </c>
      <c r="J497" s="87">
        <f t="shared" si="15"/>
        <v>-1.1640906587867428E-2</v>
      </c>
      <c r="K497" s="35"/>
      <c r="L497" s="35"/>
      <c r="M497" s="35"/>
      <c r="N497" s="35"/>
    </row>
    <row r="498" spans="1:14">
      <c r="A498" s="85">
        <v>43454</v>
      </c>
      <c r="B498" s="35">
        <v>24.504217000000001</v>
      </c>
      <c r="C498" s="35">
        <v>36.651198999999998</v>
      </c>
      <c r="D498" s="35">
        <v>22.973790999999999</v>
      </c>
      <c r="E498" s="35">
        <v>33.491889999999998</v>
      </c>
      <c r="F498" s="35">
        <v>29.656251999999999</v>
      </c>
      <c r="G498" s="35"/>
      <c r="H498" s="86" cm="1">
        <f t="array" ref="H498">SUM($N$3:$N$7*$B498:$F498)</f>
        <v>4860152.517</v>
      </c>
      <c r="I498" s="87">
        <f t="shared" si="14"/>
        <v>-2.4103487444996019E-2</v>
      </c>
      <c r="J498" s="87">
        <f t="shared" si="15"/>
        <v>-3.5121969742497261E-2</v>
      </c>
      <c r="K498" s="35"/>
      <c r="L498" s="35"/>
      <c r="M498" s="35"/>
      <c r="N498" s="35"/>
    </row>
    <row r="499" spans="1:14">
      <c r="A499" s="85">
        <v>43455</v>
      </c>
      <c r="B499" s="35">
        <v>23.886534000000001</v>
      </c>
      <c r="C499" s="35">
        <v>36.346252</v>
      </c>
      <c r="D499" s="35">
        <v>23.562636999999999</v>
      </c>
      <c r="E499" s="35">
        <v>33.852760000000004</v>
      </c>
      <c r="F499" s="35">
        <v>29.081666999999999</v>
      </c>
      <c r="G499" s="35"/>
      <c r="H499" s="86" cm="1">
        <f t="array" ref="H499">SUM($N$3:$N$7*$B499:$F499)</f>
        <v>4842085.05</v>
      </c>
      <c r="I499" s="87">
        <f t="shared" si="14"/>
        <v>-3.7174691404854299E-3</v>
      </c>
      <c r="J499" s="87">
        <f t="shared" si="15"/>
        <v>-2.773135261472659E-2</v>
      </c>
      <c r="K499" s="35"/>
      <c r="L499" s="35"/>
      <c r="M499" s="35"/>
      <c r="N499" s="35"/>
    </row>
    <row r="500" spans="1:14">
      <c r="A500" s="85">
        <v>43461</v>
      </c>
      <c r="B500" s="35">
        <v>23.776534999999999</v>
      </c>
      <c r="C500" s="35">
        <v>34.630909000000003</v>
      </c>
      <c r="D500" s="35">
        <v>22.885902000000002</v>
      </c>
      <c r="E500" s="35">
        <v>33.68092</v>
      </c>
      <c r="F500" s="35">
        <v>28.844173000000001</v>
      </c>
      <c r="G500" s="35"/>
      <c r="H500" s="86" cm="1">
        <f t="array" ref="H500">SUM($N$3:$N$7*$B500:$F500)</f>
        <v>4746008.4869999988</v>
      </c>
      <c r="I500" s="87">
        <f t="shared" si="14"/>
        <v>-1.9841981709924905E-2</v>
      </c>
      <c r="J500" s="87">
        <f t="shared" si="15"/>
        <v>-2.3485688895717671E-2</v>
      </c>
      <c r="K500" s="35"/>
      <c r="L500" s="35"/>
      <c r="M500" s="35"/>
      <c r="N500" s="35"/>
    </row>
    <row r="501" spans="1:14">
      <c r="A501" s="85">
        <v>43462</v>
      </c>
      <c r="B501" s="35">
        <v>24.580368</v>
      </c>
      <c r="C501" s="35">
        <v>35.488579000000001</v>
      </c>
      <c r="D501" s="35">
        <v>22.938635000000001</v>
      </c>
      <c r="E501" s="35">
        <v>34.471386000000003</v>
      </c>
      <c r="F501" s="35">
        <v>29.303840999999998</v>
      </c>
      <c r="G501" s="35"/>
      <c r="H501" s="86" cm="1">
        <f t="array" ref="H501">SUM($N$3:$N$7*$B501:$F501)</f>
        <v>4843832.6970000006</v>
      </c>
      <c r="I501" s="87">
        <f t="shared" si="14"/>
        <v>2.0611891080253297E-2</v>
      </c>
      <c r="J501" s="87">
        <f t="shared" si="15"/>
        <v>3.6092860450698261E-4</v>
      </c>
      <c r="K501" s="35"/>
      <c r="L501" s="35"/>
      <c r="M501" s="35"/>
      <c r="N501" s="35"/>
    </row>
    <row r="502" spans="1:14">
      <c r="A502" s="85">
        <v>43465</v>
      </c>
      <c r="B502" s="35">
        <v>24.580368</v>
      </c>
      <c r="C502" s="35">
        <v>35.488579000000001</v>
      </c>
      <c r="D502" s="35">
        <v>22.938635000000001</v>
      </c>
      <c r="E502" s="35">
        <v>34.471386000000003</v>
      </c>
      <c r="F502" s="35">
        <v>29.303840999999998</v>
      </c>
      <c r="G502" s="35"/>
      <c r="H502" s="86" cm="1">
        <f t="array" ref="H502">SUM($N$3:$N$7*$B502:$F502)</f>
        <v>4843832.6970000006</v>
      </c>
      <c r="I502" s="87">
        <f t="shared" si="14"/>
        <v>0</v>
      </c>
      <c r="J502" s="87">
        <f t="shared" si="15"/>
        <v>2.0611891080253297E-2</v>
      </c>
      <c r="K502" s="35"/>
      <c r="L502" s="35"/>
      <c r="M502" s="35"/>
      <c r="N502" s="35"/>
    </row>
    <row r="503" spans="1:14">
      <c r="A503" s="85">
        <v>43467</v>
      </c>
      <c r="B503" s="35">
        <v>24.360372999999999</v>
      </c>
      <c r="C503" s="35">
        <v>37.261105000000001</v>
      </c>
      <c r="D503" s="35">
        <v>22.762858999999999</v>
      </c>
      <c r="E503" s="35">
        <v>33.990231000000001</v>
      </c>
      <c r="F503" s="35">
        <v>30.161884000000001</v>
      </c>
      <c r="G503" s="35"/>
      <c r="H503" s="86" cm="1">
        <f t="array" ref="H503">SUM($N$3:$N$7*$B503:$F503)</f>
        <v>4901702.9159999993</v>
      </c>
      <c r="I503" s="87">
        <f t="shared" si="14"/>
        <v>1.1947196077981781E-2</v>
      </c>
      <c r="J503" s="87">
        <f t="shared" si="15"/>
        <v>1.1947196077981781E-2</v>
      </c>
      <c r="K503" s="35"/>
      <c r="L503" s="35"/>
      <c r="M503" s="35"/>
      <c r="N503" s="35"/>
    </row>
    <row r="504" spans="1:14">
      <c r="A504" s="85">
        <v>43468</v>
      </c>
      <c r="B504" s="35">
        <v>25.062667999999999</v>
      </c>
      <c r="C504" s="35">
        <v>36.250954</v>
      </c>
      <c r="D504" s="35">
        <v>22.516777000000001</v>
      </c>
      <c r="E504" s="35">
        <v>33.199764000000002</v>
      </c>
      <c r="F504" s="35">
        <v>30.123581000000001</v>
      </c>
      <c r="G504" s="35"/>
      <c r="H504" s="86" cm="1">
        <f t="array" ref="H504">SUM($N$3:$N$7*$B504:$F504)</f>
        <v>4856073.5519999992</v>
      </c>
      <c r="I504" s="87">
        <f t="shared" si="14"/>
        <v>-9.3088799508957987E-3</v>
      </c>
      <c r="J504" s="87">
        <f t="shared" si="15"/>
        <v>2.5271011130463261E-3</v>
      </c>
      <c r="K504" s="35"/>
      <c r="L504" s="35"/>
      <c r="M504" s="35"/>
      <c r="N504" s="35"/>
    </row>
    <row r="505" spans="1:14">
      <c r="A505" s="85">
        <v>43469</v>
      </c>
      <c r="B505" s="35">
        <v>26.281110999999999</v>
      </c>
      <c r="C505" s="35">
        <v>37.108623999999999</v>
      </c>
      <c r="D505" s="35">
        <v>23.562636999999999</v>
      </c>
      <c r="E505" s="35">
        <v>34.660412000000001</v>
      </c>
      <c r="F505" s="35">
        <v>31.081220999999999</v>
      </c>
      <c r="G505" s="35"/>
      <c r="H505" s="86" cm="1">
        <f t="array" ref="H505">SUM($N$3:$N$7*$B505:$F505)</f>
        <v>5038902.165000001</v>
      </c>
      <c r="I505" s="87">
        <f t="shared" si="14"/>
        <v>3.7649473600889438E-2</v>
      </c>
      <c r="J505" s="87">
        <f t="shared" si="15"/>
        <v>2.7990119220028475E-2</v>
      </c>
      <c r="K505" s="35"/>
      <c r="L505" s="35"/>
      <c r="M505" s="35"/>
      <c r="N505" s="35"/>
    </row>
    <row r="506" spans="1:14">
      <c r="A506" s="85">
        <v>43472</v>
      </c>
      <c r="B506" s="35">
        <v>26.40803</v>
      </c>
      <c r="C506" s="35">
        <v>37.299225</v>
      </c>
      <c r="D506" s="35">
        <v>24.046019000000001</v>
      </c>
      <c r="E506" s="35">
        <v>35.571174999999997</v>
      </c>
      <c r="F506" s="35">
        <v>31.540887999999999</v>
      </c>
      <c r="G506" s="35"/>
      <c r="H506" s="86" cm="1">
        <f t="array" ref="H506">SUM($N$3:$N$7*$B506:$F506)</f>
        <v>5110556.1209999993</v>
      </c>
      <c r="I506" s="87">
        <f t="shared" si="14"/>
        <v>1.4220152258105578E-2</v>
      </c>
      <c r="J506" s="87">
        <f t="shared" si="15"/>
        <v>5.2405007106037349E-2</v>
      </c>
      <c r="K506" s="35"/>
      <c r="L506" s="35"/>
      <c r="M506" s="35"/>
      <c r="N506" s="35"/>
    </row>
    <row r="507" spans="1:14">
      <c r="A507" s="85">
        <v>43473</v>
      </c>
      <c r="B507" s="35">
        <v>26.145724999999999</v>
      </c>
      <c r="C507" s="35">
        <v>38.080654000000003</v>
      </c>
      <c r="D507" s="35">
        <v>24.063593000000001</v>
      </c>
      <c r="E507" s="35">
        <v>35.536808000000001</v>
      </c>
      <c r="F507" s="35">
        <v>31.104206000000001</v>
      </c>
      <c r="G507" s="35"/>
      <c r="H507" s="86" cm="1">
        <f t="array" ref="H507">SUM($N$3:$N$7*$B507:$F507)</f>
        <v>5112722.5380000006</v>
      </c>
      <c r="I507" s="87">
        <f t="shared" si="14"/>
        <v>4.2391022595356098E-4</v>
      </c>
      <c r="J507" s="87">
        <f t="shared" si="15"/>
        <v>1.4650090552015937E-2</v>
      </c>
      <c r="K507" s="35"/>
      <c r="L507" s="35"/>
      <c r="M507" s="35"/>
      <c r="N507" s="35"/>
    </row>
    <row r="508" spans="1:14">
      <c r="A508" s="85">
        <v>43474</v>
      </c>
      <c r="B508" s="35">
        <v>26.374186000000002</v>
      </c>
      <c r="C508" s="35">
        <v>38.252189999999999</v>
      </c>
      <c r="D508" s="35">
        <v>24.626076000000001</v>
      </c>
      <c r="E508" s="35">
        <v>35.846119000000002</v>
      </c>
      <c r="F508" s="35">
        <v>31.586859</v>
      </c>
      <c r="G508" s="35"/>
      <c r="H508" s="86" cm="1">
        <f t="array" ref="H508">SUM($N$3:$N$7*$B508:$F508)</f>
        <v>5170619.1900000004</v>
      </c>
      <c r="I508" s="87">
        <f t="shared" si="14"/>
        <v>1.1324035593499593E-2</v>
      </c>
      <c r="J508" s="87">
        <f t="shared" si="15"/>
        <v>1.17527461939404E-2</v>
      </c>
      <c r="K508" s="35"/>
      <c r="L508" s="35"/>
      <c r="M508" s="35"/>
      <c r="N508" s="35"/>
    </row>
    <row r="509" spans="1:14">
      <c r="A509" s="85">
        <v>43475</v>
      </c>
      <c r="B509" s="35">
        <v>26.001885999999999</v>
      </c>
      <c r="C509" s="35">
        <v>39.205162000000001</v>
      </c>
      <c r="D509" s="35">
        <v>24.485455000000002</v>
      </c>
      <c r="E509" s="35">
        <v>36.189804000000002</v>
      </c>
      <c r="F509" s="35">
        <v>31.257428999999998</v>
      </c>
      <c r="G509" s="35"/>
      <c r="H509" s="86" cm="1">
        <f t="array" ref="H509">SUM($N$3:$N$7*$B509:$F509)</f>
        <v>5185611.2880000006</v>
      </c>
      <c r="I509" s="87">
        <f t="shared" si="14"/>
        <v>2.8994782731235347E-3</v>
      </c>
      <c r="J509" s="87">
        <f t="shared" si="15"/>
        <v>1.4256347661790514E-2</v>
      </c>
      <c r="K509" s="35"/>
      <c r="L509" s="35"/>
      <c r="M509" s="35"/>
      <c r="N509" s="35"/>
    </row>
    <row r="510" spans="1:14">
      <c r="A510" s="85">
        <v>43476</v>
      </c>
      <c r="B510" s="35">
        <v>25.553432000000001</v>
      </c>
      <c r="C510" s="35">
        <v>39.776943000000003</v>
      </c>
      <c r="D510" s="35">
        <v>24.336046</v>
      </c>
      <c r="E510" s="35">
        <v>36.069510999999999</v>
      </c>
      <c r="F510" s="35">
        <v>30.636876999999998</v>
      </c>
      <c r="G510" s="35"/>
      <c r="H510" s="86" cm="1">
        <f t="array" ref="H510">SUM($N$3:$N$7*$B510:$F510)</f>
        <v>5160302.6969999997</v>
      </c>
      <c r="I510" s="87">
        <f t="shared" si="14"/>
        <v>-4.8805414818822168E-3</v>
      </c>
      <c r="J510" s="87">
        <f t="shared" si="15"/>
        <v>-1.9952142327466227E-3</v>
      </c>
      <c r="K510" s="35"/>
      <c r="L510" s="35"/>
      <c r="M510" s="35"/>
      <c r="N510" s="35"/>
    </row>
    <row r="511" spans="1:14">
      <c r="A511" s="85">
        <v>43479</v>
      </c>
      <c r="B511" s="35">
        <v>24.961131999999999</v>
      </c>
      <c r="C511" s="35">
        <v>38.919269999999997</v>
      </c>
      <c r="D511" s="35">
        <v>24.423933000000002</v>
      </c>
      <c r="E511" s="35">
        <v>36.138247999999997</v>
      </c>
      <c r="F511" s="35">
        <v>31.272751</v>
      </c>
      <c r="G511" s="35"/>
      <c r="H511" s="86" cm="1">
        <f t="array" ref="H511">SUM($N$3:$N$7*$B511:$F511)</f>
        <v>5138606.0220000008</v>
      </c>
      <c r="I511" s="87">
        <f t="shared" si="14"/>
        <v>-4.204535329412451E-3</v>
      </c>
      <c r="J511" s="87">
        <f t="shared" si="15"/>
        <v>-9.0645564022074909E-3</v>
      </c>
      <c r="K511" s="35"/>
      <c r="L511" s="35"/>
      <c r="M511" s="35"/>
      <c r="N511" s="35"/>
    </row>
    <row r="512" spans="1:14">
      <c r="A512" s="85">
        <v>43480</v>
      </c>
      <c r="B512" s="35">
        <v>25.130362000000002</v>
      </c>
      <c r="C512" s="35">
        <v>38.595261000000001</v>
      </c>
      <c r="D512" s="35">
        <v>24.388777000000001</v>
      </c>
      <c r="E512" s="35">
        <v>36.602221999999998</v>
      </c>
      <c r="F512" s="35">
        <v>31.586859</v>
      </c>
      <c r="G512" s="35"/>
      <c r="H512" s="86" cm="1">
        <f t="array" ref="H512">SUM($N$3:$N$7*$B512:$F512)</f>
        <v>5158014.8730000006</v>
      </c>
      <c r="I512" s="87">
        <f t="shared" si="14"/>
        <v>3.7770653980679914E-3</v>
      </c>
      <c r="J512" s="87">
        <f t="shared" si="15"/>
        <v>-4.4335073625223487E-4</v>
      </c>
      <c r="K512" s="35"/>
      <c r="L512" s="35"/>
      <c r="M512" s="35"/>
      <c r="N512" s="35"/>
    </row>
    <row r="513" spans="1:14">
      <c r="A513" s="85">
        <v>43481</v>
      </c>
      <c r="B513" s="35">
        <v>25.714196999999999</v>
      </c>
      <c r="C513" s="35">
        <v>39.738827000000001</v>
      </c>
      <c r="D513" s="35">
        <v>24.467876</v>
      </c>
      <c r="E513" s="35">
        <v>37.220852000000001</v>
      </c>
      <c r="F513" s="35">
        <v>31.602179</v>
      </c>
      <c r="G513" s="35"/>
      <c r="H513" s="86" cm="1">
        <f t="array" ref="H513">SUM($N$3:$N$7*$B513:$F513)</f>
        <v>5238549.7229999993</v>
      </c>
      <c r="I513" s="87">
        <f t="shared" si="14"/>
        <v>1.5613535823939539E-2</v>
      </c>
      <c r="J513" s="87">
        <f t="shared" si="15"/>
        <v>1.9449574567909522E-2</v>
      </c>
      <c r="K513" s="35"/>
      <c r="L513" s="35"/>
      <c r="M513" s="35"/>
      <c r="N513" s="35"/>
    </row>
    <row r="514" spans="1:14">
      <c r="A514" s="85">
        <v>43482</v>
      </c>
      <c r="B514" s="35">
        <v>25.181128999999999</v>
      </c>
      <c r="C514" s="35">
        <v>40.501198000000002</v>
      </c>
      <c r="D514" s="35">
        <v>23.448381000000001</v>
      </c>
      <c r="E514" s="35">
        <v>36.739697</v>
      </c>
      <c r="F514" s="35">
        <v>31.632828</v>
      </c>
      <c r="G514" s="35"/>
      <c r="H514" s="86" cm="1">
        <f t="array" ref="H514">SUM($N$3:$N$7*$B514:$F514)</f>
        <v>5197606.6890000012</v>
      </c>
      <c r="I514" s="87">
        <f t="shared" si="14"/>
        <v>-7.8157192667727138E-3</v>
      </c>
      <c r="J514" s="87">
        <f t="shared" si="15"/>
        <v>7.6757855444051781E-3</v>
      </c>
      <c r="K514" s="35"/>
      <c r="L514" s="35"/>
      <c r="M514" s="35"/>
      <c r="N514" s="35"/>
    </row>
    <row r="515" spans="1:14">
      <c r="A515" s="85">
        <v>43483</v>
      </c>
      <c r="B515" s="35">
        <v>25.900347</v>
      </c>
      <c r="C515" s="35">
        <v>41.854416000000001</v>
      </c>
      <c r="D515" s="35">
        <v>23.896609999999999</v>
      </c>
      <c r="E515" s="35">
        <v>37.134932999999997</v>
      </c>
      <c r="F515" s="35">
        <v>32.674743999999997</v>
      </c>
      <c r="G515" s="35"/>
      <c r="H515" s="86" cm="1">
        <f t="array" ref="H515">SUM($N$3:$N$7*$B515:$F515)</f>
        <v>5328214.6500000013</v>
      </c>
      <c r="I515" s="87">
        <f t="shared" si="14"/>
        <v>2.5128481013465986E-2</v>
      </c>
      <c r="J515" s="87">
        <f t="shared" si="15"/>
        <v>1.7116364593491529E-2</v>
      </c>
      <c r="K515" s="35"/>
      <c r="L515" s="35"/>
      <c r="M515" s="35"/>
      <c r="N515" s="35"/>
    </row>
    <row r="516" spans="1:14">
      <c r="A516" s="85">
        <v>43486</v>
      </c>
      <c r="B516" s="35">
        <v>25.384201000000001</v>
      </c>
      <c r="C516" s="35">
        <v>41.263576999999998</v>
      </c>
      <c r="D516" s="35">
        <v>23.835087000000001</v>
      </c>
      <c r="E516" s="35">
        <v>37.289585000000002</v>
      </c>
      <c r="F516" s="35">
        <v>32.559821999999997</v>
      </c>
      <c r="G516" s="35"/>
      <c r="H516" s="86" cm="1">
        <f t="array" ref="H516">SUM($N$3:$N$7*$B516:$F516)</f>
        <v>5290964.9759999998</v>
      </c>
      <c r="I516" s="87">
        <f t="shared" si="14"/>
        <v>-6.9910235316817948E-3</v>
      </c>
      <c r="J516" s="87">
        <f t="shared" si="15"/>
        <v>1.7961783679703691E-2</v>
      </c>
      <c r="K516" s="35"/>
      <c r="L516" s="35"/>
      <c r="M516" s="35"/>
      <c r="N516" s="35"/>
    </row>
    <row r="517" spans="1:14">
      <c r="A517" s="85">
        <v>43487</v>
      </c>
      <c r="B517" s="35">
        <v>24.952673000000001</v>
      </c>
      <c r="C517" s="35">
        <v>41.225451999999997</v>
      </c>
      <c r="D517" s="35">
        <v>23.861453999999998</v>
      </c>
      <c r="E517" s="35">
        <v>37.375511000000003</v>
      </c>
      <c r="F517" s="35">
        <v>32.299343</v>
      </c>
      <c r="G517" s="35"/>
      <c r="H517" s="86" cm="1">
        <f t="array" ref="H517">SUM($N$3:$N$7*$B517:$F517)</f>
        <v>5270576.2889999999</v>
      </c>
      <c r="I517" s="87">
        <f t="shared" ref="I517:I580" si="16">H517/H516-1</f>
        <v>-3.8534912048149295E-3</v>
      </c>
      <c r="J517" s="87">
        <f t="shared" si="15"/>
        <v>-1.0817574888804748E-2</v>
      </c>
      <c r="K517" s="35"/>
      <c r="L517" s="35"/>
      <c r="M517" s="35"/>
      <c r="N517" s="35"/>
    </row>
    <row r="518" spans="1:14">
      <c r="A518" s="85">
        <v>43488</v>
      </c>
      <c r="B518" s="35">
        <v>24.698830000000001</v>
      </c>
      <c r="C518" s="35">
        <v>41.644759999999998</v>
      </c>
      <c r="D518" s="35">
        <v>23.668102000000001</v>
      </c>
      <c r="E518" s="35">
        <v>36.911537000000003</v>
      </c>
      <c r="F518" s="35">
        <v>31.931605999999999</v>
      </c>
      <c r="G518" s="35"/>
      <c r="H518" s="86" cm="1">
        <f t="array" ref="H518">SUM($N$3:$N$7*$B518:$F518)</f>
        <v>5242209.5550000006</v>
      </c>
      <c r="I518" s="87">
        <f t="shared" si="16"/>
        <v>-5.3820934267098108E-3</v>
      </c>
      <c r="J518" s="87">
        <f t="shared" ref="J518:J581" si="17">H518/H516-1</f>
        <v>-9.2148447818414247E-3</v>
      </c>
      <c r="K518" s="35"/>
      <c r="L518" s="35"/>
      <c r="M518" s="35"/>
      <c r="N518" s="35"/>
    </row>
    <row r="519" spans="1:14">
      <c r="A519" s="85">
        <v>43489</v>
      </c>
      <c r="B519" s="35">
        <v>24.588829</v>
      </c>
      <c r="C519" s="35">
        <v>42.102187999999998</v>
      </c>
      <c r="D519" s="35">
        <v>24.019651</v>
      </c>
      <c r="E519" s="35">
        <v>36.516300000000001</v>
      </c>
      <c r="F519" s="35">
        <v>32.015881</v>
      </c>
      <c r="G519" s="35"/>
      <c r="H519" s="86" cm="1">
        <f t="array" ref="H519">SUM($N$3:$N$7*$B519:$F519)</f>
        <v>5255014.0170000009</v>
      </c>
      <c r="I519" s="87">
        <f t="shared" si="16"/>
        <v>2.4425696580152589E-3</v>
      </c>
      <c r="J519" s="87">
        <f t="shared" si="17"/>
        <v>-2.9526699067952134E-3</v>
      </c>
      <c r="K519" s="35"/>
      <c r="L519" s="35"/>
      <c r="M519" s="35"/>
      <c r="N519" s="35"/>
    </row>
    <row r="520" spans="1:14">
      <c r="A520" s="85">
        <v>43490</v>
      </c>
      <c r="B520" s="35">
        <v>26.416494</v>
      </c>
      <c r="C520" s="35">
        <v>40.691794999999999</v>
      </c>
      <c r="D520" s="35">
        <v>24.687597</v>
      </c>
      <c r="E520" s="35">
        <v>36.722515000000001</v>
      </c>
      <c r="F520" s="35">
        <v>32.467888000000002</v>
      </c>
      <c r="G520" s="35"/>
      <c r="H520" s="86" cm="1">
        <f t="array" ref="H520">SUM($N$3:$N$7*$B520:$F520)</f>
        <v>5312547.5369999995</v>
      </c>
      <c r="I520" s="87">
        <f t="shared" si="16"/>
        <v>1.0948309521892297E-2</v>
      </c>
      <c r="J520" s="87">
        <f t="shared" si="17"/>
        <v>1.3417621188552165E-2</v>
      </c>
      <c r="K520" s="35"/>
      <c r="L520" s="35"/>
      <c r="M520" s="35"/>
      <c r="N520" s="35"/>
    </row>
    <row r="521" spans="1:14">
      <c r="A521" s="85">
        <v>43493</v>
      </c>
      <c r="B521" s="35">
        <v>25.739581999999999</v>
      </c>
      <c r="C521" s="35">
        <v>40.501198000000002</v>
      </c>
      <c r="D521" s="35">
        <v>24.916105000000002</v>
      </c>
      <c r="E521" s="35">
        <v>37.066195999999998</v>
      </c>
      <c r="F521" s="35">
        <v>32.100150999999997</v>
      </c>
      <c r="G521" s="35"/>
      <c r="H521" s="86" cm="1">
        <f t="array" ref="H521">SUM($N$3:$N$7*$B521:$F521)</f>
        <v>5290666.6559999995</v>
      </c>
      <c r="I521" s="87">
        <f t="shared" si="16"/>
        <v>-4.1187172157250984E-3</v>
      </c>
      <c r="J521" s="87">
        <f t="shared" si="17"/>
        <v>6.7844993152561539E-3</v>
      </c>
      <c r="K521" s="35"/>
      <c r="L521" s="35"/>
      <c r="M521" s="35"/>
      <c r="N521" s="35"/>
    </row>
    <row r="522" spans="1:14">
      <c r="A522" s="85">
        <v>43494</v>
      </c>
      <c r="B522" s="35">
        <v>25.468819</v>
      </c>
      <c r="C522" s="35">
        <v>41.625706000000001</v>
      </c>
      <c r="D522" s="35">
        <v>24.643651999999999</v>
      </c>
      <c r="E522" s="35">
        <v>36.945908000000003</v>
      </c>
      <c r="F522" s="35">
        <v>32.329990000000002</v>
      </c>
      <c r="G522" s="35"/>
      <c r="H522" s="86" cm="1">
        <f t="array" ref="H522">SUM($N$3:$N$7*$B522:$F522)</f>
        <v>5313464.4749999996</v>
      </c>
      <c r="I522" s="87">
        <f t="shared" si="16"/>
        <v>4.3090635797562449E-3</v>
      </c>
      <c r="J522" s="87">
        <f t="shared" si="17"/>
        <v>1.7259854968143529E-4</v>
      </c>
      <c r="K522" s="35"/>
      <c r="L522" s="35"/>
      <c r="M522" s="35"/>
      <c r="N522" s="35"/>
    </row>
    <row r="523" spans="1:14">
      <c r="A523" s="85">
        <v>43495</v>
      </c>
      <c r="B523" s="35">
        <v>26.001885999999999</v>
      </c>
      <c r="C523" s="35">
        <v>42.883625000000002</v>
      </c>
      <c r="D523" s="35">
        <v>24.353622000000001</v>
      </c>
      <c r="E523" s="35">
        <v>37.049007000000003</v>
      </c>
      <c r="F523" s="35">
        <v>32.866272000000002</v>
      </c>
      <c r="G523" s="35"/>
      <c r="H523" s="86" cm="1">
        <f t="array" ref="H523">SUM($N$3:$N$7*$B523:$F523)</f>
        <v>5384095.5959999999</v>
      </c>
      <c r="I523" s="87">
        <f t="shared" si="16"/>
        <v>1.3292856540647158E-2</v>
      </c>
      <c r="J523" s="87">
        <f t="shared" si="17"/>
        <v>1.7659199884393573E-2</v>
      </c>
      <c r="K523" s="35"/>
      <c r="L523" s="35"/>
      <c r="M523" s="35"/>
      <c r="N523" s="35"/>
    </row>
    <row r="524" spans="1:14">
      <c r="A524" s="85">
        <v>43496</v>
      </c>
      <c r="B524" s="35">
        <v>25.722657999999999</v>
      </c>
      <c r="C524" s="35">
        <v>42.521495999999999</v>
      </c>
      <c r="D524" s="35">
        <v>24.503031</v>
      </c>
      <c r="E524" s="35">
        <v>37.049007000000003</v>
      </c>
      <c r="F524" s="35">
        <v>33.249321000000002</v>
      </c>
      <c r="G524" s="35"/>
      <c r="H524" s="86" cm="1">
        <f t="array" ref="H524">SUM($N$3:$N$7*$B524:$F524)</f>
        <v>5380501.9289999995</v>
      </c>
      <c r="I524" s="87">
        <f t="shared" si="16"/>
        <v>-6.6745973133730541E-4</v>
      </c>
      <c r="J524" s="87">
        <f t="shared" si="17"/>
        <v>1.2616524362854653E-2</v>
      </c>
      <c r="K524" s="35"/>
      <c r="L524" s="35"/>
      <c r="M524" s="35"/>
      <c r="N524" s="35"/>
    </row>
    <row r="525" spans="1:14">
      <c r="A525" s="85">
        <v>43497</v>
      </c>
      <c r="B525" s="35">
        <v>26.230343000000001</v>
      </c>
      <c r="C525" s="35">
        <v>42.159370000000003</v>
      </c>
      <c r="D525" s="35">
        <v>24.379989999999999</v>
      </c>
      <c r="E525" s="35">
        <v>36.945908000000003</v>
      </c>
      <c r="F525" s="35">
        <v>32.766674000000002</v>
      </c>
      <c r="G525" s="35"/>
      <c r="H525" s="86" cm="1">
        <f t="array" ref="H525">SUM($N$3:$N$7*$B525:$F525)</f>
        <v>5361915.4050000021</v>
      </c>
      <c r="I525" s="87">
        <f t="shared" si="16"/>
        <v>-3.4544219564013323E-3</v>
      </c>
      <c r="J525" s="87">
        <f t="shared" si="17"/>
        <v>-4.1195760001876414E-3</v>
      </c>
      <c r="K525" s="35"/>
      <c r="L525" s="35"/>
      <c r="M525" s="35"/>
      <c r="N525" s="35"/>
    </row>
    <row r="526" spans="1:14">
      <c r="A526" s="85">
        <v>43500</v>
      </c>
      <c r="B526" s="35">
        <v>26.230343000000001</v>
      </c>
      <c r="C526" s="35">
        <v>42.502429999999997</v>
      </c>
      <c r="D526" s="35">
        <v>23.624154999999998</v>
      </c>
      <c r="E526" s="35">
        <v>36.756878</v>
      </c>
      <c r="F526" s="35">
        <v>32.988846000000002</v>
      </c>
      <c r="G526" s="35"/>
      <c r="H526" s="86" cm="1">
        <f t="array" ref="H526">SUM($N$3:$N$7*$B526:$F526)</f>
        <v>5349387.5159999998</v>
      </c>
      <c r="I526" s="87">
        <f t="shared" si="16"/>
        <v>-2.3364577867677205E-3</v>
      </c>
      <c r="J526" s="87">
        <f t="shared" si="17"/>
        <v>-5.7828086320903527E-3</v>
      </c>
      <c r="K526" s="35"/>
      <c r="L526" s="35"/>
      <c r="M526" s="35"/>
      <c r="N526" s="35"/>
    </row>
    <row r="527" spans="1:14">
      <c r="A527" s="85">
        <v>43501</v>
      </c>
      <c r="B527" s="35">
        <v>26.831099999999999</v>
      </c>
      <c r="C527" s="35">
        <v>42.940800000000003</v>
      </c>
      <c r="D527" s="35">
        <v>23.624154999999998</v>
      </c>
      <c r="E527" s="35">
        <v>37.358322000000001</v>
      </c>
      <c r="F527" s="35">
        <v>33.073112000000002</v>
      </c>
      <c r="G527" s="35"/>
      <c r="H527" s="86" cm="1">
        <f t="array" ref="H527">SUM($N$3:$N$7*$B527:$F527)</f>
        <v>5406307.1370000001</v>
      </c>
      <c r="I527" s="87">
        <f t="shared" si="16"/>
        <v>1.0640399640099663E-2</v>
      </c>
      <c r="J527" s="87">
        <f t="shared" si="17"/>
        <v>8.2790810087385314E-3</v>
      </c>
      <c r="K527" s="35"/>
      <c r="L527" s="35"/>
      <c r="M527" s="35"/>
      <c r="N527" s="35"/>
    </row>
    <row r="528" spans="1:14">
      <c r="A528" s="85">
        <v>43502</v>
      </c>
      <c r="B528" s="35">
        <v>26.628029000000002</v>
      </c>
      <c r="C528" s="35">
        <v>42.483376</v>
      </c>
      <c r="D528" s="35">
        <v>23.940552</v>
      </c>
      <c r="E528" s="35">
        <v>37.976954999999997</v>
      </c>
      <c r="F528" s="35">
        <v>34.643653999999998</v>
      </c>
      <c r="G528" s="35"/>
      <c r="H528" s="86" cm="1">
        <f t="array" ref="H528">SUM($N$3:$N$7*$B528:$F528)</f>
        <v>5467194.6780000012</v>
      </c>
      <c r="I528" s="87">
        <f t="shared" si="16"/>
        <v>1.1262316301509312E-2</v>
      </c>
      <c r="J528" s="87">
        <f t="shared" si="17"/>
        <v>2.2022551487930198E-2</v>
      </c>
      <c r="K528" s="35"/>
      <c r="L528" s="35"/>
      <c r="M528" s="35"/>
      <c r="N528" s="35"/>
    </row>
    <row r="529" spans="1:14">
      <c r="A529" s="85">
        <v>43503</v>
      </c>
      <c r="B529" s="35">
        <v>26.458801000000001</v>
      </c>
      <c r="C529" s="35">
        <v>42.407139000000001</v>
      </c>
      <c r="D529" s="35">
        <v>22.235534999999999</v>
      </c>
      <c r="E529" s="35">
        <v>37.375511000000003</v>
      </c>
      <c r="F529" s="35">
        <v>35.241222</v>
      </c>
      <c r="G529" s="35"/>
      <c r="H529" s="86" cm="1">
        <f t="array" ref="H529">SUM($N$3:$N$7*$B529:$F529)</f>
        <v>5402700.8639999991</v>
      </c>
      <c r="I529" s="87">
        <f t="shared" si="16"/>
        <v>-1.1796509507796649E-2</v>
      </c>
      <c r="J529" s="87">
        <f t="shared" si="17"/>
        <v>-6.6704922761784413E-4</v>
      </c>
      <c r="K529" s="35"/>
      <c r="L529" s="35"/>
      <c r="M529" s="35"/>
      <c r="N529" s="35"/>
    </row>
    <row r="530" spans="1:14">
      <c r="A530" s="85">
        <v>43504</v>
      </c>
      <c r="B530" s="35">
        <v>26.221879999999999</v>
      </c>
      <c r="C530" s="35">
        <v>41.930649000000003</v>
      </c>
      <c r="D530" s="35">
        <v>21.813673000000001</v>
      </c>
      <c r="E530" s="35">
        <v>36.052329999999998</v>
      </c>
      <c r="F530" s="35">
        <v>35.241222</v>
      </c>
      <c r="G530" s="35"/>
      <c r="H530" s="86" cm="1">
        <f t="array" ref="H530">SUM($N$3:$N$7*$B530:$F530)</f>
        <v>5321571.8820000002</v>
      </c>
      <c r="I530" s="87">
        <f t="shared" si="16"/>
        <v>-1.5016374965452606E-2</v>
      </c>
      <c r="J530" s="87">
        <f t="shared" si="17"/>
        <v>-2.6635743663196654E-2</v>
      </c>
      <c r="K530" s="35"/>
      <c r="L530" s="35"/>
      <c r="M530" s="35"/>
      <c r="N530" s="35"/>
    </row>
    <row r="531" spans="1:14">
      <c r="A531" s="85">
        <v>43508</v>
      </c>
      <c r="B531" s="35">
        <v>26.924177</v>
      </c>
      <c r="C531" s="35">
        <v>42.197479000000001</v>
      </c>
      <c r="D531" s="35">
        <v>22.191589</v>
      </c>
      <c r="E531" s="35">
        <v>36.842799999999997</v>
      </c>
      <c r="F531" s="35">
        <v>35.248877999999998</v>
      </c>
      <c r="G531" s="35"/>
      <c r="H531" s="86" cm="1">
        <f t="array" ref="H531">SUM($N$3:$N$7*$B531:$F531)</f>
        <v>5392362.4589999998</v>
      </c>
      <c r="I531" s="87">
        <f t="shared" si="16"/>
        <v>1.3302568972044959E-2</v>
      </c>
      <c r="J531" s="87">
        <f t="shared" si="17"/>
        <v>-1.9135623570958327E-3</v>
      </c>
      <c r="K531" s="35"/>
      <c r="L531" s="35"/>
      <c r="M531" s="35"/>
      <c r="N531" s="35"/>
    </row>
    <row r="532" spans="1:14">
      <c r="A532" s="85">
        <v>43509</v>
      </c>
      <c r="B532" s="35">
        <v>26.924177</v>
      </c>
      <c r="C532" s="35">
        <v>40.196250999999997</v>
      </c>
      <c r="D532" s="35">
        <v>22.226745999999999</v>
      </c>
      <c r="E532" s="35">
        <v>37.031821999999998</v>
      </c>
      <c r="F532" s="35">
        <v>34.750908000000003</v>
      </c>
      <c r="G532" s="35"/>
      <c r="H532" s="86" cm="1">
        <f t="array" ref="H532">SUM($N$3:$N$7*$B532:$F532)</f>
        <v>5317286.8319999995</v>
      </c>
      <c r="I532" s="87">
        <f t="shared" si="16"/>
        <v>-1.3922585429081646E-2</v>
      </c>
      <c r="J532" s="87">
        <f t="shared" si="17"/>
        <v>-8.0522260997628603E-4</v>
      </c>
      <c r="K532" s="35"/>
      <c r="L532" s="35"/>
      <c r="M532" s="35"/>
      <c r="N532" s="35"/>
    </row>
    <row r="533" spans="1:14">
      <c r="A533" s="85">
        <v>43510</v>
      </c>
      <c r="B533" s="35">
        <v>25.824193999999999</v>
      </c>
      <c r="C533" s="35">
        <v>39.986595000000001</v>
      </c>
      <c r="D533" s="35">
        <v>22.024605000000001</v>
      </c>
      <c r="E533" s="35">
        <v>37.375511000000003</v>
      </c>
      <c r="F533" s="35">
        <v>35.011386999999999</v>
      </c>
      <c r="G533" s="35"/>
      <c r="H533" s="86" cm="1">
        <f t="array" ref="H533">SUM($N$3:$N$7*$B533:$F533)</f>
        <v>5287335.6360000009</v>
      </c>
      <c r="I533" s="87">
        <f t="shared" si="16"/>
        <v>-5.6327967526124123E-3</v>
      </c>
      <c r="J533" s="87">
        <f t="shared" si="17"/>
        <v>-1.9476959087701196E-2</v>
      </c>
      <c r="K533" s="35"/>
      <c r="L533" s="35"/>
      <c r="M533" s="35"/>
      <c r="N533" s="35"/>
    </row>
    <row r="534" spans="1:14">
      <c r="A534" s="85">
        <v>43511</v>
      </c>
      <c r="B534" s="35">
        <v>27.076481000000001</v>
      </c>
      <c r="C534" s="35">
        <v>40.825211000000003</v>
      </c>
      <c r="D534" s="35">
        <v>22.666184999999999</v>
      </c>
      <c r="E534" s="35">
        <v>37.856667000000002</v>
      </c>
      <c r="F534" s="35">
        <v>35.463394000000001</v>
      </c>
      <c r="G534" s="35"/>
      <c r="H534" s="86" cm="1">
        <f t="array" ref="H534">SUM($N$3:$N$7*$B534:$F534)</f>
        <v>5408301.9539999999</v>
      </c>
      <c r="I534" s="87">
        <f t="shared" si="16"/>
        <v>2.2878501825451147E-2</v>
      </c>
      <c r="J534" s="87">
        <f t="shared" si="17"/>
        <v>1.7116835122051643E-2</v>
      </c>
      <c r="K534" s="35"/>
      <c r="L534" s="35"/>
      <c r="M534" s="35"/>
      <c r="N534" s="35"/>
    </row>
    <row r="535" spans="1:14">
      <c r="A535" s="85">
        <v>43514</v>
      </c>
      <c r="B535" s="35">
        <v>27.093405000000001</v>
      </c>
      <c r="C535" s="35">
        <v>40.691794999999999</v>
      </c>
      <c r="D535" s="35">
        <v>22.560718999999999</v>
      </c>
      <c r="E535" s="35">
        <v>38.183163</v>
      </c>
      <c r="F535" s="35">
        <v>35.317833</v>
      </c>
      <c r="G535" s="35"/>
      <c r="H535" s="86" cm="1">
        <f t="array" ref="H535">SUM($N$3:$N$7*$B535:$F535)</f>
        <v>5406948.1950000003</v>
      </c>
      <c r="I535" s="87">
        <f t="shared" si="16"/>
        <v>-2.503112828229348E-4</v>
      </c>
      <c r="J535" s="87">
        <f t="shared" si="17"/>
        <v>2.2622463795487269E-2</v>
      </c>
      <c r="K535" s="35"/>
      <c r="L535" s="35"/>
      <c r="M535" s="35"/>
      <c r="N535" s="35"/>
    </row>
    <row r="536" spans="1:14">
      <c r="A536" s="85">
        <v>43515</v>
      </c>
      <c r="B536" s="35">
        <v>27.059560999999999</v>
      </c>
      <c r="C536" s="35">
        <v>41.14922</v>
      </c>
      <c r="D536" s="35">
        <v>22.481618999999998</v>
      </c>
      <c r="E536" s="35">
        <v>38.183163</v>
      </c>
      <c r="F536" s="35">
        <v>35.210579000000003</v>
      </c>
      <c r="G536" s="35"/>
      <c r="H536" s="86" cm="1">
        <f t="array" ref="H536">SUM($N$3:$N$7*$B536:$F536)</f>
        <v>5414776.6859999998</v>
      </c>
      <c r="I536" s="87">
        <f t="shared" si="16"/>
        <v>1.4478575931684556E-3</v>
      </c>
      <c r="J536" s="87">
        <f t="shared" si="17"/>
        <v>1.1971838952540281E-3</v>
      </c>
      <c r="K536" s="35"/>
      <c r="L536" s="35"/>
      <c r="M536" s="35"/>
      <c r="N536" s="35"/>
    </row>
    <row r="537" spans="1:14">
      <c r="A537" s="85">
        <v>43516</v>
      </c>
      <c r="B537" s="35">
        <v>27.584166</v>
      </c>
      <c r="C537" s="35">
        <v>42.064067999999999</v>
      </c>
      <c r="D537" s="35">
        <v>23.140774</v>
      </c>
      <c r="E537" s="35">
        <v>38.475296</v>
      </c>
      <c r="F537" s="35">
        <v>35.547665000000002</v>
      </c>
      <c r="G537" s="35"/>
      <c r="H537" s="86" cm="1">
        <f t="array" ref="H537">SUM($N$3:$N$7*$B537:$F537)</f>
        <v>5504794.9770000009</v>
      </c>
      <c r="I537" s="87">
        <f t="shared" si="16"/>
        <v>1.6624562049390779E-2</v>
      </c>
      <c r="J537" s="87">
        <f t="shared" si="17"/>
        <v>1.8096489640955449E-2</v>
      </c>
      <c r="K537" s="35"/>
      <c r="L537" s="35"/>
      <c r="M537" s="35"/>
      <c r="N537" s="35"/>
    </row>
    <row r="538" spans="1:14">
      <c r="A538" s="85">
        <v>43517</v>
      </c>
      <c r="B538" s="35">
        <v>26.738028</v>
      </c>
      <c r="C538" s="35">
        <v>39.471992</v>
      </c>
      <c r="D538" s="35">
        <v>23.413229000000001</v>
      </c>
      <c r="E538" s="35">
        <v>37.925395999999999</v>
      </c>
      <c r="F538" s="35">
        <v>35.317833</v>
      </c>
      <c r="G538" s="35"/>
      <c r="H538" s="86" cm="1">
        <f t="array" ref="H538">SUM($N$3:$N$7*$B538:$F538)</f>
        <v>5374593.7740000002</v>
      </c>
      <c r="I538" s="87">
        <f t="shared" si="16"/>
        <v>-2.3652325571434374E-2</v>
      </c>
      <c r="J538" s="87">
        <f t="shared" si="17"/>
        <v>-7.4209730761184423E-3</v>
      </c>
      <c r="K538" s="35"/>
      <c r="L538" s="35"/>
      <c r="M538" s="35"/>
      <c r="N538" s="35"/>
    </row>
    <row r="539" spans="1:14">
      <c r="A539" s="85">
        <v>43518</v>
      </c>
      <c r="B539" s="35">
        <v>26.484183999999999</v>
      </c>
      <c r="C539" s="35">
        <v>39.071742999999998</v>
      </c>
      <c r="D539" s="35">
        <v>23.861453999999998</v>
      </c>
      <c r="E539" s="35">
        <v>38.337826</v>
      </c>
      <c r="F539" s="35">
        <v>35.647258999999998</v>
      </c>
      <c r="G539" s="35"/>
      <c r="H539" s="86" cm="1">
        <f t="array" ref="H539">SUM($N$3:$N$7*$B539:$F539)</f>
        <v>5392281.3779999986</v>
      </c>
      <c r="I539" s="87">
        <f t="shared" si="16"/>
        <v>3.2909657443440654E-3</v>
      </c>
      <c r="J539" s="87">
        <f t="shared" si="17"/>
        <v>-2.0439198820320081E-2</v>
      </c>
      <c r="K539" s="35"/>
      <c r="L539" s="35"/>
      <c r="M539" s="35"/>
      <c r="N539" s="35"/>
    </row>
    <row r="540" spans="1:14">
      <c r="A540" s="85">
        <v>43521</v>
      </c>
      <c r="B540" s="35">
        <v>26.51803</v>
      </c>
      <c r="C540" s="35">
        <v>38.995505999999999</v>
      </c>
      <c r="D540" s="35">
        <v>24.028438999999999</v>
      </c>
      <c r="E540" s="35">
        <v>38.715873999999999</v>
      </c>
      <c r="F540" s="35">
        <v>35.241222</v>
      </c>
      <c r="G540" s="35"/>
      <c r="H540" s="86" cm="1">
        <f t="array" ref="H540">SUM($N$3:$N$7*$B540:$F540)</f>
        <v>5395469.3429999994</v>
      </c>
      <c r="I540" s="87">
        <f t="shared" si="16"/>
        <v>5.9120894785036349E-4</v>
      </c>
      <c r="J540" s="87">
        <f t="shared" si="17"/>
        <v>3.884120340589492E-3</v>
      </c>
      <c r="K540" s="35"/>
      <c r="L540" s="35"/>
      <c r="M540" s="35"/>
      <c r="N540" s="35"/>
    </row>
    <row r="541" spans="1:14">
      <c r="A541" s="85">
        <v>43522</v>
      </c>
      <c r="B541" s="35">
        <v>26.314955000000001</v>
      </c>
      <c r="C541" s="35">
        <v>40.005656999999999</v>
      </c>
      <c r="D541" s="35">
        <v>23.817513000000002</v>
      </c>
      <c r="E541" s="35">
        <v>38.664318000000002</v>
      </c>
      <c r="F541" s="35">
        <v>35.394440000000003</v>
      </c>
      <c r="G541" s="35"/>
      <c r="H541" s="86" cm="1">
        <f t="array" ref="H541">SUM($N$3:$N$7*$B541:$F541)</f>
        <v>5418497.1389999995</v>
      </c>
      <c r="I541" s="87">
        <f t="shared" si="16"/>
        <v>4.2679875532749545E-3</v>
      </c>
      <c r="J541" s="87">
        <f t="shared" si="17"/>
        <v>4.8617197735560946E-3</v>
      </c>
      <c r="K541" s="35"/>
      <c r="L541" s="35"/>
      <c r="M541" s="35"/>
      <c r="N541" s="35"/>
    </row>
    <row r="542" spans="1:14">
      <c r="A542" s="85">
        <v>43523</v>
      </c>
      <c r="B542" s="35">
        <v>27.068020000000001</v>
      </c>
      <c r="C542" s="35">
        <v>39.795997999999997</v>
      </c>
      <c r="D542" s="35">
        <v>23.808720000000001</v>
      </c>
      <c r="E542" s="35">
        <v>38.286270000000002</v>
      </c>
      <c r="F542" s="35">
        <v>35.670242000000002</v>
      </c>
      <c r="G542" s="35"/>
      <c r="H542" s="86" cm="1">
        <f t="array" ref="H542">SUM($N$3:$N$7*$B542:$F542)</f>
        <v>5432765.2500000009</v>
      </c>
      <c r="I542" s="87">
        <f t="shared" si="16"/>
        <v>2.633222946138547E-3</v>
      </c>
      <c r="J542" s="87">
        <f t="shared" si="17"/>
        <v>6.9124490621725876E-3</v>
      </c>
      <c r="K542" s="35"/>
      <c r="L542" s="35"/>
      <c r="M542" s="35"/>
      <c r="N542" s="35"/>
    </row>
    <row r="543" spans="1:14">
      <c r="A543" s="85">
        <v>43524</v>
      </c>
      <c r="B543" s="35">
        <v>28.134156999999998</v>
      </c>
      <c r="C543" s="35">
        <v>40.329661999999999</v>
      </c>
      <c r="D543" s="35">
        <v>23.922974</v>
      </c>
      <c r="E543" s="35">
        <v>37.719192999999997</v>
      </c>
      <c r="F543" s="35">
        <v>35.448070999999999</v>
      </c>
      <c r="G543" s="35"/>
      <c r="H543" s="86" cm="1">
        <f t="array" ref="H543">SUM($N$3:$N$7*$B543:$F543)</f>
        <v>5463283.8809999991</v>
      </c>
      <c r="I543" s="87">
        <f t="shared" si="16"/>
        <v>5.6175132912283932E-3</v>
      </c>
      <c r="J543" s="87">
        <f t="shared" si="17"/>
        <v>8.2655284022656872E-3</v>
      </c>
      <c r="K543" s="35"/>
      <c r="L543" s="35"/>
      <c r="M543" s="35"/>
      <c r="N543" s="35"/>
    </row>
    <row r="544" spans="1:14">
      <c r="A544" s="85">
        <v>43525</v>
      </c>
      <c r="B544" s="35">
        <v>28.151078999999999</v>
      </c>
      <c r="C544" s="35">
        <v>40.253425999999997</v>
      </c>
      <c r="D544" s="35">
        <v>24.432721999999998</v>
      </c>
      <c r="E544" s="35">
        <v>38.234715000000001</v>
      </c>
      <c r="F544" s="35">
        <v>35.555325000000003</v>
      </c>
      <c r="G544" s="35"/>
      <c r="H544" s="86" cm="1">
        <f t="array" ref="H544">SUM($N$3:$N$7*$B544:$F544)</f>
        <v>5498699.8109999998</v>
      </c>
      <c r="I544" s="87">
        <f t="shared" si="16"/>
        <v>6.4825351878874393E-3</v>
      </c>
      <c r="J544" s="87">
        <f t="shared" si="17"/>
        <v>1.2136464206694564E-2</v>
      </c>
      <c r="K544" s="35"/>
      <c r="L544" s="35"/>
      <c r="M544" s="35"/>
      <c r="N544" s="35"/>
    </row>
    <row r="545" spans="1:14">
      <c r="A545" s="85">
        <v>43528</v>
      </c>
      <c r="B545" s="35">
        <v>28.210311999999998</v>
      </c>
      <c r="C545" s="35">
        <v>40.482135999999997</v>
      </c>
      <c r="D545" s="35">
        <v>24.239367999999999</v>
      </c>
      <c r="E545" s="35">
        <v>38.062874000000001</v>
      </c>
      <c r="F545" s="35">
        <v>35.532341000000002</v>
      </c>
      <c r="G545" s="35"/>
      <c r="H545" s="86" cm="1">
        <f t="array" ref="H545">SUM($N$3:$N$7*$B545:$F545)</f>
        <v>5495392.0229999991</v>
      </c>
      <c r="I545" s="87">
        <f t="shared" si="16"/>
        <v>-6.0155820715712682E-4</v>
      </c>
      <c r="J545" s="87">
        <f t="shared" si="17"/>
        <v>5.8770773584848612E-3</v>
      </c>
      <c r="K545" s="35"/>
      <c r="L545" s="35"/>
      <c r="M545" s="35"/>
      <c r="N545" s="35"/>
    </row>
    <row r="546" spans="1:14">
      <c r="A546" s="85">
        <v>43529</v>
      </c>
      <c r="B546" s="35">
        <v>28.261075999999999</v>
      </c>
      <c r="C546" s="35">
        <v>40.634616999999999</v>
      </c>
      <c r="D546" s="35">
        <v>24.459088999999999</v>
      </c>
      <c r="E546" s="35">
        <v>38.320633000000001</v>
      </c>
      <c r="F546" s="35">
        <v>35.333153000000003</v>
      </c>
      <c r="G546" s="35"/>
      <c r="H546" s="86" cm="1">
        <f t="array" ref="H546">SUM($N$3:$N$7*$B546:$F546)</f>
        <v>5511282.7439999999</v>
      </c>
      <c r="I546" s="87">
        <f t="shared" si="16"/>
        <v>2.8916446603797219E-3</v>
      </c>
      <c r="J546" s="87">
        <f t="shared" si="17"/>
        <v>2.2883469606447271E-3</v>
      </c>
      <c r="K546" s="35"/>
      <c r="L546" s="35"/>
      <c r="M546" s="35"/>
      <c r="N546" s="35"/>
    </row>
    <row r="547" spans="1:14">
      <c r="A547" s="85">
        <v>43530</v>
      </c>
      <c r="B547" s="35">
        <v>27.499554</v>
      </c>
      <c r="C547" s="35">
        <v>39.548228999999999</v>
      </c>
      <c r="D547" s="35">
        <v>24.494243999999998</v>
      </c>
      <c r="E547" s="35">
        <v>37.375511000000003</v>
      </c>
      <c r="F547" s="35">
        <v>35.716208999999999</v>
      </c>
      <c r="G547" s="35"/>
      <c r="H547" s="86" cm="1">
        <f t="array" ref="H547">SUM($N$3:$N$7*$B547:$F547)</f>
        <v>5432913.6509999987</v>
      </c>
      <c r="I547" s="87">
        <f t="shared" si="16"/>
        <v>-1.4219755479850771E-2</v>
      </c>
      <c r="J547" s="87">
        <f t="shared" si="17"/>
        <v>-1.1369229299476369E-2</v>
      </c>
      <c r="K547" s="35"/>
      <c r="L547" s="35"/>
      <c r="M547" s="35"/>
      <c r="N547" s="35"/>
    </row>
    <row r="548" spans="1:14">
      <c r="A548" s="85">
        <v>43531</v>
      </c>
      <c r="B548" s="35">
        <v>26.619564</v>
      </c>
      <c r="C548" s="35">
        <v>40.787086000000002</v>
      </c>
      <c r="D548" s="35">
        <v>24.239367999999999</v>
      </c>
      <c r="E548" s="35">
        <v>36.052329999999998</v>
      </c>
      <c r="F548" s="35">
        <v>35.785156000000001</v>
      </c>
      <c r="G548" s="35"/>
      <c r="H548" s="86" cm="1">
        <f t="array" ref="H548">SUM($N$3:$N$7*$B548:$F548)</f>
        <v>5394955.6319999993</v>
      </c>
      <c r="I548" s="87">
        <f t="shared" si="16"/>
        <v>-6.9866781322786009E-3</v>
      </c>
      <c r="J548" s="87">
        <f t="shared" si="17"/>
        <v>-2.1107084757471917E-2</v>
      </c>
      <c r="K548" s="35"/>
      <c r="L548" s="35"/>
      <c r="M548" s="35"/>
      <c r="N548" s="35"/>
    </row>
    <row r="549" spans="1:14">
      <c r="A549" s="85">
        <v>43532</v>
      </c>
      <c r="B549" s="35">
        <v>26.145724999999999</v>
      </c>
      <c r="C549" s="35">
        <v>40.672733000000001</v>
      </c>
      <c r="D549" s="35">
        <v>23.782354000000002</v>
      </c>
      <c r="E549" s="35">
        <v>34.574492999999997</v>
      </c>
      <c r="F549" s="35">
        <v>35.118640999999997</v>
      </c>
      <c r="G549" s="35"/>
      <c r="H549" s="86" cm="1">
        <f t="array" ref="H549">SUM($N$3:$N$7*$B549:$F549)</f>
        <v>5289700.2179999994</v>
      </c>
      <c r="I549" s="87">
        <f t="shared" si="16"/>
        <v>-1.950996841858732E-2</v>
      </c>
      <c r="J549" s="87">
        <f t="shared" si="17"/>
        <v>-2.6360336681154339E-2</v>
      </c>
      <c r="K549" s="35"/>
      <c r="L549" s="35"/>
      <c r="M549" s="35"/>
      <c r="N549" s="35"/>
    </row>
    <row r="550" spans="1:14">
      <c r="A550" s="85">
        <v>43536</v>
      </c>
      <c r="B550" s="35">
        <v>26.086497999999999</v>
      </c>
      <c r="C550" s="35">
        <v>41.930649000000003</v>
      </c>
      <c r="D550" s="35">
        <v>23.782354000000002</v>
      </c>
      <c r="E550" s="35">
        <v>34.711967000000001</v>
      </c>
      <c r="F550" s="35">
        <v>34.704940999999998</v>
      </c>
      <c r="G550" s="35"/>
      <c r="H550" s="86" cm="1">
        <f t="array" ref="H550">SUM($N$3:$N$7*$B550:$F550)</f>
        <v>5320141.4970000014</v>
      </c>
      <c r="I550" s="87">
        <f t="shared" si="16"/>
        <v>5.7548212082823014E-3</v>
      </c>
      <c r="J550" s="87">
        <f t="shared" si="17"/>
        <v>-1.3867423590333217E-2</v>
      </c>
      <c r="K550" s="35"/>
      <c r="L550" s="35"/>
      <c r="M550" s="35"/>
      <c r="N550" s="35"/>
    </row>
    <row r="551" spans="1:14">
      <c r="A551" s="85">
        <v>43537</v>
      </c>
      <c r="B551" s="35">
        <v>27.118791999999999</v>
      </c>
      <c r="C551" s="35">
        <v>39.948470999999998</v>
      </c>
      <c r="D551" s="35">
        <v>24.063593000000001</v>
      </c>
      <c r="E551" s="35">
        <v>34.643234</v>
      </c>
      <c r="F551" s="35">
        <v>35.394440000000003</v>
      </c>
      <c r="G551" s="35"/>
      <c r="H551" s="86" cm="1">
        <f t="array" ref="H551">SUM($N$3:$N$7*$B551:$F551)</f>
        <v>5318561.4899999993</v>
      </c>
      <c r="I551" s="87">
        <f t="shared" si="16"/>
        <v>-2.9698589800530861E-4</v>
      </c>
      <c r="J551" s="87">
        <f t="shared" si="17"/>
        <v>5.456126209532508E-3</v>
      </c>
      <c r="K551" s="35"/>
      <c r="L551" s="35"/>
      <c r="M551" s="35"/>
      <c r="N551" s="35"/>
    </row>
    <row r="552" spans="1:14">
      <c r="A552" s="85">
        <v>43538</v>
      </c>
      <c r="B552" s="35">
        <v>27.914164</v>
      </c>
      <c r="C552" s="35">
        <v>40.748966000000003</v>
      </c>
      <c r="D552" s="35">
        <v>24.300892000000001</v>
      </c>
      <c r="E552" s="35">
        <v>35.021278000000002</v>
      </c>
      <c r="F552" s="35">
        <v>36.037975000000003</v>
      </c>
      <c r="G552" s="35"/>
      <c r="H552" s="86" cm="1">
        <f t="array" ref="H552">SUM($N$3:$N$7*$B552:$F552)</f>
        <v>5412768.0750000002</v>
      </c>
      <c r="I552" s="87">
        <f t="shared" si="16"/>
        <v>1.7712794178863733E-2</v>
      </c>
      <c r="J552" s="87">
        <f t="shared" si="17"/>
        <v>1.7410547830772893E-2</v>
      </c>
      <c r="K552" s="35"/>
      <c r="L552" s="35"/>
      <c r="M552" s="35"/>
      <c r="N552" s="35"/>
    </row>
    <row r="553" spans="1:14">
      <c r="A553" s="85">
        <v>43539</v>
      </c>
      <c r="B553" s="35">
        <v>28.024158</v>
      </c>
      <c r="C553" s="35">
        <v>41.435108</v>
      </c>
      <c r="D553" s="35">
        <v>24.318467999999999</v>
      </c>
      <c r="E553" s="35">
        <v>35.313412</v>
      </c>
      <c r="F553" s="35">
        <v>35.946044999999998</v>
      </c>
      <c r="G553" s="35"/>
      <c r="H553" s="86" cm="1">
        <f t="array" ref="H553">SUM($N$3:$N$7*$B553:$F553)</f>
        <v>5446227.3030000003</v>
      </c>
      <c r="I553" s="87">
        <f t="shared" si="16"/>
        <v>6.1815373458431466E-3</v>
      </c>
      <c r="J553" s="87">
        <f t="shared" si="17"/>
        <v>2.400382382342281E-2</v>
      </c>
      <c r="K553" s="35"/>
      <c r="L553" s="35"/>
      <c r="M553" s="35"/>
      <c r="N553" s="35"/>
    </row>
    <row r="554" spans="1:14">
      <c r="A554" s="85">
        <v>43542</v>
      </c>
      <c r="B554" s="35">
        <v>28.311845999999999</v>
      </c>
      <c r="C554" s="35">
        <v>40.272488000000003</v>
      </c>
      <c r="D554" s="35">
        <v>24.986412000000001</v>
      </c>
      <c r="E554" s="35">
        <v>35.210312000000002</v>
      </c>
      <c r="F554" s="35">
        <v>36.911346000000002</v>
      </c>
      <c r="G554" s="35"/>
      <c r="H554" s="86" cm="1">
        <f t="array" ref="H554">SUM($N$3:$N$7*$B554:$F554)</f>
        <v>5467849.3319999985</v>
      </c>
      <c r="I554" s="87">
        <f t="shared" si="16"/>
        <v>3.9700930198209861E-3</v>
      </c>
      <c r="J554" s="87">
        <f t="shared" si="17"/>
        <v>1.0176171643932586E-2</v>
      </c>
      <c r="K554" s="35"/>
      <c r="L554" s="35"/>
      <c r="M554" s="35"/>
      <c r="N554" s="35"/>
    </row>
    <row r="555" spans="1:14">
      <c r="A555" s="85">
        <v>43543</v>
      </c>
      <c r="B555" s="35">
        <v>27.761856000000002</v>
      </c>
      <c r="C555" s="35">
        <v>39.681640999999999</v>
      </c>
      <c r="D555" s="35">
        <v>25.320387</v>
      </c>
      <c r="E555" s="35">
        <v>35.313412</v>
      </c>
      <c r="F555" s="35">
        <v>37.026263999999998</v>
      </c>
      <c r="G555" s="35"/>
      <c r="H555" s="86" cm="1">
        <f t="array" ref="H555">SUM($N$3:$N$7*$B555:$F555)</f>
        <v>5448417.4800000004</v>
      </c>
      <c r="I555" s="87">
        <f t="shared" si="16"/>
        <v>-3.5538382314734829E-3</v>
      </c>
      <c r="J555" s="87">
        <f t="shared" si="17"/>
        <v>4.0214571999119819E-4</v>
      </c>
      <c r="K555" s="35"/>
      <c r="L555" s="35"/>
      <c r="M555" s="35"/>
      <c r="N555" s="35"/>
    </row>
    <row r="556" spans="1:14">
      <c r="A556" s="85">
        <v>43544</v>
      </c>
      <c r="B556" s="35">
        <v>27.948004000000001</v>
      </c>
      <c r="C556" s="35">
        <v>39.776943000000003</v>
      </c>
      <c r="D556" s="35">
        <v>24.863372999999999</v>
      </c>
      <c r="E556" s="35">
        <v>34.832256000000001</v>
      </c>
      <c r="F556" s="35">
        <v>36.543610000000001</v>
      </c>
      <c r="G556" s="35"/>
      <c r="H556" s="86" cm="1">
        <f t="array" ref="H556">SUM($N$3:$N$7*$B556:$F556)</f>
        <v>5410818.1380000012</v>
      </c>
      <c r="I556" s="87">
        <f t="shared" si="16"/>
        <v>-6.9009656726964907E-3</v>
      </c>
      <c r="J556" s="87">
        <f t="shared" si="17"/>
        <v>-1.0430278988528219E-2</v>
      </c>
      <c r="K556" s="35"/>
      <c r="L556" s="35"/>
      <c r="M556" s="35"/>
      <c r="N556" s="35"/>
    </row>
    <row r="557" spans="1:14">
      <c r="A557" s="85">
        <v>43545</v>
      </c>
      <c r="B557" s="35">
        <v>27.880316000000001</v>
      </c>
      <c r="C557" s="35">
        <v>41.244511000000003</v>
      </c>
      <c r="D557" s="35">
        <v>25.030355</v>
      </c>
      <c r="E557" s="35">
        <v>34.883803999999998</v>
      </c>
      <c r="F557" s="35">
        <v>36.689174999999999</v>
      </c>
      <c r="G557" s="35"/>
      <c r="H557" s="86" cm="1">
        <f t="array" ref="H557">SUM($N$3:$N$7*$B557:$F557)</f>
        <v>5469029.3130000001</v>
      </c>
      <c r="I557" s="87">
        <f t="shared" si="16"/>
        <v>1.0758294497311471E-2</v>
      </c>
      <c r="J557" s="87">
        <f t="shared" si="17"/>
        <v>3.7830862035923563E-3</v>
      </c>
      <c r="K557" s="35"/>
      <c r="L557" s="35"/>
      <c r="M557" s="35"/>
      <c r="N557" s="35"/>
    </row>
    <row r="558" spans="1:14">
      <c r="A558" s="85">
        <v>43546</v>
      </c>
      <c r="B558" s="35">
        <v>27.347248</v>
      </c>
      <c r="C558" s="35">
        <v>41.320754999999998</v>
      </c>
      <c r="D558" s="35">
        <v>24.265736</v>
      </c>
      <c r="E558" s="35">
        <v>34.265186</v>
      </c>
      <c r="F558" s="35">
        <v>36.727477999999998</v>
      </c>
      <c r="G558" s="35"/>
      <c r="H558" s="86" cm="1">
        <f t="array" ref="H558">SUM($N$3:$N$7*$B558:$F558)</f>
        <v>5409571.2989999987</v>
      </c>
      <c r="I558" s="87">
        <f t="shared" si="16"/>
        <v>-1.0871767291257384E-2</v>
      </c>
      <c r="J558" s="87">
        <f t="shared" si="17"/>
        <v>-2.3043446817150315E-4</v>
      </c>
      <c r="K558" s="35"/>
      <c r="L558" s="35"/>
      <c r="M558" s="35"/>
      <c r="N558" s="35"/>
    </row>
    <row r="559" spans="1:14">
      <c r="A559" s="85">
        <v>43550</v>
      </c>
      <c r="B559" s="35">
        <v>27.279558000000002</v>
      </c>
      <c r="C559" s="35">
        <v>41.873474000000002</v>
      </c>
      <c r="D559" s="35">
        <v>23.413229000000001</v>
      </c>
      <c r="E559" s="35">
        <v>34.110523000000001</v>
      </c>
      <c r="F559" s="35">
        <v>36.773445000000002</v>
      </c>
      <c r="G559" s="35"/>
      <c r="H559" s="86" cm="1">
        <f t="array" ref="H559">SUM($N$3:$N$7*$B559:$F559)</f>
        <v>5393857.5569999991</v>
      </c>
      <c r="I559" s="87">
        <f t="shared" si="16"/>
        <v>-2.9048035660246274E-3</v>
      </c>
      <c r="J559" s="87">
        <f t="shared" si="17"/>
        <v>-1.3744990508885335E-2</v>
      </c>
      <c r="K559" s="35"/>
      <c r="L559" s="35"/>
      <c r="M559" s="35"/>
      <c r="N559" s="35"/>
    </row>
    <row r="560" spans="1:14">
      <c r="A560" s="85">
        <v>43551</v>
      </c>
      <c r="B560" s="35">
        <v>27.668780999999999</v>
      </c>
      <c r="C560" s="35">
        <v>41.015799999999999</v>
      </c>
      <c r="D560" s="35">
        <v>23.483536000000001</v>
      </c>
      <c r="E560" s="35">
        <v>33.68092</v>
      </c>
      <c r="F560" s="35">
        <v>37.079891000000003</v>
      </c>
      <c r="G560" s="35"/>
      <c r="H560" s="86" cm="1">
        <f t="array" ref="H560">SUM($N$3:$N$7*$B560:$F560)</f>
        <v>5376654.6239999989</v>
      </c>
      <c r="I560" s="87">
        <f t="shared" si="16"/>
        <v>-3.1893561923367342E-3</v>
      </c>
      <c r="J560" s="87">
        <f t="shared" si="17"/>
        <v>-6.0848953051205745E-3</v>
      </c>
      <c r="K560" s="35"/>
      <c r="L560" s="35"/>
      <c r="M560" s="35"/>
      <c r="N560" s="35"/>
    </row>
    <row r="561" spans="1:14">
      <c r="A561" s="85">
        <v>43552</v>
      </c>
      <c r="B561" s="35">
        <v>27.431857999999998</v>
      </c>
      <c r="C561" s="35">
        <v>41.053921000000003</v>
      </c>
      <c r="D561" s="35">
        <v>23.430804999999999</v>
      </c>
      <c r="E561" s="35">
        <v>33.38879</v>
      </c>
      <c r="F561" s="35">
        <v>36.658526999999999</v>
      </c>
      <c r="G561" s="35"/>
      <c r="H561" s="86" cm="1">
        <f t="array" ref="H561">SUM($N$3:$N$7*$B561:$F561)</f>
        <v>5344808.7330000009</v>
      </c>
      <c r="I561" s="87">
        <f t="shared" si="16"/>
        <v>-5.922993613509453E-3</v>
      </c>
      <c r="J561" s="87">
        <f t="shared" si="17"/>
        <v>-9.0934592694877914E-3</v>
      </c>
      <c r="K561" s="35"/>
      <c r="L561" s="35"/>
      <c r="M561" s="35"/>
      <c r="N561" s="35"/>
    </row>
    <row r="562" spans="1:14">
      <c r="A562" s="85">
        <v>43553</v>
      </c>
      <c r="B562" s="35">
        <v>27.719549000000001</v>
      </c>
      <c r="C562" s="35">
        <v>40.768028000000001</v>
      </c>
      <c r="D562" s="35">
        <v>23.791143000000002</v>
      </c>
      <c r="E562" s="35">
        <v>34.221049999999998</v>
      </c>
      <c r="F562" s="35">
        <v>37.056908</v>
      </c>
      <c r="G562" s="35"/>
      <c r="H562" s="86" cm="1">
        <f t="array" ref="H562">SUM($N$3:$N$7*$B562:$F562)</f>
        <v>5397370.3739999989</v>
      </c>
      <c r="I562" s="87">
        <f t="shared" si="16"/>
        <v>9.8341481661394781E-3</v>
      </c>
      <c r="J562" s="87">
        <f t="shared" si="17"/>
        <v>3.8529069558477236E-3</v>
      </c>
      <c r="K562" s="35"/>
      <c r="L562" s="35"/>
      <c r="M562" s="35"/>
      <c r="N562" s="35"/>
    </row>
    <row r="563" spans="1:14">
      <c r="A563" s="85">
        <v>43556</v>
      </c>
      <c r="B563" s="35">
        <v>28.261075999999999</v>
      </c>
      <c r="C563" s="35">
        <v>40.996746000000002</v>
      </c>
      <c r="D563" s="35">
        <v>24.643651999999999</v>
      </c>
      <c r="E563" s="35">
        <v>34.400024000000002</v>
      </c>
      <c r="F563" s="35">
        <v>37.562538000000004</v>
      </c>
      <c r="G563" s="35"/>
      <c r="H563" s="86" cm="1">
        <f t="array" ref="H563">SUM($N$3:$N$7*$B563:$F563)</f>
        <v>5473513.188000001</v>
      </c>
      <c r="I563" s="87">
        <f t="shared" si="16"/>
        <v>1.4107390955935495E-2</v>
      </c>
      <c r="J563" s="87">
        <f t="shared" si="17"/>
        <v>2.408027329497342E-2</v>
      </c>
      <c r="K563" s="35"/>
      <c r="L563" s="35"/>
      <c r="M563" s="35"/>
      <c r="N563" s="35"/>
    </row>
    <row r="564" spans="1:14">
      <c r="A564" s="85">
        <v>43557</v>
      </c>
      <c r="B564" s="35">
        <v>28.379539000000001</v>
      </c>
      <c r="C564" s="35">
        <v>40.672733000000001</v>
      </c>
      <c r="D564" s="35">
        <v>25.170977000000001</v>
      </c>
      <c r="E564" s="35">
        <v>34.901173</v>
      </c>
      <c r="F564" s="35">
        <v>37.577866</v>
      </c>
      <c r="G564" s="35"/>
      <c r="H564" s="86" cm="1">
        <f t="array" ref="H564">SUM($N$3:$N$7*$B564:$F564)</f>
        <v>5501175.5039999997</v>
      </c>
      <c r="I564" s="87">
        <f t="shared" si="16"/>
        <v>5.0538502511778827E-3</v>
      </c>
      <c r="J564" s="87">
        <f t="shared" si="17"/>
        <v>1.9232537848439479E-2</v>
      </c>
      <c r="K564" s="35"/>
      <c r="L564" s="35"/>
      <c r="M564" s="35"/>
      <c r="N564" s="35"/>
    </row>
    <row r="565" spans="1:14">
      <c r="A565" s="85">
        <v>43558</v>
      </c>
      <c r="B565" s="35">
        <v>28.988759999999999</v>
      </c>
      <c r="C565" s="35">
        <v>41.644759999999998</v>
      </c>
      <c r="D565" s="35">
        <v>25.461003999999999</v>
      </c>
      <c r="E565" s="35">
        <v>35.545501999999999</v>
      </c>
      <c r="F565" s="35">
        <v>37.754066000000002</v>
      </c>
      <c r="G565" s="35"/>
      <c r="H565" s="86" cm="1">
        <f t="array" ref="H565">SUM($N$3:$N$7*$B565:$F565)</f>
        <v>5590005.0360000003</v>
      </c>
      <c r="I565" s="87">
        <f t="shared" si="16"/>
        <v>1.6147372854294684E-2</v>
      </c>
      <c r="J565" s="87">
        <f t="shared" si="17"/>
        <v>2.1282829509827961E-2</v>
      </c>
      <c r="K565" s="35"/>
      <c r="L565" s="35"/>
      <c r="M565" s="35"/>
      <c r="N565" s="35"/>
    </row>
    <row r="566" spans="1:14">
      <c r="A566" s="85">
        <v>43559</v>
      </c>
      <c r="B566" s="35">
        <v>28.717993</v>
      </c>
      <c r="C566" s="35">
        <v>42.006889000000001</v>
      </c>
      <c r="D566" s="35">
        <v>25.434640999999999</v>
      </c>
      <c r="E566" s="35">
        <v>36.547790999999997</v>
      </c>
      <c r="F566" s="35">
        <v>36.850056000000002</v>
      </c>
      <c r="G566" s="35"/>
      <c r="H566" s="86" cm="1">
        <f t="array" ref="H566">SUM($N$3:$N$7*$B566:$F566)</f>
        <v>5595393.21</v>
      </c>
      <c r="I566" s="87">
        <f t="shared" si="16"/>
        <v>9.6389430157928224E-4</v>
      </c>
      <c r="J566" s="87">
        <f t="shared" si="17"/>
        <v>1.7126831516553587E-2</v>
      </c>
      <c r="K566" s="35"/>
      <c r="L566" s="35"/>
      <c r="M566" s="35"/>
      <c r="N566" s="35"/>
    </row>
    <row r="567" spans="1:14">
      <c r="A567" s="85">
        <v>43560</v>
      </c>
      <c r="B567" s="35">
        <v>29.098755000000001</v>
      </c>
      <c r="C567" s="35">
        <v>43.741298999999998</v>
      </c>
      <c r="D567" s="35">
        <v>25.777401000000001</v>
      </c>
      <c r="E567" s="35">
        <v>36.637279999999997</v>
      </c>
      <c r="F567" s="35">
        <v>36.987957000000002</v>
      </c>
      <c r="G567" s="35"/>
      <c r="H567" s="86" cm="1">
        <f t="array" ref="H567">SUM($N$3:$N$7*$B567:$F567)</f>
        <v>5684008.8360000001</v>
      </c>
      <c r="I567" s="87">
        <f t="shared" si="16"/>
        <v>1.5837247298657653E-2</v>
      </c>
      <c r="J567" s="87">
        <f t="shared" si="17"/>
        <v>1.6816407032660852E-2</v>
      </c>
      <c r="K567" s="35"/>
      <c r="L567" s="35"/>
      <c r="M567" s="35"/>
      <c r="N567" s="35"/>
    </row>
    <row r="568" spans="1:14">
      <c r="A568" s="85">
        <v>43563</v>
      </c>
      <c r="B568" s="35">
        <v>28.743379999999998</v>
      </c>
      <c r="C568" s="35">
        <v>41.721001000000001</v>
      </c>
      <c r="D568" s="35">
        <v>25.355539</v>
      </c>
      <c r="E568" s="35">
        <v>35.849769999999999</v>
      </c>
      <c r="F568" s="35">
        <v>36.597239999999999</v>
      </c>
      <c r="G568" s="35"/>
      <c r="H568" s="86" cm="1">
        <f t="array" ref="H568">SUM($N$3:$N$7*$B568:$F568)</f>
        <v>5552808.6899999995</v>
      </c>
      <c r="I568" s="87">
        <f t="shared" si="16"/>
        <v>-2.3082326186588009E-2</v>
      </c>
      <c r="J568" s="87">
        <f t="shared" si="17"/>
        <v>-7.6106393959756158E-3</v>
      </c>
      <c r="K568" s="35"/>
      <c r="L568" s="35"/>
      <c r="M568" s="35"/>
      <c r="N568" s="35"/>
    </row>
    <row r="569" spans="1:14">
      <c r="A569" s="85">
        <v>43564</v>
      </c>
      <c r="B569" s="35">
        <v>29.098755000000001</v>
      </c>
      <c r="C569" s="35">
        <v>41.682884000000001</v>
      </c>
      <c r="D569" s="35">
        <v>25.250076</v>
      </c>
      <c r="E569" s="35">
        <v>36.189830999999998</v>
      </c>
      <c r="F569" s="35">
        <v>36.083942</v>
      </c>
      <c r="G569" s="35"/>
      <c r="H569" s="86" cm="1">
        <f t="array" ref="H569">SUM($N$3:$N$7*$B569:$F569)</f>
        <v>5554081.1040000003</v>
      </c>
      <c r="I569" s="87">
        <f t="shared" si="16"/>
        <v>2.2914781888538904E-4</v>
      </c>
      <c r="J569" s="87">
        <f t="shared" si="17"/>
        <v>-2.2858467632403179E-2</v>
      </c>
      <c r="K569" s="35"/>
      <c r="L569" s="35"/>
      <c r="M569" s="35"/>
      <c r="N569" s="35"/>
    </row>
    <row r="570" spans="1:14">
      <c r="A570" s="85">
        <v>43565</v>
      </c>
      <c r="B570" s="35">
        <v>28.92107</v>
      </c>
      <c r="C570" s="35">
        <v>43.036098000000003</v>
      </c>
      <c r="D570" s="35">
        <v>25.276441999999999</v>
      </c>
      <c r="E570" s="35">
        <v>36.941547</v>
      </c>
      <c r="F570" s="35">
        <v>36.949654000000002</v>
      </c>
      <c r="G570" s="35"/>
      <c r="H570" s="86" cm="1">
        <f t="array" ref="H570">SUM($N$3:$N$7*$B570:$F570)</f>
        <v>5647118.7630000003</v>
      </c>
      <c r="I570" s="87">
        <f t="shared" si="16"/>
        <v>1.6751224416401644E-2</v>
      </c>
      <c r="J570" s="87">
        <f t="shared" si="17"/>
        <v>1.6984210741825656E-2</v>
      </c>
      <c r="K570" s="35"/>
      <c r="L570" s="35"/>
      <c r="M570" s="35"/>
      <c r="N570" s="35"/>
    </row>
    <row r="571" spans="1:14">
      <c r="A571" s="85">
        <v>43566</v>
      </c>
      <c r="B571" s="35">
        <v>29.623362</v>
      </c>
      <c r="C571" s="35">
        <v>43.055157000000001</v>
      </c>
      <c r="D571" s="35">
        <v>25.179766000000001</v>
      </c>
      <c r="E571" s="35">
        <v>37.192120000000003</v>
      </c>
      <c r="F571" s="35">
        <v>36.689174999999999</v>
      </c>
      <c r="G571" s="35"/>
      <c r="H571" s="86" cm="1">
        <f t="array" ref="H571">SUM($N$3:$N$7*$B571:$F571)</f>
        <v>5667406.1400000015</v>
      </c>
      <c r="I571" s="87">
        <f t="shared" si="16"/>
        <v>3.5925182117515497E-3</v>
      </c>
      <c r="J571" s="87">
        <f t="shared" si="17"/>
        <v>2.0403921706938277E-2</v>
      </c>
      <c r="K571" s="35"/>
      <c r="L571" s="35"/>
      <c r="M571" s="35"/>
      <c r="N571" s="35"/>
    </row>
    <row r="572" spans="1:14">
      <c r="A572" s="85">
        <v>43567</v>
      </c>
      <c r="B572" s="35">
        <v>30.604884999999999</v>
      </c>
      <c r="C572" s="35">
        <v>42.426197000000002</v>
      </c>
      <c r="D572" s="35">
        <v>25.627993</v>
      </c>
      <c r="E572" s="35">
        <v>37.550078999999997</v>
      </c>
      <c r="F572" s="35">
        <v>36.972636999999999</v>
      </c>
      <c r="G572" s="35"/>
      <c r="H572" s="86" cm="1">
        <f t="array" ref="H572">SUM($N$3:$N$7*$B572:$F572)</f>
        <v>5714999.1029999992</v>
      </c>
      <c r="I572" s="87">
        <f t="shared" si="16"/>
        <v>8.3976623210557655E-3</v>
      </c>
      <c r="J572" s="87">
        <f t="shared" si="17"/>
        <v>1.2020349287631849E-2</v>
      </c>
      <c r="K572" s="35"/>
      <c r="L572" s="35"/>
      <c r="M572" s="35"/>
      <c r="N572" s="35"/>
    </row>
    <row r="573" spans="1:14">
      <c r="A573" s="85">
        <v>43570</v>
      </c>
      <c r="B573" s="35">
        <v>31.087188999999999</v>
      </c>
      <c r="C573" s="35">
        <v>42.540554</v>
      </c>
      <c r="D573" s="35">
        <v>26.058641000000001</v>
      </c>
      <c r="E573" s="35">
        <v>38.033329000000002</v>
      </c>
      <c r="F573" s="35">
        <v>37.371014000000002</v>
      </c>
      <c r="G573" s="35"/>
      <c r="H573" s="86" cm="1">
        <f t="array" ref="H573">SUM($N$3:$N$7*$B573:$F573)</f>
        <v>5777993.9909999985</v>
      </c>
      <c r="I573" s="87">
        <f t="shared" si="16"/>
        <v>1.1022729289131616E-2</v>
      </c>
      <c r="J573" s="87">
        <f t="shared" si="17"/>
        <v>1.9512956768613865E-2</v>
      </c>
      <c r="K573" s="35"/>
      <c r="L573" s="35"/>
      <c r="M573" s="35"/>
      <c r="N573" s="35"/>
    </row>
    <row r="574" spans="1:14">
      <c r="A574" s="85">
        <v>43571</v>
      </c>
      <c r="B574" s="35">
        <v>30.977191999999999</v>
      </c>
      <c r="C574" s="35">
        <v>41.930649000000003</v>
      </c>
      <c r="D574" s="35">
        <v>26.331091000000001</v>
      </c>
      <c r="E574" s="35">
        <v>38.444980999999999</v>
      </c>
      <c r="F574" s="35">
        <v>37.616168999999999</v>
      </c>
      <c r="G574" s="35"/>
      <c r="H574" s="86" cm="1">
        <f t="array" ref="H574">SUM($N$3:$N$7*$B574:$F574)</f>
        <v>5784902.7060000002</v>
      </c>
      <c r="I574" s="87">
        <f t="shared" si="16"/>
        <v>1.1956943899151806E-3</v>
      </c>
      <c r="J574" s="87">
        <f t="shared" si="17"/>
        <v>1.223160349461927E-2</v>
      </c>
      <c r="K574" s="35"/>
      <c r="L574" s="35"/>
      <c r="M574" s="35"/>
      <c r="N574" s="35"/>
    </row>
    <row r="575" spans="1:14">
      <c r="A575" s="85">
        <v>43572</v>
      </c>
      <c r="B575" s="35">
        <v>31.366410999999999</v>
      </c>
      <c r="C575" s="35">
        <v>41.816302999999998</v>
      </c>
      <c r="D575" s="35">
        <v>26.875993999999999</v>
      </c>
      <c r="E575" s="35">
        <v>38.266002999999998</v>
      </c>
      <c r="F575" s="35">
        <v>37.868991999999999</v>
      </c>
      <c r="G575" s="35"/>
      <c r="H575" s="86" cm="1">
        <f t="array" ref="H575">SUM($N$3:$N$7*$B575:$F575)</f>
        <v>5814392.199</v>
      </c>
      <c r="I575" s="87">
        <f t="shared" si="16"/>
        <v>5.0976644722846576E-3</v>
      </c>
      <c r="J575" s="87">
        <f t="shared" si="17"/>
        <v>6.2994541110108493E-3</v>
      </c>
      <c r="K575" s="35"/>
      <c r="L575" s="35"/>
      <c r="M575" s="35"/>
      <c r="N575" s="35"/>
    </row>
    <row r="576" spans="1:14">
      <c r="A576" s="85">
        <v>43573</v>
      </c>
      <c r="B576" s="35">
        <v>31.349488999999998</v>
      </c>
      <c r="C576" s="35">
        <v>41.873474000000002</v>
      </c>
      <c r="D576" s="35">
        <v>26.752953999999999</v>
      </c>
      <c r="E576" s="35">
        <v>39.143008999999999</v>
      </c>
      <c r="F576" s="35">
        <v>37.899631999999997</v>
      </c>
      <c r="G576" s="35"/>
      <c r="H576" s="86" cm="1">
        <f t="array" ref="H576">SUM($N$3:$N$7*$B576:$F576)</f>
        <v>5841612.4139999999</v>
      </c>
      <c r="I576" s="87">
        <f t="shared" si="16"/>
        <v>4.6815237205157789E-3</v>
      </c>
      <c r="J576" s="87">
        <f t="shared" si="17"/>
        <v>9.8030530299466623E-3</v>
      </c>
      <c r="K576" s="35"/>
      <c r="L576" s="35"/>
      <c r="M576" s="35"/>
      <c r="N576" s="35"/>
    </row>
    <row r="577" spans="1:14">
      <c r="A577" s="85">
        <v>43578</v>
      </c>
      <c r="B577" s="35">
        <v>30.824881000000001</v>
      </c>
      <c r="C577" s="35">
        <v>41.930649000000003</v>
      </c>
      <c r="D577" s="35">
        <v>26.392613999999998</v>
      </c>
      <c r="E577" s="35">
        <v>38.874535000000002</v>
      </c>
      <c r="F577" s="35">
        <v>39.071781000000001</v>
      </c>
      <c r="G577" s="35"/>
      <c r="H577" s="86" cm="1">
        <f t="array" ref="H577">SUM($N$3:$N$7*$B577:$F577)</f>
        <v>5844117.1799999997</v>
      </c>
      <c r="I577" s="87">
        <f t="shared" si="16"/>
        <v>4.2877990227441209E-4</v>
      </c>
      <c r="J577" s="87">
        <f t="shared" si="17"/>
        <v>5.1123109660735633E-3</v>
      </c>
      <c r="K577" s="35"/>
      <c r="L577" s="35"/>
      <c r="M577" s="35"/>
      <c r="N577" s="35"/>
    </row>
    <row r="578" spans="1:14">
      <c r="A578" s="85">
        <v>43579</v>
      </c>
      <c r="B578" s="35">
        <v>30.249506</v>
      </c>
      <c r="C578" s="35">
        <v>41.873474000000002</v>
      </c>
      <c r="D578" s="35">
        <v>26.032276</v>
      </c>
      <c r="E578" s="35">
        <v>38.820838999999999</v>
      </c>
      <c r="F578" s="35">
        <v>38.114142999999999</v>
      </c>
      <c r="G578" s="35"/>
      <c r="H578" s="86" cm="1">
        <f t="array" ref="H578">SUM($N$3:$N$7*$B578:$F578)</f>
        <v>5777977.8540000012</v>
      </c>
      <c r="I578" s="87">
        <f t="shared" si="16"/>
        <v>-1.1317248433406424E-2</v>
      </c>
      <c r="J578" s="87">
        <f t="shared" si="17"/>
        <v>-1.0893321139809342E-2</v>
      </c>
      <c r="K578" s="35"/>
      <c r="L578" s="35"/>
      <c r="M578" s="35"/>
      <c r="N578" s="35"/>
    </row>
    <row r="579" spans="1:14">
      <c r="A579" s="85">
        <v>43580</v>
      </c>
      <c r="B579" s="35">
        <v>30.351044000000002</v>
      </c>
      <c r="C579" s="35">
        <v>41.435108</v>
      </c>
      <c r="D579" s="35">
        <v>25.751034000000001</v>
      </c>
      <c r="E579" s="35">
        <v>38.3018</v>
      </c>
      <c r="F579" s="35">
        <v>37.692779999999999</v>
      </c>
      <c r="G579" s="35"/>
      <c r="H579" s="86" cm="1">
        <f t="array" ref="H579">SUM($N$3:$N$7*$B579:$F579)</f>
        <v>5726548.2780000009</v>
      </c>
      <c r="I579" s="87">
        <f t="shared" si="16"/>
        <v>-8.9009645414954708E-3</v>
      </c>
      <c r="J579" s="87">
        <f t="shared" si="17"/>
        <v>-2.0117478547888923E-2</v>
      </c>
      <c r="K579" s="35"/>
      <c r="L579" s="35"/>
      <c r="M579" s="35"/>
      <c r="N579" s="35"/>
    </row>
    <row r="580" spans="1:14">
      <c r="A580" s="85">
        <v>43585</v>
      </c>
      <c r="B580" s="35">
        <v>30.207203</v>
      </c>
      <c r="C580" s="35">
        <v>42.140307999999997</v>
      </c>
      <c r="D580" s="35">
        <v>25.162188</v>
      </c>
      <c r="E580" s="35">
        <v>38.033329000000002</v>
      </c>
      <c r="F580" s="35">
        <v>36.581916999999997</v>
      </c>
      <c r="G580" s="35"/>
      <c r="H580" s="86" cm="1">
        <f t="array" ref="H580">SUM($N$3:$N$7*$B580:$F580)</f>
        <v>5680123.1850000005</v>
      </c>
      <c r="I580" s="87">
        <f t="shared" si="16"/>
        <v>-8.1069940819942232E-3</v>
      </c>
      <c r="J580" s="87">
        <f t="shared" si="17"/>
        <v>-1.6935798556627857E-2</v>
      </c>
      <c r="K580" s="35"/>
      <c r="L580" s="35"/>
      <c r="M580" s="35"/>
      <c r="N580" s="35"/>
    </row>
    <row r="581" spans="1:14">
      <c r="A581" s="85">
        <v>43587</v>
      </c>
      <c r="B581" s="35">
        <v>30.537196999999999</v>
      </c>
      <c r="C581" s="35">
        <v>41.416049999999998</v>
      </c>
      <c r="D581" s="35">
        <v>25.003990000000002</v>
      </c>
      <c r="E581" s="35">
        <v>33.845188</v>
      </c>
      <c r="F581" s="35">
        <v>35.999671999999997</v>
      </c>
      <c r="G581" s="35"/>
      <c r="H581" s="86" cm="1">
        <f t="array" ref="H581">SUM($N$3:$N$7*$B581:$F581)</f>
        <v>5504469.2009999994</v>
      </c>
      <c r="I581" s="87">
        <f t="shared" ref="I581:I644" si="18">H581/H580-1</f>
        <v>-3.0924326511767575E-2</v>
      </c>
      <c r="J581" s="87">
        <f t="shared" si="17"/>
        <v>-3.8780617261741201E-2</v>
      </c>
      <c r="K581" s="35"/>
      <c r="L581" s="35"/>
      <c r="M581" s="35"/>
      <c r="N581" s="35"/>
    </row>
    <row r="582" spans="1:14">
      <c r="A582" s="85">
        <v>43588</v>
      </c>
      <c r="B582" s="35">
        <v>29.826436999999999</v>
      </c>
      <c r="C582" s="35">
        <v>42.178421</v>
      </c>
      <c r="D582" s="35">
        <v>24.784272999999999</v>
      </c>
      <c r="E582" s="35">
        <v>33.523021999999997</v>
      </c>
      <c r="F582" s="35">
        <v>35.348472999999998</v>
      </c>
      <c r="G582" s="35"/>
      <c r="H582" s="86" cm="1">
        <f t="array" ref="H582">SUM($N$3:$N$7*$B582:$F582)</f>
        <v>5466800.6579999989</v>
      </c>
      <c r="I582" s="87">
        <f t="shared" si="18"/>
        <v>-6.8432652858075871E-3</v>
      </c>
      <c r="J582" s="87">
        <f t="shared" ref="J582:J645" si="19">H582/H580-1</f>
        <v>-3.7555968427470221E-2</v>
      </c>
      <c r="K582" s="35"/>
      <c r="L582" s="35"/>
      <c r="M582" s="35"/>
      <c r="N582" s="35"/>
    </row>
    <row r="583" spans="1:14">
      <c r="A583" s="85">
        <v>43591</v>
      </c>
      <c r="B583" s="35">
        <v>29.149525000000001</v>
      </c>
      <c r="C583" s="35">
        <v>41.892536</v>
      </c>
      <c r="D583" s="35">
        <v>24.626076000000001</v>
      </c>
      <c r="E583" s="35">
        <v>33.415638000000001</v>
      </c>
      <c r="F583" s="35">
        <v>34.74324</v>
      </c>
      <c r="G583" s="35"/>
      <c r="H583" s="86" cm="1">
        <f t="array" ref="H583">SUM($N$3:$N$7*$B583:$F583)</f>
        <v>5406291.4949999992</v>
      </c>
      <c r="I583" s="87">
        <f t="shared" si="18"/>
        <v>-1.1068478034122586E-2</v>
      </c>
      <c r="J583" s="87">
        <f t="shared" si="19"/>
        <v>-1.7835998788432561E-2</v>
      </c>
      <c r="K583" s="35"/>
      <c r="L583" s="35"/>
      <c r="M583" s="35"/>
      <c r="N583" s="35"/>
    </row>
    <row r="584" spans="1:14">
      <c r="A584" s="85">
        <v>43592</v>
      </c>
      <c r="B584" s="35">
        <v>28.692612</v>
      </c>
      <c r="C584" s="35">
        <v>42.219673</v>
      </c>
      <c r="D584" s="35">
        <v>23.958127999999999</v>
      </c>
      <c r="E584" s="35">
        <v>33.290356000000003</v>
      </c>
      <c r="F584" s="35">
        <v>33.915844</v>
      </c>
      <c r="G584" s="35"/>
      <c r="H584" s="86" cm="1">
        <f t="array" ref="H584">SUM($N$3:$N$7*$B584:$F584)</f>
        <v>5348528.2290000012</v>
      </c>
      <c r="I584" s="87">
        <f t="shared" si="18"/>
        <v>-1.0684452744255557E-2</v>
      </c>
      <c r="J584" s="87">
        <f t="shared" si="19"/>
        <v>-2.1634670147871682E-2</v>
      </c>
      <c r="K584" s="35"/>
      <c r="L584" s="35"/>
      <c r="M584" s="35"/>
      <c r="N584" s="35"/>
    </row>
    <row r="585" spans="1:14">
      <c r="A585" s="85">
        <v>43593</v>
      </c>
      <c r="B585" s="35">
        <v>28.827992999999999</v>
      </c>
      <c r="C585" s="35">
        <v>42.662266000000002</v>
      </c>
      <c r="D585" s="35">
        <v>23.852663</v>
      </c>
      <c r="E585" s="35">
        <v>33.272449000000002</v>
      </c>
      <c r="F585" s="35">
        <v>33.708987999999998</v>
      </c>
      <c r="G585" s="35"/>
      <c r="H585" s="86" cm="1">
        <f t="array" ref="H585">SUM($N$3:$N$7*$B585:$F585)</f>
        <v>5356703.8469999991</v>
      </c>
      <c r="I585" s="87">
        <f t="shared" si="18"/>
        <v>1.5285734037391308E-3</v>
      </c>
      <c r="J585" s="87">
        <f t="shared" si="19"/>
        <v>-9.172211310814693E-3</v>
      </c>
      <c r="K585" s="35"/>
      <c r="L585" s="35"/>
      <c r="M585" s="35"/>
      <c r="N585" s="35"/>
    </row>
    <row r="586" spans="1:14">
      <c r="A586" s="85">
        <v>43594</v>
      </c>
      <c r="B586" s="35">
        <v>28.024158</v>
      </c>
      <c r="C586" s="35">
        <v>41.815562999999997</v>
      </c>
      <c r="D586" s="35">
        <v>23.193508000000001</v>
      </c>
      <c r="E586" s="35">
        <v>31.876401999999999</v>
      </c>
      <c r="F586" s="35">
        <v>33.211021000000002</v>
      </c>
      <c r="G586" s="35"/>
      <c r="H586" s="86" cm="1">
        <f t="array" ref="H586">SUM($N$3:$N$7*$B586:$F586)</f>
        <v>5217981.5159999998</v>
      </c>
      <c r="I586" s="87">
        <f t="shared" si="18"/>
        <v>-2.589695733836217E-2</v>
      </c>
      <c r="J586" s="87">
        <f t="shared" si="19"/>
        <v>-2.4407969334848123E-2</v>
      </c>
      <c r="K586" s="35"/>
      <c r="L586" s="35"/>
      <c r="M586" s="35"/>
      <c r="N586" s="35"/>
    </row>
    <row r="587" spans="1:14">
      <c r="A587" s="85">
        <v>43595</v>
      </c>
      <c r="B587" s="35">
        <v>28.472612000000002</v>
      </c>
      <c r="C587" s="35">
        <v>42.431342999999998</v>
      </c>
      <c r="D587" s="35">
        <v>23.246241000000001</v>
      </c>
      <c r="E587" s="35">
        <v>31.75112</v>
      </c>
      <c r="F587" s="35">
        <v>33.747298999999998</v>
      </c>
      <c r="G587" s="35"/>
      <c r="H587" s="86" cm="1">
        <f t="array" ref="H587">SUM($N$3:$N$7*$B587:$F587)</f>
        <v>5268404.2950000018</v>
      </c>
      <c r="I587" s="87">
        <f t="shared" si="18"/>
        <v>9.6632728278913671E-3</v>
      </c>
      <c r="J587" s="87">
        <f t="shared" si="19"/>
        <v>-1.6483933874643641E-2</v>
      </c>
      <c r="K587" s="35"/>
      <c r="L587" s="35"/>
      <c r="M587" s="35"/>
      <c r="N587" s="35"/>
    </row>
    <row r="588" spans="1:14">
      <c r="A588" s="85">
        <v>43598</v>
      </c>
      <c r="B588" s="35">
        <v>28.244156</v>
      </c>
      <c r="C588" s="35">
        <v>42.546805999999997</v>
      </c>
      <c r="D588" s="35">
        <v>22.595873000000001</v>
      </c>
      <c r="E588" s="35">
        <v>30.695129000000001</v>
      </c>
      <c r="F588" s="35">
        <v>33.571091000000003</v>
      </c>
      <c r="G588" s="35"/>
      <c r="H588" s="86" cm="1">
        <f t="array" ref="H588">SUM($N$3:$N$7*$B588:$F588)</f>
        <v>5202550.8150000004</v>
      </c>
      <c r="I588" s="87">
        <f t="shared" si="18"/>
        <v>-1.2499701297127075E-2</v>
      </c>
      <c r="J588" s="87">
        <f t="shared" si="19"/>
        <v>-2.9572164931370715E-3</v>
      </c>
      <c r="K588" s="35"/>
      <c r="L588" s="35"/>
      <c r="M588" s="35"/>
      <c r="N588" s="35"/>
    </row>
    <row r="589" spans="1:14">
      <c r="A589" s="85">
        <v>43599</v>
      </c>
      <c r="B589" s="35">
        <v>28.768764000000001</v>
      </c>
      <c r="C589" s="35">
        <v>44.028534000000001</v>
      </c>
      <c r="D589" s="35">
        <v>23.219873</v>
      </c>
      <c r="E589" s="35">
        <v>30.140293</v>
      </c>
      <c r="F589" s="35">
        <v>33.954146999999999</v>
      </c>
      <c r="G589" s="35"/>
      <c r="H589" s="86" cm="1">
        <f t="array" ref="H589">SUM($N$3:$N$7*$B589:$F589)</f>
        <v>5283683.1630000006</v>
      </c>
      <c r="I589" s="87">
        <f t="shared" si="18"/>
        <v>1.5594724758108969E-2</v>
      </c>
      <c r="J589" s="87">
        <f t="shared" si="19"/>
        <v>2.9000940596946023E-3</v>
      </c>
      <c r="K589" s="35"/>
      <c r="L589" s="35"/>
      <c r="M589" s="35"/>
      <c r="N589" s="35"/>
    </row>
    <row r="590" spans="1:14">
      <c r="A590" s="85">
        <v>43600</v>
      </c>
      <c r="B590" s="35">
        <v>28.701070999999999</v>
      </c>
      <c r="C590" s="35">
        <v>44.855991000000003</v>
      </c>
      <c r="D590" s="35">
        <v>23.219873</v>
      </c>
      <c r="E590" s="35">
        <v>30.104498</v>
      </c>
      <c r="F590" s="35">
        <v>33.624718000000001</v>
      </c>
      <c r="G590" s="35"/>
      <c r="H590" s="86" cm="1">
        <f t="array" ref="H590">SUM($N$3:$N$7*$B590:$F590)</f>
        <v>5296702.983</v>
      </c>
      <c r="I590" s="87">
        <f t="shared" si="18"/>
        <v>2.4641560817222352E-3</v>
      </c>
      <c r="J590" s="87">
        <f t="shared" si="19"/>
        <v>1.8097308675686596E-2</v>
      </c>
      <c r="K590" s="35"/>
      <c r="L590" s="35"/>
      <c r="M590" s="35"/>
      <c r="N590" s="35"/>
    </row>
    <row r="591" spans="1:14">
      <c r="A591" s="85">
        <v>43601</v>
      </c>
      <c r="B591" s="35">
        <v>28.794146000000001</v>
      </c>
      <c r="C591" s="35">
        <v>44.682803999999997</v>
      </c>
      <c r="D591" s="35">
        <v>23.553844000000002</v>
      </c>
      <c r="E591" s="35">
        <v>30.390865000000002</v>
      </c>
      <c r="F591" s="35">
        <v>34.635986000000003</v>
      </c>
      <c r="G591" s="35"/>
      <c r="H591" s="86" cm="1">
        <f t="array" ref="H591">SUM($N$3:$N$7*$B591:$F591)</f>
        <v>5347902.2850000011</v>
      </c>
      <c r="I591" s="87">
        <f t="shared" si="18"/>
        <v>9.6662588339062605E-3</v>
      </c>
      <c r="J591" s="87">
        <f t="shared" si="19"/>
        <v>1.2154234086121374E-2</v>
      </c>
      <c r="K591" s="35"/>
      <c r="L591" s="35"/>
      <c r="M591" s="35"/>
      <c r="N591" s="35"/>
    </row>
    <row r="592" spans="1:14">
      <c r="A592" s="85">
        <v>43602</v>
      </c>
      <c r="B592" s="35">
        <v>28.641836000000001</v>
      </c>
      <c r="C592" s="35">
        <v>45.452534</v>
      </c>
      <c r="D592" s="35">
        <v>22.41131</v>
      </c>
      <c r="E592" s="35">
        <v>30.426662</v>
      </c>
      <c r="F592" s="35">
        <v>34.475104999999999</v>
      </c>
      <c r="G592" s="35"/>
      <c r="H592" s="86" cm="1">
        <f t="array" ref="H592">SUM($N$3:$N$7*$B592:$F592)</f>
        <v>5326445.7510000002</v>
      </c>
      <c r="I592" s="87">
        <f t="shared" si="18"/>
        <v>-4.0121402479964541E-3</v>
      </c>
      <c r="J592" s="87">
        <f t="shared" si="19"/>
        <v>5.6153361997945961E-3</v>
      </c>
      <c r="K592" s="35"/>
      <c r="L592" s="35"/>
      <c r="M592" s="35"/>
      <c r="N592" s="35"/>
    </row>
    <row r="593" spans="1:14">
      <c r="A593" s="85">
        <v>43605</v>
      </c>
      <c r="B593" s="35">
        <v>28.809543999999999</v>
      </c>
      <c r="C593" s="35">
        <v>44.740535999999999</v>
      </c>
      <c r="D593" s="35">
        <v>22.323421</v>
      </c>
      <c r="E593" s="35">
        <v>29.961314999999999</v>
      </c>
      <c r="F593" s="35">
        <v>34.551715999999999</v>
      </c>
      <c r="G593" s="35"/>
      <c r="H593" s="86" cm="1">
        <f t="array" ref="H593">SUM($N$3:$N$7*$B593:$F593)</f>
        <v>5292755.5560000008</v>
      </c>
      <c r="I593" s="87">
        <f t="shared" si="18"/>
        <v>-6.3250799078681252E-3</v>
      </c>
      <c r="J593" s="87">
        <f t="shared" si="19"/>
        <v>-1.0311843048194436E-2</v>
      </c>
      <c r="K593" s="35"/>
      <c r="L593" s="35"/>
      <c r="M593" s="35"/>
      <c r="N593" s="35"/>
    </row>
    <row r="594" spans="1:14">
      <c r="A594" s="85">
        <v>43606</v>
      </c>
      <c r="B594" s="35">
        <v>28.668320000000001</v>
      </c>
      <c r="C594" s="35">
        <v>45.183128000000004</v>
      </c>
      <c r="D594" s="35">
        <v>22.841958999999999</v>
      </c>
      <c r="E594" s="35">
        <v>30.337174999999998</v>
      </c>
      <c r="F594" s="35">
        <v>35.165439999999997</v>
      </c>
      <c r="G594" s="35"/>
      <c r="H594" s="86" cm="1">
        <f t="array" ref="H594">SUM($N$3:$N$7*$B594:$F594)</f>
        <v>5352468.7259999989</v>
      </c>
      <c r="I594" s="87">
        <f t="shared" si="18"/>
        <v>1.1282057024588177E-2</v>
      </c>
      <c r="J594" s="87">
        <f t="shared" si="19"/>
        <v>4.8856172045144142E-3</v>
      </c>
      <c r="K594" s="35"/>
      <c r="L594" s="35"/>
      <c r="M594" s="35"/>
      <c r="N594" s="35"/>
    </row>
    <row r="595" spans="1:14">
      <c r="A595" s="85">
        <v>43607</v>
      </c>
      <c r="B595" s="35">
        <v>28.712454000000001</v>
      </c>
      <c r="C595" s="35">
        <v>45.163882999999998</v>
      </c>
      <c r="D595" s="35">
        <v>22.516777000000001</v>
      </c>
      <c r="E595" s="35">
        <v>30.390865000000002</v>
      </c>
      <c r="F595" s="35">
        <v>34.886471</v>
      </c>
      <c r="G595" s="35"/>
      <c r="H595" s="86" cm="1">
        <f t="array" ref="H595">SUM($N$3:$N$7*$B595:$F595)</f>
        <v>5335124.8499999996</v>
      </c>
      <c r="I595" s="87">
        <f t="shared" si="18"/>
        <v>-3.2403507405377452E-3</v>
      </c>
      <c r="J595" s="87">
        <f t="shared" si="19"/>
        <v>8.0051484622161162E-3</v>
      </c>
      <c r="K595" s="35"/>
      <c r="L595" s="35"/>
      <c r="M595" s="35"/>
      <c r="N595" s="35"/>
    </row>
    <row r="596" spans="1:14">
      <c r="A596" s="85">
        <v>43608</v>
      </c>
      <c r="B596" s="35">
        <v>28.509443000000001</v>
      </c>
      <c r="C596" s="35">
        <v>44.067017</v>
      </c>
      <c r="D596" s="35">
        <v>21.198461999999999</v>
      </c>
      <c r="E596" s="35">
        <v>29.549658000000001</v>
      </c>
      <c r="F596" s="35">
        <v>34.129283999999998</v>
      </c>
      <c r="G596" s="35"/>
      <c r="H596" s="86" cm="1">
        <f t="array" ref="H596">SUM($N$3:$N$7*$B596:$F596)</f>
        <v>5195977.5119999992</v>
      </c>
      <c r="I596" s="87">
        <f t="shared" si="18"/>
        <v>-2.6081364900017334E-2</v>
      </c>
      <c r="J596" s="87">
        <f t="shared" si="19"/>
        <v>-2.9237202870487145E-2</v>
      </c>
      <c r="K596" s="35"/>
      <c r="L596" s="35"/>
      <c r="M596" s="35"/>
      <c r="N596" s="35"/>
    </row>
    <row r="597" spans="1:14">
      <c r="A597" s="85">
        <v>43609</v>
      </c>
      <c r="B597" s="35">
        <v>28.738934</v>
      </c>
      <c r="C597" s="35">
        <v>44.721291000000001</v>
      </c>
      <c r="D597" s="35">
        <v>21.664265</v>
      </c>
      <c r="E597" s="35">
        <v>29.692841999999999</v>
      </c>
      <c r="F597" s="35">
        <v>34.049579999999999</v>
      </c>
      <c r="G597" s="35"/>
      <c r="H597" s="86" cm="1">
        <f t="array" ref="H597">SUM($N$3:$N$7*$B597:$F597)</f>
        <v>5242608.0960000008</v>
      </c>
      <c r="I597" s="87">
        <f t="shared" si="18"/>
        <v>8.9743621661775297E-3</v>
      </c>
      <c r="J597" s="87">
        <f t="shared" si="19"/>
        <v>-1.7341066348240952E-2</v>
      </c>
      <c r="K597" s="35"/>
      <c r="L597" s="35"/>
      <c r="M597" s="35"/>
      <c r="N597" s="35"/>
    </row>
    <row r="598" spans="1:14">
      <c r="A598" s="85">
        <v>43612</v>
      </c>
      <c r="B598" s="35">
        <v>28.288784</v>
      </c>
      <c r="C598" s="35">
        <v>44.894482000000004</v>
      </c>
      <c r="D598" s="35">
        <v>21.646688000000001</v>
      </c>
      <c r="E598" s="35">
        <v>29.710740999999999</v>
      </c>
      <c r="F598" s="35">
        <v>34.248840000000001</v>
      </c>
      <c r="G598" s="35"/>
      <c r="H598" s="86" cm="1">
        <f t="array" ref="H598">SUM($N$3:$N$7*$B598:$F598)</f>
        <v>5240054.6550000003</v>
      </c>
      <c r="I598" s="87">
        <f t="shared" si="18"/>
        <v>-4.8705547949479122E-4</v>
      </c>
      <c r="J598" s="87">
        <f t="shared" si="19"/>
        <v>8.4829356744147155E-3</v>
      </c>
      <c r="K598" s="35"/>
      <c r="L598" s="35"/>
      <c r="M598" s="35"/>
      <c r="N598" s="35"/>
    </row>
    <row r="599" spans="1:14">
      <c r="A599" s="85">
        <v>43613</v>
      </c>
      <c r="B599" s="35">
        <v>28.235823</v>
      </c>
      <c r="C599" s="35">
        <v>43.874588000000003</v>
      </c>
      <c r="D599" s="35">
        <v>21.400601999999999</v>
      </c>
      <c r="E599" s="35">
        <v>29.74654</v>
      </c>
      <c r="F599" s="35">
        <v>34.758949000000001</v>
      </c>
      <c r="G599" s="35"/>
      <c r="H599" s="86" cm="1">
        <f t="array" ref="H599">SUM($N$3:$N$7*$B599:$F599)</f>
        <v>5214544.5659999996</v>
      </c>
      <c r="I599" s="87">
        <f t="shared" si="18"/>
        <v>-4.8682868175161653E-3</v>
      </c>
      <c r="J599" s="87">
        <f t="shared" si="19"/>
        <v>-5.3529711712406725E-3</v>
      </c>
      <c r="K599" s="35"/>
      <c r="L599" s="35"/>
      <c r="M599" s="35"/>
      <c r="N599" s="35"/>
    </row>
    <row r="600" spans="1:14">
      <c r="A600" s="85">
        <v>43614</v>
      </c>
      <c r="B600" s="35">
        <v>27.820983999999999</v>
      </c>
      <c r="C600" s="35">
        <v>43.643669000000003</v>
      </c>
      <c r="D600" s="35">
        <v>20.794177999999999</v>
      </c>
      <c r="E600" s="35">
        <v>29.263290000000001</v>
      </c>
      <c r="F600" s="35">
        <v>34.081462999999999</v>
      </c>
      <c r="G600" s="35"/>
      <c r="H600" s="86" cm="1">
        <f t="array" ref="H600">SUM($N$3:$N$7*$B600:$F600)</f>
        <v>5134918.2720000008</v>
      </c>
      <c r="I600" s="87">
        <f t="shared" si="18"/>
        <v>-1.5270038062226932E-2</v>
      </c>
      <c r="J600" s="87">
        <f t="shared" si="19"/>
        <v>-2.0063985954741792E-2</v>
      </c>
      <c r="K600" s="35"/>
      <c r="L600" s="35"/>
      <c r="M600" s="35"/>
      <c r="N600" s="35"/>
    </row>
    <row r="601" spans="1:14">
      <c r="A601" s="85">
        <v>43615</v>
      </c>
      <c r="B601" s="35">
        <v>28.218171999999999</v>
      </c>
      <c r="C601" s="35">
        <v>43.489722999999998</v>
      </c>
      <c r="D601" s="35">
        <v>20.873277999999999</v>
      </c>
      <c r="E601" s="35">
        <v>29.316981999999999</v>
      </c>
      <c r="F601" s="35">
        <v>33.922058</v>
      </c>
      <c r="G601" s="35"/>
      <c r="H601" s="86" cm="1">
        <f t="array" ref="H601">SUM($N$3:$N$7*$B601:$F601)</f>
        <v>5142067.0289999992</v>
      </c>
      <c r="I601" s="87">
        <f t="shared" si="18"/>
        <v>1.3921851568658994E-3</v>
      </c>
      <c r="J601" s="87">
        <f t="shared" si="19"/>
        <v>-1.3899111625696015E-2</v>
      </c>
      <c r="K601" s="35"/>
      <c r="L601" s="35"/>
      <c r="M601" s="35"/>
      <c r="N601" s="35"/>
    </row>
    <row r="602" spans="1:14">
      <c r="A602" s="85">
        <v>43616</v>
      </c>
      <c r="B602" s="35">
        <v>28.023990999999999</v>
      </c>
      <c r="C602" s="35">
        <v>43.104858</v>
      </c>
      <c r="D602" s="35">
        <v>20.539307000000001</v>
      </c>
      <c r="E602" s="35">
        <v>28.815842</v>
      </c>
      <c r="F602" s="35">
        <v>33.547446999999998</v>
      </c>
      <c r="G602" s="35"/>
      <c r="H602" s="86" cm="1">
        <f t="array" ref="H602">SUM($N$3:$N$7*$B602:$F602)</f>
        <v>5083037.6849999996</v>
      </c>
      <c r="I602" s="87">
        <f t="shared" si="18"/>
        <v>-1.1479691662338976E-2</v>
      </c>
      <c r="J602" s="87">
        <f t="shared" si="19"/>
        <v>-1.0103488361810742E-2</v>
      </c>
      <c r="K602" s="35"/>
      <c r="L602" s="35"/>
      <c r="M602" s="35"/>
      <c r="N602" s="35"/>
    </row>
    <row r="603" spans="1:14">
      <c r="A603" s="85">
        <v>43619</v>
      </c>
      <c r="B603" s="35">
        <v>28.456488</v>
      </c>
      <c r="C603" s="35">
        <v>43.855350000000001</v>
      </c>
      <c r="D603" s="35">
        <v>20.838123</v>
      </c>
      <c r="E603" s="35">
        <v>28.010428999999998</v>
      </c>
      <c r="F603" s="35">
        <v>33.419918000000003</v>
      </c>
      <c r="G603" s="35"/>
      <c r="H603" s="86" cm="1">
        <f t="array" ref="H603">SUM($N$3:$N$7*$B603:$F603)</f>
        <v>5101150.1640000008</v>
      </c>
      <c r="I603" s="87">
        <f t="shared" si="18"/>
        <v>3.5633178666865106E-3</v>
      </c>
      <c r="J603" s="87">
        <f t="shared" si="19"/>
        <v>-7.9572795860569645E-3</v>
      </c>
      <c r="K603" s="35"/>
      <c r="L603" s="35"/>
      <c r="M603" s="35"/>
      <c r="N603" s="35"/>
    </row>
    <row r="604" spans="1:14">
      <c r="A604" s="85">
        <v>43620</v>
      </c>
      <c r="B604" s="35">
        <v>28.615359999999999</v>
      </c>
      <c r="C604" s="35">
        <v>43.393504999999998</v>
      </c>
      <c r="D604" s="35">
        <v>21.268774000000001</v>
      </c>
      <c r="E604" s="35">
        <v>28.225206</v>
      </c>
      <c r="F604" s="35">
        <v>34.033638000000003</v>
      </c>
      <c r="G604" s="35"/>
      <c r="H604" s="86" cm="1">
        <f t="array" ref="H604">SUM($N$3:$N$7*$B604:$F604)</f>
        <v>5132703.9389999993</v>
      </c>
      <c r="I604" s="87">
        <f t="shared" si="18"/>
        <v>6.1856197103706823E-3</v>
      </c>
      <c r="J604" s="87">
        <f t="shared" si="19"/>
        <v>9.7709789062876418E-3</v>
      </c>
      <c r="K604" s="35"/>
      <c r="L604" s="35"/>
      <c r="M604" s="35"/>
      <c r="N604" s="35"/>
    </row>
    <row r="605" spans="1:14">
      <c r="A605" s="85">
        <v>43621</v>
      </c>
      <c r="B605" s="35">
        <v>28.747758999999999</v>
      </c>
      <c r="C605" s="35">
        <v>43.508972</v>
      </c>
      <c r="D605" s="35">
        <v>20.864491000000001</v>
      </c>
      <c r="E605" s="35">
        <v>28.708452000000001</v>
      </c>
      <c r="F605" s="35">
        <v>33.443829000000001</v>
      </c>
      <c r="G605" s="35"/>
      <c r="H605" s="86" cm="1">
        <f t="array" ref="H605">SUM($N$3:$N$7*$B605:$F605)</f>
        <v>5124025.5990000004</v>
      </c>
      <c r="I605" s="87">
        <f t="shared" si="18"/>
        <v>-1.690793021210113E-3</v>
      </c>
      <c r="J605" s="87">
        <f t="shared" si="19"/>
        <v>4.4843680865223057E-3</v>
      </c>
      <c r="K605" s="35"/>
      <c r="L605" s="35"/>
      <c r="M605" s="35"/>
      <c r="N605" s="35"/>
    </row>
    <row r="606" spans="1:14">
      <c r="A606" s="85">
        <v>43622</v>
      </c>
      <c r="B606" s="35">
        <v>28.191693999999998</v>
      </c>
      <c r="C606" s="35">
        <v>43.990046999999997</v>
      </c>
      <c r="D606" s="35">
        <v>20.732659999999999</v>
      </c>
      <c r="E606" s="35">
        <v>28.726348999999999</v>
      </c>
      <c r="F606" s="35">
        <v>33.196747000000002</v>
      </c>
      <c r="G606" s="35"/>
      <c r="H606" s="86" cm="1">
        <f t="array" ref="H606">SUM($N$3:$N$7*$B606:$F606)</f>
        <v>5109637.4009999987</v>
      </c>
      <c r="I606" s="87">
        <f t="shared" si="18"/>
        <v>-2.8079871425329417E-3</v>
      </c>
      <c r="J606" s="87">
        <f t="shared" si="19"/>
        <v>-4.4940324386788522E-3</v>
      </c>
      <c r="K606" s="35"/>
      <c r="L606" s="35"/>
      <c r="M606" s="35"/>
      <c r="N606" s="35"/>
    </row>
    <row r="607" spans="1:14">
      <c r="A607" s="85">
        <v>43623</v>
      </c>
      <c r="B607" s="35">
        <v>28.297611</v>
      </c>
      <c r="C607" s="35">
        <v>44.432639999999999</v>
      </c>
      <c r="D607" s="35">
        <v>21.119364000000001</v>
      </c>
      <c r="E607" s="35">
        <v>29.1738</v>
      </c>
      <c r="F607" s="35">
        <v>33.778587000000002</v>
      </c>
      <c r="G607" s="35"/>
      <c r="H607" s="86" cm="1">
        <f t="array" ref="H607">SUM($N$3:$N$7*$B607:$F607)</f>
        <v>5174466.0659999996</v>
      </c>
      <c r="I607" s="87">
        <f t="shared" si="18"/>
        <v>1.2687527492129647E-2</v>
      </c>
      <c r="J607" s="87">
        <f t="shared" si="19"/>
        <v>9.8439139355281924E-3</v>
      </c>
      <c r="K607" s="35"/>
      <c r="L607" s="35"/>
      <c r="M607" s="35"/>
      <c r="N607" s="35"/>
    </row>
    <row r="608" spans="1:14">
      <c r="A608" s="85">
        <v>43626</v>
      </c>
      <c r="B608" s="35">
        <v>28.297611</v>
      </c>
      <c r="C608" s="35">
        <v>44.432639999999999</v>
      </c>
      <c r="D608" s="35">
        <v>21.119364000000001</v>
      </c>
      <c r="E608" s="35">
        <v>29.1738</v>
      </c>
      <c r="F608" s="35">
        <v>33.778587000000002</v>
      </c>
      <c r="G608" s="35"/>
      <c r="H608" s="86" cm="1">
        <f t="array" ref="H608">SUM($N$3:$N$7*$B608:$F608)</f>
        <v>5174466.0659999996</v>
      </c>
      <c r="I608" s="87">
        <f t="shared" si="18"/>
        <v>0</v>
      </c>
      <c r="J608" s="87">
        <f t="shared" si="19"/>
        <v>1.2687527492129647E-2</v>
      </c>
      <c r="K608" s="35"/>
      <c r="L608" s="35"/>
      <c r="M608" s="35"/>
      <c r="N608" s="35"/>
    </row>
    <row r="609" spans="1:14">
      <c r="A609" s="85">
        <v>43627</v>
      </c>
      <c r="B609" s="35">
        <v>28.747758999999999</v>
      </c>
      <c r="C609" s="35">
        <v>44.682803999999997</v>
      </c>
      <c r="D609" s="35">
        <v>21.725788000000001</v>
      </c>
      <c r="E609" s="35">
        <v>29.227497</v>
      </c>
      <c r="F609" s="35">
        <v>34.145229</v>
      </c>
      <c r="G609" s="35"/>
      <c r="H609" s="86" cm="1">
        <f t="array" ref="H609">SUM($N$3:$N$7*$B609:$F609)</f>
        <v>5231459.5410000011</v>
      </c>
      <c r="I609" s="87">
        <f t="shared" si="18"/>
        <v>1.1014368298690735E-2</v>
      </c>
      <c r="J609" s="87">
        <f t="shared" si="19"/>
        <v>1.1014368298690735E-2</v>
      </c>
      <c r="K609" s="35"/>
      <c r="L609" s="35"/>
      <c r="M609" s="35"/>
      <c r="N609" s="35"/>
    </row>
    <row r="610" spans="1:14">
      <c r="A610" s="85">
        <v>43628</v>
      </c>
      <c r="B610" s="35">
        <v>28.544751999999999</v>
      </c>
      <c r="C610" s="35">
        <v>44.567345000000003</v>
      </c>
      <c r="D610" s="35">
        <v>21.479702</v>
      </c>
      <c r="E610" s="35">
        <v>28.511574</v>
      </c>
      <c r="F610" s="35">
        <v>33.220657000000003</v>
      </c>
      <c r="G610" s="35"/>
      <c r="H610" s="86" cm="1">
        <f t="array" ref="H610">SUM($N$3:$N$7*$B610:$F610)</f>
        <v>5158692.99</v>
      </c>
      <c r="I610" s="87">
        <f t="shared" si="18"/>
        <v>-1.3909416756397452E-2</v>
      </c>
      <c r="J610" s="87">
        <f t="shared" si="19"/>
        <v>-3.0482518966816752E-3</v>
      </c>
      <c r="K610" s="35"/>
      <c r="L610" s="35"/>
      <c r="M610" s="35"/>
      <c r="N610" s="35"/>
    </row>
    <row r="611" spans="1:14">
      <c r="A611" s="85">
        <v>43629</v>
      </c>
      <c r="B611" s="35">
        <v>28.271129999999999</v>
      </c>
      <c r="C611" s="35">
        <v>43.816859999999998</v>
      </c>
      <c r="D611" s="35">
        <v>21.646688000000001</v>
      </c>
      <c r="E611" s="35">
        <v>28.780042999999999</v>
      </c>
      <c r="F611" s="35">
        <v>33.459769999999999</v>
      </c>
      <c r="G611" s="35"/>
      <c r="H611" s="86" cm="1">
        <f t="array" ref="H611">SUM($N$3:$N$7*$B611:$F611)</f>
        <v>5147158.2030000007</v>
      </c>
      <c r="I611" s="87">
        <f t="shared" si="18"/>
        <v>-2.2359902057283998E-3</v>
      </c>
      <c r="J611" s="87">
        <f t="shared" si="19"/>
        <v>-1.6114305642491167E-2</v>
      </c>
      <c r="K611" s="35"/>
      <c r="L611" s="35"/>
      <c r="M611" s="35"/>
      <c r="N611" s="35"/>
    </row>
    <row r="612" spans="1:14">
      <c r="A612" s="85">
        <v>43630</v>
      </c>
      <c r="B612" s="35">
        <v>28.306436999999999</v>
      </c>
      <c r="C612" s="35">
        <v>44.124752000000001</v>
      </c>
      <c r="D612" s="35">
        <v>21.233618</v>
      </c>
      <c r="E612" s="35">
        <v>28.028324000000001</v>
      </c>
      <c r="F612" s="35">
        <v>33.547446999999998</v>
      </c>
      <c r="G612" s="35"/>
      <c r="H612" s="86" cm="1">
        <f t="array" ref="H612">SUM($N$3:$N$7*$B612:$F612)</f>
        <v>5122939.0739999991</v>
      </c>
      <c r="I612" s="87">
        <f t="shared" si="18"/>
        <v>-4.7053399263861095E-3</v>
      </c>
      <c r="J612" s="87">
        <f t="shared" si="19"/>
        <v>-6.9308090381243748E-3</v>
      </c>
      <c r="K612" s="35"/>
      <c r="L612" s="35"/>
      <c r="M612" s="35"/>
      <c r="N612" s="35"/>
    </row>
    <row r="613" spans="1:14">
      <c r="A613" s="85">
        <v>43634</v>
      </c>
      <c r="B613" s="35">
        <v>28.562403</v>
      </c>
      <c r="C613" s="35">
        <v>45.491016000000002</v>
      </c>
      <c r="D613" s="35">
        <v>22.015813999999999</v>
      </c>
      <c r="E613" s="35">
        <v>28.099917999999999</v>
      </c>
      <c r="F613" s="35">
        <v>33.842350000000003</v>
      </c>
      <c r="G613" s="35"/>
      <c r="H613" s="86" cm="1">
        <f t="array" ref="H613">SUM($N$3:$N$7*$B613:$F613)</f>
        <v>5214379.5329999998</v>
      </c>
      <c r="I613" s="87">
        <f t="shared" si="18"/>
        <v>1.7849218520688659E-2</v>
      </c>
      <c r="J613" s="87">
        <f t="shared" si="19"/>
        <v>1.3059891953742353E-2</v>
      </c>
      <c r="K613" s="35"/>
      <c r="L613" s="35"/>
      <c r="M613" s="35"/>
      <c r="N613" s="35"/>
    </row>
    <row r="614" spans="1:14">
      <c r="A614" s="85">
        <v>43635</v>
      </c>
      <c r="B614" s="35">
        <v>28.941942000000001</v>
      </c>
      <c r="C614" s="35">
        <v>44.759777</v>
      </c>
      <c r="D614" s="35">
        <v>22.297056000000001</v>
      </c>
      <c r="E614" s="35">
        <v>28.457878000000001</v>
      </c>
      <c r="F614" s="35">
        <v>33.451801000000003</v>
      </c>
      <c r="G614" s="35"/>
      <c r="H614" s="86" cm="1">
        <f t="array" ref="H614">SUM($N$3:$N$7*$B614:$F614)</f>
        <v>5210978.9820000008</v>
      </c>
      <c r="I614" s="87">
        <f t="shared" si="18"/>
        <v>-6.5214873188235156E-4</v>
      </c>
      <c r="J614" s="87">
        <f t="shared" si="19"/>
        <v>1.7185429443583145E-2</v>
      </c>
      <c r="K614" s="35"/>
      <c r="L614" s="35"/>
      <c r="M614" s="35"/>
      <c r="N614" s="35"/>
    </row>
    <row r="615" spans="1:14">
      <c r="A615" s="85">
        <v>43636</v>
      </c>
      <c r="B615" s="35">
        <v>28.500617999999999</v>
      </c>
      <c r="C615" s="35">
        <v>45.067669000000002</v>
      </c>
      <c r="D615" s="35">
        <v>22.323421</v>
      </c>
      <c r="E615" s="35">
        <v>29.048513</v>
      </c>
      <c r="F615" s="35">
        <v>33.993792999999997</v>
      </c>
      <c r="G615" s="35"/>
      <c r="H615" s="86" cm="1">
        <f t="array" ref="H615">SUM($N$3:$N$7*$B615:$F615)</f>
        <v>5244822.4620000003</v>
      </c>
      <c r="I615" s="87">
        <f t="shared" si="18"/>
        <v>6.4946491085271507E-3</v>
      </c>
      <c r="J615" s="87">
        <f t="shared" si="19"/>
        <v>5.8382648994645958E-3</v>
      </c>
      <c r="K615" s="35"/>
      <c r="L615" s="35"/>
      <c r="M615" s="35"/>
      <c r="N615" s="35"/>
    </row>
    <row r="616" spans="1:14">
      <c r="A616" s="85">
        <v>43637</v>
      </c>
      <c r="B616" s="35">
        <v>28.588882000000002</v>
      </c>
      <c r="C616" s="35">
        <v>45.606482999999997</v>
      </c>
      <c r="D616" s="35">
        <v>22.525559999999999</v>
      </c>
      <c r="E616" s="35">
        <v>29.352781</v>
      </c>
      <c r="F616" s="35">
        <v>33.483680999999997</v>
      </c>
      <c r="G616" s="35"/>
      <c r="H616" s="86" cm="1">
        <f t="array" ref="H616">SUM($N$3:$N$7*$B616:$F616)</f>
        <v>5265393.7710000006</v>
      </c>
      <c r="I616" s="87">
        <f t="shared" si="18"/>
        <v>3.9222126485776165E-3</v>
      </c>
      <c r="J616" s="87">
        <f t="shared" si="19"/>
        <v>1.0442335151986226E-2</v>
      </c>
      <c r="K616" s="35"/>
      <c r="L616" s="35"/>
      <c r="M616" s="35"/>
      <c r="N616" s="35"/>
    </row>
    <row r="617" spans="1:14">
      <c r="A617" s="85">
        <v>43640</v>
      </c>
      <c r="B617" s="35">
        <v>28.685976</v>
      </c>
      <c r="C617" s="35">
        <v>45.471775000000001</v>
      </c>
      <c r="D617" s="35">
        <v>22.270686999999999</v>
      </c>
      <c r="E617" s="35">
        <v>28.815842</v>
      </c>
      <c r="F617" s="35">
        <v>33.539473999999998</v>
      </c>
      <c r="G617" s="35"/>
      <c r="H617" s="86" cm="1">
        <f t="array" ref="H617">SUM($N$3:$N$7*$B617:$F617)</f>
        <v>5239863.8819999984</v>
      </c>
      <c r="I617" s="87">
        <f t="shared" si="18"/>
        <v>-4.8486191366374776E-3</v>
      </c>
      <c r="J617" s="87">
        <f t="shared" si="19"/>
        <v>-9.4542380336570808E-4</v>
      </c>
      <c r="K617" s="35"/>
      <c r="L617" s="35"/>
      <c r="M617" s="35"/>
      <c r="N617" s="35"/>
    </row>
    <row r="618" spans="1:14">
      <c r="A618" s="85">
        <v>43641</v>
      </c>
      <c r="B618" s="35">
        <v>27.626801</v>
      </c>
      <c r="C618" s="35">
        <v>46.183773000000002</v>
      </c>
      <c r="D618" s="35">
        <v>22.507985999999999</v>
      </c>
      <c r="E618" s="35">
        <v>28.994823</v>
      </c>
      <c r="F618" s="35">
        <v>33.635123999999998</v>
      </c>
      <c r="G618" s="35"/>
      <c r="H618" s="86" cm="1">
        <f t="array" ref="H618">SUM($N$3:$N$7*$B618:$F618)</f>
        <v>5245300.7309999997</v>
      </c>
      <c r="I618" s="87">
        <f t="shared" si="18"/>
        <v>1.0375935563284866E-3</v>
      </c>
      <c r="J618" s="87">
        <f t="shared" si="19"/>
        <v>-3.816056476282248E-3</v>
      </c>
      <c r="K618" s="35"/>
      <c r="L618" s="35"/>
      <c r="M618" s="35"/>
      <c r="N618" s="35"/>
    </row>
    <row r="619" spans="1:14">
      <c r="A619" s="85">
        <v>43642</v>
      </c>
      <c r="B619" s="35">
        <v>28.068121000000001</v>
      </c>
      <c r="C619" s="35">
        <v>45.548752</v>
      </c>
      <c r="D619" s="35">
        <v>23.088042999999999</v>
      </c>
      <c r="E619" s="35">
        <v>28.851637</v>
      </c>
      <c r="F619" s="35">
        <v>34.344486000000003</v>
      </c>
      <c r="G619" s="35"/>
      <c r="H619" s="86" cm="1">
        <f t="array" ref="H619">SUM($N$3:$N$7*$B619:$F619)</f>
        <v>5276734.2870000005</v>
      </c>
      <c r="I619" s="87">
        <f t="shared" si="18"/>
        <v>5.9927080661412724E-3</v>
      </c>
      <c r="J619" s="87">
        <f t="shared" si="19"/>
        <v>7.036519617744208E-3</v>
      </c>
      <c r="K619" s="35"/>
      <c r="L619" s="35"/>
      <c r="M619" s="35"/>
      <c r="N619" s="35"/>
    </row>
    <row r="620" spans="1:14">
      <c r="A620" s="85">
        <v>43643</v>
      </c>
      <c r="B620" s="35">
        <v>28.447659999999999</v>
      </c>
      <c r="C620" s="35">
        <v>44.836750000000002</v>
      </c>
      <c r="D620" s="35">
        <v>23.395648999999999</v>
      </c>
      <c r="E620" s="35">
        <v>29.191696</v>
      </c>
      <c r="F620" s="35">
        <v>33.874232999999997</v>
      </c>
      <c r="G620" s="35"/>
      <c r="H620" s="86" cm="1">
        <f t="array" ref="H620">SUM($N$3:$N$7*$B620:$F620)</f>
        <v>5271617.6039999994</v>
      </c>
      <c r="I620" s="87">
        <f t="shared" si="18"/>
        <v>-9.6966849602542204E-4</v>
      </c>
      <c r="J620" s="87">
        <f t="shared" si="19"/>
        <v>5.0172286298983959E-3</v>
      </c>
      <c r="K620" s="35"/>
      <c r="L620" s="35"/>
      <c r="M620" s="35"/>
      <c r="N620" s="35"/>
    </row>
    <row r="621" spans="1:14">
      <c r="A621" s="85">
        <v>43644</v>
      </c>
      <c r="B621" s="35">
        <v>28.809543999999999</v>
      </c>
      <c r="C621" s="35">
        <v>44.259453000000001</v>
      </c>
      <c r="D621" s="35">
        <v>23.879028000000002</v>
      </c>
      <c r="E621" s="35">
        <v>29.62125</v>
      </c>
      <c r="F621" s="35">
        <v>34.153193999999999</v>
      </c>
      <c r="G621" s="35"/>
      <c r="H621" s="86" cm="1">
        <f t="array" ref="H621">SUM($N$3:$N$7*$B621:$F621)</f>
        <v>5303841.477</v>
      </c>
      <c r="I621" s="87">
        <f t="shared" si="18"/>
        <v>6.1127106365890249E-3</v>
      </c>
      <c r="J621" s="87">
        <f t="shared" si="19"/>
        <v>5.1371148376340159E-3</v>
      </c>
      <c r="K621" s="35"/>
      <c r="L621" s="35"/>
      <c r="M621" s="35"/>
      <c r="N621" s="35"/>
    </row>
    <row r="622" spans="1:14">
      <c r="A622" s="85">
        <v>43647</v>
      </c>
      <c r="B622" s="35">
        <v>28.871327999999998</v>
      </c>
      <c r="C622" s="35">
        <v>43.585937999999999</v>
      </c>
      <c r="D622" s="35">
        <v>24.160269</v>
      </c>
      <c r="E622" s="35">
        <v>29.334880999999999</v>
      </c>
      <c r="F622" s="35">
        <v>35.292960999999998</v>
      </c>
      <c r="G622" s="35"/>
      <c r="H622" s="86" cm="1">
        <f t="array" ref="H622">SUM($N$3:$N$7*$B622:$F622)</f>
        <v>5321097.4410000006</v>
      </c>
      <c r="I622" s="87">
        <f t="shared" si="18"/>
        <v>3.2534841161506733E-3</v>
      </c>
      <c r="J622" s="87">
        <f t="shared" si="19"/>
        <v>9.3860823597025078E-3</v>
      </c>
      <c r="K622" s="35"/>
      <c r="L622" s="35"/>
      <c r="M622" s="35"/>
      <c r="N622" s="35"/>
    </row>
    <row r="623" spans="1:14">
      <c r="A623" s="85">
        <v>43648</v>
      </c>
      <c r="B623" s="35">
        <v>28.509443000000001</v>
      </c>
      <c r="C623" s="35">
        <v>45.029181999999999</v>
      </c>
      <c r="D623" s="35">
        <v>23.624154999999998</v>
      </c>
      <c r="E623" s="35">
        <v>29.263290000000001</v>
      </c>
      <c r="F623" s="35">
        <v>34.639389000000001</v>
      </c>
      <c r="G623" s="35"/>
      <c r="H623" s="86" cm="1">
        <f t="array" ref="H623">SUM($N$3:$N$7*$B623:$F623)</f>
        <v>5315160.1470000008</v>
      </c>
      <c r="I623" s="87">
        <f t="shared" si="18"/>
        <v>-1.1158025324347065E-3</v>
      </c>
      <c r="J623" s="87">
        <f t="shared" si="19"/>
        <v>2.1340513379000114E-3</v>
      </c>
      <c r="K623" s="35"/>
      <c r="L623" s="35"/>
      <c r="M623" s="35"/>
      <c r="N623" s="35"/>
    </row>
    <row r="624" spans="1:14">
      <c r="A624" s="85">
        <v>43649</v>
      </c>
      <c r="B624" s="35">
        <v>29.224388000000001</v>
      </c>
      <c r="C624" s="35">
        <v>45.510264999999997</v>
      </c>
      <c r="D624" s="35">
        <v>23.571422999999999</v>
      </c>
      <c r="E624" s="35">
        <v>29.62125</v>
      </c>
      <c r="F624" s="35">
        <v>34.456074000000001</v>
      </c>
      <c r="G624" s="35"/>
      <c r="H624" s="86" cm="1">
        <f t="array" ref="H624">SUM($N$3:$N$7*$B624:$F624)</f>
        <v>5358652.1999999993</v>
      </c>
      <c r="I624" s="87">
        <f t="shared" si="18"/>
        <v>8.1826420648014597E-3</v>
      </c>
      <c r="J624" s="87">
        <f t="shared" si="19"/>
        <v>7.057709319628902E-3</v>
      </c>
      <c r="K624" s="35"/>
      <c r="L624" s="35"/>
      <c r="M624" s="35"/>
      <c r="N624" s="35"/>
    </row>
    <row r="625" spans="1:14">
      <c r="A625" s="85">
        <v>43650</v>
      </c>
      <c r="B625" s="35">
        <v>29.736322000000001</v>
      </c>
      <c r="C625" s="35">
        <v>44.740535999999999</v>
      </c>
      <c r="D625" s="35">
        <v>23.527481000000002</v>
      </c>
      <c r="E625" s="35">
        <v>29.818128999999999</v>
      </c>
      <c r="F625" s="35">
        <v>34.878506000000002</v>
      </c>
      <c r="G625" s="35"/>
      <c r="H625" s="86" cm="1">
        <f t="array" ref="H625">SUM($N$3:$N$7*$B625:$F625)</f>
        <v>5369132.1420000009</v>
      </c>
      <c r="I625" s="87">
        <f t="shared" si="18"/>
        <v>1.9557048318981085E-3</v>
      </c>
      <c r="J625" s="87">
        <f t="shared" si="19"/>
        <v>1.0154349729323497E-2</v>
      </c>
      <c r="K625" s="35"/>
      <c r="L625" s="35"/>
      <c r="M625" s="35"/>
      <c r="N625" s="35"/>
    </row>
    <row r="626" spans="1:14">
      <c r="A626" s="85">
        <v>43651</v>
      </c>
      <c r="B626" s="35">
        <v>29.992287000000001</v>
      </c>
      <c r="C626" s="35">
        <v>43.893828999999997</v>
      </c>
      <c r="D626" s="35">
        <v>23.255030000000001</v>
      </c>
      <c r="E626" s="35">
        <v>29.478065000000001</v>
      </c>
      <c r="F626" s="35">
        <v>34.998058</v>
      </c>
      <c r="G626" s="35"/>
      <c r="H626" s="86" cm="1">
        <f t="array" ref="H626">SUM($N$3:$N$7*$B626:$F626)</f>
        <v>5333369.8769999994</v>
      </c>
      <c r="I626" s="87">
        <f t="shared" si="18"/>
        <v>-6.6607161183930286E-3</v>
      </c>
      <c r="J626" s="87">
        <f t="shared" si="19"/>
        <v>-4.7180376811915004E-3</v>
      </c>
      <c r="K626" s="35"/>
      <c r="L626" s="35"/>
      <c r="M626" s="35"/>
      <c r="N626" s="35"/>
    </row>
    <row r="627" spans="1:14">
      <c r="A627" s="85">
        <v>43654</v>
      </c>
      <c r="B627" s="35">
        <v>29.780455</v>
      </c>
      <c r="C627" s="35">
        <v>44.682803999999997</v>
      </c>
      <c r="D627" s="35">
        <v>23.272606</v>
      </c>
      <c r="E627" s="35">
        <v>29.1738</v>
      </c>
      <c r="F627" s="35">
        <v>35.261082000000002</v>
      </c>
      <c r="G627" s="35"/>
      <c r="H627" s="86" cm="1">
        <f t="array" ref="H627">SUM($N$3:$N$7*$B627:$F627)</f>
        <v>5351634.6510000005</v>
      </c>
      <c r="I627" s="87">
        <f t="shared" si="18"/>
        <v>3.4246216597066947E-3</v>
      </c>
      <c r="J627" s="87">
        <f t="shared" si="19"/>
        <v>-3.2589048913745922E-3</v>
      </c>
      <c r="K627" s="35"/>
      <c r="L627" s="35"/>
      <c r="M627" s="35"/>
      <c r="N627" s="35"/>
    </row>
    <row r="628" spans="1:14">
      <c r="A628" s="85">
        <v>43655</v>
      </c>
      <c r="B628" s="35">
        <v>29.471529</v>
      </c>
      <c r="C628" s="35">
        <v>44.798264000000003</v>
      </c>
      <c r="D628" s="35">
        <v>22.446465</v>
      </c>
      <c r="E628" s="35">
        <v>28.260999999999999</v>
      </c>
      <c r="F628" s="35">
        <v>34.519840000000002</v>
      </c>
      <c r="G628" s="35"/>
      <c r="H628" s="86" cm="1">
        <f t="array" ref="H628">SUM($N$3:$N$7*$B628:$F628)</f>
        <v>5263404.2340000002</v>
      </c>
      <c r="I628" s="87">
        <f t="shared" si="18"/>
        <v>-1.6486629367255756E-2</v>
      </c>
      <c r="J628" s="87">
        <f t="shared" si="19"/>
        <v>-1.3118468175575826E-2</v>
      </c>
      <c r="K628" s="35"/>
      <c r="L628" s="35"/>
      <c r="M628" s="35"/>
      <c r="N628" s="35"/>
    </row>
    <row r="629" spans="1:14">
      <c r="A629" s="85">
        <v>43656</v>
      </c>
      <c r="B629" s="35">
        <v>29.656883000000001</v>
      </c>
      <c r="C629" s="35">
        <v>45.260105000000003</v>
      </c>
      <c r="D629" s="35">
        <v>22.349789000000001</v>
      </c>
      <c r="E629" s="35">
        <v>27.616671</v>
      </c>
      <c r="F629" s="35">
        <v>34.711123999999998</v>
      </c>
      <c r="G629" s="35"/>
      <c r="H629" s="86" cm="1">
        <f t="array" ref="H629">SUM($N$3:$N$7*$B629:$F629)</f>
        <v>5266620.8759999992</v>
      </c>
      <c r="I629" s="87">
        <f t="shared" si="18"/>
        <v>6.1113337623219799E-4</v>
      </c>
      <c r="J629" s="87">
        <f t="shared" si="19"/>
        <v>-1.5885571520491526E-2</v>
      </c>
      <c r="K629" s="35"/>
      <c r="L629" s="35"/>
      <c r="M629" s="35"/>
      <c r="N629" s="35"/>
    </row>
    <row r="630" spans="1:14">
      <c r="A630" s="85">
        <v>43657</v>
      </c>
      <c r="B630" s="35">
        <v>29.665711999999999</v>
      </c>
      <c r="C630" s="35">
        <v>46.203021999999997</v>
      </c>
      <c r="D630" s="35">
        <v>22.046645999999999</v>
      </c>
      <c r="E630" s="35">
        <v>26.739666</v>
      </c>
      <c r="F630" s="35">
        <v>35.149493999999997</v>
      </c>
      <c r="G630" s="35"/>
      <c r="H630" s="86" cm="1">
        <f t="array" ref="H630">SUM($N$3:$N$7*$B630:$F630)</f>
        <v>5273549.82</v>
      </c>
      <c r="I630" s="87">
        <f t="shared" si="18"/>
        <v>1.3156337171669197E-3</v>
      </c>
      <c r="J630" s="87">
        <f t="shared" si="19"/>
        <v>1.9275711210746671E-3</v>
      </c>
      <c r="K630" s="35"/>
      <c r="L630" s="35"/>
      <c r="M630" s="35"/>
      <c r="N630" s="35"/>
    </row>
    <row r="631" spans="1:14">
      <c r="A631" s="85">
        <v>43658</v>
      </c>
      <c r="B631" s="35">
        <v>29.621580000000002</v>
      </c>
      <c r="C631" s="35">
        <v>46.029831000000001</v>
      </c>
      <c r="D631" s="35">
        <v>22.248740999999999</v>
      </c>
      <c r="E631" s="35">
        <v>27.741959000000001</v>
      </c>
      <c r="F631" s="35">
        <v>35.444400999999999</v>
      </c>
      <c r="G631" s="35"/>
      <c r="H631" s="86" cm="1">
        <f t="array" ref="H631">SUM($N$3:$N$7*$B631:$F631)</f>
        <v>5315854.8959999997</v>
      </c>
      <c r="I631" s="87">
        <f t="shared" si="18"/>
        <v>8.0221250284877588E-3</v>
      </c>
      <c r="J631" s="87">
        <f t="shared" si="19"/>
        <v>9.3483129238256524E-3</v>
      </c>
      <c r="K631" s="35"/>
      <c r="L631" s="35"/>
      <c r="M631" s="35"/>
      <c r="N631" s="35"/>
    </row>
    <row r="632" spans="1:14">
      <c r="A632" s="85">
        <v>43661</v>
      </c>
      <c r="B632" s="35">
        <v>29.533314000000001</v>
      </c>
      <c r="C632" s="35">
        <v>46.607123999999999</v>
      </c>
      <c r="D632" s="35">
        <v>22.046645999999999</v>
      </c>
      <c r="E632" s="35">
        <v>27.938835000000001</v>
      </c>
      <c r="F632" s="35">
        <v>35.117618999999998</v>
      </c>
      <c r="G632" s="35"/>
      <c r="H632" s="86" cm="1">
        <f t="array" ref="H632">SUM($N$3:$N$7*$B632:$F632)</f>
        <v>5321036.7539999997</v>
      </c>
      <c r="I632" s="87">
        <f t="shared" si="18"/>
        <v>9.7479297335589798E-4</v>
      </c>
      <c r="J632" s="87">
        <f t="shared" si="19"/>
        <v>9.0047379129527538E-3</v>
      </c>
      <c r="K632" s="35"/>
      <c r="L632" s="35"/>
      <c r="M632" s="35"/>
      <c r="N632" s="35"/>
    </row>
    <row r="633" spans="1:14">
      <c r="A633" s="85">
        <v>43662</v>
      </c>
      <c r="B633" s="35">
        <v>29.983463</v>
      </c>
      <c r="C633" s="35">
        <v>46.433937</v>
      </c>
      <c r="D633" s="35">
        <v>22.202809999999999</v>
      </c>
      <c r="E633" s="35">
        <v>28.296797000000002</v>
      </c>
      <c r="F633" s="35">
        <v>34.902416000000002</v>
      </c>
      <c r="G633" s="35"/>
      <c r="H633" s="86" cm="1">
        <f t="array" ref="H633">SUM($N$3:$N$7*$B633:$F633)</f>
        <v>5340040.9589999998</v>
      </c>
      <c r="I633" s="87">
        <f t="shared" si="18"/>
        <v>3.571522971667962E-3</v>
      </c>
      <c r="J633" s="87">
        <f t="shared" si="19"/>
        <v>4.5497974405206421E-3</v>
      </c>
      <c r="K633" s="35"/>
      <c r="L633" s="35"/>
      <c r="M633" s="35"/>
      <c r="N633" s="35"/>
    </row>
    <row r="634" spans="1:14">
      <c r="A634" s="85">
        <v>43663</v>
      </c>
      <c r="B634" s="35">
        <v>29.453876000000001</v>
      </c>
      <c r="C634" s="35">
        <v>46.703346000000003</v>
      </c>
      <c r="D634" s="35">
        <v>21.780249000000001</v>
      </c>
      <c r="E634" s="35">
        <v>27.992531</v>
      </c>
      <c r="F634" s="35">
        <v>34.400280000000002</v>
      </c>
      <c r="G634" s="35"/>
      <c r="H634" s="86" cm="1">
        <f t="array" ref="H634">SUM($N$3:$N$7*$B634:$F634)</f>
        <v>5290899.3059999989</v>
      </c>
      <c r="I634" s="87">
        <f t="shared" si="18"/>
        <v>-9.2024861564363736E-3</v>
      </c>
      <c r="J634" s="87">
        <f t="shared" si="19"/>
        <v>-5.6638300754726645E-3</v>
      </c>
      <c r="K634" s="35"/>
      <c r="L634" s="35"/>
      <c r="M634" s="35"/>
      <c r="N634" s="35"/>
    </row>
    <row r="635" spans="1:14">
      <c r="A635" s="85">
        <v>43664</v>
      </c>
      <c r="B635" s="35">
        <v>29.52449</v>
      </c>
      <c r="C635" s="35">
        <v>46.876533999999999</v>
      </c>
      <c r="D635" s="35">
        <v>21.403618000000002</v>
      </c>
      <c r="E635" s="35">
        <v>27.187118999999999</v>
      </c>
      <c r="F635" s="35">
        <v>34.009726999999998</v>
      </c>
      <c r="G635" s="35"/>
      <c r="H635" s="86" cm="1">
        <f t="array" ref="H635">SUM($N$3:$N$7*$B635:$F635)</f>
        <v>5247049.1039999994</v>
      </c>
      <c r="I635" s="87">
        <f t="shared" si="18"/>
        <v>-8.2878541933830707E-3</v>
      </c>
      <c r="J635" s="87">
        <f t="shared" si="19"/>
        <v>-1.7414071486338334E-2</v>
      </c>
      <c r="K635" s="35"/>
      <c r="L635" s="35"/>
      <c r="M635" s="35"/>
      <c r="N635" s="35"/>
    </row>
    <row r="636" spans="1:14">
      <c r="A636" s="85">
        <v>43665</v>
      </c>
      <c r="B636" s="35">
        <v>29.162604999999999</v>
      </c>
      <c r="C636" s="35">
        <v>47.319125999999997</v>
      </c>
      <c r="D636" s="35">
        <v>21.467922000000002</v>
      </c>
      <c r="E636" s="35">
        <v>27.634567000000001</v>
      </c>
      <c r="F636" s="35">
        <v>34.033638000000003</v>
      </c>
      <c r="G636" s="35"/>
      <c r="H636" s="86" cm="1">
        <f t="array" ref="H636">SUM($N$3:$N$7*$B636:$F636)</f>
        <v>5267389.3139999993</v>
      </c>
      <c r="I636" s="87">
        <f t="shared" si="18"/>
        <v>3.8765046022712912E-3</v>
      </c>
      <c r="J636" s="87">
        <f t="shared" si="19"/>
        <v>-4.4434774960352419E-3</v>
      </c>
      <c r="K636" s="35"/>
      <c r="L636" s="35"/>
      <c r="M636" s="35"/>
      <c r="N636" s="35"/>
    </row>
    <row r="637" spans="1:14">
      <c r="A637" s="85">
        <v>43668</v>
      </c>
      <c r="B637" s="35">
        <v>29.312650999999999</v>
      </c>
      <c r="C637" s="35">
        <v>47.992640999999999</v>
      </c>
      <c r="D637" s="35">
        <v>21.872109999999999</v>
      </c>
      <c r="E637" s="35">
        <v>27.545079999999999</v>
      </c>
      <c r="F637" s="35">
        <v>34.392307000000002</v>
      </c>
      <c r="G637" s="35"/>
      <c r="H637" s="86" cm="1">
        <f t="array" ref="H637">SUM($N$3:$N$7*$B637:$F637)</f>
        <v>5316788.0370000014</v>
      </c>
      <c r="I637" s="87">
        <f t="shared" si="18"/>
        <v>9.3782175676111468E-3</v>
      </c>
      <c r="J637" s="87">
        <f t="shared" si="19"/>
        <v>1.3291076873444441E-2</v>
      </c>
      <c r="K637" s="35"/>
      <c r="L637" s="35"/>
      <c r="M637" s="35"/>
      <c r="N637" s="35"/>
    </row>
    <row r="638" spans="1:14">
      <c r="A638" s="85">
        <v>43669</v>
      </c>
      <c r="B638" s="35">
        <v>29.904026000000002</v>
      </c>
      <c r="C638" s="35">
        <v>48.300533000000001</v>
      </c>
      <c r="D638" s="35">
        <v>22.919326999999999</v>
      </c>
      <c r="E638" s="35">
        <v>28.33259</v>
      </c>
      <c r="F638" s="35">
        <v>34.894447</v>
      </c>
      <c r="G638" s="35"/>
      <c r="H638" s="86" cm="1">
        <f t="array" ref="H638">SUM($N$3:$N$7*$B638:$F638)</f>
        <v>5423580.4590000007</v>
      </c>
      <c r="I638" s="87">
        <f t="shared" si="18"/>
        <v>2.0085890439269116E-2</v>
      </c>
      <c r="J638" s="87">
        <f t="shared" si="19"/>
        <v>2.9652477857458948E-2</v>
      </c>
      <c r="K638" s="35"/>
      <c r="L638" s="35"/>
      <c r="M638" s="35"/>
      <c r="N638" s="35"/>
    </row>
    <row r="639" spans="1:14">
      <c r="A639" s="85">
        <v>43670</v>
      </c>
      <c r="B639" s="35">
        <v>30.195297</v>
      </c>
      <c r="C639" s="35">
        <v>49.070262999999997</v>
      </c>
      <c r="D639" s="35">
        <v>23.259212000000002</v>
      </c>
      <c r="E639" s="35">
        <v>28.493673000000001</v>
      </c>
      <c r="F639" s="35">
        <v>35.205292</v>
      </c>
      <c r="G639" s="35"/>
      <c r="H639" s="86" cm="1">
        <f t="array" ref="H639">SUM($N$3:$N$7*$B639:$F639)</f>
        <v>5485383.3209999986</v>
      </c>
      <c r="I639" s="87">
        <f t="shared" si="18"/>
        <v>1.1395214373088436E-2</v>
      </c>
      <c r="J639" s="87">
        <f t="shared" si="19"/>
        <v>3.1709987839787512E-2</v>
      </c>
      <c r="K639" s="35"/>
      <c r="L639" s="35"/>
      <c r="M639" s="35"/>
      <c r="N639" s="35"/>
    </row>
    <row r="640" spans="1:14">
      <c r="A640" s="85">
        <v>43671</v>
      </c>
      <c r="B640" s="35">
        <v>30.18647</v>
      </c>
      <c r="C640" s="35">
        <v>48.637290999999998</v>
      </c>
      <c r="D640" s="35">
        <v>22.900955</v>
      </c>
      <c r="E640" s="35">
        <v>29.603355000000001</v>
      </c>
      <c r="F640" s="35">
        <v>35.308903000000001</v>
      </c>
      <c r="G640" s="35"/>
      <c r="H640" s="86" cm="1">
        <f t="array" ref="H640">SUM($N$3:$N$7*$B640:$F640)</f>
        <v>5499020.1420000009</v>
      </c>
      <c r="I640" s="87">
        <f t="shared" si="18"/>
        <v>2.4860288154877619E-3</v>
      </c>
      <c r="J640" s="87">
        <f t="shared" si="19"/>
        <v>1.3909572019866312E-2</v>
      </c>
      <c r="K640" s="35"/>
      <c r="L640" s="35"/>
      <c r="M640" s="35"/>
      <c r="N640" s="35"/>
    </row>
    <row r="641" spans="1:14">
      <c r="A641" s="85">
        <v>43672</v>
      </c>
      <c r="B641" s="35">
        <v>30.133512</v>
      </c>
      <c r="C641" s="35">
        <v>48.877827000000003</v>
      </c>
      <c r="D641" s="35">
        <v>22.505951</v>
      </c>
      <c r="E641" s="35">
        <v>29.62125</v>
      </c>
      <c r="F641" s="35">
        <v>35.197319</v>
      </c>
      <c r="G641" s="35"/>
      <c r="H641" s="86" cm="1">
        <f t="array" ref="H641">SUM($N$3:$N$7*$B641:$F641)</f>
        <v>5489083.3470000019</v>
      </c>
      <c r="I641" s="87">
        <f t="shared" si="18"/>
        <v>-1.8070119300171994E-3</v>
      </c>
      <c r="J641" s="87">
        <f t="shared" si="19"/>
        <v>6.7452460174255435E-4</v>
      </c>
      <c r="K641" s="35"/>
      <c r="L641" s="35"/>
      <c r="M641" s="35"/>
      <c r="N641" s="35"/>
    </row>
    <row r="642" spans="1:14">
      <c r="A642" s="85">
        <v>43675</v>
      </c>
      <c r="B642" s="35">
        <v>29.718665999999999</v>
      </c>
      <c r="C642" s="35">
        <v>48.492966000000003</v>
      </c>
      <c r="D642" s="35">
        <v>22.322229</v>
      </c>
      <c r="E642" s="35">
        <v>29.603355000000001</v>
      </c>
      <c r="F642" s="35">
        <v>34.703156</v>
      </c>
      <c r="G642" s="35"/>
      <c r="H642" s="86" cm="1">
        <f t="array" ref="H642">SUM($N$3:$N$7*$B642:$F642)</f>
        <v>5439732.2759999996</v>
      </c>
      <c r="I642" s="87">
        <f t="shared" si="18"/>
        <v>-8.9907672884899092E-3</v>
      </c>
      <c r="J642" s="87">
        <f t="shared" si="19"/>
        <v>-1.0781532794756798E-2</v>
      </c>
      <c r="K642" s="35"/>
      <c r="L642" s="35"/>
      <c r="M642" s="35"/>
      <c r="N642" s="35"/>
    </row>
    <row r="643" spans="1:14">
      <c r="A643" s="85">
        <v>43676</v>
      </c>
      <c r="B643" s="35">
        <v>29.303829</v>
      </c>
      <c r="C643" s="35">
        <v>48.252426</v>
      </c>
      <c r="D643" s="35">
        <v>21.982346</v>
      </c>
      <c r="E643" s="35">
        <v>29.227497</v>
      </c>
      <c r="F643" s="35">
        <v>34.591568000000002</v>
      </c>
      <c r="G643" s="35"/>
      <c r="H643" s="86" cm="1">
        <f t="array" ref="H643">SUM($N$3:$N$7*$B643:$F643)</f>
        <v>5390802.9779999992</v>
      </c>
      <c r="I643" s="87">
        <f t="shared" si="18"/>
        <v>-8.9947989197695088E-3</v>
      </c>
      <c r="J643" s="87">
        <f t="shared" si="19"/>
        <v>-1.7904696064365067E-2</v>
      </c>
      <c r="K643" s="35"/>
      <c r="L643" s="35"/>
      <c r="M643" s="35"/>
      <c r="N643" s="35"/>
    </row>
    <row r="644" spans="1:14">
      <c r="A644" s="85">
        <v>43677</v>
      </c>
      <c r="B644" s="35">
        <v>28.633015</v>
      </c>
      <c r="C644" s="35">
        <v>48.685397999999999</v>
      </c>
      <c r="D644" s="35">
        <v>22.083390999999999</v>
      </c>
      <c r="E644" s="35">
        <v>28.959023999999999</v>
      </c>
      <c r="F644" s="35">
        <v>36.113917999999998</v>
      </c>
      <c r="G644" s="35"/>
      <c r="H644" s="86" cm="1">
        <f t="array" ref="H644">SUM($N$3:$N$7*$B644:$F644)</f>
        <v>5427666.6180000007</v>
      </c>
      <c r="I644" s="87">
        <f t="shared" si="18"/>
        <v>6.8382465748504373E-3</v>
      </c>
      <c r="J644" s="87">
        <f t="shared" si="19"/>
        <v>-2.2180609978238452E-3</v>
      </c>
      <c r="K644" s="35"/>
      <c r="L644" s="35"/>
      <c r="M644" s="35"/>
      <c r="N644" s="35"/>
    </row>
    <row r="645" spans="1:14">
      <c r="A645" s="85">
        <v>43678</v>
      </c>
      <c r="B645" s="35">
        <v>27.988683999999999</v>
      </c>
      <c r="C645" s="35">
        <v>49.888100000000001</v>
      </c>
      <c r="D645" s="35">
        <v>21.541412000000001</v>
      </c>
      <c r="E645" s="35">
        <v>28.493673000000001</v>
      </c>
      <c r="F645" s="35">
        <v>35.898716</v>
      </c>
      <c r="G645" s="35"/>
      <c r="H645" s="86" cm="1">
        <f t="array" ref="H645">SUM($N$3:$N$7*$B645:$F645)</f>
        <v>5405749.3049999997</v>
      </c>
      <c r="I645" s="87">
        <f t="shared" ref="I645:I708" si="20">H645/H644-1</f>
        <v>-4.0380728114942643E-3</v>
      </c>
      <c r="J645" s="87">
        <f t="shared" si="19"/>
        <v>2.7725604257837766E-3</v>
      </c>
      <c r="K645" s="35"/>
      <c r="L645" s="35"/>
      <c r="M645" s="35"/>
      <c r="N645" s="35"/>
    </row>
    <row r="646" spans="1:14">
      <c r="A646" s="85">
        <v>43679</v>
      </c>
      <c r="B646" s="35">
        <v>27.662106999999999</v>
      </c>
      <c r="C646" s="35">
        <v>50.994587000000003</v>
      </c>
      <c r="D646" s="35">
        <v>20.925941000000002</v>
      </c>
      <c r="E646" s="35">
        <v>30.140293</v>
      </c>
      <c r="F646" s="35">
        <v>35.779162999999997</v>
      </c>
      <c r="G646" s="35"/>
      <c r="H646" s="86" cm="1">
        <f t="array" ref="H646">SUM($N$3:$N$7*$B646:$F646)</f>
        <v>5461569.0030000014</v>
      </c>
      <c r="I646" s="87">
        <f t="shared" si="20"/>
        <v>1.0325987175981544E-2</v>
      </c>
      <c r="J646" s="87">
        <f t="shared" ref="J646:J709" si="21">H646/H644-1</f>
        <v>6.2462172764201629E-3</v>
      </c>
      <c r="K646" s="35"/>
      <c r="L646" s="35"/>
      <c r="M646" s="35"/>
      <c r="N646" s="35"/>
    </row>
    <row r="647" spans="1:14">
      <c r="A647" s="85">
        <v>43682</v>
      </c>
      <c r="B647" s="35">
        <v>27.008946999999999</v>
      </c>
      <c r="C647" s="35">
        <v>50.321072000000001</v>
      </c>
      <c r="D647" s="35">
        <v>20.374779</v>
      </c>
      <c r="E647" s="35">
        <v>29.227497</v>
      </c>
      <c r="F647" s="35">
        <v>35.157466999999997</v>
      </c>
      <c r="G647" s="35"/>
      <c r="H647" s="86" cm="1">
        <f t="array" ref="H647">SUM($N$3:$N$7*$B647:$F647)</f>
        <v>5348962.1459999997</v>
      </c>
      <c r="I647" s="87">
        <f t="shared" si="20"/>
        <v>-2.0618041617371796E-2</v>
      </c>
      <c r="J647" s="87">
        <f t="shared" si="21"/>
        <v>-1.0504956074725014E-2</v>
      </c>
      <c r="K647" s="35"/>
      <c r="L647" s="35"/>
      <c r="M647" s="35"/>
      <c r="N647" s="35"/>
    </row>
    <row r="648" spans="1:14">
      <c r="A648" s="85">
        <v>43683</v>
      </c>
      <c r="B648" s="35">
        <v>27.123692999999999</v>
      </c>
      <c r="C648" s="35">
        <v>50.417290000000001</v>
      </c>
      <c r="D648" s="35">
        <v>20.402332000000001</v>
      </c>
      <c r="E648" s="35">
        <v>29.478065000000001</v>
      </c>
      <c r="F648" s="35">
        <v>34.998058</v>
      </c>
      <c r="G648" s="35"/>
      <c r="H648" s="86" cm="1">
        <f t="array" ref="H648">SUM($N$3:$N$7*$B648:$F648)</f>
        <v>5359841.4539999999</v>
      </c>
      <c r="I648" s="87">
        <f t="shared" si="20"/>
        <v>2.0339100750854655E-3</v>
      </c>
      <c r="J648" s="87">
        <f t="shared" si="21"/>
        <v>-1.8626066784860451E-2</v>
      </c>
      <c r="K648" s="35"/>
      <c r="L648" s="35"/>
      <c r="M648" s="35"/>
      <c r="N648" s="35"/>
    </row>
    <row r="649" spans="1:14">
      <c r="A649" s="85">
        <v>43684</v>
      </c>
      <c r="B649" s="35">
        <v>27.238437999999999</v>
      </c>
      <c r="C649" s="35">
        <v>49.839993</v>
      </c>
      <c r="D649" s="35">
        <v>19.915472000000001</v>
      </c>
      <c r="E649" s="35">
        <v>29.567557999999998</v>
      </c>
      <c r="F649" s="35">
        <v>34.511864000000003</v>
      </c>
      <c r="G649" s="35"/>
      <c r="H649" s="86" cm="1">
        <f t="array" ref="H649">SUM($N$3:$N$7*$B649:$F649)</f>
        <v>5315419.7250000015</v>
      </c>
      <c r="I649" s="87">
        <f t="shared" si="20"/>
        <v>-8.2878811586575285E-3</v>
      </c>
      <c r="J649" s="87">
        <f t="shared" si="21"/>
        <v>-6.2708278885618141E-3</v>
      </c>
      <c r="K649" s="35"/>
      <c r="L649" s="35"/>
      <c r="M649" s="35"/>
      <c r="N649" s="35"/>
    </row>
    <row r="650" spans="1:14">
      <c r="A650" s="85">
        <v>43685</v>
      </c>
      <c r="B650" s="35">
        <v>27.123692999999999</v>
      </c>
      <c r="C650" s="35">
        <v>50.898372999999999</v>
      </c>
      <c r="D650" s="35">
        <v>19.575586000000001</v>
      </c>
      <c r="E650" s="35">
        <v>30.050806000000001</v>
      </c>
      <c r="F650" s="35">
        <v>35.253117000000003</v>
      </c>
      <c r="G650" s="35"/>
      <c r="H650" s="86" cm="1">
        <f t="array" ref="H650">SUM($N$3:$N$7*$B650:$F650)</f>
        <v>5375751.9749999996</v>
      </c>
      <c r="I650" s="87">
        <f t="shared" si="20"/>
        <v>1.1350420685733997E-2</v>
      </c>
      <c r="J650" s="87">
        <f t="shared" si="21"/>
        <v>2.9684685893323071E-3</v>
      </c>
      <c r="K650" s="35"/>
      <c r="L650" s="35"/>
      <c r="M650" s="35"/>
      <c r="N650" s="35"/>
    </row>
    <row r="651" spans="1:14">
      <c r="A651" s="85">
        <v>43686</v>
      </c>
      <c r="B651" s="35">
        <v>26.832417</v>
      </c>
      <c r="C651" s="35">
        <v>51.523777000000003</v>
      </c>
      <c r="D651" s="35">
        <v>18.960114999999998</v>
      </c>
      <c r="E651" s="35">
        <v>29.531763000000002</v>
      </c>
      <c r="F651" s="35">
        <v>35.39658</v>
      </c>
      <c r="G651" s="35"/>
      <c r="H651" s="86" cm="1">
        <f t="array" ref="H651">SUM($N$3:$N$7*$B651:$F651)</f>
        <v>5354073.5160000008</v>
      </c>
      <c r="I651" s="87">
        <f t="shared" si="20"/>
        <v>-4.0326374990540259E-3</v>
      </c>
      <c r="J651" s="87">
        <f t="shared" si="21"/>
        <v>7.2720110545925198E-3</v>
      </c>
      <c r="K651" s="35"/>
      <c r="L651" s="35"/>
      <c r="M651" s="35"/>
      <c r="N651" s="35"/>
    </row>
    <row r="652" spans="1:14">
      <c r="A652" s="85">
        <v>43689</v>
      </c>
      <c r="B652" s="35">
        <v>26.920684999999999</v>
      </c>
      <c r="C652" s="35">
        <v>51.475665999999997</v>
      </c>
      <c r="D652" s="35">
        <v>18.831510999999999</v>
      </c>
      <c r="E652" s="35">
        <v>28.726348999999999</v>
      </c>
      <c r="F652" s="35">
        <v>35.141533000000003</v>
      </c>
      <c r="G652" s="35"/>
      <c r="H652" s="86" cm="1">
        <f t="array" ref="H652">SUM($N$3:$N$7*$B652:$F652)</f>
        <v>5316159.5520000001</v>
      </c>
      <c r="I652" s="87">
        <f t="shared" si="20"/>
        <v>-7.081330483546644E-3</v>
      </c>
      <c r="J652" s="87">
        <f t="shared" si="21"/>
        <v>-1.1085411543749535E-2</v>
      </c>
      <c r="K652" s="35"/>
      <c r="L652" s="35"/>
      <c r="M652" s="35"/>
      <c r="N652" s="35"/>
    </row>
    <row r="653" spans="1:14">
      <c r="A653" s="85">
        <v>43690</v>
      </c>
      <c r="B653" s="35">
        <v>26.867723000000002</v>
      </c>
      <c r="C653" s="35">
        <v>51.04269</v>
      </c>
      <c r="D653" s="35">
        <v>18.914186000000001</v>
      </c>
      <c r="E653" s="35">
        <v>28.780042999999999</v>
      </c>
      <c r="F653" s="35">
        <v>35.882773999999998</v>
      </c>
      <c r="G653" s="35"/>
      <c r="H653" s="86" cm="1">
        <f t="array" ref="H653">SUM($N$3:$N$7*$B653:$F653)</f>
        <v>5329084.7280000011</v>
      </c>
      <c r="I653" s="87">
        <f t="shared" si="20"/>
        <v>2.4312994885826722E-3</v>
      </c>
      <c r="J653" s="87">
        <f t="shared" si="21"/>
        <v>-4.6672478301472697E-3</v>
      </c>
      <c r="K653" s="35"/>
      <c r="L653" s="35"/>
      <c r="M653" s="35"/>
      <c r="N653" s="35"/>
    </row>
    <row r="654" spans="1:14">
      <c r="A654" s="85">
        <v>43691</v>
      </c>
      <c r="B654" s="35">
        <v>26.576452</v>
      </c>
      <c r="C654" s="35">
        <v>50.754047</v>
      </c>
      <c r="D654" s="35">
        <v>18.266565</v>
      </c>
      <c r="E654" s="35">
        <v>27.849343999999999</v>
      </c>
      <c r="F654" s="35">
        <v>35.101677000000002</v>
      </c>
      <c r="G654" s="35"/>
      <c r="H654" s="86" cm="1">
        <f t="array" ref="H654">SUM($N$3:$N$7*$B654:$F654)</f>
        <v>5232086.8049999997</v>
      </c>
      <c r="I654" s="87">
        <f t="shared" si="20"/>
        <v>-1.8201610210916042E-2</v>
      </c>
      <c r="J654" s="87">
        <f t="shared" si="21"/>
        <v>-1.5814564287930599E-2</v>
      </c>
      <c r="K654" s="35"/>
      <c r="L654" s="35"/>
      <c r="M654" s="35"/>
      <c r="N654" s="35"/>
    </row>
    <row r="655" spans="1:14">
      <c r="A655" s="85">
        <v>43693</v>
      </c>
      <c r="B655" s="35">
        <v>26.832417</v>
      </c>
      <c r="C655" s="35">
        <v>51.764316999999998</v>
      </c>
      <c r="D655" s="35">
        <v>17.674060999999998</v>
      </c>
      <c r="E655" s="35">
        <v>27.688262999999999</v>
      </c>
      <c r="F655" s="35">
        <v>34.854590999999999</v>
      </c>
      <c r="G655" s="35"/>
      <c r="H655" s="86" cm="1">
        <f t="array" ref="H655">SUM($N$3:$N$7*$B655:$F655)</f>
        <v>5240850.4169999994</v>
      </c>
      <c r="I655" s="87">
        <f t="shared" si="20"/>
        <v>1.6749745037916153E-3</v>
      </c>
      <c r="J655" s="87">
        <f t="shared" si="21"/>
        <v>-1.6557122940155544E-2</v>
      </c>
      <c r="K655" s="35"/>
      <c r="L655" s="35"/>
      <c r="M655" s="35"/>
      <c r="N655" s="35"/>
    </row>
    <row r="656" spans="1:14">
      <c r="A656" s="85">
        <v>43696</v>
      </c>
      <c r="B656" s="35">
        <v>26.920684999999999</v>
      </c>
      <c r="C656" s="35">
        <v>52.052962999999998</v>
      </c>
      <c r="D656" s="35">
        <v>18.482441000000001</v>
      </c>
      <c r="E656" s="35">
        <v>28.941126000000001</v>
      </c>
      <c r="F656" s="35">
        <v>36.018272000000003</v>
      </c>
      <c r="G656" s="35"/>
      <c r="H656" s="86" cm="1">
        <f t="array" ref="H656">SUM($N$3:$N$7*$B656:$F656)</f>
        <v>5359711.0710000014</v>
      </c>
      <c r="I656" s="87">
        <f t="shared" si="20"/>
        <v>2.2679650160296161E-2</v>
      </c>
      <c r="J656" s="87">
        <f t="shared" si="21"/>
        <v>2.4392612499861244E-2</v>
      </c>
      <c r="K656" s="35"/>
      <c r="L656" s="35"/>
      <c r="M656" s="35"/>
      <c r="N656" s="35"/>
    </row>
    <row r="657" spans="1:14">
      <c r="A657" s="85">
        <v>43697</v>
      </c>
      <c r="B657" s="35">
        <v>26.717673999999999</v>
      </c>
      <c r="C657" s="35">
        <v>51.956749000000002</v>
      </c>
      <c r="D657" s="35">
        <v>18.390577</v>
      </c>
      <c r="E657" s="35">
        <v>27.974630000000001</v>
      </c>
      <c r="F657" s="35">
        <v>36.209560000000003</v>
      </c>
      <c r="G657" s="35"/>
      <c r="H657" s="86" cm="1">
        <f t="array" ref="H657">SUM($N$3:$N$7*$B657:$F657)</f>
        <v>5321223.2700000005</v>
      </c>
      <c r="I657" s="87">
        <f t="shared" si="20"/>
        <v>-7.1809469745950372E-3</v>
      </c>
      <c r="J657" s="87">
        <f t="shared" si="21"/>
        <v>1.5335841820497631E-2</v>
      </c>
      <c r="K657" s="35"/>
      <c r="L657" s="35"/>
      <c r="M657" s="35"/>
      <c r="N657" s="35"/>
    </row>
    <row r="658" spans="1:14">
      <c r="A658" s="85">
        <v>43698</v>
      </c>
      <c r="B658" s="35">
        <v>27.326699999999999</v>
      </c>
      <c r="C658" s="35">
        <v>52.918911000000001</v>
      </c>
      <c r="D658" s="35">
        <v>18.464067</v>
      </c>
      <c r="E658" s="35">
        <v>29.030615000000001</v>
      </c>
      <c r="F658" s="35">
        <v>37.524676999999997</v>
      </c>
      <c r="G658" s="35"/>
      <c r="H658" s="86" cm="1">
        <f t="array" ref="H658">SUM($N$3:$N$7*$B658:$F658)</f>
        <v>5453744.0100000007</v>
      </c>
      <c r="I658" s="87">
        <f t="shared" si="20"/>
        <v>2.4904187115606602E-2</v>
      </c>
      <c r="J658" s="87">
        <f t="shared" si="21"/>
        <v>1.7544404493889054E-2</v>
      </c>
      <c r="K658" s="35"/>
      <c r="L658" s="35"/>
      <c r="M658" s="35"/>
      <c r="N658" s="35"/>
    </row>
    <row r="659" spans="1:14">
      <c r="A659" s="85">
        <v>43699</v>
      </c>
      <c r="B659" s="35">
        <v>26.938334999999999</v>
      </c>
      <c r="C659" s="35">
        <v>52.197288999999998</v>
      </c>
      <c r="D659" s="35">
        <v>18.638603</v>
      </c>
      <c r="E659" s="35">
        <v>29.603355000000001</v>
      </c>
      <c r="F659" s="35">
        <v>37.269627</v>
      </c>
      <c r="G659" s="35"/>
      <c r="H659" s="86" cm="1">
        <f t="array" ref="H659">SUM($N$3:$N$7*$B659:$F659)</f>
        <v>5433357.8969999999</v>
      </c>
      <c r="I659" s="87">
        <f t="shared" si="20"/>
        <v>-3.7380032804291696E-3</v>
      </c>
      <c r="J659" s="87">
        <f t="shared" si="21"/>
        <v>2.1073091902042984E-2</v>
      </c>
      <c r="K659" s="35"/>
      <c r="L659" s="35"/>
      <c r="M659" s="35"/>
      <c r="N659" s="35"/>
    </row>
    <row r="660" spans="1:14">
      <c r="A660" s="85">
        <v>43700</v>
      </c>
      <c r="B660" s="35">
        <v>26.435227999999999</v>
      </c>
      <c r="C660" s="35">
        <v>51.956749000000002</v>
      </c>
      <c r="D660" s="35">
        <v>18.555928999999999</v>
      </c>
      <c r="E660" s="35">
        <v>29.710740999999999</v>
      </c>
      <c r="F660" s="35">
        <v>36.552287999999997</v>
      </c>
      <c r="G660" s="35"/>
      <c r="H660" s="86" cm="1">
        <f t="array" ref="H660">SUM($N$3:$N$7*$B660:$F660)</f>
        <v>5385960.8549999986</v>
      </c>
      <c r="I660" s="87">
        <f t="shared" si="20"/>
        <v>-8.7233425256545427E-3</v>
      </c>
      <c r="J660" s="87">
        <f t="shared" si="21"/>
        <v>-1.2428737923106503E-2</v>
      </c>
      <c r="K660" s="35"/>
      <c r="L660" s="35"/>
      <c r="M660" s="35"/>
      <c r="N660" s="35"/>
    </row>
    <row r="661" spans="1:14">
      <c r="A661" s="85">
        <v>43703</v>
      </c>
      <c r="B661" s="35">
        <v>26.523491</v>
      </c>
      <c r="C661" s="35">
        <v>52.101078000000001</v>
      </c>
      <c r="D661" s="35">
        <v>18.702905999999999</v>
      </c>
      <c r="E661" s="35">
        <v>29.549658000000001</v>
      </c>
      <c r="F661" s="35">
        <v>36.137833000000001</v>
      </c>
      <c r="G661" s="35"/>
      <c r="H661" s="86" cm="1">
        <f t="array" ref="H661">SUM($N$3:$N$7*$B661:$F661)</f>
        <v>5379493.8779999996</v>
      </c>
      <c r="I661" s="87">
        <f t="shared" si="20"/>
        <v>-1.2007099891926387E-3</v>
      </c>
      <c r="J661" s="87">
        <f t="shared" si="21"/>
        <v>-9.9135783103375674E-3</v>
      </c>
      <c r="K661" s="35"/>
      <c r="L661" s="35"/>
      <c r="M661" s="35"/>
      <c r="N661" s="35"/>
    </row>
    <row r="662" spans="1:14">
      <c r="A662" s="85">
        <v>43704</v>
      </c>
      <c r="B662" s="35">
        <v>26.505839999999999</v>
      </c>
      <c r="C662" s="35">
        <v>52.437828000000003</v>
      </c>
      <c r="D662" s="35">
        <v>18.611046000000002</v>
      </c>
      <c r="E662" s="35">
        <v>28.994823</v>
      </c>
      <c r="F662" s="35">
        <v>36.185654</v>
      </c>
      <c r="G662" s="35"/>
      <c r="H662" s="86" cm="1">
        <f t="array" ref="H662">SUM($N$3:$N$7*$B662:$F662)</f>
        <v>5370261.3030000012</v>
      </c>
      <c r="I662" s="87">
        <f t="shared" si="20"/>
        <v>-1.7162534635006832E-3</v>
      </c>
      <c r="J662" s="87">
        <f t="shared" si="21"/>
        <v>-2.9149027300157115E-3</v>
      </c>
      <c r="K662" s="35"/>
      <c r="L662" s="35"/>
      <c r="M662" s="35"/>
      <c r="N662" s="35"/>
    </row>
    <row r="663" spans="1:14">
      <c r="A663" s="85">
        <v>43705</v>
      </c>
      <c r="B663" s="35">
        <v>25.658501000000001</v>
      </c>
      <c r="C663" s="35">
        <v>52.197288999999998</v>
      </c>
      <c r="D663" s="35">
        <v>18.666160999999999</v>
      </c>
      <c r="E663" s="35">
        <v>28.475777000000001</v>
      </c>
      <c r="F663" s="35">
        <v>36.703724000000001</v>
      </c>
      <c r="G663" s="35"/>
      <c r="H663" s="86" cm="1">
        <f t="array" ref="H663">SUM($N$3:$N$7*$B663:$F663)</f>
        <v>5336147.9160000002</v>
      </c>
      <c r="I663" s="87">
        <f t="shared" si="20"/>
        <v>-6.3522769331436635E-3</v>
      </c>
      <c r="J663" s="87">
        <f t="shared" si="21"/>
        <v>-8.0576282793567433E-3</v>
      </c>
      <c r="K663" s="35"/>
      <c r="L663" s="35"/>
      <c r="M663" s="35"/>
      <c r="N663" s="35"/>
    </row>
    <row r="664" spans="1:14">
      <c r="A664" s="85">
        <v>43706</v>
      </c>
      <c r="B664" s="35">
        <v>25.879162000000001</v>
      </c>
      <c r="C664" s="35">
        <v>52.197288999999998</v>
      </c>
      <c r="D664" s="35">
        <v>18.886627000000001</v>
      </c>
      <c r="E664" s="35">
        <v>28.565266000000001</v>
      </c>
      <c r="F664" s="35">
        <v>36.799370000000003</v>
      </c>
      <c r="G664" s="35"/>
      <c r="H664" s="86" cm="1">
        <f t="array" ref="H664">SUM($N$3:$N$7*$B664:$F664)</f>
        <v>5356814.5620000008</v>
      </c>
      <c r="I664" s="87">
        <f t="shared" si="20"/>
        <v>3.8729522354568058E-3</v>
      </c>
      <c r="J664" s="87">
        <f t="shared" si="21"/>
        <v>-2.5039267628352846E-3</v>
      </c>
      <c r="K664" s="35"/>
      <c r="L664" s="35"/>
      <c r="M664" s="35"/>
      <c r="N664" s="35"/>
    </row>
    <row r="665" spans="1:14">
      <c r="A665" s="85">
        <v>43707</v>
      </c>
      <c r="B665" s="35">
        <v>25.83503</v>
      </c>
      <c r="C665" s="35">
        <v>52.101078000000001</v>
      </c>
      <c r="D665" s="35">
        <v>19.244883999999999</v>
      </c>
      <c r="E665" s="35">
        <v>28.672654999999999</v>
      </c>
      <c r="F665" s="35">
        <v>36.990662</v>
      </c>
      <c r="G665" s="35"/>
      <c r="H665" s="86" cm="1">
        <f t="array" ref="H665">SUM($N$3:$N$7*$B665:$F665)</f>
        <v>5373862.1970000006</v>
      </c>
      <c r="I665" s="87">
        <f t="shared" si="20"/>
        <v>3.1824202243122546E-3</v>
      </c>
      <c r="J665" s="87">
        <f t="shared" si="21"/>
        <v>7.0676978212911301E-3</v>
      </c>
      <c r="K665" s="35"/>
      <c r="L665" s="35"/>
      <c r="M665" s="35"/>
      <c r="N665" s="35"/>
    </row>
    <row r="666" spans="1:14">
      <c r="A666" s="85">
        <v>43710</v>
      </c>
      <c r="B666" s="35">
        <v>25.755592</v>
      </c>
      <c r="C666" s="35">
        <v>52.726478999999998</v>
      </c>
      <c r="D666" s="35">
        <v>18.95093</v>
      </c>
      <c r="E666" s="35">
        <v>29.495965999999999</v>
      </c>
      <c r="F666" s="35">
        <v>37.269627</v>
      </c>
      <c r="G666" s="35"/>
      <c r="H666" s="86" cm="1">
        <f t="array" ref="H666">SUM($N$3:$N$7*$B666:$F666)</f>
        <v>5418553.6020000009</v>
      </c>
      <c r="I666" s="87">
        <f t="shared" si="20"/>
        <v>8.3164404597031449E-3</v>
      </c>
      <c r="J666" s="87">
        <f t="shared" si="21"/>
        <v>1.1525327092328785E-2</v>
      </c>
      <c r="K666" s="35"/>
      <c r="L666" s="35"/>
      <c r="M666" s="35"/>
      <c r="N666" s="35"/>
    </row>
    <row r="667" spans="1:14">
      <c r="A667" s="85">
        <v>43711</v>
      </c>
      <c r="B667" s="35">
        <v>25.464319</v>
      </c>
      <c r="C667" s="35">
        <v>52.485934999999998</v>
      </c>
      <c r="D667" s="35">
        <v>18.831510999999999</v>
      </c>
      <c r="E667" s="35">
        <v>29.281186999999999</v>
      </c>
      <c r="F667" s="35">
        <v>36.520409000000001</v>
      </c>
      <c r="G667" s="35"/>
      <c r="H667" s="86" cm="1">
        <f t="array" ref="H667">SUM($N$3:$N$7*$B667:$F667)</f>
        <v>5365250.9129999997</v>
      </c>
      <c r="I667" s="87">
        <f t="shared" si="20"/>
        <v>-9.83706961583386E-3</v>
      </c>
      <c r="J667" s="87">
        <f t="shared" si="21"/>
        <v>-1.6024385598887303E-3</v>
      </c>
      <c r="K667" s="35"/>
      <c r="L667" s="35"/>
      <c r="M667" s="35"/>
      <c r="N667" s="35"/>
    </row>
    <row r="668" spans="1:14">
      <c r="A668" s="85">
        <v>43712</v>
      </c>
      <c r="B668" s="35">
        <v>25.623196</v>
      </c>
      <c r="C668" s="35">
        <v>53.159450999999997</v>
      </c>
      <c r="D668" s="35">
        <v>19.162212</v>
      </c>
      <c r="E668" s="35">
        <v>29.549658000000001</v>
      </c>
      <c r="F668" s="35">
        <v>36.863135999999997</v>
      </c>
      <c r="G668" s="35"/>
      <c r="H668" s="86" cm="1">
        <f t="array" ref="H668">SUM($N$3:$N$7*$B668:$F668)</f>
        <v>5423802.5489999978</v>
      </c>
      <c r="I668" s="87">
        <f t="shared" si="20"/>
        <v>1.0913121669319681E-2</v>
      </c>
      <c r="J668" s="87">
        <f t="shared" si="21"/>
        <v>9.6869891589879131E-4</v>
      </c>
      <c r="K668" s="35"/>
      <c r="L668" s="35"/>
      <c r="M668" s="35"/>
      <c r="N668" s="35"/>
    </row>
    <row r="669" spans="1:14">
      <c r="A669" s="85">
        <v>43713</v>
      </c>
      <c r="B669" s="35">
        <v>26.143954999999998</v>
      </c>
      <c r="C669" s="35">
        <v>52.101078000000001</v>
      </c>
      <c r="D669" s="35">
        <v>19.639885</v>
      </c>
      <c r="E669" s="35">
        <v>30.211887000000001</v>
      </c>
      <c r="F669" s="35">
        <v>37.317447999999999</v>
      </c>
      <c r="G669" s="35"/>
      <c r="H669" s="86" cm="1">
        <f t="array" ref="H669">SUM($N$3:$N$7*$B669:$F669)</f>
        <v>5458670.3490000013</v>
      </c>
      <c r="I669" s="87">
        <f t="shared" si="20"/>
        <v>6.4286632275047939E-3</v>
      </c>
      <c r="J669" s="87">
        <f t="shared" si="21"/>
        <v>1.7411941680797405E-2</v>
      </c>
      <c r="K669" s="35"/>
      <c r="L669" s="35"/>
      <c r="M669" s="35"/>
      <c r="N669" s="35"/>
    </row>
    <row r="670" spans="1:14">
      <c r="A670" s="85">
        <v>43714</v>
      </c>
      <c r="B670" s="35">
        <v>26.320484</v>
      </c>
      <c r="C670" s="35">
        <v>51.090805000000003</v>
      </c>
      <c r="D670" s="35">
        <v>19.548027000000001</v>
      </c>
      <c r="E670" s="35">
        <v>30.605642</v>
      </c>
      <c r="F670" s="35">
        <v>37.070366</v>
      </c>
      <c r="G670" s="35"/>
      <c r="H670" s="86" cm="1">
        <f t="array" ref="H670">SUM($N$3:$N$7*$B670:$F670)</f>
        <v>5432965.6919999998</v>
      </c>
      <c r="I670" s="87">
        <f t="shared" si="20"/>
        <v>-4.7089593905794702E-3</v>
      </c>
      <c r="J670" s="87">
        <f t="shared" si="21"/>
        <v>1.6894315228512813E-3</v>
      </c>
      <c r="K670" s="35"/>
      <c r="L670" s="35"/>
      <c r="M670" s="35"/>
      <c r="N670" s="35"/>
    </row>
    <row r="671" spans="1:14">
      <c r="A671" s="85">
        <v>43717</v>
      </c>
      <c r="B671" s="35">
        <v>26.673539999999999</v>
      </c>
      <c r="C671" s="35">
        <v>49.503234999999997</v>
      </c>
      <c r="D671" s="35">
        <v>20.154309999999999</v>
      </c>
      <c r="E671" s="35">
        <v>31.232074999999998</v>
      </c>
      <c r="F671" s="35">
        <v>37.150069999999999</v>
      </c>
      <c r="G671" s="35"/>
      <c r="H671" s="86" cm="1">
        <f t="array" ref="H671">SUM($N$3:$N$7*$B671:$F671)</f>
        <v>5435536.5899999999</v>
      </c>
      <c r="I671" s="87">
        <f t="shared" si="20"/>
        <v>4.7320342990309072E-4</v>
      </c>
      <c r="J671" s="87">
        <f t="shared" si="21"/>
        <v>-4.237984256411309E-3</v>
      </c>
      <c r="K671" s="35"/>
      <c r="L671" s="35"/>
      <c r="M671" s="35"/>
      <c r="N671" s="35"/>
    </row>
    <row r="672" spans="1:14">
      <c r="A672" s="85">
        <v>43718</v>
      </c>
      <c r="B672" s="35">
        <v>26.991295000000001</v>
      </c>
      <c r="C672" s="35">
        <v>49.503234999999997</v>
      </c>
      <c r="D672" s="35">
        <v>21.008617000000001</v>
      </c>
      <c r="E672" s="35">
        <v>32.270164000000001</v>
      </c>
      <c r="F672" s="35">
        <v>37.572505999999997</v>
      </c>
      <c r="G672" s="35"/>
      <c r="H672" s="86" cm="1">
        <f t="array" ref="H672">SUM($N$3:$N$7*$B672:$F672)</f>
        <v>5522411.9610000011</v>
      </c>
      <c r="I672" s="87">
        <f t="shared" si="20"/>
        <v>1.5982850922175773E-2</v>
      </c>
      <c r="J672" s="87">
        <f t="shared" si="21"/>
        <v>1.6463617491954796E-2</v>
      </c>
      <c r="K672" s="35"/>
      <c r="L672" s="35"/>
      <c r="M672" s="35"/>
      <c r="N672" s="35"/>
    </row>
    <row r="673" spans="1:14">
      <c r="A673" s="85">
        <v>43719</v>
      </c>
      <c r="B673" s="35">
        <v>27.406137000000001</v>
      </c>
      <c r="C673" s="35">
        <v>49.310802000000002</v>
      </c>
      <c r="D673" s="35">
        <v>21.164781999999999</v>
      </c>
      <c r="E673" s="35">
        <v>32.807102</v>
      </c>
      <c r="F673" s="35">
        <v>37.102249</v>
      </c>
      <c r="G673" s="35"/>
      <c r="H673" s="86" cm="1">
        <f t="array" ref="H673">SUM($N$3:$N$7*$B673:$F673)</f>
        <v>5537105.3759999992</v>
      </c>
      <c r="I673" s="87">
        <f t="shared" si="20"/>
        <v>2.6606879573209952E-3</v>
      </c>
      <c r="J673" s="87">
        <f t="shared" si="21"/>
        <v>1.8686064258468971E-2</v>
      </c>
      <c r="K673" s="35"/>
      <c r="L673" s="35"/>
      <c r="M673" s="35"/>
      <c r="N673" s="35"/>
    </row>
    <row r="674" spans="1:14">
      <c r="A674" s="85">
        <v>43720</v>
      </c>
      <c r="B674" s="35">
        <v>27.512056000000001</v>
      </c>
      <c r="C674" s="35">
        <v>50.224860999999997</v>
      </c>
      <c r="D674" s="35">
        <v>21.357689000000001</v>
      </c>
      <c r="E674" s="35">
        <v>33.648308</v>
      </c>
      <c r="F674" s="35">
        <v>36.926903000000003</v>
      </c>
      <c r="G674" s="35"/>
      <c r="H674" s="86" cm="1">
        <f t="array" ref="H674">SUM($N$3:$N$7*$B674:$F674)</f>
        <v>5599103.9610000001</v>
      </c>
      <c r="I674" s="87">
        <f t="shared" si="20"/>
        <v>1.1196930668635474E-2</v>
      </c>
      <c r="J674" s="87">
        <f t="shared" si="21"/>
        <v>1.3887410164545422E-2</v>
      </c>
      <c r="K674" s="35"/>
      <c r="L674" s="35"/>
      <c r="M674" s="35"/>
      <c r="N674" s="35"/>
    </row>
    <row r="675" spans="1:14">
      <c r="A675" s="85">
        <v>43721</v>
      </c>
      <c r="B675" s="35">
        <v>28.147559999999999</v>
      </c>
      <c r="C675" s="35">
        <v>48.541077000000001</v>
      </c>
      <c r="D675" s="35">
        <v>21.826180000000001</v>
      </c>
      <c r="E675" s="35">
        <v>33.934672999999997</v>
      </c>
      <c r="F675" s="35">
        <v>36.432732000000001</v>
      </c>
      <c r="G675" s="35"/>
      <c r="H675" s="86" cm="1">
        <f t="array" ref="H675">SUM($N$3:$N$7*$B675:$F675)</f>
        <v>5573113.3259999994</v>
      </c>
      <c r="I675" s="87">
        <f t="shared" si="20"/>
        <v>-4.6419275621663036E-3</v>
      </c>
      <c r="J675" s="87">
        <f t="shared" si="21"/>
        <v>6.503027765386804E-3</v>
      </c>
      <c r="K675" s="35"/>
      <c r="L675" s="35"/>
      <c r="M675" s="35"/>
      <c r="N675" s="35"/>
    </row>
    <row r="676" spans="1:14">
      <c r="A676" s="85">
        <v>43724</v>
      </c>
      <c r="B676" s="35">
        <v>28.138732999999998</v>
      </c>
      <c r="C676" s="35">
        <v>49.599452999999997</v>
      </c>
      <c r="D676" s="35">
        <v>21.504667000000001</v>
      </c>
      <c r="E676" s="35">
        <v>35.044356999999998</v>
      </c>
      <c r="F676" s="35">
        <v>37.158042999999999</v>
      </c>
      <c r="G676" s="35"/>
      <c r="H676" s="86" cm="1">
        <f t="array" ref="H676">SUM($N$3:$N$7*$B676:$F676)</f>
        <v>5657693.3489999995</v>
      </c>
      <c r="I676" s="87">
        <f t="shared" si="20"/>
        <v>1.5176440537358671E-2</v>
      </c>
      <c r="J676" s="87">
        <f t="shared" si="21"/>
        <v>1.046406503756625E-2</v>
      </c>
      <c r="K676" s="35"/>
      <c r="L676" s="35"/>
      <c r="M676" s="35"/>
      <c r="N676" s="35"/>
    </row>
    <row r="677" spans="1:14">
      <c r="A677" s="85">
        <v>43725</v>
      </c>
      <c r="B677" s="35">
        <v>27.326699999999999</v>
      </c>
      <c r="C677" s="35">
        <v>50.465401</v>
      </c>
      <c r="D677" s="35">
        <v>21.063734</v>
      </c>
      <c r="E677" s="35">
        <v>35.473906999999997</v>
      </c>
      <c r="F677" s="35">
        <v>38.082607000000003</v>
      </c>
      <c r="G677" s="35"/>
      <c r="H677" s="86" cm="1">
        <f t="array" ref="H677">SUM($N$3:$N$7*$B677:$F677)</f>
        <v>5689607.517</v>
      </c>
      <c r="I677" s="87">
        <f t="shared" si="20"/>
        <v>5.6408444274629321E-3</v>
      </c>
      <c r="J677" s="87">
        <f t="shared" si="21"/>
        <v>2.0902892904855364E-2</v>
      </c>
      <c r="K677" s="35"/>
      <c r="L677" s="35"/>
      <c r="M677" s="35"/>
      <c r="N677" s="35"/>
    </row>
    <row r="678" spans="1:14">
      <c r="A678" s="85">
        <v>43726</v>
      </c>
      <c r="B678" s="35">
        <v>27.397311999999999</v>
      </c>
      <c r="C678" s="35">
        <v>50.080531999999998</v>
      </c>
      <c r="D678" s="35">
        <v>21.054548</v>
      </c>
      <c r="E678" s="35">
        <v>34.185253000000003</v>
      </c>
      <c r="F678" s="35">
        <v>38.297809999999998</v>
      </c>
      <c r="G678" s="35"/>
      <c r="H678" s="86" cm="1">
        <f t="array" ref="H678">SUM($N$3:$N$7*$B678:$F678)</f>
        <v>5643510.0149999997</v>
      </c>
      <c r="I678" s="87">
        <f t="shared" si="20"/>
        <v>-8.1020530611760622E-3</v>
      </c>
      <c r="J678" s="87">
        <f t="shared" si="21"/>
        <v>-2.5069110545743456E-3</v>
      </c>
      <c r="K678" s="35"/>
      <c r="L678" s="35"/>
      <c r="M678" s="35"/>
      <c r="N678" s="35"/>
    </row>
    <row r="679" spans="1:14">
      <c r="A679" s="85">
        <v>43727</v>
      </c>
      <c r="B679" s="35">
        <v>28.050471999999999</v>
      </c>
      <c r="C679" s="35">
        <v>49.984318000000002</v>
      </c>
      <c r="D679" s="35">
        <v>21.100477000000001</v>
      </c>
      <c r="E679" s="35">
        <v>33.684105000000002</v>
      </c>
      <c r="F679" s="35">
        <v>38.991238000000003</v>
      </c>
      <c r="G679" s="35"/>
      <c r="H679" s="86" cm="1">
        <f t="array" ref="H679">SUM($N$3:$N$7*$B679:$F679)</f>
        <v>5669750.1299999999</v>
      </c>
      <c r="I679" s="87">
        <f t="shared" si="20"/>
        <v>4.6496090075602847E-3</v>
      </c>
      <c r="J679" s="87">
        <f t="shared" si="21"/>
        <v>-3.4901154325088779E-3</v>
      </c>
      <c r="K679" s="35"/>
      <c r="L679" s="35"/>
      <c r="M679" s="35"/>
      <c r="N679" s="35"/>
    </row>
    <row r="680" spans="1:14">
      <c r="A680" s="85">
        <v>43728</v>
      </c>
      <c r="B680" s="35">
        <v>28.138732999999998</v>
      </c>
      <c r="C680" s="35">
        <v>49.888100000000001</v>
      </c>
      <c r="D680" s="35">
        <v>20.622800999999999</v>
      </c>
      <c r="E680" s="35">
        <v>32.449139000000002</v>
      </c>
      <c r="F680" s="35">
        <v>39.716540999999999</v>
      </c>
      <c r="G680" s="35"/>
      <c r="H680" s="86" cm="1">
        <f t="array" ref="H680">SUM($N$3:$N$7*$B680:$F680)</f>
        <v>5636905.3619999997</v>
      </c>
      <c r="I680" s="87">
        <f t="shared" si="20"/>
        <v>-5.7929833320538027E-3</v>
      </c>
      <c r="J680" s="87">
        <f t="shared" si="21"/>
        <v>-1.1703094319750473E-3</v>
      </c>
      <c r="K680" s="35"/>
      <c r="L680" s="35"/>
      <c r="M680" s="35"/>
      <c r="N680" s="35"/>
    </row>
    <row r="681" spans="1:14">
      <c r="A681" s="85">
        <v>43731</v>
      </c>
      <c r="B681" s="35">
        <v>27.432617</v>
      </c>
      <c r="C681" s="35">
        <v>49.599452999999997</v>
      </c>
      <c r="D681" s="35">
        <v>20.227798</v>
      </c>
      <c r="E681" s="35">
        <v>32.592323</v>
      </c>
      <c r="F681" s="35">
        <v>39.294108999999999</v>
      </c>
      <c r="G681" s="35"/>
      <c r="H681" s="86" cm="1">
        <f t="array" ref="H681">SUM($N$3:$N$7*$B681:$F681)</f>
        <v>5581827.9000000004</v>
      </c>
      <c r="I681" s="87">
        <f t="shared" si="20"/>
        <v>-9.7708686704751635E-3</v>
      </c>
      <c r="J681" s="87">
        <f t="shared" si="21"/>
        <v>-1.5507249523181277E-2</v>
      </c>
      <c r="K681" s="35"/>
      <c r="L681" s="35"/>
      <c r="M681" s="35"/>
      <c r="N681" s="35"/>
    </row>
    <row r="682" spans="1:14">
      <c r="A682" s="85">
        <v>43732</v>
      </c>
      <c r="B682" s="35">
        <v>27.344351</v>
      </c>
      <c r="C682" s="35">
        <v>49.936214</v>
      </c>
      <c r="D682" s="35">
        <v>19.860354999999998</v>
      </c>
      <c r="E682" s="35">
        <v>33.057673999999999</v>
      </c>
      <c r="F682" s="35">
        <v>39.318024000000001</v>
      </c>
      <c r="G682" s="35"/>
      <c r="H682" s="86" cm="1">
        <f t="array" ref="H682">SUM($N$3:$N$7*$B682:$F682)</f>
        <v>5594048.3939999985</v>
      </c>
      <c r="I682" s="87">
        <f t="shared" si="20"/>
        <v>2.189335504234835E-3</v>
      </c>
      <c r="J682" s="87">
        <f t="shared" si="21"/>
        <v>-7.6029248759279522E-3</v>
      </c>
      <c r="K682" s="35"/>
      <c r="L682" s="35"/>
      <c r="M682" s="35"/>
      <c r="N682" s="35"/>
    </row>
    <row r="683" spans="1:14">
      <c r="A683" s="85">
        <v>43733</v>
      </c>
      <c r="B683" s="35">
        <v>26.97364</v>
      </c>
      <c r="C683" s="35">
        <v>48.541077000000001</v>
      </c>
      <c r="D683" s="35">
        <v>19.768495999999999</v>
      </c>
      <c r="E683" s="35">
        <v>32.825004999999997</v>
      </c>
      <c r="F683" s="35">
        <v>38.744152</v>
      </c>
      <c r="G683" s="35"/>
      <c r="H683" s="86" cm="1">
        <f t="array" ref="H683">SUM($N$3:$N$7*$B683:$F683)</f>
        <v>5506128.2099999981</v>
      </c>
      <c r="I683" s="87">
        <f t="shared" si="20"/>
        <v>-1.5716736396900077E-2</v>
      </c>
      <c r="J683" s="87">
        <f t="shared" si="21"/>
        <v>-1.3561810101669791E-2</v>
      </c>
      <c r="K683" s="35"/>
      <c r="L683" s="35"/>
      <c r="M683" s="35"/>
      <c r="N683" s="35"/>
    </row>
    <row r="684" spans="1:14">
      <c r="A684" s="85">
        <v>43734</v>
      </c>
      <c r="B684" s="35">
        <v>26.903030000000001</v>
      </c>
      <c r="C684" s="35">
        <v>48.829723000000001</v>
      </c>
      <c r="D684" s="35">
        <v>19.11628</v>
      </c>
      <c r="E684" s="35">
        <v>32.932388000000003</v>
      </c>
      <c r="F684" s="35">
        <v>38.584743000000003</v>
      </c>
      <c r="G684" s="35"/>
      <c r="H684" s="86" cm="1">
        <f t="array" ref="H684">SUM($N$3:$N$7*$B684:$F684)</f>
        <v>5490083.4119999995</v>
      </c>
      <c r="I684" s="87">
        <f t="shared" si="20"/>
        <v>-2.9139891749812019E-3</v>
      </c>
      <c r="J684" s="87">
        <f t="shared" si="21"/>
        <v>-1.8584927172154653E-2</v>
      </c>
      <c r="K684" s="35"/>
      <c r="L684" s="35"/>
      <c r="M684" s="35"/>
      <c r="N684" s="35"/>
    </row>
    <row r="685" spans="1:14">
      <c r="A685" s="85">
        <v>43735</v>
      </c>
      <c r="B685" s="35">
        <v>26.691196000000001</v>
      </c>
      <c r="C685" s="35">
        <v>48.733508999999998</v>
      </c>
      <c r="D685" s="35">
        <v>19.630703</v>
      </c>
      <c r="E685" s="35">
        <v>33.290356000000003</v>
      </c>
      <c r="F685" s="35">
        <v>39.660747999999998</v>
      </c>
      <c r="G685" s="35"/>
      <c r="H685" s="86" cm="1">
        <f t="array" ref="H685">SUM($N$3:$N$7*$B685:$F685)</f>
        <v>5544214.8960000006</v>
      </c>
      <c r="I685" s="87">
        <f t="shared" si="20"/>
        <v>9.8598654952459786E-3</v>
      </c>
      <c r="J685" s="87">
        <f t="shared" si="21"/>
        <v>6.9171447789448948E-3</v>
      </c>
      <c r="K685" s="35"/>
      <c r="L685" s="35"/>
      <c r="M685" s="35"/>
      <c r="N685" s="35"/>
    </row>
    <row r="686" spans="1:14">
      <c r="A686" s="85">
        <v>43738</v>
      </c>
      <c r="B686" s="35">
        <v>26.779458999999999</v>
      </c>
      <c r="C686" s="35">
        <v>48.300533000000001</v>
      </c>
      <c r="D686" s="35">
        <v>19.364304000000001</v>
      </c>
      <c r="E686" s="35">
        <v>33.558822999999997</v>
      </c>
      <c r="F686" s="35">
        <v>39.246288</v>
      </c>
      <c r="G686" s="35"/>
      <c r="H686" s="86" cm="1">
        <f t="array" ref="H686">SUM($N$3:$N$7*$B686:$F686)</f>
        <v>5519230.4309999999</v>
      </c>
      <c r="I686" s="87">
        <f t="shared" si="20"/>
        <v>-4.5064027042001076E-3</v>
      </c>
      <c r="J686" s="87">
        <f t="shared" si="21"/>
        <v>5.3090302665150801E-3</v>
      </c>
      <c r="K686" s="35"/>
      <c r="L686" s="35"/>
      <c r="M686" s="35"/>
      <c r="N686" s="35"/>
    </row>
    <row r="687" spans="1:14">
      <c r="A687" s="85">
        <v>43739</v>
      </c>
      <c r="B687" s="35">
        <v>26.258699</v>
      </c>
      <c r="C687" s="35">
        <v>48.204315000000001</v>
      </c>
      <c r="D687" s="35">
        <v>19.437794</v>
      </c>
      <c r="E687" s="35">
        <v>33.003982999999998</v>
      </c>
      <c r="F687" s="35">
        <v>39.509312000000001</v>
      </c>
      <c r="G687" s="35"/>
      <c r="H687" s="86" cm="1">
        <f t="array" ref="H687">SUM($N$3:$N$7*$B687:$F687)</f>
        <v>5491665.3990000002</v>
      </c>
      <c r="I687" s="87">
        <f t="shared" si="20"/>
        <v>-4.9943615046718071E-3</v>
      </c>
      <c r="J687" s="87">
        <f t="shared" si="21"/>
        <v>-9.4782576046814615E-3</v>
      </c>
      <c r="K687" s="35"/>
      <c r="L687" s="35"/>
      <c r="M687" s="35"/>
      <c r="N687" s="35"/>
    </row>
    <row r="688" spans="1:14">
      <c r="A688" s="85">
        <v>43740</v>
      </c>
      <c r="B688" s="35">
        <v>25.252483000000002</v>
      </c>
      <c r="C688" s="35">
        <v>47.049720999999998</v>
      </c>
      <c r="D688" s="35">
        <v>18.840698</v>
      </c>
      <c r="E688" s="35">
        <v>32.234360000000002</v>
      </c>
      <c r="F688" s="35">
        <v>38.783999999999999</v>
      </c>
      <c r="G688" s="35"/>
      <c r="H688" s="86" cm="1">
        <f t="array" ref="H688">SUM($N$3:$N$7*$B688:$F688)</f>
        <v>5351321.6459999997</v>
      </c>
      <c r="I688" s="87">
        <f t="shared" si="20"/>
        <v>-2.5555772758033668E-2</v>
      </c>
      <c r="J688" s="87">
        <f t="shared" si="21"/>
        <v>-3.0422499495020627E-2</v>
      </c>
      <c r="K688" s="35"/>
      <c r="L688" s="35"/>
      <c r="M688" s="35"/>
      <c r="N688" s="35"/>
    </row>
    <row r="689" spans="1:14">
      <c r="A689" s="85">
        <v>43741</v>
      </c>
      <c r="B689" s="35">
        <v>25.420185</v>
      </c>
      <c r="C689" s="35">
        <v>46.145290000000003</v>
      </c>
      <c r="D689" s="35">
        <v>18.482441000000001</v>
      </c>
      <c r="E689" s="35">
        <v>31.876401999999999</v>
      </c>
      <c r="F689" s="35">
        <v>38.568806000000002</v>
      </c>
      <c r="G689" s="35"/>
      <c r="H689" s="86" cm="1">
        <f t="array" ref="H689">SUM($N$3:$N$7*$B689:$F689)</f>
        <v>5296273.0920000011</v>
      </c>
      <c r="I689" s="87">
        <f t="shared" si="20"/>
        <v>-1.0286908102626668E-2</v>
      </c>
      <c r="J689" s="87">
        <f t="shared" si="21"/>
        <v>-3.5579790974806791E-2</v>
      </c>
      <c r="K689" s="35"/>
      <c r="L689" s="35"/>
      <c r="M689" s="35"/>
      <c r="N689" s="35"/>
    </row>
    <row r="690" spans="1:14">
      <c r="A690" s="85">
        <v>43742</v>
      </c>
      <c r="B690" s="35">
        <v>25.446664999999999</v>
      </c>
      <c r="C690" s="35">
        <v>46.722591000000001</v>
      </c>
      <c r="D690" s="35">
        <v>18.519183999999999</v>
      </c>
      <c r="E690" s="35">
        <v>32.091178999999997</v>
      </c>
      <c r="F690" s="35">
        <v>38.624595999999997</v>
      </c>
      <c r="G690" s="35"/>
      <c r="H690" s="86" cm="1">
        <f t="array" ref="H690">SUM($N$3:$N$7*$B690:$F690)</f>
        <v>5326339.0949999988</v>
      </c>
      <c r="I690" s="87">
        <f t="shared" si="20"/>
        <v>5.6768226407004629E-3</v>
      </c>
      <c r="J690" s="87">
        <f t="shared" si="21"/>
        <v>-4.6684824147460446E-3</v>
      </c>
      <c r="K690" s="35"/>
      <c r="L690" s="35"/>
      <c r="M690" s="35"/>
      <c r="N690" s="35"/>
    </row>
    <row r="691" spans="1:14">
      <c r="A691" s="85">
        <v>43745</v>
      </c>
      <c r="B691" s="35">
        <v>25.402533999999999</v>
      </c>
      <c r="C691" s="35">
        <v>45.991343999999998</v>
      </c>
      <c r="D691" s="35">
        <v>18.877441000000001</v>
      </c>
      <c r="E691" s="35">
        <v>32.216464999999999</v>
      </c>
      <c r="F691" s="35">
        <v>39.086883999999998</v>
      </c>
      <c r="G691" s="35"/>
      <c r="H691" s="86" cm="1">
        <f t="array" ref="H691">SUM($N$3:$N$7*$B691:$F691)</f>
        <v>5331964.0440000016</v>
      </c>
      <c r="I691" s="87">
        <f t="shared" si="20"/>
        <v>1.0560628791513871E-3</v>
      </c>
      <c r="J691" s="87">
        <f t="shared" si="21"/>
        <v>6.7388806015142855E-3</v>
      </c>
      <c r="K691" s="35"/>
      <c r="L691" s="35"/>
      <c r="M691" s="35"/>
      <c r="N691" s="35"/>
    </row>
    <row r="692" spans="1:14">
      <c r="A692" s="85">
        <v>43746</v>
      </c>
      <c r="B692" s="35">
        <v>24.917076000000002</v>
      </c>
      <c r="C692" s="35">
        <v>45.491016000000002</v>
      </c>
      <c r="D692" s="35">
        <v>18.721274999999999</v>
      </c>
      <c r="E692" s="35">
        <v>31.715320999999999</v>
      </c>
      <c r="F692" s="35">
        <v>39.262230000000002</v>
      </c>
      <c r="G692" s="35"/>
      <c r="H692" s="86" cm="1">
        <f t="array" ref="H692">SUM($N$3:$N$7*$B692:$F692)</f>
        <v>5283528.2939999988</v>
      </c>
      <c r="I692" s="87">
        <f t="shared" si="20"/>
        <v>-9.0840353761399983E-3</v>
      </c>
      <c r="J692" s="87">
        <f t="shared" si="21"/>
        <v>-8.0375658095421798E-3</v>
      </c>
      <c r="K692" s="35"/>
      <c r="L692" s="35"/>
      <c r="M692" s="35"/>
      <c r="N692" s="35"/>
    </row>
    <row r="693" spans="1:14">
      <c r="A693" s="85">
        <v>43747</v>
      </c>
      <c r="B693" s="35">
        <v>24.934730999999999</v>
      </c>
      <c r="C693" s="35">
        <v>45.394806000000003</v>
      </c>
      <c r="D693" s="35">
        <v>18.565111000000002</v>
      </c>
      <c r="E693" s="35">
        <v>31.947996</v>
      </c>
      <c r="F693" s="35">
        <v>38.736179</v>
      </c>
      <c r="G693" s="35"/>
      <c r="H693" s="86" cm="1">
        <f t="array" ref="H693">SUM($N$3:$N$7*$B693:$F693)</f>
        <v>5266101.159</v>
      </c>
      <c r="I693" s="87">
        <f t="shared" si="20"/>
        <v>-3.2983896423511849E-3</v>
      </c>
      <c r="J693" s="87">
        <f t="shared" si="21"/>
        <v>-1.2352462330295744E-2</v>
      </c>
      <c r="K693" s="35"/>
      <c r="L693" s="35"/>
      <c r="M693" s="35"/>
      <c r="N693" s="35"/>
    </row>
    <row r="694" spans="1:14">
      <c r="A694" s="85">
        <v>43748</v>
      </c>
      <c r="B694" s="35">
        <v>25.481974000000001</v>
      </c>
      <c r="C694" s="35">
        <v>45.125400999999997</v>
      </c>
      <c r="D694" s="35">
        <v>19.309189</v>
      </c>
      <c r="E694" s="35">
        <v>32.252265999999999</v>
      </c>
      <c r="F694" s="35">
        <v>38.855739999999997</v>
      </c>
      <c r="G694" s="35"/>
      <c r="H694" s="86" cm="1">
        <f t="array" ref="H694">SUM($N$3:$N$7*$B694:$F694)</f>
        <v>5313810.8100000005</v>
      </c>
      <c r="I694" s="87">
        <f t="shared" si="20"/>
        <v>9.0597672850363242E-3</v>
      </c>
      <c r="J694" s="87">
        <f t="shared" si="21"/>
        <v>5.731495000110165E-3</v>
      </c>
      <c r="K694" s="35"/>
      <c r="L694" s="35"/>
      <c r="M694" s="35"/>
      <c r="N694" s="35"/>
    </row>
    <row r="695" spans="1:14">
      <c r="A695" s="85">
        <v>43749</v>
      </c>
      <c r="B695" s="35">
        <v>26.549973000000001</v>
      </c>
      <c r="C695" s="35">
        <v>46.472423999999997</v>
      </c>
      <c r="D695" s="35">
        <v>19.869537000000001</v>
      </c>
      <c r="E695" s="35">
        <v>33.075572999999999</v>
      </c>
      <c r="F695" s="35">
        <v>39.246288</v>
      </c>
      <c r="G695" s="35"/>
      <c r="H695" s="86" cm="1">
        <f t="array" ref="H695">SUM($N$3:$N$7*$B695:$F695)</f>
        <v>5452055.2350000013</v>
      </c>
      <c r="I695" s="87">
        <f t="shared" si="20"/>
        <v>2.6016060778799366E-2</v>
      </c>
      <c r="J695" s="87">
        <f t="shared" si="21"/>
        <v>3.5311527520164976E-2</v>
      </c>
      <c r="K695" s="35"/>
      <c r="L695" s="35"/>
      <c r="M695" s="35"/>
      <c r="N695" s="35"/>
    </row>
    <row r="696" spans="1:14">
      <c r="A696" s="85">
        <v>43752</v>
      </c>
      <c r="B696" s="35">
        <v>26.602930000000001</v>
      </c>
      <c r="C696" s="35">
        <v>46.568644999999997</v>
      </c>
      <c r="D696" s="35">
        <v>19.695004999999998</v>
      </c>
      <c r="E696" s="35">
        <v>32.825004999999997</v>
      </c>
      <c r="F696" s="35">
        <v>39.373814000000003</v>
      </c>
      <c r="G696" s="35"/>
      <c r="H696" s="86" cm="1">
        <f t="array" ref="H696">SUM($N$3:$N$7*$B696:$F696)</f>
        <v>5447158.1669999985</v>
      </c>
      <c r="I696" s="87">
        <f t="shared" si="20"/>
        <v>-8.9820586713162953E-4</v>
      </c>
      <c r="J696" s="87">
        <f t="shared" si="21"/>
        <v>2.5094487133236587E-2</v>
      </c>
      <c r="K696" s="35"/>
      <c r="L696" s="35"/>
      <c r="M696" s="35"/>
      <c r="N696" s="35"/>
    </row>
    <row r="697" spans="1:14">
      <c r="A697" s="85">
        <v>43753</v>
      </c>
      <c r="B697" s="35">
        <v>26.479358999999999</v>
      </c>
      <c r="C697" s="35">
        <v>47.338371000000002</v>
      </c>
      <c r="D697" s="35">
        <v>19.695004999999998</v>
      </c>
      <c r="E697" s="35">
        <v>33.648308</v>
      </c>
      <c r="F697" s="35">
        <v>39.852038999999998</v>
      </c>
      <c r="G697" s="35"/>
      <c r="H697" s="86" cm="1">
        <f t="array" ref="H697">SUM($N$3:$N$7*$B697:$F697)</f>
        <v>5511431.7059999993</v>
      </c>
      <c r="I697" s="87">
        <f t="shared" si="20"/>
        <v>1.1799462587553045E-2</v>
      </c>
      <c r="J697" s="87">
        <f t="shared" si="21"/>
        <v>1.0890658373896356E-2</v>
      </c>
      <c r="K697" s="35"/>
      <c r="L697" s="35"/>
      <c r="M697" s="35"/>
      <c r="N697" s="35"/>
    </row>
    <row r="698" spans="1:14">
      <c r="A698" s="85">
        <v>43754</v>
      </c>
      <c r="B698" s="35">
        <v>26.95599</v>
      </c>
      <c r="C698" s="35">
        <v>46.684100999999998</v>
      </c>
      <c r="D698" s="35">
        <v>19.704191000000002</v>
      </c>
      <c r="E698" s="35">
        <v>33.988373000000003</v>
      </c>
      <c r="F698" s="35">
        <v>39.812187000000002</v>
      </c>
      <c r="G698" s="35"/>
      <c r="H698" s="86" cm="1">
        <f t="array" ref="H698">SUM($N$3:$N$7*$B698:$F698)</f>
        <v>5515779.7860000003</v>
      </c>
      <c r="I698" s="87">
        <f t="shared" si="20"/>
        <v>7.8892023560195312E-4</v>
      </c>
      <c r="J698" s="87">
        <f t="shared" si="21"/>
        <v>1.2597691657959542E-2</v>
      </c>
      <c r="K698" s="35"/>
      <c r="L698" s="35"/>
      <c r="M698" s="35"/>
      <c r="N698" s="35"/>
    </row>
    <row r="699" spans="1:14">
      <c r="A699" s="85">
        <v>43755</v>
      </c>
      <c r="B699" s="35">
        <v>26.505839999999999</v>
      </c>
      <c r="C699" s="35">
        <v>47.780963999999997</v>
      </c>
      <c r="D699" s="35">
        <v>19.952214999999999</v>
      </c>
      <c r="E699" s="35">
        <v>33.952572000000004</v>
      </c>
      <c r="F699" s="35">
        <v>39.581046999999998</v>
      </c>
      <c r="G699" s="35"/>
      <c r="H699" s="86" cm="1">
        <f t="array" ref="H699">SUM($N$3:$N$7*$B699:$F699)</f>
        <v>5536497.0540000005</v>
      </c>
      <c r="I699" s="87">
        <f t="shared" si="20"/>
        <v>3.7559998411438311E-3</v>
      </c>
      <c r="J699" s="87">
        <f t="shared" si="21"/>
        <v>4.5478832610252873E-3</v>
      </c>
      <c r="K699" s="35"/>
      <c r="L699" s="35"/>
      <c r="M699" s="35"/>
      <c r="N699" s="35"/>
    </row>
    <row r="700" spans="1:14">
      <c r="A700" s="85">
        <v>43756</v>
      </c>
      <c r="B700" s="35">
        <v>26.744154000000002</v>
      </c>
      <c r="C700" s="35">
        <v>47.011237999999999</v>
      </c>
      <c r="D700" s="35">
        <v>20.044077000000001</v>
      </c>
      <c r="E700" s="35">
        <v>33.988373000000003</v>
      </c>
      <c r="F700" s="35">
        <v>39.636837</v>
      </c>
      <c r="G700" s="35"/>
      <c r="H700" s="86" cm="1">
        <f t="array" ref="H700">SUM($N$3:$N$7*$B700:$F700)</f>
        <v>5525014.4070000006</v>
      </c>
      <c r="I700" s="87">
        <f t="shared" si="20"/>
        <v>-2.0739913501270912E-3</v>
      </c>
      <c r="J700" s="87">
        <f t="shared" si="21"/>
        <v>1.6742185798350739E-3</v>
      </c>
      <c r="K700" s="35"/>
      <c r="L700" s="35"/>
      <c r="M700" s="35"/>
      <c r="N700" s="35"/>
    </row>
    <row r="701" spans="1:14">
      <c r="A701" s="85">
        <v>43759</v>
      </c>
      <c r="B701" s="35">
        <v>27.688585</v>
      </c>
      <c r="C701" s="35">
        <v>46.453181999999998</v>
      </c>
      <c r="D701" s="35">
        <v>20.586055999999999</v>
      </c>
      <c r="E701" s="35">
        <v>34.417923000000002</v>
      </c>
      <c r="F701" s="35">
        <v>39.525252999999999</v>
      </c>
      <c r="G701" s="35"/>
      <c r="H701" s="86" cm="1">
        <f t="array" ref="H701">SUM($N$3:$N$7*$B701:$F701)</f>
        <v>5566142.9670000002</v>
      </c>
      <c r="I701" s="87">
        <f t="shared" si="20"/>
        <v>7.444063846764104E-3</v>
      </c>
      <c r="J701" s="87">
        <f t="shared" si="21"/>
        <v>5.3546335726091243E-3</v>
      </c>
      <c r="K701" s="35"/>
      <c r="L701" s="35"/>
      <c r="M701" s="35"/>
      <c r="N701" s="35"/>
    </row>
    <row r="702" spans="1:14">
      <c r="A702" s="85">
        <v>43760</v>
      </c>
      <c r="B702" s="35">
        <v>27.900418999999999</v>
      </c>
      <c r="C702" s="35">
        <v>47.627018</v>
      </c>
      <c r="D702" s="35">
        <v>20.733034</v>
      </c>
      <c r="E702" s="35">
        <v>34.095759999999999</v>
      </c>
      <c r="F702" s="35">
        <v>40.712840999999997</v>
      </c>
      <c r="G702" s="35"/>
      <c r="H702" s="86" cm="1">
        <f t="array" ref="H702">SUM($N$3:$N$7*$B702:$F702)</f>
        <v>5645279.3759999992</v>
      </c>
      <c r="I702" s="87">
        <f t="shared" si="20"/>
        <v>1.4217458924281168E-2</v>
      </c>
      <c r="J702" s="87">
        <f t="shared" si="21"/>
        <v>2.1767358443016471E-2</v>
      </c>
      <c r="K702" s="35"/>
      <c r="L702" s="35"/>
      <c r="M702" s="35"/>
      <c r="N702" s="35"/>
    </row>
    <row r="703" spans="1:14">
      <c r="A703" s="85">
        <v>43761</v>
      </c>
      <c r="B703" s="35">
        <v>28.500617999999999</v>
      </c>
      <c r="C703" s="35">
        <v>46.703346000000003</v>
      </c>
      <c r="D703" s="35">
        <v>21.100477000000001</v>
      </c>
      <c r="E703" s="35">
        <v>34.382126</v>
      </c>
      <c r="F703" s="35">
        <v>41.382354999999997</v>
      </c>
      <c r="G703" s="35"/>
      <c r="H703" s="86" cm="1">
        <f t="array" ref="H703">SUM($N$3:$N$7*$B703:$F703)</f>
        <v>5678274.425999999</v>
      </c>
      <c r="I703" s="87">
        <f t="shared" si="20"/>
        <v>5.8447151686191745E-3</v>
      </c>
      <c r="J703" s="87">
        <f t="shared" si="21"/>
        <v>2.0145271090734163E-2</v>
      </c>
      <c r="K703" s="35"/>
      <c r="L703" s="35"/>
      <c r="M703" s="35"/>
      <c r="N703" s="35"/>
    </row>
    <row r="704" spans="1:14">
      <c r="A704" s="85">
        <v>43762</v>
      </c>
      <c r="B704" s="35">
        <v>28.430004</v>
      </c>
      <c r="C704" s="35">
        <v>47.011237999999999</v>
      </c>
      <c r="D704" s="35">
        <v>21.017803000000001</v>
      </c>
      <c r="E704" s="35">
        <v>35.044356999999998</v>
      </c>
      <c r="F704" s="35">
        <v>41.669291999999999</v>
      </c>
      <c r="G704" s="35"/>
      <c r="H704" s="86" cm="1">
        <f t="array" ref="H704">SUM($N$3:$N$7*$B704:$F704)</f>
        <v>5714698.9019999998</v>
      </c>
      <c r="I704" s="87">
        <f t="shared" si="20"/>
        <v>6.414708636345301E-3</v>
      </c>
      <c r="J704" s="87">
        <f t="shared" si="21"/>
        <v>1.2296915949833398E-2</v>
      </c>
      <c r="K704" s="35"/>
      <c r="L704" s="35"/>
      <c r="M704" s="35"/>
      <c r="N704" s="35"/>
    </row>
    <row r="705" spans="1:14">
      <c r="A705" s="85">
        <v>43763</v>
      </c>
      <c r="B705" s="35">
        <v>28.491793000000001</v>
      </c>
      <c r="C705" s="35">
        <v>46.799560999999997</v>
      </c>
      <c r="D705" s="35">
        <v>21.100477000000001</v>
      </c>
      <c r="E705" s="35">
        <v>35.241233999999999</v>
      </c>
      <c r="F705" s="35">
        <v>41.589587999999999</v>
      </c>
      <c r="G705" s="35"/>
      <c r="H705" s="86" cm="1">
        <f t="array" ref="H705">SUM($N$3:$N$7*$B705:$F705)</f>
        <v>5716347.5489999996</v>
      </c>
      <c r="I705" s="87">
        <f t="shared" si="20"/>
        <v>2.8849236473726947E-4</v>
      </c>
      <c r="J705" s="87">
        <f t="shared" si="21"/>
        <v>6.7050515955462409E-3</v>
      </c>
      <c r="K705" s="35"/>
      <c r="L705" s="35"/>
      <c r="M705" s="35"/>
      <c r="N705" s="35"/>
    </row>
    <row r="706" spans="1:14">
      <c r="A706" s="85">
        <v>43766</v>
      </c>
      <c r="B706" s="35">
        <v>28.774236999999999</v>
      </c>
      <c r="C706" s="35">
        <v>46.664859999999997</v>
      </c>
      <c r="D706" s="35">
        <v>21.706758000000001</v>
      </c>
      <c r="E706" s="35">
        <v>35.617095999999997</v>
      </c>
      <c r="F706" s="35">
        <v>42.179397999999999</v>
      </c>
      <c r="G706" s="35"/>
      <c r="H706" s="86" cm="1">
        <f t="array" ref="H706">SUM($N$3:$N$7*$B706:$F706)</f>
        <v>5773097.5170000009</v>
      </c>
      <c r="I706" s="87">
        <f t="shared" si="20"/>
        <v>9.9276622902204625E-3</v>
      </c>
      <c r="J706" s="87">
        <f t="shared" si="21"/>
        <v>1.0219018709728189E-2</v>
      </c>
      <c r="K706" s="35"/>
      <c r="L706" s="35"/>
      <c r="M706" s="35"/>
      <c r="N706" s="35"/>
    </row>
    <row r="707" spans="1:14">
      <c r="A707" s="85">
        <v>43767</v>
      </c>
      <c r="B707" s="35">
        <v>28.791891</v>
      </c>
      <c r="C707" s="35">
        <v>46.664859999999997</v>
      </c>
      <c r="D707" s="35">
        <v>21.56897</v>
      </c>
      <c r="E707" s="35">
        <v>36.315120999999998</v>
      </c>
      <c r="F707" s="35">
        <v>42.131577</v>
      </c>
      <c r="G707" s="35"/>
      <c r="H707" s="86" cm="1">
        <f t="array" ref="H707">SUM($N$3:$N$7*$B707:$F707)</f>
        <v>5790589.8270000014</v>
      </c>
      <c r="I707" s="87">
        <f t="shared" si="20"/>
        <v>3.029969604443794E-3</v>
      </c>
      <c r="J707" s="87">
        <f t="shared" si="21"/>
        <v>1.2987712409646912E-2</v>
      </c>
      <c r="K707" s="35"/>
      <c r="L707" s="35"/>
      <c r="M707" s="35"/>
      <c r="N707" s="35"/>
    </row>
    <row r="708" spans="1:14">
      <c r="A708" s="85">
        <v>43768</v>
      </c>
      <c r="B708" s="35">
        <v>28.518274000000002</v>
      </c>
      <c r="C708" s="35">
        <v>46.915016000000001</v>
      </c>
      <c r="D708" s="35">
        <v>21.026989</v>
      </c>
      <c r="E708" s="35">
        <v>36.905754000000002</v>
      </c>
      <c r="F708" s="35">
        <v>41.860579999999999</v>
      </c>
      <c r="G708" s="35"/>
      <c r="H708" s="86" cm="1">
        <f t="array" ref="H708">SUM($N$3:$N$7*$B708:$F708)</f>
        <v>5782478.2290000003</v>
      </c>
      <c r="I708" s="87">
        <f t="shared" si="20"/>
        <v>-1.4008241374960928E-3</v>
      </c>
      <c r="J708" s="87">
        <f t="shared" si="21"/>
        <v>1.6249010123898788E-3</v>
      </c>
      <c r="K708" s="35"/>
      <c r="L708" s="35"/>
      <c r="M708" s="35"/>
      <c r="N708" s="35"/>
    </row>
    <row r="709" spans="1:14">
      <c r="A709" s="85">
        <v>43769</v>
      </c>
      <c r="B709" s="35">
        <v>27.953379000000002</v>
      </c>
      <c r="C709" s="35">
        <v>46.664859999999997</v>
      </c>
      <c r="D709" s="35">
        <v>20.622800999999999</v>
      </c>
      <c r="E709" s="35">
        <v>36.046641999999999</v>
      </c>
      <c r="F709" s="35">
        <v>41.701175999999997</v>
      </c>
      <c r="G709" s="35"/>
      <c r="H709" s="86" cm="1">
        <f t="array" ref="H709">SUM($N$3:$N$7*$B709:$F709)</f>
        <v>5708632.3140000002</v>
      </c>
      <c r="I709" s="87">
        <f t="shared" ref="I709:I772" si="22">H709/H708-1</f>
        <v>-1.2770634332811115E-2</v>
      </c>
      <c r="J709" s="87">
        <f t="shared" si="21"/>
        <v>-1.4153569057482662E-2</v>
      </c>
      <c r="K709" s="35"/>
      <c r="L709" s="35"/>
      <c r="M709" s="35"/>
      <c r="N709" s="35"/>
    </row>
    <row r="710" spans="1:14">
      <c r="A710" s="85">
        <v>43770</v>
      </c>
      <c r="B710" s="35">
        <v>28.544751999999999</v>
      </c>
      <c r="C710" s="35">
        <v>46.895778999999997</v>
      </c>
      <c r="D710" s="35">
        <v>21.348503000000001</v>
      </c>
      <c r="E710" s="35">
        <v>36.064545000000003</v>
      </c>
      <c r="F710" s="35">
        <v>42.067813999999998</v>
      </c>
      <c r="G710" s="35"/>
      <c r="H710" s="86" cm="1">
        <f t="array" ref="H710">SUM($N$3:$N$7*$B710:$F710)</f>
        <v>5772405.9690000005</v>
      </c>
      <c r="I710" s="87">
        <f t="shared" si="22"/>
        <v>1.1171442035879497E-2</v>
      </c>
      <c r="J710" s="87">
        <f t="shared" ref="J710:J773" si="23">H710/H708-1</f>
        <v>-1.7418586981419182E-3</v>
      </c>
      <c r="K710" s="35"/>
      <c r="L710" s="35"/>
      <c r="M710" s="35"/>
      <c r="N710" s="35"/>
    </row>
    <row r="711" spans="1:14">
      <c r="A711" s="85">
        <v>43773</v>
      </c>
      <c r="B711" s="35">
        <v>29.224388000000001</v>
      </c>
      <c r="C711" s="35">
        <v>46.395454000000001</v>
      </c>
      <c r="D711" s="35">
        <v>22.285485999999999</v>
      </c>
      <c r="E711" s="35">
        <v>37.818550000000002</v>
      </c>
      <c r="F711" s="35">
        <v>43.072085999999999</v>
      </c>
      <c r="G711" s="35"/>
      <c r="H711" s="86" cm="1">
        <f t="array" ref="H711">SUM($N$3:$N$7*$B711:$F711)</f>
        <v>5900266.811999999</v>
      </c>
      <c r="I711" s="87">
        <f t="shared" si="22"/>
        <v>2.215035527415421E-2</v>
      </c>
      <c r="J711" s="87">
        <f t="shared" si="23"/>
        <v>3.356924872005318E-2</v>
      </c>
      <c r="K711" s="35"/>
      <c r="L711" s="35"/>
      <c r="M711" s="35"/>
      <c r="N711" s="35"/>
    </row>
    <row r="712" spans="1:14">
      <c r="A712" s="85">
        <v>43774</v>
      </c>
      <c r="B712" s="35">
        <v>29.727497</v>
      </c>
      <c r="C712" s="35">
        <v>45.471775000000001</v>
      </c>
      <c r="D712" s="35">
        <v>22.643744000000002</v>
      </c>
      <c r="E712" s="35">
        <v>37.657471000000001</v>
      </c>
      <c r="F712" s="35">
        <v>43.263373999999999</v>
      </c>
      <c r="G712" s="35"/>
      <c r="H712" s="86" cm="1">
        <f t="array" ref="H712">SUM($N$3:$N$7*$B712:$F712)</f>
        <v>5899207.4129999978</v>
      </c>
      <c r="I712" s="87">
        <f t="shared" si="22"/>
        <v>-1.7955103281885876E-4</v>
      </c>
      <c r="J712" s="87">
        <f t="shared" si="23"/>
        <v>2.1966827122168686E-2</v>
      </c>
      <c r="K712" s="35"/>
      <c r="L712" s="35"/>
      <c r="M712" s="35"/>
      <c r="N712" s="35"/>
    </row>
    <row r="713" spans="1:14">
      <c r="A713" s="85">
        <v>43775</v>
      </c>
      <c r="B713" s="35">
        <v>29.506834000000001</v>
      </c>
      <c r="C713" s="35">
        <v>43.874588000000003</v>
      </c>
      <c r="D713" s="35">
        <v>22.202809999999999</v>
      </c>
      <c r="E713" s="35">
        <v>37.675364999999999</v>
      </c>
      <c r="F713" s="35">
        <v>43.231495000000002</v>
      </c>
      <c r="G713" s="35"/>
      <c r="H713" s="86" cm="1">
        <f t="array" ref="H713">SUM($N$3:$N$7*$B713:$F713)</f>
        <v>5824206.0360000012</v>
      </c>
      <c r="I713" s="87">
        <f t="shared" si="22"/>
        <v>-1.2713805728328365E-2</v>
      </c>
      <c r="J713" s="87">
        <f t="shared" si="23"/>
        <v>-1.2891073984197643E-2</v>
      </c>
      <c r="K713" s="35"/>
      <c r="L713" s="35"/>
      <c r="M713" s="35"/>
      <c r="N713" s="35"/>
    </row>
    <row r="714" spans="1:14">
      <c r="A714" s="85">
        <v>43776</v>
      </c>
      <c r="B714" s="35">
        <v>29.833411999999999</v>
      </c>
      <c r="C714" s="35">
        <v>43.085616999999999</v>
      </c>
      <c r="D714" s="35">
        <v>22.781531999999999</v>
      </c>
      <c r="E714" s="35">
        <v>37.442692000000001</v>
      </c>
      <c r="F714" s="35">
        <v>43.470604000000002</v>
      </c>
      <c r="G714" s="35"/>
      <c r="H714" s="86" cm="1">
        <f t="array" ref="H714">SUM($N$3:$N$7*$B714:$F714)</f>
        <v>5828257.2810000004</v>
      </c>
      <c r="I714" s="87">
        <f t="shared" si="22"/>
        <v>6.955875144110113E-4</v>
      </c>
      <c r="J714" s="87">
        <f t="shared" si="23"/>
        <v>-1.2027061778442594E-2</v>
      </c>
      <c r="K714" s="35"/>
      <c r="L714" s="35"/>
      <c r="M714" s="35"/>
      <c r="N714" s="35"/>
    </row>
    <row r="715" spans="1:14">
      <c r="A715" s="85">
        <v>43777</v>
      </c>
      <c r="B715" s="35">
        <v>29.621580000000002</v>
      </c>
      <c r="C715" s="35">
        <v>43.162590000000002</v>
      </c>
      <c r="D715" s="35">
        <v>22.900955</v>
      </c>
      <c r="E715" s="35">
        <v>37.639572000000001</v>
      </c>
      <c r="F715" s="35">
        <v>43.024261000000003</v>
      </c>
      <c r="G715" s="35"/>
      <c r="H715" s="86" cm="1">
        <f t="array" ref="H715">SUM($N$3:$N$7*$B715:$F715)</f>
        <v>5819515.6140000019</v>
      </c>
      <c r="I715" s="87">
        <f t="shared" si="22"/>
        <v>-1.4998766489764392E-3</v>
      </c>
      <c r="J715" s="87">
        <f t="shared" si="23"/>
        <v>-8.0533243003555466E-4</v>
      </c>
      <c r="K715" s="35"/>
      <c r="L715" s="35"/>
      <c r="M715" s="35"/>
      <c r="N715" s="35"/>
    </row>
    <row r="716" spans="1:14">
      <c r="A716" s="85">
        <v>43780</v>
      </c>
      <c r="B716" s="35">
        <v>29.762803999999999</v>
      </c>
      <c r="C716" s="35">
        <v>43.201076999999998</v>
      </c>
      <c r="D716" s="35">
        <v>22.873396</v>
      </c>
      <c r="E716" s="35">
        <v>37.442692000000001</v>
      </c>
      <c r="F716" s="35">
        <v>43.040199000000001</v>
      </c>
      <c r="G716" s="35"/>
      <c r="H716" s="86" cm="1">
        <f t="array" ref="H716">SUM($N$3:$N$7*$B716:$F716)</f>
        <v>5818565.5440000007</v>
      </c>
      <c r="I716" s="87">
        <f t="shared" si="22"/>
        <v>-1.632558554728325E-4</v>
      </c>
      <c r="J716" s="87">
        <f t="shared" si="23"/>
        <v>-1.6628876408038007E-3</v>
      </c>
      <c r="K716" s="35"/>
      <c r="L716" s="35"/>
      <c r="M716" s="35"/>
      <c r="N716" s="35"/>
    </row>
    <row r="717" spans="1:14">
      <c r="A717" s="85">
        <v>43781</v>
      </c>
      <c r="B717" s="35">
        <v>30.001121999999999</v>
      </c>
      <c r="C717" s="35">
        <v>43.297291000000001</v>
      </c>
      <c r="D717" s="35">
        <v>23.103048000000001</v>
      </c>
      <c r="E717" s="35">
        <v>37.746960000000001</v>
      </c>
      <c r="F717" s="35">
        <v>43.167724999999997</v>
      </c>
      <c r="G717" s="35"/>
      <c r="H717" s="86" cm="1">
        <f t="array" ref="H717">SUM($N$3:$N$7*$B717:$F717)</f>
        <v>5851432.818</v>
      </c>
      <c r="I717" s="87">
        <f t="shared" si="22"/>
        <v>5.6486901713930227E-3</v>
      </c>
      <c r="J717" s="87">
        <f t="shared" si="23"/>
        <v>5.4845121341740022E-3</v>
      </c>
      <c r="K717" s="35"/>
      <c r="L717" s="35"/>
      <c r="M717" s="35"/>
      <c r="N717" s="35"/>
    </row>
    <row r="718" spans="1:14">
      <c r="A718" s="85">
        <v>43782</v>
      </c>
      <c r="B718" s="35">
        <v>29.745149999999999</v>
      </c>
      <c r="C718" s="35">
        <v>43.836101999999997</v>
      </c>
      <c r="D718" s="35">
        <v>22.790721999999999</v>
      </c>
      <c r="E718" s="35">
        <v>38.122818000000002</v>
      </c>
      <c r="F718" s="35">
        <v>43.088023999999997</v>
      </c>
      <c r="G718" s="35"/>
      <c r="H718" s="86" cm="1">
        <f t="array" ref="H718">SUM($N$3:$N$7*$B718:$F718)</f>
        <v>5860232.9280000003</v>
      </c>
      <c r="I718" s="87">
        <f t="shared" si="22"/>
        <v>1.5039239573817476E-3</v>
      </c>
      <c r="J718" s="87">
        <f t="shared" si="23"/>
        <v>7.1611093292514028E-3</v>
      </c>
      <c r="K718" s="35"/>
      <c r="L718" s="35"/>
      <c r="M718" s="35"/>
      <c r="N718" s="35"/>
    </row>
    <row r="719" spans="1:14">
      <c r="A719" s="85">
        <v>43783</v>
      </c>
      <c r="B719" s="35">
        <v>29.162604999999999</v>
      </c>
      <c r="C719" s="35">
        <v>43.181831000000003</v>
      </c>
      <c r="D719" s="35">
        <v>22.138508000000002</v>
      </c>
      <c r="E719" s="35">
        <v>37.281609000000003</v>
      </c>
      <c r="F719" s="35">
        <v>42.689509999999999</v>
      </c>
      <c r="G719" s="35"/>
      <c r="H719" s="86" cm="1">
        <f t="array" ref="H719">SUM($N$3:$N$7*$B719:$F719)</f>
        <v>5756984.0789999999</v>
      </c>
      <c r="I719" s="87">
        <f t="shared" si="22"/>
        <v>-1.7618557191930173E-2</v>
      </c>
      <c r="J719" s="87">
        <f t="shared" si="23"/>
        <v>-1.6141130204803789E-2</v>
      </c>
      <c r="K719" s="35"/>
      <c r="L719" s="35"/>
      <c r="M719" s="35"/>
      <c r="N719" s="35"/>
    </row>
    <row r="720" spans="1:14">
      <c r="A720" s="85">
        <v>43784</v>
      </c>
      <c r="B720" s="35">
        <v>29.180256</v>
      </c>
      <c r="C720" s="35">
        <v>43.085616999999999</v>
      </c>
      <c r="D720" s="35">
        <v>22.000717000000002</v>
      </c>
      <c r="E720" s="35">
        <v>36.852055</v>
      </c>
      <c r="F720" s="35">
        <v>42.928615999999998</v>
      </c>
      <c r="G720" s="35"/>
      <c r="H720" s="86" cm="1">
        <f t="array" ref="H720">SUM($N$3:$N$7*$B720:$F720)</f>
        <v>5743559.6130000008</v>
      </c>
      <c r="I720" s="87">
        <f t="shared" si="22"/>
        <v>-2.331857412801952E-3</v>
      </c>
      <c r="J720" s="87">
        <f t="shared" si="23"/>
        <v>-1.9909330641541212E-2</v>
      </c>
      <c r="K720" s="35"/>
      <c r="L720" s="35"/>
      <c r="M720" s="35"/>
      <c r="N720" s="35"/>
    </row>
    <row r="721" spans="1:14">
      <c r="A721" s="85">
        <v>43787</v>
      </c>
      <c r="B721" s="35">
        <v>28.836020999999999</v>
      </c>
      <c r="C721" s="35">
        <v>43.393504999999998</v>
      </c>
      <c r="D721" s="35">
        <v>21.715948000000001</v>
      </c>
      <c r="E721" s="35">
        <v>35.402321000000001</v>
      </c>
      <c r="F721" s="35">
        <v>42.163460000000001</v>
      </c>
      <c r="G721" s="35"/>
      <c r="H721" s="86" cm="1">
        <f t="array" ref="H721">SUM($N$3:$N$7*$B721:$F721)</f>
        <v>5659871.4149999991</v>
      </c>
      <c r="I721" s="87">
        <f t="shared" si="22"/>
        <v>-1.4570789482289292E-2</v>
      </c>
      <c r="J721" s="87">
        <f t="shared" si="23"/>
        <v>-1.6868669891626609E-2</v>
      </c>
      <c r="K721" s="35"/>
      <c r="L721" s="35"/>
      <c r="M721" s="35"/>
      <c r="N721" s="35"/>
    </row>
    <row r="722" spans="1:14">
      <c r="A722" s="85">
        <v>43788</v>
      </c>
      <c r="B722" s="35">
        <v>28.853676</v>
      </c>
      <c r="C722" s="35">
        <v>42.527560999999999</v>
      </c>
      <c r="D722" s="35">
        <v>21.605715</v>
      </c>
      <c r="E722" s="35">
        <v>34.811684</v>
      </c>
      <c r="F722" s="35">
        <v>42.211277000000003</v>
      </c>
      <c r="G722" s="35"/>
      <c r="H722" s="86" cm="1">
        <f t="array" ref="H722">SUM($N$3:$N$7*$B722:$F722)</f>
        <v>5610327.1289999997</v>
      </c>
      <c r="I722" s="87">
        <f t="shared" si="22"/>
        <v>-8.7536062866543363E-3</v>
      </c>
      <c r="J722" s="87">
        <f t="shared" si="23"/>
        <v>-2.3196848814529991E-2</v>
      </c>
      <c r="K722" s="35"/>
      <c r="L722" s="35"/>
      <c r="M722" s="35"/>
      <c r="N722" s="35"/>
    </row>
    <row r="723" spans="1:14">
      <c r="A723" s="85">
        <v>43789</v>
      </c>
      <c r="B723" s="35">
        <v>28.800718</v>
      </c>
      <c r="C723" s="35">
        <v>43.066367999999997</v>
      </c>
      <c r="D723" s="35">
        <v>21.789435999999998</v>
      </c>
      <c r="E723" s="35">
        <v>34.632702000000002</v>
      </c>
      <c r="F723" s="35">
        <v>42.290984999999999</v>
      </c>
      <c r="G723" s="35"/>
      <c r="H723" s="86" cm="1">
        <f t="array" ref="H723">SUM($N$3:$N$7*$B723:$F723)</f>
        <v>5629146.8970000008</v>
      </c>
      <c r="I723" s="87">
        <f t="shared" si="22"/>
        <v>3.3544867468995321E-3</v>
      </c>
      <c r="J723" s="87">
        <f t="shared" si="23"/>
        <v>-5.4284833960310808E-3</v>
      </c>
      <c r="K723" s="35"/>
      <c r="L723" s="35"/>
      <c r="M723" s="35"/>
      <c r="N723" s="35"/>
    </row>
    <row r="724" spans="1:14">
      <c r="A724" s="85">
        <v>43790</v>
      </c>
      <c r="B724" s="35">
        <v>29.003727000000001</v>
      </c>
      <c r="C724" s="35">
        <v>43.643669000000003</v>
      </c>
      <c r="D724" s="35">
        <v>21.403618000000002</v>
      </c>
      <c r="E724" s="35">
        <v>34.382126</v>
      </c>
      <c r="F724" s="35">
        <v>41.972163999999999</v>
      </c>
      <c r="G724" s="35"/>
      <c r="H724" s="86" cm="1">
        <f t="array" ref="H724">SUM($N$3:$N$7*$B724:$F724)</f>
        <v>5623375.0320000006</v>
      </c>
      <c r="I724" s="87">
        <f t="shared" si="22"/>
        <v>-1.0253534159991862E-3</v>
      </c>
      <c r="J724" s="87">
        <f t="shared" si="23"/>
        <v>2.3256937964555302E-3</v>
      </c>
      <c r="K724" s="35"/>
      <c r="L724" s="35"/>
      <c r="M724" s="35"/>
      <c r="N724" s="35"/>
    </row>
    <row r="725" spans="1:14">
      <c r="A725" s="85">
        <v>43791</v>
      </c>
      <c r="B725" s="35">
        <v>29.36561</v>
      </c>
      <c r="C725" s="35">
        <v>43.489722999999998</v>
      </c>
      <c r="D725" s="35">
        <v>22.019089000000001</v>
      </c>
      <c r="E725" s="35">
        <v>34.364235000000001</v>
      </c>
      <c r="F725" s="35">
        <v>42.482272999999999</v>
      </c>
      <c r="G725" s="35"/>
      <c r="H725" s="86" cm="1">
        <f t="array" ref="H725">SUM($N$3:$N$7*$B725:$F725)</f>
        <v>5666790.6900000013</v>
      </c>
      <c r="I725" s="87">
        <f t="shared" si="22"/>
        <v>7.7205695428355092E-3</v>
      </c>
      <c r="J725" s="87">
        <f t="shared" si="23"/>
        <v>6.6872998144820173E-3</v>
      </c>
      <c r="K725" s="35"/>
      <c r="L725" s="35"/>
      <c r="M725" s="35"/>
      <c r="N725" s="35"/>
    </row>
    <row r="726" spans="1:14">
      <c r="A726" s="85">
        <v>43794</v>
      </c>
      <c r="B726" s="35">
        <v>29.489182</v>
      </c>
      <c r="C726" s="35">
        <v>43.816859999999998</v>
      </c>
      <c r="D726" s="35">
        <v>22.377348000000001</v>
      </c>
      <c r="E726" s="35">
        <v>34.453724000000001</v>
      </c>
      <c r="F726" s="35">
        <v>42.243160000000003</v>
      </c>
      <c r="G726" s="35"/>
      <c r="H726" s="86" cm="1">
        <f t="array" ref="H726">SUM($N$3:$N$7*$B726:$F726)</f>
        <v>5688549.0420000013</v>
      </c>
      <c r="I726" s="87">
        <f t="shared" si="22"/>
        <v>3.8396251406278559E-3</v>
      </c>
      <c r="J726" s="87">
        <f t="shared" si="23"/>
        <v>1.1589838776379979E-2</v>
      </c>
      <c r="K726" s="35"/>
      <c r="L726" s="35"/>
      <c r="M726" s="35"/>
      <c r="N726" s="35"/>
    </row>
    <row r="727" spans="1:14">
      <c r="A727" s="85">
        <v>43795</v>
      </c>
      <c r="B727" s="35">
        <v>29.206735999999999</v>
      </c>
      <c r="C727" s="35">
        <v>45.125400999999997</v>
      </c>
      <c r="D727" s="35">
        <v>22.579440999999999</v>
      </c>
      <c r="E727" s="35">
        <v>34.364235000000001</v>
      </c>
      <c r="F727" s="35">
        <v>42.466330999999997</v>
      </c>
      <c r="G727" s="35"/>
      <c r="H727" s="86" cm="1">
        <f t="array" ref="H727">SUM($N$3:$N$7*$B727:$F727)</f>
        <v>5733490.7520000013</v>
      </c>
      <c r="I727" s="87">
        <f t="shared" si="22"/>
        <v>7.9003819195693215E-3</v>
      </c>
      <c r="J727" s="87">
        <f t="shared" si="23"/>
        <v>1.1770341565236153E-2</v>
      </c>
      <c r="K727" s="35"/>
      <c r="L727" s="35"/>
      <c r="M727" s="35"/>
      <c r="N727" s="35"/>
    </row>
    <row r="728" spans="1:14">
      <c r="A728" s="85">
        <v>43796</v>
      </c>
      <c r="B728" s="35">
        <v>29.400918999999998</v>
      </c>
      <c r="C728" s="35">
        <v>45.260105000000003</v>
      </c>
      <c r="D728" s="35">
        <v>22.340603000000002</v>
      </c>
      <c r="E728" s="35">
        <v>32.126975999999999</v>
      </c>
      <c r="F728" s="35">
        <v>42.450389999999999</v>
      </c>
      <c r="G728" s="35"/>
      <c r="H728" s="86" cm="1">
        <f t="array" ref="H728">SUM($N$3:$N$7*$B728:$F728)</f>
        <v>5662106.7689999994</v>
      </c>
      <c r="I728" s="87">
        <f t="shared" si="22"/>
        <v>-1.2450352863149106E-2</v>
      </c>
      <c r="J728" s="87">
        <f t="shared" si="23"/>
        <v>-4.6483334862320591E-3</v>
      </c>
      <c r="K728" s="35"/>
      <c r="L728" s="35"/>
      <c r="M728" s="35"/>
      <c r="N728" s="35"/>
    </row>
    <row r="729" spans="1:14">
      <c r="A729" s="85">
        <v>43797</v>
      </c>
      <c r="B729" s="35">
        <v>29.215558999999999</v>
      </c>
      <c r="C729" s="35">
        <v>45.798912000000001</v>
      </c>
      <c r="D729" s="35">
        <v>22.331415</v>
      </c>
      <c r="E729" s="35">
        <v>31.625831999999999</v>
      </c>
      <c r="F729" s="35">
        <v>42.211277000000003</v>
      </c>
      <c r="G729" s="35"/>
      <c r="H729" s="86" cm="1">
        <f t="array" ref="H729">SUM($N$3:$N$7*$B729:$F729)</f>
        <v>5649038.835</v>
      </c>
      <c r="I729" s="87">
        <f t="shared" si="22"/>
        <v>-2.3079631898759168E-3</v>
      </c>
      <c r="J729" s="87">
        <f t="shared" si="23"/>
        <v>-1.4729581096915911E-2</v>
      </c>
      <c r="K729" s="35"/>
      <c r="L729" s="35"/>
      <c r="M729" s="35"/>
      <c r="N729" s="35"/>
    </row>
    <row r="730" spans="1:14">
      <c r="A730" s="85">
        <v>43798</v>
      </c>
      <c r="B730" s="35">
        <v>28.685976</v>
      </c>
      <c r="C730" s="35">
        <v>45.394806000000003</v>
      </c>
      <c r="D730" s="35">
        <v>22.092576999999999</v>
      </c>
      <c r="E730" s="35">
        <v>31.679525000000002</v>
      </c>
      <c r="F730" s="35">
        <v>41.238888000000003</v>
      </c>
      <c r="G730" s="35"/>
      <c r="H730" s="86" cm="1">
        <f t="array" ref="H730">SUM($N$3:$N$7*$B730:$F730)</f>
        <v>5580028.4759999998</v>
      </c>
      <c r="I730" s="87">
        <f t="shared" si="22"/>
        <v>-1.2216301040883226E-2</v>
      </c>
      <c r="J730" s="87">
        <f t="shared" si="23"/>
        <v>-1.449606945764037E-2</v>
      </c>
      <c r="K730" s="35"/>
      <c r="L730" s="35"/>
      <c r="M730" s="35"/>
      <c r="N730" s="35"/>
    </row>
    <row r="731" spans="1:14">
      <c r="A731" s="85">
        <v>43801</v>
      </c>
      <c r="B731" s="35">
        <v>28.641842</v>
      </c>
      <c r="C731" s="35">
        <v>43.528213999999998</v>
      </c>
      <c r="D731" s="35">
        <v>22.009900999999999</v>
      </c>
      <c r="E731" s="35">
        <v>31.411051</v>
      </c>
      <c r="F731" s="35">
        <v>40.936016000000002</v>
      </c>
      <c r="G731" s="35"/>
      <c r="H731" s="86" cm="1">
        <f t="array" ref="H731">SUM($N$3:$N$7*$B731:$F731)</f>
        <v>5495391.7920000004</v>
      </c>
      <c r="I731" s="87">
        <f t="shared" si="22"/>
        <v>-1.5167787111486364E-2</v>
      </c>
      <c r="J731" s="87">
        <f t="shared" si="23"/>
        <v>-2.7198793898891571E-2</v>
      </c>
      <c r="K731" s="35"/>
      <c r="L731" s="35"/>
      <c r="M731" s="35"/>
      <c r="N731" s="35"/>
    </row>
    <row r="732" spans="1:14">
      <c r="A732" s="85">
        <v>43802</v>
      </c>
      <c r="B732" s="35">
        <v>28.403528000000001</v>
      </c>
      <c r="C732" s="35">
        <v>43.297291000000001</v>
      </c>
      <c r="D732" s="35">
        <v>21.780249000000001</v>
      </c>
      <c r="E732" s="35">
        <v>31.339464</v>
      </c>
      <c r="F732" s="35">
        <v>40.266499000000003</v>
      </c>
      <c r="G732" s="35"/>
      <c r="H732" s="86" cm="1">
        <f t="array" ref="H732">SUM($N$3:$N$7*$B732:$F732)</f>
        <v>5447872.0229999991</v>
      </c>
      <c r="I732" s="87">
        <f t="shared" si="22"/>
        <v>-8.6472031110099712E-3</v>
      </c>
      <c r="J732" s="87">
        <f t="shared" si="23"/>
        <v>-2.3683831286598789E-2</v>
      </c>
      <c r="K732" s="35"/>
      <c r="L732" s="35"/>
      <c r="M732" s="35"/>
      <c r="N732" s="35"/>
    </row>
    <row r="733" spans="1:14">
      <c r="A733" s="85">
        <v>43803</v>
      </c>
      <c r="B733" s="35">
        <v>28.421181000000001</v>
      </c>
      <c r="C733" s="35">
        <v>43.643669000000003</v>
      </c>
      <c r="D733" s="35">
        <v>22.202809999999999</v>
      </c>
      <c r="E733" s="35">
        <v>32.126975999999999</v>
      </c>
      <c r="F733" s="35">
        <v>40.282443999999998</v>
      </c>
      <c r="G733" s="35"/>
      <c r="H733" s="86" cm="1">
        <f t="array" ref="H733">SUM($N$3:$N$7*$B733:$F733)</f>
        <v>5500343.6399999997</v>
      </c>
      <c r="I733" s="87">
        <f t="shared" si="22"/>
        <v>9.6315803268642863E-3</v>
      </c>
      <c r="J733" s="87">
        <f t="shared" si="23"/>
        <v>9.0109098448776237E-4</v>
      </c>
      <c r="K733" s="35"/>
      <c r="L733" s="35"/>
      <c r="M733" s="35"/>
      <c r="N733" s="35"/>
    </row>
    <row r="734" spans="1:14">
      <c r="A734" s="85">
        <v>43804</v>
      </c>
      <c r="B734" s="35">
        <v>28.615359999999999</v>
      </c>
      <c r="C734" s="35">
        <v>43.662914000000001</v>
      </c>
      <c r="D734" s="35">
        <v>22.120134</v>
      </c>
      <c r="E734" s="35">
        <v>32.073284000000001</v>
      </c>
      <c r="F734" s="35">
        <v>40.473728000000001</v>
      </c>
      <c r="G734" s="35"/>
      <c r="H734" s="86" cm="1">
        <f t="array" ref="H734">SUM($N$3:$N$7*$B734:$F734)</f>
        <v>5509198.8600000013</v>
      </c>
      <c r="I734" s="87">
        <f t="shared" si="22"/>
        <v>1.6099394109858611E-3</v>
      </c>
      <c r="J734" s="87">
        <f t="shared" si="23"/>
        <v>1.125702599860845E-2</v>
      </c>
      <c r="K734" s="35"/>
      <c r="L734" s="35"/>
      <c r="M734" s="35"/>
      <c r="N734" s="35"/>
    </row>
    <row r="735" spans="1:14">
      <c r="A735" s="85">
        <v>43805</v>
      </c>
      <c r="B735" s="35">
        <v>28.712454000000001</v>
      </c>
      <c r="C735" s="35">
        <v>43.874588000000003</v>
      </c>
      <c r="D735" s="35">
        <v>22.671303000000002</v>
      </c>
      <c r="E735" s="35">
        <v>32.735515999999997</v>
      </c>
      <c r="F735" s="35">
        <v>40.808490999999997</v>
      </c>
      <c r="G735" s="35"/>
      <c r="H735" s="86" cm="1">
        <f t="array" ref="H735">SUM($N$3:$N$7*$B735:$F735)</f>
        <v>5570477.6159999985</v>
      </c>
      <c r="I735" s="87">
        <f t="shared" si="22"/>
        <v>1.1122988579141069E-2</v>
      </c>
      <c r="J735" s="87">
        <f t="shared" si="23"/>
        <v>1.2750835327808518E-2</v>
      </c>
      <c r="K735" s="35"/>
      <c r="L735" s="35"/>
      <c r="M735" s="35"/>
      <c r="N735" s="35"/>
    </row>
    <row r="736" spans="1:14">
      <c r="A736" s="85">
        <v>43808</v>
      </c>
      <c r="B736" s="35">
        <v>28.491793000000001</v>
      </c>
      <c r="C736" s="35">
        <v>43.913071000000002</v>
      </c>
      <c r="D736" s="35">
        <v>22.809093000000001</v>
      </c>
      <c r="E736" s="35">
        <v>32.502834</v>
      </c>
      <c r="F736" s="35">
        <v>40.202736000000002</v>
      </c>
      <c r="G736" s="35"/>
      <c r="H736" s="86" cm="1">
        <f t="array" ref="H736">SUM($N$3:$N$7*$B736:$F736)</f>
        <v>5541344.3910000008</v>
      </c>
      <c r="I736" s="87">
        <f t="shared" si="22"/>
        <v>-5.2299330521172749E-3</v>
      </c>
      <c r="J736" s="87">
        <f t="shared" si="23"/>
        <v>5.8348830414154396E-3</v>
      </c>
      <c r="K736" s="35"/>
      <c r="L736" s="35"/>
      <c r="M736" s="35"/>
      <c r="N736" s="35"/>
    </row>
    <row r="737" spans="1:14">
      <c r="A737" s="85">
        <v>43809</v>
      </c>
      <c r="B737" s="35">
        <v>28.562403</v>
      </c>
      <c r="C737" s="35">
        <v>43.990046999999997</v>
      </c>
      <c r="D737" s="35">
        <v>22.450835999999999</v>
      </c>
      <c r="E737" s="35">
        <v>32.699711000000001</v>
      </c>
      <c r="F737" s="35">
        <v>39.931739999999998</v>
      </c>
      <c r="G737" s="35"/>
      <c r="H737" s="86" cm="1">
        <f t="array" ref="H737">SUM($N$3:$N$7*$B737:$F737)</f>
        <v>5531946.3209999986</v>
      </c>
      <c r="I737" s="87">
        <f t="shared" si="22"/>
        <v>-1.695990961194549E-3</v>
      </c>
      <c r="J737" s="87">
        <f t="shared" si="23"/>
        <v>-6.9170540941277947E-3</v>
      </c>
      <c r="K737" s="35"/>
      <c r="L737" s="35"/>
      <c r="M737" s="35"/>
      <c r="N737" s="35"/>
    </row>
    <row r="738" spans="1:14">
      <c r="A738" s="85">
        <v>43810</v>
      </c>
      <c r="B738" s="35">
        <v>28.394698999999999</v>
      </c>
      <c r="C738" s="35">
        <v>44.259453000000001</v>
      </c>
      <c r="D738" s="35">
        <v>22.505951</v>
      </c>
      <c r="E738" s="35">
        <v>33.093471999999998</v>
      </c>
      <c r="F738" s="35">
        <v>39.533222000000002</v>
      </c>
      <c r="G738" s="35"/>
      <c r="H738" s="86" cm="1">
        <f t="array" ref="H738">SUM($N$3:$N$7*$B738:$F738)</f>
        <v>5536964.3010000009</v>
      </c>
      <c r="I738" s="87">
        <f t="shared" si="22"/>
        <v>9.0709123133625447E-4</v>
      </c>
      <c r="J738" s="87">
        <f t="shared" si="23"/>
        <v>-7.904381483875289E-4</v>
      </c>
      <c r="K738" s="35"/>
      <c r="L738" s="35"/>
      <c r="M738" s="35"/>
      <c r="N738" s="35"/>
    </row>
    <row r="739" spans="1:14">
      <c r="A739" s="85">
        <v>43811</v>
      </c>
      <c r="B739" s="35">
        <v>28.968419999999998</v>
      </c>
      <c r="C739" s="35">
        <v>44.067017</v>
      </c>
      <c r="D739" s="35">
        <v>22.965257999999999</v>
      </c>
      <c r="E739" s="35">
        <v>33.809390999999998</v>
      </c>
      <c r="F739" s="35">
        <v>39.557136999999997</v>
      </c>
      <c r="G739" s="35"/>
      <c r="H739" s="86" cm="1">
        <f t="array" ref="H739">SUM($N$3:$N$7*$B739:$F739)</f>
        <v>5589118.3589999983</v>
      </c>
      <c r="I739" s="87">
        <f t="shared" si="22"/>
        <v>9.4192512656399163E-3</v>
      </c>
      <c r="J739" s="87">
        <f t="shared" si="23"/>
        <v>1.0334886617205052E-2</v>
      </c>
      <c r="K739" s="35"/>
      <c r="L739" s="35"/>
      <c r="M739" s="35"/>
      <c r="N739" s="35"/>
    </row>
    <row r="740" spans="1:14">
      <c r="A740" s="85">
        <v>43812</v>
      </c>
      <c r="B740" s="35">
        <v>28.756588000000001</v>
      </c>
      <c r="C740" s="35">
        <v>43.893828999999997</v>
      </c>
      <c r="D740" s="35">
        <v>23.093862999999999</v>
      </c>
      <c r="E740" s="35">
        <v>34.346336000000001</v>
      </c>
      <c r="F740" s="35">
        <v>39.899864000000001</v>
      </c>
      <c r="G740" s="35"/>
      <c r="H740" s="86" cm="1">
        <f t="array" ref="H740">SUM($N$3:$N$7*$B740:$F740)</f>
        <v>5609685.839999998</v>
      </c>
      <c r="I740" s="87">
        <f t="shared" si="22"/>
        <v>3.679915091953756E-3</v>
      </c>
      <c r="J740" s="87">
        <f t="shared" si="23"/>
        <v>1.3133828402480896E-2</v>
      </c>
      <c r="K740" s="35"/>
      <c r="L740" s="35"/>
      <c r="M740" s="35"/>
      <c r="N740" s="35"/>
    </row>
    <row r="741" spans="1:14">
      <c r="A741" s="85">
        <v>43815</v>
      </c>
      <c r="B741" s="35">
        <v>29.462702</v>
      </c>
      <c r="C741" s="35">
        <v>44.143993000000002</v>
      </c>
      <c r="D741" s="35">
        <v>22.965257999999999</v>
      </c>
      <c r="E741" s="35">
        <v>34.847476999999998</v>
      </c>
      <c r="F741" s="35">
        <v>40.250557000000001</v>
      </c>
      <c r="G741" s="35"/>
      <c r="H741" s="86" cm="1">
        <f t="array" ref="H741">SUM($N$3:$N$7*$B741:$F741)</f>
        <v>5665109.5709999986</v>
      </c>
      <c r="I741" s="87">
        <f t="shared" si="22"/>
        <v>9.8800062215249618E-3</v>
      </c>
      <c r="J741" s="87">
        <f t="shared" si="23"/>
        <v>1.3596278897481939E-2</v>
      </c>
      <c r="K741" s="35"/>
      <c r="L741" s="35"/>
      <c r="M741" s="35"/>
      <c r="N741" s="35"/>
    </row>
    <row r="742" spans="1:14">
      <c r="A742" s="85">
        <v>43816</v>
      </c>
      <c r="B742" s="35">
        <v>29.701017</v>
      </c>
      <c r="C742" s="35">
        <v>44.952213</v>
      </c>
      <c r="D742" s="35">
        <v>22.487579</v>
      </c>
      <c r="E742" s="35">
        <v>34.632702000000002</v>
      </c>
      <c r="F742" s="35">
        <v>40.473728000000001</v>
      </c>
      <c r="G742" s="35"/>
      <c r="H742" s="86" cm="1">
        <f t="array" ref="H742">SUM($N$3:$N$7*$B742:$F742)</f>
        <v>5684158.8870000001</v>
      </c>
      <c r="I742" s="87">
        <f t="shared" si="22"/>
        <v>3.3625679717681489E-3</v>
      </c>
      <c r="J742" s="87">
        <f t="shared" si="23"/>
        <v>1.3275796385774363E-2</v>
      </c>
      <c r="K742" s="35"/>
      <c r="L742" s="35"/>
      <c r="M742" s="35"/>
      <c r="N742" s="35"/>
    </row>
    <row r="743" spans="1:14">
      <c r="A743" s="85">
        <v>43817</v>
      </c>
      <c r="B743" s="35">
        <v>29.912849000000001</v>
      </c>
      <c r="C743" s="35">
        <v>44.932963999999998</v>
      </c>
      <c r="D743" s="35">
        <v>22.643744000000002</v>
      </c>
      <c r="E743" s="35">
        <v>33.523021999999997</v>
      </c>
      <c r="F743" s="35">
        <v>40.091147999999997</v>
      </c>
      <c r="G743" s="35"/>
      <c r="H743" s="86" cm="1">
        <f t="array" ref="H743">SUM($N$3:$N$7*$B743:$F743)</f>
        <v>5646422.9910000004</v>
      </c>
      <c r="I743" s="87">
        <f t="shared" si="22"/>
        <v>-6.6387827557572443E-3</v>
      </c>
      <c r="J743" s="87">
        <f t="shared" si="23"/>
        <v>-3.2985381422551141E-3</v>
      </c>
      <c r="K743" s="35"/>
      <c r="L743" s="35"/>
      <c r="M743" s="35"/>
      <c r="N743" s="35"/>
    </row>
    <row r="744" spans="1:14">
      <c r="A744" s="85">
        <v>43818</v>
      </c>
      <c r="B744" s="35">
        <v>30.133512</v>
      </c>
      <c r="C744" s="35">
        <v>45.240859999999998</v>
      </c>
      <c r="D744" s="35">
        <v>22.983630999999999</v>
      </c>
      <c r="E744" s="35">
        <v>34.364235000000001</v>
      </c>
      <c r="F744" s="35">
        <v>40.314323000000002</v>
      </c>
      <c r="G744" s="35"/>
      <c r="H744" s="86" cm="1">
        <f t="array" ref="H744">SUM($N$3:$N$7*$B744:$F744)</f>
        <v>5710206.5130000003</v>
      </c>
      <c r="I744" s="87">
        <f t="shared" si="22"/>
        <v>1.1296270594970625E-2</v>
      </c>
      <c r="J744" s="87">
        <f t="shared" si="23"/>
        <v>4.5824943527832396E-3</v>
      </c>
      <c r="K744" s="35"/>
      <c r="L744" s="35"/>
      <c r="M744" s="35"/>
      <c r="N744" s="35"/>
    </row>
    <row r="745" spans="1:14">
      <c r="A745" s="85">
        <v>43819</v>
      </c>
      <c r="B745" s="35">
        <v>30.177643</v>
      </c>
      <c r="C745" s="35">
        <v>44.451884999999997</v>
      </c>
      <c r="D745" s="35">
        <v>23.112234000000001</v>
      </c>
      <c r="E745" s="35">
        <v>34.990662</v>
      </c>
      <c r="F745" s="35">
        <v>40.091147999999997</v>
      </c>
      <c r="G745" s="35"/>
      <c r="H745" s="86" cm="1">
        <f t="array" ref="H745">SUM($N$3:$N$7*$B745:$F745)</f>
        <v>5703177.8760000002</v>
      </c>
      <c r="I745" s="87">
        <f t="shared" si="22"/>
        <v>-1.2308901585255105E-3</v>
      </c>
      <c r="J745" s="87">
        <f t="shared" si="23"/>
        <v>1.0051475968141821E-2</v>
      </c>
      <c r="K745" s="35"/>
      <c r="L745" s="35"/>
      <c r="M745" s="35"/>
      <c r="N745" s="35"/>
    </row>
    <row r="746" spans="1:14">
      <c r="A746" s="85">
        <v>43822</v>
      </c>
      <c r="B746" s="35">
        <v>30.107033000000001</v>
      </c>
      <c r="C746" s="35">
        <v>44.586590000000001</v>
      </c>
      <c r="D746" s="35">
        <v>22.965257999999999</v>
      </c>
      <c r="E746" s="35">
        <v>35.080154</v>
      </c>
      <c r="F746" s="35">
        <v>40.250557000000001</v>
      </c>
      <c r="G746" s="35"/>
      <c r="H746" s="86" cm="1">
        <f t="array" ref="H746">SUM($N$3:$N$7*$B746:$F746)</f>
        <v>5708656.5360000003</v>
      </c>
      <c r="I746" s="87">
        <f t="shared" si="22"/>
        <v>9.6063284700531604E-4</v>
      </c>
      <c r="J746" s="87">
        <f t="shared" si="23"/>
        <v>-2.7143974503740509E-4</v>
      </c>
      <c r="K746" s="35"/>
      <c r="L746" s="35"/>
      <c r="M746" s="35"/>
      <c r="N746" s="35"/>
    </row>
    <row r="747" spans="1:14">
      <c r="A747" s="85">
        <v>43826</v>
      </c>
      <c r="B747" s="35">
        <v>29.939329000000001</v>
      </c>
      <c r="C747" s="35">
        <v>44.355663</v>
      </c>
      <c r="D747" s="35">
        <v>22.900955</v>
      </c>
      <c r="E747" s="35">
        <v>34.811684</v>
      </c>
      <c r="F747" s="35">
        <v>40.138969000000003</v>
      </c>
      <c r="G747" s="35"/>
      <c r="H747" s="86" cm="1">
        <f t="array" ref="H747">SUM($N$3:$N$7*$B747:$F747)</f>
        <v>5680837.8000000007</v>
      </c>
      <c r="I747" s="87">
        <f t="shared" si="22"/>
        <v>-4.8730793006320772E-3</v>
      </c>
      <c r="J747" s="87">
        <f t="shared" si="23"/>
        <v>-3.9171276936689203E-3</v>
      </c>
      <c r="K747" s="35"/>
      <c r="L747" s="35"/>
      <c r="M747" s="35"/>
      <c r="N747" s="35"/>
    </row>
    <row r="748" spans="1:14">
      <c r="A748" s="85">
        <v>43829</v>
      </c>
      <c r="B748" s="35">
        <v>29.621580000000002</v>
      </c>
      <c r="C748" s="35">
        <v>43.047127000000003</v>
      </c>
      <c r="D748" s="35">
        <v>22.836652999999998</v>
      </c>
      <c r="E748" s="35">
        <v>34.364235000000001</v>
      </c>
      <c r="F748" s="35">
        <v>39.915801999999999</v>
      </c>
      <c r="G748" s="35"/>
      <c r="H748" s="86" cm="1">
        <f t="array" ref="H748">SUM($N$3:$N$7*$B748:$F748)</f>
        <v>5602918.1010000007</v>
      </c>
      <c r="I748" s="87">
        <f t="shared" si="22"/>
        <v>-1.3716233721723259E-2</v>
      </c>
      <c r="J748" s="87">
        <f t="shared" si="23"/>
        <v>-1.8522472727723338E-2</v>
      </c>
      <c r="K748" s="35"/>
      <c r="L748" s="35"/>
      <c r="M748" s="35"/>
      <c r="N748" s="35"/>
    </row>
    <row r="749" spans="1:14">
      <c r="A749" s="85">
        <v>43832</v>
      </c>
      <c r="B749" s="35">
        <v>30.283563999999998</v>
      </c>
      <c r="C749" s="35">
        <v>43.489722999999998</v>
      </c>
      <c r="D749" s="35">
        <v>23.176538000000001</v>
      </c>
      <c r="E749" s="35">
        <v>34.740085999999998</v>
      </c>
      <c r="F749" s="35">
        <v>40.059269</v>
      </c>
      <c r="G749" s="35"/>
      <c r="H749" s="86" cm="1">
        <f t="array" ref="H749">SUM($N$3:$N$7*$B749:$F749)</f>
        <v>5667722.9399999985</v>
      </c>
      <c r="I749" s="87">
        <f t="shared" si="22"/>
        <v>1.1566265619415539E-2</v>
      </c>
      <c r="J749" s="87">
        <f t="shared" si="23"/>
        <v>-2.3086137048310418E-3</v>
      </c>
      <c r="K749" s="35"/>
      <c r="L749" s="35"/>
      <c r="M749" s="35"/>
      <c r="N749" s="35"/>
    </row>
    <row r="750" spans="1:14">
      <c r="A750" s="85">
        <v>43833</v>
      </c>
      <c r="B750" s="35">
        <v>30.124689</v>
      </c>
      <c r="C750" s="35">
        <v>43.220317999999999</v>
      </c>
      <c r="D750" s="35">
        <v>23.002002999999998</v>
      </c>
      <c r="E750" s="35">
        <v>34.400024000000002</v>
      </c>
      <c r="F750" s="35">
        <v>40.091147999999997</v>
      </c>
      <c r="G750" s="35"/>
      <c r="H750" s="86" cm="1">
        <f t="array" ref="H750">SUM($N$3:$N$7*$B750:$F750)</f>
        <v>5637660.0060000001</v>
      </c>
      <c r="I750" s="87">
        <f t="shared" si="22"/>
        <v>-5.3042349314270654E-3</v>
      </c>
      <c r="J750" s="87">
        <f t="shared" si="23"/>
        <v>6.2006804978638197E-3</v>
      </c>
      <c r="K750" s="35"/>
      <c r="L750" s="35"/>
      <c r="M750" s="35"/>
      <c r="N750" s="35"/>
    </row>
    <row r="751" spans="1:14">
      <c r="A751" s="85">
        <v>43836</v>
      </c>
      <c r="B751" s="35">
        <v>29.948153999999999</v>
      </c>
      <c r="C751" s="35">
        <v>43.470478</v>
      </c>
      <c r="D751" s="35">
        <v>22.818279</v>
      </c>
      <c r="E751" s="35">
        <v>34.507415999999999</v>
      </c>
      <c r="F751" s="35">
        <v>40.346207</v>
      </c>
      <c r="G751" s="35"/>
      <c r="H751" s="86" cm="1">
        <f t="array" ref="H751">SUM($N$3:$N$7*$B751:$F751)</f>
        <v>5645987.6220000023</v>
      </c>
      <c r="I751" s="87">
        <f t="shared" si="22"/>
        <v>1.4771405141742466E-3</v>
      </c>
      <c r="J751" s="87">
        <f t="shared" si="23"/>
        <v>-3.8349295175668097E-3</v>
      </c>
      <c r="K751" s="35"/>
      <c r="L751" s="35"/>
      <c r="M751" s="35"/>
      <c r="N751" s="35"/>
    </row>
    <row r="752" spans="1:14">
      <c r="A752" s="85">
        <v>43837</v>
      </c>
      <c r="B752" s="35">
        <v>29.798103000000001</v>
      </c>
      <c r="C752" s="35">
        <v>42.181182999999997</v>
      </c>
      <c r="D752" s="35">
        <v>23.130607999999999</v>
      </c>
      <c r="E752" s="35">
        <v>34.471618999999997</v>
      </c>
      <c r="F752" s="35">
        <v>40.138969000000003</v>
      </c>
      <c r="G752" s="35"/>
      <c r="H752" s="86" cm="1">
        <f t="array" ref="H752">SUM($N$3:$N$7*$B752:$F752)</f>
        <v>5600775.9060000004</v>
      </c>
      <c r="I752" s="87">
        <f t="shared" si="22"/>
        <v>-8.0077603825823296E-3</v>
      </c>
      <c r="J752" s="87">
        <f t="shared" si="23"/>
        <v>-6.5424484556970697E-3</v>
      </c>
      <c r="K752" s="35"/>
      <c r="L752" s="35"/>
      <c r="M752" s="35"/>
      <c r="N752" s="35"/>
    </row>
    <row r="753" spans="1:14">
      <c r="A753" s="85">
        <v>43838</v>
      </c>
      <c r="B753" s="35">
        <v>30.009943</v>
      </c>
      <c r="C753" s="35">
        <v>41.603889000000002</v>
      </c>
      <c r="D753" s="35">
        <v>23.121420000000001</v>
      </c>
      <c r="E753" s="35">
        <v>34.525317999999999</v>
      </c>
      <c r="F753" s="35">
        <v>40.186798000000003</v>
      </c>
      <c r="G753" s="35"/>
      <c r="H753" s="86" cm="1">
        <f t="array" ref="H753">SUM($N$3:$N$7*$B753:$F753)</f>
        <v>5591763.1439999975</v>
      </c>
      <c r="I753" s="87">
        <f t="shared" si="22"/>
        <v>-1.6091988237464383E-3</v>
      </c>
      <c r="J753" s="87">
        <f t="shared" si="23"/>
        <v>-9.6040731277403646E-3</v>
      </c>
      <c r="K753" s="35"/>
      <c r="L753" s="35"/>
      <c r="M753" s="35"/>
      <c r="N753" s="35"/>
    </row>
    <row r="754" spans="1:14">
      <c r="A754" s="85">
        <v>43839</v>
      </c>
      <c r="B754" s="35">
        <v>30.195297</v>
      </c>
      <c r="C754" s="35">
        <v>42.104210000000002</v>
      </c>
      <c r="D754" s="35">
        <v>22.992815</v>
      </c>
      <c r="E754" s="35">
        <v>34.095759999999999</v>
      </c>
      <c r="F754" s="35">
        <v>39.947681000000003</v>
      </c>
      <c r="G754" s="35"/>
      <c r="H754" s="86" cm="1">
        <f t="array" ref="H754">SUM($N$3:$N$7*$B754:$F754)</f>
        <v>5588080.1789999995</v>
      </c>
      <c r="I754" s="87">
        <f t="shared" si="22"/>
        <v>-6.5864109497371093E-4</v>
      </c>
      <c r="J754" s="87">
        <f t="shared" si="23"/>
        <v>-2.266780034244964E-3</v>
      </c>
      <c r="K754" s="35"/>
      <c r="L754" s="35"/>
      <c r="M754" s="35"/>
      <c r="N754" s="35"/>
    </row>
    <row r="755" spans="1:14">
      <c r="A755" s="85">
        <v>43840</v>
      </c>
      <c r="B755" s="35">
        <v>30.274733999999999</v>
      </c>
      <c r="C755" s="35">
        <v>42.412106000000001</v>
      </c>
      <c r="D755" s="35">
        <v>22.643744000000002</v>
      </c>
      <c r="E755" s="35">
        <v>34.274742000000003</v>
      </c>
      <c r="F755" s="35">
        <v>40.457790000000003</v>
      </c>
      <c r="G755" s="35"/>
      <c r="H755" s="86" cm="1">
        <f t="array" ref="H755">SUM($N$3:$N$7*$B755:$F755)</f>
        <v>5612082.8280000016</v>
      </c>
      <c r="I755" s="87">
        <f t="shared" si="22"/>
        <v>4.29533010106109E-3</v>
      </c>
      <c r="J755" s="87">
        <f t="shared" si="23"/>
        <v>3.633859925166405E-3</v>
      </c>
      <c r="K755" s="35"/>
      <c r="L755" s="35"/>
      <c r="M755" s="35"/>
      <c r="N755" s="35"/>
    </row>
    <row r="756" spans="1:14">
      <c r="A756" s="85">
        <v>43843</v>
      </c>
      <c r="B756" s="35">
        <v>30.265909000000001</v>
      </c>
      <c r="C756" s="35">
        <v>42.873939999999997</v>
      </c>
      <c r="D756" s="35">
        <v>22.744789000000001</v>
      </c>
      <c r="E756" s="35">
        <v>34.095759999999999</v>
      </c>
      <c r="F756" s="35">
        <v>40.441848999999998</v>
      </c>
      <c r="G756" s="35"/>
      <c r="H756" s="86" cm="1">
        <f t="array" ref="H756">SUM($N$3:$N$7*$B756:$F756)</f>
        <v>5623934.1509999987</v>
      </c>
      <c r="I756" s="87">
        <f t="shared" si="22"/>
        <v>2.1117512629835744E-3</v>
      </c>
      <c r="J756" s="87">
        <f t="shared" si="23"/>
        <v>6.4161520328105404E-3</v>
      </c>
      <c r="K756" s="35"/>
      <c r="L756" s="35"/>
      <c r="M756" s="35"/>
      <c r="N756" s="35"/>
    </row>
    <row r="757" spans="1:14">
      <c r="A757" s="85">
        <v>43844</v>
      </c>
      <c r="B757" s="35">
        <v>30.098206000000001</v>
      </c>
      <c r="C757" s="35">
        <v>43.124104000000003</v>
      </c>
      <c r="D757" s="35">
        <v>22.744789000000001</v>
      </c>
      <c r="E757" s="35">
        <v>34.024166000000001</v>
      </c>
      <c r="F757" s="35">
        <v>39.995505999999999</v>
      </c>
      <c r="G757" s="35"/>
      <c r="H757" s="86" cm="1">
        <f t="array" ref="H757">SUM($N$3:$N$7*$B757:$F757)</f>
        <v>5609563.4430000009</v>
      </c>
      <c r="I757" s="87">
        <f t="shared" si="22"/>
        <v>-2.5552767180679892E-3</v>
      </c>
      <c r="J757" s="87">
        <f t="shared" si="23"/>
        <v>-4.4892156392117855E-4</v>
      </c>
      <c r="K757" s="35"/>
      <c r="L757" s="35"/>
      <c r="M757" s="35"/>
      <c r="N757" s="35"/>
    </row>
    <row r="758" spans="1:14">
      <c r="A758" s="85">
        <v>43845</v>
      </c>
      <c r="B758" s="35">
        <v>29.674534000000001</v>
      </c>
      <c r="C758" s="35">
        <v>43.008643999999997</v>
      </c>
      <c r="D758" s="35">
        <v>22.597815000000001</v>
      </c>
      <c r="E758" s="35">
        <v>34.131554000000001</v>
      </c>
      <c r="F758" s="35">
        <v>38.871676999999998</v>
      </c>
      <c r="G758" s="35"/>
      <c r="H758" s="86" cm="1">
        <f t="array" ref="H758">SUM($N$3:$N$7*$B758:$F758)</f>
        <v>5553379.3920000009</v>
      </c>
      <c r="I758" s="87">
        <f t="shared" si="22"/>
        <v>-1.0015761755954533E-2</v>
      </c>
      <c r="J758" s="87">
        <f t="shared" si="23"/>
        <v>-1.2545445431193847E-2</v>
      </c>
      <c r="K758" s="35"/>
      <c r="L758" s="35"/>
      <c r="M758" s="35"/>
      <c r="N758" s="35"/>
    </row>
    <row r="759" spans="1:14">
      <c r="A759" s="85">
        <v>43846</v>
      </c>
      <c r="B759" s="35">
        <v>29.709838999999999</v>
      </c>
      <c r="C759" s="35">
        <v>43.547451000000002</v>
      </c>
      <c r="D759" s="35">
        <v>22.331415</v>
      </c>
      <c r="E759" s="35">
        <v>34.274742000000003</v>
      </c>
      <c r="F759" s="35">
        <v>38.895583999999999</v>
      </c>
      <c r="G759" s="35"/>
      <c r="H759" s="86" cm="1">
        <f t="array" ref="H759">SUM($N$3:$N$7*$B759:$F759)</f>
        <v>5569048.0229999991</v>
      </c>
      <c r="I759" s="87">
        <f t="shared" si="22"/>
        <v>2.8214587720352124E-3</v>
      </c>
      <c r="J759" s="87">
        <f t="shared" si="23"/>
        <v>-7.2225620427842641E-3</v>
      </c>
      <c r="K759" s="35"/>
      <c r="L759" s="35"/>
      <c r="M759" s="35"/>
      <c r="N759" s="35"/>
    </row>
    <row r="760" spans="1:14">
      <c r="A760" s="85">
        <v>43847</v>
      </c>
      <c r="B760" s="35">
        <v>29.550965999999999</v>
      </c>
      <c r="C760" s="35">
        <v>44.471130000000002</v>
      </c>
      <c r="D760" s="35">
        <v>22.340603000000002</v>
      </c>
      <c r="E760" s="35">
        <v>34.417923000000002</v>
      </c>
      <c r="F760" s="35">
        <v>38.520980999999999</v>
      </c>
      <c r="G760" s="35"/>
      <c r="H760" s="86" cm="1">
        <f t="array" ref="H760">SUM($N$3:$N$7*$B760:$F760)</f>
        <v>5586952.8990000011</v>
      </c>
      <c r="I760" s="87">
        <f t="shared" si="22"/>
        <v>3.2150694204926555E-3</v>
      </c>
      <c r="J760" s="87">
        <f t="shared" si="23"/>
        <v>6.045599378347033E-3</v>
      </c>
      <c r="K760" s="35"/>
      <c r="L760" s="35"/>
      <c r="M760" s="35"/>
      <c r="N760" s="35"/>
    </row>
    <row r="761" spans="1:14">
      <c r="A761" s="85">
        <v>43850</v>
      </c>
      <c r="B761" s="35">
        <v>29.400918999999998</v>
      </c>
      <c r="C761" s="35">
        <v>45.048423999999997</v>
      </c>
      <c r="D761" s="35">
        <v>22.36816</v>
      </c>
      <c r="E761" s="35">
        <v>34.596905</v>
      </c>
      <c r="F761" s="35">
        <v>38.321719999999999</v>
      </c>
      <c r="G761" s="35"/>
      <c r="H761" s="86" cm="1">
        <f t="array" ref="H761">SUM($N$3:$N$7*$B761:$F761)</f>
        <v>5601292.2240000004</v>
      </c>
      <c r="I761" s="87">
        <f t="shared" si="22"/>
        <v>2.5665734541213681E-3</v>
      </c>
      <c r="J761" s="87">
        <f t="shared" si="23"/>
        <v>5.7898945864416351E-3</v>
      </c>
      <c r="K761" s="35"/>
      <c r="L761" s="35"/>
      <c r="M761" s="35"/>
      <c r="N761" s="35"/>
    </row>
    <row r="762" spans="1:14">
      <c r="A762" s="85">
        <v>43851</v>
      </c>
      <c r="B762" s="35">
        <v>29.533314000000001</v>
      </c>
      <c r="C762" s="35">
        <v>44.259453000000001</v>
      </c>
      <c r="D762" s="35">
        <v>21.853739000000001</v>
      </c>
      <c r="E762" s="35">
        <v>34.006270999999998</v>
      </c>
      <c r="F762" s="35">
        <v>38.138401000000002</v>
      </c>
      <c r="G762" s="35"/>
      <c r="H762" s="86" cm="1">
        <f t="array" ref="H762">SUM($N$3:$N$7*$B762:$F762)</f>
        <v>5537108.8740000008</v>
      </c>
      <c r="I762" s="87">
        <f t="shared" si="22"/>
        <v>-1.1458668363166558E-2</v>
      </c>
      <c r="J762" s="87">
        <f t="shared" si="23"/>
        <v>-8.9215044230858132E-3</v>
      </c>
      <c r="K762" s="35"/>
      <c r="L762" s="35"/>
      <c r="M762" s="35"/>
      <c r="N762" s="35"/>
    </row>
    <row r="763" spans="1:14">
      <c r="A763" s="85">
        <v>43852</v>
      </c>
      <c r="B763" s="35">
        <v>29.824587000000001</v>
      </c>
      <c r="C763" s="35">
        <v>44.548102999999998</v>
      </c>
      <c r="D763" s="35">
        <v>21.679205</v>
      </c>
      <c r="E763" s="35">
        <v>33.379837000000002</v>
      </c>
      <c r="F763" s="35">
        <v>37.883347000000001</v>
      </c>
      <c r="G763" s="35"/>
      <c r="H763" s="86" cm="1">
        <f t="array" ref="H763">SUM($N$3:$N$7*$B763:$F763)</f>
        <v>5521397.6069999998</v>
      </c>
      <c r="I763" s="87">
        <f t="shared" si="22"/>
        <v>-2.8374495350407258E-3</v>
      </c>
      <c r="J763" s="87">
        <f t="shared" si="23"/>
        <v>-1.4263604504987981E-2</v>
      </c>
      <c r="K763" s="35"/>
      <c r="L763" s="35"/>
      <c r="M763" s="35"/>
      <c r="N763" s="35"/>
    </row>
    <row r="764" spans="1:14">
      <c r="A764" s="85">
        <v>43853</v>
      </c>
      <c r="B764" s="35">
        <v>29.453876000000001</v>
      </c>
      <c r="C764" s="35">
        <v>44.548102999999998</v>
      </c>
      <c r="D764" s="35">
        <v>21.523040999999999</v>
      </c>
      <c r="E764" s="35">
        <v>33.361941999999999</v>
      </c>
      <c r="F764" s="35">
        <v>37.142097</v>
      </c>
      <c r="G764" s="35"/>
      <c r="H764" s="86" cm="1">
        <f t="array" ref="H764">SUM($N$3:$N$7*$B764:$F764)</f>
        <v>5478958.9470000006</v>
      </c>
      <c r="I764" s="87">
        <f t="shared" si="22"/>
        <v>-7.6862169727092144E-3</v>
      </c>
      <c r="J764" s="87">
        <f t="shared" si="23"/>
        <v>-1.0501857254974434E-2</v>
      </c>
      <c r="K764" s="35"/>
      <c r="L764" s="35"/>
      <c r="M764" s="35"/>
      <c r="N764" s="35"/>
    </row>
    <row r="765" spans="1:14">
      <c r="A765" s="85">
        <v>43854</v>
      </c>
      <c r="B765" s="35">
        <v>29.833411999999999</v>
      </c>
      <c r="C765" s="35">
        <v>45.221615</v>
      </c>
      <c r="D765" s="35">
        <v>21.458735999999998</v>
      </c>
      <c r="E765" s="35">
        <v>33.630412999999997</v>
      </c>
      <c r="F765" s="35">
        <v>37.596415999999998</v>
      </c>
      <c r="G765" s="35"/>
      <c r="H765" s="86" cm="1">
        <f t="array" ref="H765">SUM($N$3:$N$7*$B765:$F765)</f>
        <v>5535439.5360000003</v>
      </c>
      <c r="I765" s="87">
        <f t="shared" si="22"/>
        <v>1.0308635188976067E-2</v>
      </c>
      <c r="J765" s="87">
        <f t="shared" si="23"/>
        <v>2.5431838095120174E-3</v>
      </c>
      <c r="K765" s="35"/>
      <c r="L765" s="35"/>
      <c r="M765" s="35"/>
      <c r="N765" s="35"/>
    </row>
    <row r="766" spans="1:14">
      <c r="A766" s="85">
        <v>43857</v>
      </c>
      <c r="B766" s="35">
        <v>29.436219999999999</v>
      </c>
      <c r="C766" s="35">
        <v>45.798912000000001</v>
      </c>
      <c r="D766" s="35">
        <v>20.439077000000001</v>
      </c>
      <c r="E766" s="35">
        <v>32.359650000000002</v>
      </c>
      <c r="F766" s="35">
        <v>36.831252999999997</v>
      </c>
      <c r="G766" s="35"/>
      <c r="H766" s="86" cm="1">
        <f t="array" ref="H766">SUM($N$3:$N$7*$B766:$F766)</f>
        <v>5440548.6960000005</v>
      </c>
      <c r="I766" s="87">
        <f t="shared" si="22"/>
        <v>-1.7142421912997641E-2</v>
      </c>
      <c r="J766" s="87">
        <f t="shared" si="23"/>
        <v>-7.0105016977781709E-3</v>
      </c>
      <c r="K766" s="35"/>
      <c r="L766" s="35"/>
      <c r="M766" s="35"/>
      <c r="N766" s="35"/>
    </row>
    <row r="767" spans="1:14">
      <c r="A767" s="85">
        <v>43858</v>
      </c>
      <c r="B767" s="35">
        <v>29.656883000000001</v>
      </c>
      <c r="C767" s="35">
        <v>46.934265000000003</v>
      </c>
      <c r="D767" s="35">
        <v>20.549313000000001</v>
      </c>
      <c r="E767" s="35">
        <v>32.556530000000002</v>
      </c>
      <c r="F767" s="35">
        <v>36.783431999999998</v>
      </c>
      <c r="G767" s="35"/>
      <c r="H767" s="86" cm="1">
        <f t="array" ref="H767">SUM($N$3:$N$7*$B767:$F767)</f>
        <v>5493853.9589999998</v>
      </c>
      <c r="I767" s="87">
        <f t="shared" si="22"/>
        <v>9.7977733457639271E-3</v>
      </c>
      <c r="J767" s="87">
        <f t="shared" si="23"/>
        <v>-7.512606131734767E-3</v>
      </c>
      <c r="K767" s="35"/>
      <c r="L767" s="35"/>
      <c r="M767" s="35"/>
      <c r="N767" s="35"/>
    </row>
    <row r="768" spans="1:14">
      <c r="A768" s="85">
        <v>43859</v>
      </c>
      <c r="B768" s="35">
        <v>29.745149999999999</v>
      </c>
      <c r="C768" s="35">
        <v>46.857292000000001</v>
      </c>
      <c r="D768" s="35">
        <v>20.74222</v>
      </c>
      <c r="E768" s="35">
        <v>32.753410000000002</v>
      </c>
      <c r="F768" s="35">
        <v>36.879078</v>
      </c>
      <c r="G768" s="35"/>
      <c r="H768" s="86" cm="1">
        <f t="array" ref="H768">SUM($N$3:$N$7*$B768:$F768)</f>
        <v>5510245.9500000002</v>
      </c>
      <c r="I768" s="87">
        <f t="shared" si="22"/>
        <v>2.9836961670863804E-3</v>
      </c>
      <c r="J768" s="87">
        <f t="shared" si="23"/>
        <v>1.2810703091628017E-2</v>
      </c>
      <c r="K768" s="35"/>
      <c r="L768" s="35"/>
      <c r="M768" s="35"/>
      <c r="N768" s="35"/>
    </row>
    <row r="769" spans="1:14">
      <c r="A769" s="85">
        <v>43860</v>
      </c>
      <c r="B769" s="35">
        <v>29.400918999999998</v>
      </c>
      <c r="C769" s="35">
        <v>46.376213</v>
      </c>
      <c r="D769" s="35">
        <v>20.319659999999999</v>
      </c>
      <c r="E769" s="35">
        <v>32.109076999999999</v>
      </c>
      <c r="F769" s="35">
        <v>36.384914000000002</v>
      </c>
      <c r="G769" s="35"/>
      <c r="H769" s="86" cm="1">
        <f t="array" ref="H769">SUM($N$3:$N$7*$B769:$F769)</f>
        <v>5431495.8389999997</v>
      </c>
      <c r="I769" s="87">
        <f t="shared" si="22"/>
        <v>-1.4291578218936007E-2</v>
      </c>
      <c r="J769" s="87">
        <f t="shared" si="23"/>
        <v>-1.1350523779003141E-2</v>
      </c>
      <c r="K769" s="35"/>
      <c r="L769" s="35"/>
      <c r="M769" s="35"/>
      <c r="N769" s="35"/>
    </row>
    <row r="770" spans="1:14">
      <c r="A770" s="85">
        <v>43861</v>
      </c>
      <c r="B770" s="35">
        <v>29.268519999999999</v>
      </c>
      <c r="C770" s="35">
        <v>45.914371000000003</v>
      </c>
      <c r="D770" s="35">
        <v>20.135936999999998</v>
      </c>
      <c r="E770" s="35">
        <v>31.822714000000001</v>
      </c>
      <c r="F770" s="35">
        <v>35.858863999999997</v>
      </c>
      <c r="G770" s="35"/>
      <c r="H770" s="86" cm="1">
        <f t="array" ref="H770">SUM($N$3:$N$7*$B770:$F770)</f>
        <v>5379013.3979999991</v>
      </c>
      <c r="I770" s="87">
        <f t="shared" si="22"/>
        <v>-9.6626127600354383E-3</v>
      </c>
      <c r="J770" s="87">
        <f t="shared" si="23"/>
        <v>-2.3816096992912095E-2</v>
      </c>
      <c r="K770" s="35"/>
      <c r="L770" s="35"/>
      <c r="M770" s="35"/>
      <c r="N770" s="35"/>
    </row>
    <row r="771" spans="1:14">
      <c r="A771" s="85">
        <v>43864</v>
      </c>
      <c r="B771" s="35">
        <v>29.259696999999999</v>
      </c>
      <c r="C771" s="35">
        <v>44.759777</v>
      </c>
      <c r="D771" s="35">
        <v>20.135936999999998</v>
      </c>
      <c r="E771" s="35">
        <v>31.554237000000001</v>
      </c>
      <c r="F771" s="35">
        <v>35.261082000000002</v>
      </c>
      <c r="G771" s="35"/>
      <c r="H771" s="86" cm="1">
        <f t="array" ref="H771">SUM($N$3:$N$7*$B771:$F771)</f>
        <v>5312034.0899999989</v>
      </c>
      <c r="I771" s="87">
        <f t="shared" si="22"/>
        <v>-1.2451968984666273E-2</v>
      </c>
      <c r="J771" s="87">
        <f t="shared" si="23"/>
        <v>-2.1994263190302843E-2</v>
      </c>
      <c r="K771" s="35"/>
      <c r="L771" s="35"/>
      <c r="M771" s="35"/>
      <c r="N771" s="35"/>
    </row>
    <row r="772" spans="1:14">
      <c r="A772" s="85">
        <v>43865</v>
      </c>
      <c r="B772" s="35">
        <v>29.480353999999998</v>
      </c>
      <c r="C772" s="35">
        <v>44.528858</v>
      </c>
      <c r="D772" s="35">
        <v>20.677918999999999</v>
      </c>
      <c r="E772" s="35">
        <v>31.965893000000001</v>
      </c>
      <c r="F772" s="35">
        <v>35.842925999999999</v>
      </c>
      <c r="G772" s="35"/>
      <c r="H772" s="86" cm="1">
        <f t="array" ref="H772">SUM($N$3:$N$7*$B772:$F772)</f>
        <v>5362366.3499999996</v>
      </c>
      <c r="I772" s="87">
        <f t="shared" si="22"/>
        <v>9.4751387410618726E-3</v>
      </c>
      <c r="J772" s="87">
        <f t="shared" si="23"/>
        <v>-3.094814377333388E-3</v>
      </c>
      <c r="K772" s="35"/>
      <c r="L772" s="35"/>
      <c r="M772" s="35"/>
      <c r="N772" s="35"/>
    </row>
    <row r="773" spans="1:14">
      <c r="A773" s="85">
        <v>43866</v>
      </c>
      <c r="B773" s="35">
        <v>29.683363</v>
      </c>
      <c r="C773" s="35">
        <v>45.414051000000001</v>
      </c>
      <c r="D773" s="35">
        <v>21.210711</v>
      </c>
      <c r="E773" s="35">
        <v>33.147162999999999</v>
      </c>
      <c r="F773" s="35">
        <v>36.289268</v>
      </c>
      <c r="G773" s="35"/>
      <c r="H773" s="86" cm="1">
        <f t="array" ref="H773">SUM($N$3:$N$7*$B773:$F773)</f>
        <v>5469570.3479999993</v>
      </c>
      <c r="I773" s="87">
        <f t="shared" ref="I773:I836" si="24">H773/H772-1</f>
        <v>1.9991919798616475E-2</v>
      </c>
      <c r="J773" s="87">
        <f t="shared" si="23"/>
        <v>2.965648475347038E-2</v>
      </c>
      <c r="K773" s="35"/>
      <c r="L773" s="35"/>
      <c r="M773" s="35"/>
      <c r="N773" s="35"/>
    </row>
    <row r="774" spans="1:14">
      <c r="A774" s="85">
        <v>43867</v>
      </c>
      <c r="B774" s="35">
        <v>30.883759999999999</v>
      </c>
      <c r="C774" s="35">
        <v>45.029181999999999</v>
      </c>
      <c r="D774" s="35">
        <v>21.183153000000001</v>
      </c>
      <c r="E774" s="35">
        <v>31.786915</v>
      </c>
      <c r="F774" s="35">
        <v>35.500197999999997</v>
      </c>
      <c r="G774" s="35"/>
      <c r="H774" s="86" cm="1">
        <f t="array" ref="H774">SUM($N$3:$N$7*$B774:$F774)</f>
        <v>5424645.8639999991</v>
      </c>
      <c r="I774" s="87">
        <f t="shared" si="24"/>
        <v>-8.2135307056481199E-3</v>
      </c>
      <c r="J774" s="87">
        <f t="shared" ref="J774:J837" si="25">H774/H772-1</f>
        <v>1.1614184845837539E-2</v>
      </c>
      <c r="K774" s="35"/>
      <c r="L774" s="35"/>
      <c r="M774" s="35"/>
      <c r="N774" s="35"/>
    </row>
    <row r="775" spans="1:14">
      <c r="A775" s="85">
        <v>43868</v>
      </c>
      <c r="B775" s="35">
        <v>31.148555999999999</v>
      </c>
      <c r="C775" s="35">
        <v>44.894482000000004</v>
      </c>
      <c r="D775" s="35">
        <v>21.100477000000001</v>
      </c>
      <c r="E775" s="35">
        <v>31.858505000000001</v>
      </c>
      <c r="F775" s="35">
        <v>35.380637999999998</v>
      </c>
      <c r="G775" s="35"/>
      <c r="H775" s="86" cm="1">
        <f t="array" ref="H775">SUM($N$3:$N$7*$B775:$F775)</f>
        <v>5424627.7139999988</v>
      </c>
      <c r="I775" s="87">
        <f t="shared" si="24"/>
        <v>-3.3458405314101825E-6</v>
      </c>
      <c r="J775" s="87">
        <f t="shared" si="25"/>
        <v>-8.216849065015519E-3</v>
      </c>
      <c r="K775" s="35"/>
      <c r="L775" s="35"/>
      <c r="M775" s="35"/>
      <c r="N775" s="35"/>
    </row>
    <row r="776" spans="1:14">
      <c r="A776" s="85">
        <v>43871</v>
      </c>
      <c r="B776" s="35">
        <v>30.557183999999999</v>
      </c>
      <c r="C776" s="35">
        <v>44.297942999999997</v>
      </c>
      <c r="D776" s="35">
        <v>20.815708000000001</v>
      </c>
      <c r="E776" s="35">
        <v>31.804811000000001</v>
      </c>
      <c r="F776" s="35">
        <v>34.408248999999998</v>
      </c>
      <c r="G776" s="35"/>
      <c r="H776" s="86" cm="1">
        <f t="array" ref="H776">SUM($N$3:$N$7*$B776:$F776)</f>
        <v>5342168.5349999992</v>
      </c>
      <c r="I776" s="87">
        <f t="shared" si="24"/>
        <v>-1.5200891811835704E-2</v>
      </c>
      <c r="J776" s="87">
        <f t="shared" si="25"/>
        <v>-1.5204186792607155E-2</v>
      </c>
      <c r="K776" s="35"/>
      <c r="L776" s="35"/>
      <c r="M776" s="35"/>
      <c r="N776" s="35"/>
    </row>
    <row r="777" spans="1:14">
      <c r="A777" s="85">
        <v>43872</v>
      </c>
      <c r="B777" s="35">
        <v>31.175034</v>
      </c>
      <c r="C777" s="35">
        <v>46.260750000000002</v>
      </c>
      <c r="D777" s="35">
        <v>21.054548</v>
      </c>
      <c r="E777" s="35">
        <v>32.502834</v>
      </c>
      <c r="F777" s="35">
        <v>34.974148</v>
      </c>
      <c r="G777" s="35"/>
      <c r="H777" s="86" cm="1">
        <f t="array" ref="H777">SUM($N$3:$N$7*$B777:$F777)</f>
        <v>5476921.3620000007</v>
      </c>
      <c r="I777" s="87">
        <f t="shared" si="24"/>
        <v>2.5224368365982519E-2</v>
      </c>
      <c r="J777" s="87">
        <f t="shared" si="25"/>
        <v>9.640043659593589E-3</v>
      </c>
      <c r="K777" s="35"/>
      <c r="L777" s="35"/>
      <c r="M777" s="35"/>
      <c r="N777" s="35"/>
    </row>
    <row r="778" spans="1:14">
      <c r="A778" s="85">
        <v>43873</v>
      </c>
      <c r="B778" s="35">
        <v>31.422173000000001</v>
      </c>
      <c r="C778" s="35">
        <v>45.895125999999998</v>
      </c>
      <c r="D778" s="35">
        <v>21.247454000000001</v>
      </c>
      <c r="E778" s="35">
        <v>32.735515999999997</v>
      </c>
      <c r="F778" s="35">
        <v>34.830685000000003</v>
      </c>
      <c r="G778" s="35"/>
      <c r="H778" s="86" cm="1">
        <f t="array" ref="H778">SUM($N$3:$N$7*$B778:$F778)</f>
        <v>5482321.4819999998</v>
      </c>
      <c r="I778" s="87">
        <f t="shared" si="24"/>
        <v>9.8597727501914534E-4</v>
      </c>
      <c r="J778" s="87">
        <f t="shared" si="25"/>
        <v>2.6235216294987262E-2</v>
      </c>
      <c r="K778" s="35"/>
      <c r="L778" s="35"/>
      <c r="M778" s="35"/>
      <c r="N778" s="35"/>
    </row>
    <row r="779" spans="1:14">
      <c r="A779" s="85">
        <v>43874</v>
      </c>
      <c r="B779" s="35">
        <v>31.201512999999998</v>
      </c>
      <c r="C779" s="35">
        <v>45.933616999999998</v>
      </c>
      <c r="D779" s="35">
        <v>20.861639</v>
      </c>
      <c r="E779" s="35">
        <v>32.037486999999999</v>
      </c>
      <c r="F779" s="35">
        <v>35.014000000000003</v>
      </c>
      <c r="G779" s="35"/>
      <c r="H779" s="86" cm="1">
        <f t="array" ref="H779">SUM($N$3:$N$7*$B779:$F779)</f>
        <v>5446592.4480000008</v>
      </c>
      <c r="I779" s="87">
        <f t="shared" si="24"/>
        <v>-6.517135873426505E-3</v>
      </c>
      <c r="J779" s="87">
        <f t="shared" si="25"/>
        <v>-5.5375843462767138E-3</v>
      </c>
      <c r="K779" s="35"/>
      <c r="L779" s="35"/>
      <c r="M779" s="35"/>
      <c r="N779" s="35"/>
    </row>
    <row r="780" spans="1:14">
      <c r="A780" s="85">
        <v>43875</v>
      </c>
      <c r="B780" s="35">
        <v>31.280949</v>
      </c>
      <c r="C780" s="35">
        <v>46.780315000000002</v>
      </c>
      <c r="D780" s="35">
        <v>21.017803000000001</v>
      </c>
      <c r="E780" s="35">
        <v>31.822714000000001</v>
      </c>
      <c r="F780" s="35">
        <v>35.045883000000003</v>
      </c>
      <c r="G780" s="35"/>
      <c r="H780" s="86" cm="1">
        <f t="array" ref="H780">SUM($N$3:$N$7*$B780:$F780)</f>
        <v>5476272.9120000005</v>
      </c>
      <c r="I780" s="87">
        <f t="shared" si="24"/>
        <v>5.4493638515029641E-3</v>
      </c>
      <c r="J780" s="87">
        <f t="shared" si="25"/>
        <v>-1.103286266567638E-3</v>
      </c>
      <c r="K780" s="35"/>
      <c r="L780" s="35"/>
      <c r="M780" s="35"/>
      <c r="N780" s="35"/>
    </row>
    <row r="781" spans="1:14">
      <c r="A781" s="85">
        <v>43878</v>
      </c>
      <c r="B781" s="35">
        <v>31.395695</v>
      </c>
      <c r="C781" s="35">
        <v>45.683456</v>
      </c>
      <c r="D781" s="35">
        <v>20.953500999999999</v>
      </c>
      <c r="E781" s="35">
        <v>31.75112</v>
      </c>
      <c r="F781" s="35">
        <v>34.878506000000002</v>
      </c>
      <c r="G781" s="35"/>
      <c r="H781" s="86" cm="1">
        <f t="array" ref="H781">SUM($N$3:$N$7*$B781:$F781)</f>
        <v>5433855.1740000015</v>
      </c>
      <c r="I781" s="87">
        <f t="shared" si="24"/>
        <v>-7.7457312083644148E-3</v>
      </c>
      <c r="J781" s="87">
        <f t="shared" si="25"/>
        <v>-2.3385766645118711E-3</v>
      </c>
      <c r="K781" s="35"/>
      <c r="L781" s="35"/>
      <c r="M781" s="35"/>
      <c r="N781" s="35"/>
    </row>
    <row r="782" spans="1:14">
      <c r="A782" s="85">
        <v>43879</v>
      </c>
      <c r="B782" s="35">
        <v>31.069118</v>
      </c>
      <c r="C782" s="35">
        <v>46.991993000000001</v>
      </c>
      <c r="D782" s="35">
        <v>20.457450999999999</v>
      </c>
      <c r="E782" s="35">
        <v>31.733217</v>
      </c>
      <c r="F782" s="35">
        <v>34.328544999999998</v>
      </c>
      <c r="G782" s="35"/>
      <c r="H782" s="86" cm="1">
        <f t="array" ref="H782">SUM($N$3:$N$7*$B782:$F782)</f>
        <v>5431150.6919999989</v>
      </c>
      <c r="I782" s="87">
        <f t="shared" si="24"/>
        <v>-4.9770962114392692E-4</v>
      </c>
      <c r="J782" s="87">
        <f t="shared" si="25"/>
        <v>-8.2395857045631793E-3</v>
      </c>
      <c r="K782" s="35"/>
      <c r="L782" s="35"/>
      <c r="M782" s="35"/>
      <c r="N782" s="35"/>
    </row>
    <row r="783" spans="1:14">
      <c r="A783" s="85">
        <v>43880</v>
      </c>
      <c r="B783" s="35">
        <v>31.024984</v>
      </c>
      <c r="C783" s="35">
        <v>48.156207999999999</v>
      </c>
      <c r="D783" s="35">
        <v>20.631985</v>
      </c>
      <c r="E783" s="35">
        <v>31.769012</v>
      </c>
      <c r="F783" s="35">
        <v>34.782863999999996</v>
      </c>
      <c r="G783" s="35"/>
      <c r="H783" s="86" cm="1">
        <f t="array" ref="H783">SUM($N$3:$N$7*$B783:$F783)</f>
        <v>5490046.7490000008</v>
      </c>
      <c r="I783" s="87">
        <f t="shared" si="24"/>
        <v>1.084412131792889E-2</v>
      </c>
      <c r="J783" s="87">
        <f t="shared" si="25"/>
        <v>1.0341014473272292E-2</v>
      </c>
      <c r="K783" s="35"/>
      <c r="L783" s="35"/>
      <c r="M783" s="35"/>
      <c r="N783" s="35"/>
    </row>
    <row r="784" spans="1:14">
      <c r="A784" s="85">
        <v>43881</v>
      </c>
      <c r="B784" s="35">
        <v>30.698405999999999</v>
      </c>
      <c r="C784" s="35">
        <v>46.491669000000002</v>
      </c>
      <c r="D784" s="35">
        <v>20.641173999999999</v>
      </c>
      <c r="E784" s="35">
        <v>31.178379</v>
      </c>
      <c r="F784" s="35">
        <v>34.982120999999999</v>
      </c>
      <c r="G784" s="35"/>
      <c r="H784" s="86" cm="1">
        <f t="array" ref="H784">SUM($N$3:$N$7*$B784:$F784)</f>
        <v>5411727.7170000002</v>
      </c>
      <c r="I784" s="87">
        <f t="shared" si="24"/>
        <v>-1.4265640272419611E-2</v>
      </c>
      <c r="J784" s="87">
        <f t="shared" si="25"/>
        <v>-3.5762172882826126E-3</v>
      </c>
      <c r="K784" s="35"/>
      <c r="L784" s="35"/>
      <c r="M784" s="35"/>
      <c r="N784" s="35"/>
    </row>
    <row r="785" spans="1:14">
      <c r="A785" s="85">
        <v>43882</v>
      </c>
      <c r="B785" s="35">
        <v>30.504225000000002</v>
      </c>
      <c r="C785" s="35">
        <v>47.761723000000003</v>
      </c>
      <c r="D785" s="35">
        <v>20.595241999999999</v>
      </c>
      <c r="E785" s="35">
        <v>31.017299999999999</v>
      </c>
      <c r="F785" s="35">
        <v>34.113342000000003</v>
      </c>
      <c r="G785" s="35"/>
      <c r="H785" s="86" cm="1">
        <f t="array" ref="H785">SUM($N$3:$N$7*$B785:$F785)</f>
        <v>5411730.4560000012</v>
      </c>
      <c r="I785" s="87">
        <f t="shared" si="24"/>
        <v>5.0612302460173453E-7</v>
      </c>
      <c r="J785" s="87">
        <f t="shared" si="25"/>
        <v>-1.4265141369563916E-2</v>
      </c>
      <c r="K785" s="35"/>
      <c r="L785" s="35"/>
      <c r="M785" s="35"/>
      <c r="N785" s="35"/>
    </row>
    <row r="786" spans="1:14">
      <c r="A786" s="85">
        <v>43885</v>
      </c>
      <c r="B786" s="35">
        <v>29.683363</v>
      </c>
      <c r="C786" s="35">
        <v>45.818153000000002</v>
      </c>
      <c r="D786" s="35">
        <v>19.474539</v>
      </c>
      <c r="E786" s="35">
        <v>29.478065000000001</v>
      </c>
      <c r="F786" s="35">
        <v>32.423617999999998</v>
      </c>
      <c r="G786" s="35"/>
      <c r="H786" s="86" cm="1">
        <f t="array" ref="H786">SUM($N$3:$N$7*$B786:$F786)</f>
        <v>5176965.3539999984</v>
      </c>
      <c r="I786" s="87">
        <f t="shared" si="24"/>
        <v>-4.3380782525803352E-2</v>
      </c>
      <c r="J786" s="87">
        <f t="shared" si="25"/>
        <v>-4.3380298358791536E-2</v>
      </c>
      <c r="K786" s="35"/>
      <c r="L786" s="35"/>
      <c r="M786" s="35"/>
      <c r="N786" s="35"/>
    </row>
    <row r="787" spans="1:14">
      <c r="A787" s="85">
        <v>43886</v>
      </c>
      <c r="B787" s="35">
        <v>28.774236999999999</v>
      </c>
      <c r="C787" s="35">
        <v>44.586590000000001</v>
      </c>
      <c r="D787" s="35">
        <v>19.11628</v>
      </c>
      <c r="E787" s="35">
        <v>28.815842</v>
      </c>
      <c r="F787" s="35">
        <v>31.993216</v>
      </c>
      <c r="G787" s="35"/>
      <c r="H787" s="86" cm="1">
        <f t="array" ref="H787">SUM($N$3:$N$7*$B787:$F787)</f>
        <v>5058443.4450000003</v>
      </c>
      <c r="I787" s="87">
        <f t="shared" si="24"/>
        <v>-2.2894089663633155E-2</v>
      </c>
      <c r="J787" s="87">
        <f t="shared" si="25"/>
        <v>-6.5281708664612137E-2</v>
      </c>
      <c r="K787" s="35"/>
      <c r="L787" s="35"/>
      <c r="M787" s="35"/>
      <c r="N787" s="35"/>
    </row>
    <row r="788" spans="1:14">
      <c r="A788" s="85">
        <v>43887</v>
      </c>
      <c r="B788" s="35">
        <v>29.091989999999999</v>
      </c>
      <c r="C788" s="35">
        <v>44.143993000000002</v>
      </c>
      <c r="D788" s="35">
        <v>18.996860999999999</v>
      </c>
      <c r="E788" s="35">
        <v>28.833735999999998</v>
      </c>
      <c r="F788" s="35">
        <v>31.499051999999999</v>
      </c>
      <c r="G788" s="35"/>
      <c r="H788" s="86" cm="1">
        <f t="array" ref="H788">SUM($N$3:$N$7*$B788:$F788)</f>
        <v>5034665.8560000006</v>
      </c>
      <c r="I788" s="87">
        <f t="shared" si="24"/>
        <v>-4.7005742494764524E-3</v>
      </c>
      <c r="J788" s="87">
        <f t="shared" si="25"/>
        <v>-2.7487048544771464E-2</v>
      </c>
      <c r="K788" s="35"/>
      <c r="L788" s="35"/>
      <c r="M788" s="35"/>
      <c r="N788" s="35"/>
    </row>
    <row r="789" spans="1:14">
      <c r="A789" s="85">
        <v>43888</v>
      </c>
      <c r="B789" s="35">
        <v>27.362006999999998</v>
      </c>
      <c r="C789" s="35">
        <v>42.643020999999997</v>
      </c>
      <c r="D789" s="35">
        <v>18.546741000000001</v>
      </c>
      <c r="E789" s="35">
        <v>29.030615000000001</v>
      </c>
      <c r="F789" s="35">
        <v>30.638248000000001</v>
      </c>
      <c r="G789" s="35"/>
      <c r="H789" s="86" cm="1">
        <f t="array" ref="H789">SUM($N$3:$N$7*$B789:$F789)</f>
        <v>4891280.8559999987</v>
      </c>
      <c r="I789" s="87">
        <f t="shared" si="24"/>
        <v>-2.8479546428910374E-2</v>
      </c>
      <c r="J789" s="87">
        <f t="shared" si="25"/>
        <v>-3.3046250455806225E-2</v>
      </c>
      <c r="K789" s="35"/>
      <c r="L789" s="35"/>
      <c r="M789" s="35"/>
      <c r="N789" s="35"/>
    </row>
    <row r="790" spans="1:14">
      <c r="A790" s="85">
        <v>43889</v>
      </c>
      <c r="B790" s="35">
        <v>27.388487000000001</v>
      </c>
      <c r="C790" s="35">
        <v>41.257511000000001</v>
      </c>
      <c r="D790" s="35">
        <v>18.170113000000001</v>
      </c>
      <c r="E790" s="35">
        <v>28.565266000000001</v>
      </c>
      <c r="F790" s="35">
        <v>30.16799</v>
      </c>
      <c r="G790" s="35"/>
      <c r="H790" s="86" cm="1">
        <f t="array" ref="H790">SUM($N$3:$N$7*$B790:$F790)</f>
        <v>4803129.1109999996</v>
      </c>
      <c r="I790" s="87">
        <f t="shared" si="24"/>
        <v>-1.8022221089975976E-2</v>
      </c>
      <c r="J790" s="87">
        <f t="shared" si="25"/>
        <v>-4.5988502836602385E-2</v>
      </c>
      <c r="K790" s="35"/>
      <c r="L790" s="35"/>
      <c r="M790" s="35"/>
      <c r="N790" s="35"/>
    </row>
    <row r="791" spans="1:14">
      <c r="A791" s="85">
        <v>43892</v>
      </c>
      <c r="B791" s="35">
        <v>26.814764</v>
      </c>
      <c r="C791" s="35">
        <v>41.315235000000001</v>
      </c>
      <c r="D791" s="35">
        <v>18.096622</v>
      </c>
      <c r="E791" s="35">
        <v>27.097628</v>
      </c>
      <c r="F791" s="35">
        <v>30.120170999999999</v>
      </c>
      <c r="G791" s="35"/>
      <c r="H791" s="86" cm="1">
        <f t="array" ref="H791">SUM($N$3:$N$7*$B791:$F791)</f>
        <v>4733665.8600000013</v>
      </c>
      <c r="I791" s="87">
        <f t="shared" si="24"/>
        <v>-1.4462082820325461E-2</v>
      </c>
      <c r="J791" s="87">
        <f t="shared" si="25"/>
        <v>-3.2223665056292039E-2</v>
      </c>
      <c r="K791" s="35"/>
      <c r="L791" s="35"/>
      <c r="M791" s="35"/>
      <c r="N791" s="35"/>
    </row>
    <row r="792" spans="1:14">
      <c r="A792" s="85">
        <v>43893</v>
      </c>
      <c r="B792" s="35">
        <v>25.985081000000001</v>
      </c>
      <c r="C792" s="35">
        <v>42.527560999999999</v>
      </c>
      <c r="D792" s="35">
        <v>18.367612999999999</v>
      </c>
      <c r="E792" s="35">
        <v>27.491385000000001</v>
      </c>
      <c r="F792" s="35">
        <v>30.813597000000001</v>
      </c>
      <c r="G792" s="35"/>
      <c r="H792" s="86" cm="1">
        <f t="array" ref="H792">SUM($N$3:$N$7*$B792:$F792)</f>
        <v>4791112.8209999995</v>
      </c>
      <c r="I792" s="87">
        <f t="shared" si="24"/>
        <v>1.2135829333758341E-2</v>
      </c>
      <c r="J792" s="87">
        <f t="shared" si="25"/>
        <v>-2.5017628554853122E-3</v>
      </c>
      <c r="K792" s="35"/>
      <c r="L792" s="35"/>
      <c r="M792" s="35"/>
      <c r="N792" s="35"/>
    </row>
    <row r="793" spans="1:14">
      <c r="A793" s="85">
        <v>43894</v>
      </c>
      <c r="B793" s="35">
        <v>25.764420000000001</v>
      </c>
      <c r="C793" s="35">
        <v>44.163238999999997</v>
      </c>
      <c r="D793" s="35">
        <v>18.482441000000001</v>
      </c>
      <c r="E793" s="35">
        <v>27.348198</v>
      </c>
      <c r="F793" s="35">
        <v>30.064378999999999</v>
      </c>
      <c r="G793" s="35"/>
      <c r="H793" s="86" cm="1">
        <f t="array" ref="H793">SUM($N$3:$N$7*$B793:$F793)</f>
        <v>4812148.3410000009</v>
      </c>
      <c r="I793" s="87">
        <f t="shared" si="24"/>
        <v>4.3905290453192247E-3</v>
      </c>
      <c r="J793" s="87">
        <f t="shared" si="25"/>
        <v>1.6579641090256336E-2</v>
      </c>
      <c r="K793" s="35"/>
      <c r="L793" s="35"/>
      <c r="M793" s="35"/>
      <c r="N793" s="35"/>
    </row>
    <row r="794" spans="1:14">
      <c r="A794" s="85">
        <v>43895</v>
      </c>
      <c r="B794" s="35">
        <v>24.466930000000001</v>
      </c>
      <c r="C794" s="35">
        <v>43.701397</v>
      </c>
      <c r="D794" s="35">
        <v>17.623536999999999</v>
      </c>
      <c r="E794" s="35">
        <v>27.652467999999999</v>
      </c>
      <c r="F794" s="35">
        <v>29.028223000000001</v>
      </c>
      <c r="G794" s="35"/>
      <c r="H794" s="86" cm="1">
        <f t="array" ref="H794">SUM($N$3:$N$7*$B794:$F794)</f>
        <v>4701594.3149999995</v>
      </c>
      <c r="I794" s="87">
        <f t="shared" si="24"/>
        <v>-2.2973943894885718E-2</v>
      </c>
      <c r="J794" s="87">
        <f t="shared" si="25"/>
        <v>-1.8684282617522641E-2</v>
      </c>
      <c r="K794" s="35"/>
      <c r="L794" s="35"/>
      <c r="M794" s="35"/>
      <c r="N794" s="35"/>
    </row>
    <row r="795" spans="1:14">
      <c r="A795" s="85">
        <v>43896</v>
      </c>
      <c r="B795" s="35">
        <v>23.584284</v>
      </c>
      <c r="C795" s="35">
        <v>41.546157999999998</v>
      </c>
      <c r="D795" s="35">
        <v>16.397193999999999</v>
      </c>
      <c r="E795" s="35">
        <v>27.545079999999999</v>
      </c>
      <c r="F795" s="35">
        <v>27.489939</v>
      </c>
      <c r="G795" s="35"/>
      <c r="H795" s="86" cm="1">
        <f t="array" ref="H795">SUM($N$3:$N$7*$B795:$F795)</f>
        <v>4506567.6150000002</v>
      </c>
      <c r="I795" s="87">
        <f t="shared" si="24"/>
        <v>-4.1480971545712619E-2</v>
      </c>
      <c r="J795" s="87">
        <f t="shared" si="25"/>
        <v>-6.3501933927601839E-2</v>
      </c>
      <c r="K795" s="35"/>
      <c r="L795" s="35"/>
      <c r="M795" s="35"/>
      <c r="N795" s="35"/>
    </row>
    <row r="796" spans="1:14">
      <c r="A796" s="85">
        <v>43899</v>
      </c>
      <c r="B796" s="35">
        <v>21.580680999999998</v>
      </c>
      <c r="C796" s="35">
        <v>38.159348000000001</v>
      </c>
      <c r="D796" s="35">
        <v>14.628868000000001</v>
      </c>
      <c r="E796" s="35">
        <v>25.361519000000001</v>
      </c>
      <c r="F796" s="35">
        <v>23.281561</v>
      </c>
      <c r="G796" s="35"/>
      <c r="H796" s="86" cm="1">
        <f t="array" ref="H796">SUM($N$3:$N$7*$B796:$F796)</f>
        <v>4059395.2409999999</v>
      </c>
      <c r="I796" s="87">
        <f t="shared" si="24"/>
        <v>-9.9226820099536095E-2</v>
      </c>
      <c r="J796" s="87">
        <f t="shared" si="25"/>
        <v>-0.13659176674412832</v>
      </c>
      <c r="K796" s="35"/>
      <c r="L796" s="35"/>
      <c r="M796" s="35"/>
      <c r="N796" s="35"/>
    </row>
    <row r="797" spans="1:14">
      <c r="A797" s="85">
        <v>43900</v>
      </c>
      <c r="B797" s="35">
        <v>21.748380999999998</v>
      </c>
      <c r="C797" s="35">
        <v>37.062480999999998</v>
      </c>
      <c r="D797" s="35">
        <v>14.665611999999999</v>
      </c>
      <c r="E797" s="35">
        <v>25.379415999999999</v>
      </c>
      <c r="F797" s="35">
        <v>23.345324000000002</v>
      </c>
      <c r="G797" s="35"/>
      <c r="H797" s="86" cm="1">
        <f t="array" ref="H797">SUM($N$3:$N$7*$B797:$F797)</f>
        <v>4032640.0620000008</v>
      </c>
      <c r="I797" s="87">
        <f t="shared" si="24"/>
        <v>-6.5909273208411001E-3</v>
      </c>
      <c r="J797" s="87">
        <f t="shared" si="25"/>
        <v>-0.10516375066082295</v>
      </c>
      <c r="K797" s="35"/>
      <c r="L797" s="35"/>
      <c r="M797" s="35"/>
      <c r="N797" s="35"/>
    </row>
    <row r="798" spans="1:14">
      <c r="A798" s="85">
        <v>43901</v>
      </c>
      <c r="B798" s="35">
        <v>21.412974999999999</v>
      </c>
      <c r="C798" s="35">
        <v>35.927128000000003</v>
      </c>
      <c r="D798" s="35">
        <v>14.215495000000001</v>
      </c>
      <c r="E798" s="35">
        <v>25.558396999999999</v>
      </c>
      <c r="F798" s="35">
        <v>22.460609000000002</v>
      </c>
      <c r="G798" s="35"/>
      <c r="H798" s="86" cm="1">
        <f t="array" ref="H798">SUM($N$3:$N$7*$B798:$F798)</f>
        <v>3945961.9320000005</v>
      </c>
      <c r="I798" s="87">
        <f t="shared" si="24"/>
        <v>-2.149413998456684E-2</v>
      </c>
      <c r="J798" s="87">
        <f t="shared" si="25"/>
        <v>-2.794340099094561E-2</v>
      </c>
      <c r="K798" s="35"/>
      <c r="L798" s="35"/>
      <c r="M798" s="35"/>
      <c r="N798" s="35"/>
    </row>
    <row r="799" spans="1:14">
      <c r="A799" s="85">
        <v>43902</v>
      </c>
      <c r="B799" s="35">
        <v>18.800343999999999</v>
      </c>
      <c r="C799" s="35">
        <v>31.443456999999999</v>
      </c>
      <c r="D799" s="35">
        <v>11.978678</v>
      </c>
      <c r="E799" s="35">
        <v>22.981079000000001</v>
      </c>
      <c r="F799" s="35">
        <v>18.148619</v>
      </c>
      <c r="G799" s="35"/>
      <c r="H799" s="86" cm="1">
        <f t="array" ref="H799">SUM($N$3:$N$7*$B799:$F799)</f>
        <v>3410621.8410000005</v>
      </c>
      <c r="I799" s="87">
        <f t="shared" si="24"/>
        <v>-0.13566782960033885</v>
      </c>
      <c r="J799" s="87">
        <f t="shared" si="25"/>
        <v>-0.15424590626407364</v>
      </c>
      <c r="K799" s="35"/>
      <c r="L799" s="35"/>
      <c r="M799" s="35"/>
      <c r="N799" s="35"/>
    </row>
    <row r="800" spans="1:14">
      <c r="A800" s="85">
        <v>43903</v>
      </c>
      <c r="B800" s="35">
        <v>19.338760000000001</v>
      </c>
      <c r="C800" s="35">
        <v>31.924534000000001</v>
      </c>
      <c r="D800" s="35">
        <v>12.924846000000001</v>
      </c>
      <c r="E800" s="35">
        <v>23.267448000000002</v>
      </c>
      <c r="F800" s="35">
        <v>17.965299999999999</v>
      </c>
      <c r="G800" s="35"/>
      <c r="H800" s="86" cm="1">
        <f t="array" ref="H800">SUM($N$3:$N$7*$B800:$F800)</f>
        <v>3478889.3039999995</v>
      </c>
      <c r="I800" s="87">
        <f t="shared" si="24"/>
        <v>2.0016133767554622E-2</v>
      </c>
      <c r="J800" s="87">
        <f t="shared" si="25"/>
        <v>-0.11836724125801856</v>
      </c>
      <c r="K800" s="35"/>
      <c r="L800" s="35"/>
      <c r="M800" s="35"/>
      <c r="N800" s="35"/>
    </row>
    <row r="801" spans="1:14">
      <c r="A801" s="85">
        <v>43906</v>
      </c>
      <c r="B801" s="35">
        <v>16.946793</v>
      </c>
      <c r="C801" s="35">
        <v>29.673076999999999</v>
      </c>
      <c r="D801" s="35">
        <v>12.189959</v>
      </c>
      <c r="E801" s="35">
        <v>21.799810000000001</v>
      </c>
      <c r="F801" s="35">
        <v>15.498457999999999</v>
      </c>
      <c r="G801" s="35"/>
      <c r="H801" s="86" cm="1">
        <f t="array" ref="H801">SUM($N$3:$N$7*$B801:$F801)</f>
        <v>3171567.2010000008</v>
      </c>
      <c r="I801" s="87">
        <f t="shared" si="24"/>
        <v>-8.8339143946500998E-2</v>
      </c>
      <c r="J801" s="87">
        <f t="shared" si="25"/>
        <v>-7.0091218301090885E-2</v>
      </c>
      <c r="K801" s="35"/>
      <c r="L801" s="35"/>
      <c r="M801" s="35"/>
      <c r="N801" s="35"/>
    </row>
    <row r="802" spans="1:14">
      <c r="A802" s="85">
        <v>43907</v>
      </c>
      <c r="B802" s="35">
        <v>16.064146000000001</v>
      </c>
      <c r="C802" s="35">
        <v>31.270265999999999</v>
      </c>
      <c r="D802" s="35">
        <v>12.695194000000001</v>
      </c>
      <c r="E802" s="35">
        <v>22.014585</v>
      </c>
      <c r="F802" s="35">
        <v>15.618012</v>
      </c>
      <c r="G802" s="35"/>
      <c r="H802" s="86" cm="1">
        <f t="array" ref="H802">SUM($N$3:$N$7*$B802:$F802)</f>
        <v>3222852.6989999996</v>
      </c>
      <c r="I802" s="87">
        <f t="shared" si="24"/>
        <v>1.6170396132179743E-2</v>
      </c>
      <c r="J802" s="87">
        <f t="shared" si="25"/>
        <v>-7.3597226765913848E-2</v>
      </c>
      <c r="K802" s="35"/>
      <c r="L802" s="35"/>
      <c r="M802" s="35"/>
      <c r="N802" s="35"/>
    </row>
    <row r="803" spans="1:14">
      <c r="A803" s="85">
        <v>43908</v>
      </c>
      <c r="B803" s="35">
        <v>14.320921</v>
      </c>
      <c r="C803" s="35">
        <v>27.941185000000001</v>
      </c>
      <c r="D803" s="35">
        <v>13.044267</v>
      </c>
      <c r="E803" s="35">
        <v>22.121973000000001</v>
      </c>
      <c r="F803" s="35">
        <v>13.011691000000001</v>
      </c>
      <c r="G803" s="35"/>
      <c r="H803" s="86" cm="1">
        <f t="array" ref="H803">SUM($N$3:$N$7*$B803:$F803)</f>
        <v>2984521.2210000004</v>
      </c>
      <c r="I803" s="87">
        <f t="shared" si="24"/>
        <v>-7.3950471913888483E-2</v>
      </c>
      <c r="J803" s="87">
        <f t="shared" si="25"/>
        <v>-5.8975884206717955E-2</v>
      </c>
      <c r="K803" s="35"/>
      <c r="L803" s="35"/>
      <c r="M803" s="35"/>
      <c r="N803" s="35"/>
    </row>
    <row r="804" spans="1:14">
      <c r="A804" s="85">
        <v>43909</v>
      </c>
      <c r="B804" s="35">
        <v>14.453319</v>
      </c>
      <c r="C804" s="35">
        <v>30.250371999999999</v>
      </c>
      <c r="D804" s="35">
        <v>13.871015999999999</v>
      </c>
      <c r="E804" s="35">
        <v>22.623118999999999</v>
      </c>
      <c r="F804" s="35">
        <v>15.119863</v>
      </c>
      <c r="G804" s="35"/>
      <c r="H804" s="86" cm="1">
        <f t="array" ref="H804">SUM($N$3:$N$7*$B804:$F804)</f>
        <v>3178483.7369999988</v>
      </c>
      <c r="I804" s="87">
        <f t="shared" si="24"/>
        <v>6.4989491324511039E-2</v>
      </c>
      <c r="J804" s="87">
        <f t="shared" si="25"/>
        <v>-1.3766984142268623E-2</v>
      </c>
      <c r="K804" s="35"/>
      <c r="L804" s="35"/>
      <c r="M804" s="35"/>
      <c r="N804" s="35"/>
    </row>
    <row r="805" spans="1:14">
      <c r="A805" s="85">
        <v>43910</v>
      </c>
      <c r="B805" s="35">
        <v>15.446294</v>
      </c>
      <c r="C805" s="35">
        <v>36.350479</v>
      </c>
      <c r="D805" s="35">
        <v>15.193814</v>
      </c>
      <c r="E805" s="35">
        <v>23.088467000000001</v>
      </c>
      <c r="F805" s="35">
        <v>18.22035</v>
      </c>
      <c r="G805" s="35"/>
      <c r="H805" s="86" cm="1">
        <f t="array" ref="H805">SUM($N$3:$N$7*$B805:$F805)</f>
        <v>3573880.3319999999</v>
      </c>
      <c r="I805" s="87">
        <f t="shared" si="24"/>
        <v>0.1243978663150862</v>
      </c>
      <c r="J805" s="87">
        <f t="shared" si="25"/>
        <v>0.19747191169326905</v>
      </c>
      <c r="K805" s="35"/>
      <c r="L805" s="35"/>
      <c r="M805" s="35"/>
      <c r="N805" s="35"/>
    </row>
    <row r="806" spans="1:14">
      <c r="A806" s="85">
        <v>43913</v>
      </c>
      <c r="B806" s="35">
        <v>15.803763999999999</v>
      </c>
      <c r="C806" s="35">
        <v>32.636532000000003</v>
      </c>
      <c r="D806" s="35">
        <v>15.951668</v>
      </c>
      <c r="E806" s="35">
        <v>22.909489000000001</v>
      </c>
      <c r="F806" s="35">
        <v>17.997181000000001</v>
      </c>
      <c r="G806" s="35"/>
      <c r="H806" s="86" cm="1">
        <f t="array" ref="H806">SUM($N$3:$N$7*$B806:$F806)</f>
        <v>3474854.9219999998</v>
      </c>
      <c r="I806" s="87">
        <f t="shared" si="24"/>
        <v>-2.7708093388953525E-2</v>
      </c>
      <c r="J806" s="87">
        <f t="shared" si="25"/>
        <v>9.3242945228887653E-2</v>
      </c>
      <c r="K806" s="35"/>
      <c r="L806" s="35"/>
      <c r="M806" s="35"/>
      <c r="N806" s="35"/>
    </row>
    <row r="807" spans="1:14">
      <c r="A807" s="85">
        <v>43914</v>
      </c>
      <c r="B807" s="35">
        <v>17.794129999999999</v>
      </c>
      <c r="C807" s="35">
        <v>31.327995000000001</v>
      </c>
      <c r="D807" s="35">
        <v>16.695741999999999</v>
      </c>
      <c r="E807" s="35">
        <v>23.983367999999999</v>
      </c>
      <c r="F807" s="35">
        <v>20.244834999999998</v>
      </c>
      <c r="G807" s="35"/>
      <c r="H807" s="86" cm="1">
        <f t="array" ref="H807">SUM($N$3:$N$7*$B807:$F807)</f>
        <v>3631520.31</v>
      </c>
      <c r="I807" s="87">
        <f t="shared" si="24"/>
        <v>4.5085447167339421E-2</v>
      </c>
      <c r="J807" s="87">
        <f t="shared" si="25"/>
        <v>1.6128121997790457E-2</v>
      </c>
      <c r="K807" s="35"/>
      <c r="L807" s="35"/>
      <c r="M807" s="35"/>
      <c r="N807" s="35"/>
    </row>
    <row r="808" spans="1:14">
      <c r="A808" s="85">
        <v>43915</v>
      </c>
      <c r="B808" s="35">
        <v>17.004162000000001</v>
      </c>
      <c r="C808" s="35">
        <v>31.520430000000001</v>
      </c>
      <c r="D808" s="35">
        <v>17.279057999999999</v>
      </c>
      <c r="E808" s="35">
        <v>24.448716999999998</v>
      </c>
      <c r="F808" s="35">
        <v>20.475978999999999</v>
      </c>
      <c r="G808" s="35"/>
      <c r="H808" s="86" cm="1">
        <f t="array" ref="H808">SUM($N$3:$N$7*$B808:$F808)</f>
        <v>3654035.4180000001</v>
      </c>
      <c r="I808" s="87">
        <f t="shared" si="24"/>
        <v>6.1999124548473006E-3</v>
      </c>
      <c r="J808" s="87">
        <f t="shared" si="25"/>
        <v>5.1564885447611841E-2</v>
      </c>
      <c r="K808" s="35"/>
      <c r="L808" s="35"/>
      <c r="M808" s="35"/>
      <c r="N808" s="35"/>
    </row>
    <row r="809" spans="1:14">
      <c r="A809" s="85">
        <v>43916</v>
      </c>
      <c r="B809" s="35">
        <v>17.357223999999999</v>
      </c>
      <c r="C809" s="35">
        <v>33.233077999999999</v>
      </c>
      <c r="D809" s="35">
        <v>17.012663</v>
      </c>
      <c r="E809" s="35">
        <v>24.430819</v>
      </c>
      <c r="F809" s="35">
        <v>20.475978999999999</v>
      </c>
      <c r="G809" s="35"/>
      <c r="H809" s="86" cm="1">
        <f t="array" ref="H809">SUM($N$3:$N$7*$B809:$F809)</f>
        <v>3712822.1789999991</v>
      </c>
      <c r="I809" s="87">
        <f t="shared" si="24"/>
        <v>1.6088174928576837E-2</v>
      </c>
      <c r="J809" s="87">
        <f t="shared" si="25"/>
        <v>2.2387832659539475E-2</v>
      </c>
      <c r="K809" s="35"/>
      <c r="L809" s="35"/>
      <c r="M809" s="35"/>
      <c r="N809" s="35"/>
    </row>
    <row r="810" spans="1:14">
      <c r="A810" s="85">
        <v>43917</v>
      </c>
      <c r="B810" s="35">
        <v>16.183302000000001</v>
      </c>
      <c r="C810" s="35">
        <v>31.366482000000001</v>
      </c>
      <c r="D810" s="35">
        <v>16.277774999999998</v>
      </c>
      <c r="E810" s="35">
        <v>24.724723999999998</v>
      </c>
      <c r="F810" s="35">
        <v>19.288387</v>
      </c>
      <c r="G810" s="35"/>
      <c r="H810" s="86" cm="1">
        <f t="array" ref="H810">SUM($N$3:$N$7*$B810:$F810)</f>
        <v>3558742.1100000003</v>
      </c>
      <c r="I810" s="87">
        <f t="shared" si="24"/>
        <v>-4.1499447474615758E-2</v>
      </c>
      <c r="J810" s="87">
        <f t="shared" si="25"/>
        <v>-2.6078922916449865E-2</v>
      </c>
      <c r="K810" s="35"/>
      <c r="L810" s="35"/>
      <c r="M810" s="35"/>
      <c r="N810" s="35"/>
    </row>
    <row r="811" spans="1:14">
      <c r="A811" s="85">
        <v>43920</v>
      </c>
      <c r="B811" s="35">
        <v>15.066756</v>
      </c>
      <c r="C811" s="35">
        <v>31.251021999999999</v>
      </c>
      <c r="D811" s="35">
        <v>16.534983</v>
      </c>
      <c r="E811" s="35">
        <v>25.183949999999999</v>
      </c>
      <c r="F811" s="35">
        <v>20.029634000000001</v>
      </c>
      <c r="G811" s="35"/>
      <c r="H811" s="86" cm="1">
        <f t="array" ref="H811">SUM($N$3:$N$7*$B811:$F811)</f>
        <v>3566189.3850000002</v>
      </c>
      <c r="I811" s="87">
        <f t="shared" si="24"/>
        <v>2.0926706037711629E-3</v>
      </c>
      <c r="J811" s="87">
        <f t="shared" si="25"/>
        <v>-3.9493621544647306E-2</v>
      </c>
      <c r="K811" s="35"/>
      <c r="L811" s="35"/>
      <c r="M811" s="35"/>
      <c r="N811" s="35"/>
    </row>
    <row r="812" spans="1:14">
      <c r="A812" s="85">
        <v>43921</v>
      </c>
      <c r="B812" s="35">
        <v>14.903468999999999</v>
      </c>
      <c r="C812" s="35">
        <v>31.770588</v>
      </c>
      <c r="D812" s="35">
        <v>17.026441999999999</v>
      </c>
      <c r="E812" s="35">
        <v>26.249355000000001</v>
      </c>
      <c r="F812" s="35">
        <v>20.053545</v>
      </c>
      <c r="G812" s="35"/>
      <c r="H812" s="86" cm="1">
        <f t="array" ref="H812">SUM($N$3:$N$7*$B812:$F812)</f>
        <v>3630112.1669999999</v>
      </c>
      <c r="I812" s="87">
        <f t="shared" si="24"/>
        <v>1.7924673958390924E-2</v>
      </c>
      <c r="J812" s="87">
        <f t="shared" si="25"/>
        <v>2.0054855000437133E-2</v>
      </c>
      <c r="K812" s="35"/>
      <c r="L812" s="35"/>
      <c r="M812" s="35"/>
      <c r="N812" s="35"/>
    </row>
    <row r="813" spans="1:14">
      <c r="A813" s="85">
        <v>43922</v>
      </c>
      <c r="B813" s="35">
        <v>14.03406</v>
      </c>
      <c r="C813" s="35">
        <v>31.212534000000002</v>
      </c>
      <c r="D813" s="35">
        <v>17.031033999999998</v>
      </c>
      <c r="E813" s="35">
        <v>25.569701999999999</v>
      </c>
      <c r="F813" s="35">
        <v>20.053545</v>
      </c>
      <c r="G813" s="35"/>
      <c r="H813" s="86" cm="1">
        <f t="array" ref="H813">SUM($N$3:$N$7*$B813:$F813)</f>
        <v>3560728.875</v>
      </c>
      <c r="I813" s="87">
        <f t="shared" si="24"/>
        <v>-1.9113263945598646E-2</v>
      </c>
      <c r="J813" s="87">
        <f t="shared" si="25"/>
        <v>-1.5311890117132299E-3</v>
      </c>
      <c r="K813" s="35"/>
      <c r="L813" s="35"/>
      <c r="M813" s="35"/>
      <c r="N813" s="35"/>
    </row>
    <row r="814" spans="1:14">
      <c r="A814" s="85">
        <v>43923</v>
      </c>
      <c r="B814" s="35">
        <v>13.751614999999999</v>
      </c>
      <c r="C814" s="35">
        <v>33.290806000000003</v>
      </c>
      <c r="D814" s="35">
        <v>17.049406000000001</v>
      </c>
      <c r="E814" s="35">
        <v>26.488153000000001</v>
      </c>
      <c r="F814" s="35">
        <v>21.551983</v>
      </c>
      <c r="G814" s="35"/>
      <c r="H814" s="86" cm="1">
        <f t="array" ref="H814">SUM($N$3:$N$7*$B814:$F814)</f>
        <v>3700354.7790000001</v>
      </c>
      <c r="I814" s="87">
        <f t="shared" si="24"/>
        <v>3.9212731129381506E-2</v>
      </c>
      <c r="J814" s="87">
        <f t="shared" si="25"/>
        <v>1.9349983903679258E-2</v>
      </c>
      <c r="K814" s="35"/>
      <c r="L814" s="35"/>
      <c r="M814" s="35"/>
      <c r="N814" s="35"/>
    </row>
    <row r="815" spans="1:14">
      <c r="A815" s="85">
        <v>43924</v>
      </c>
      <c r="B815" s="35">
        <v>13.539781</v>
      </c>
      <c r="C815" s="35">
        <v>35.118915999999999</v>
      </c>
      <c r="D815" s="35">
        <v>17.178011000000001</v>
      </c>
      <c r="E815" s="35">
        <v>25.845237999999998</v>
      </c>
      <c r="F815" s="35">
        <v>21.456339</v>
      </c>
      <c r="G815" s="35"/>
      <c r="H815" s="86" cm="1">
        <f t="array" ref="H815">SUM($N$3:$N$7*$B815:$F815)</f>
        <v>3733563.4049999998</v>
      </c>
      <c r="I815" s="87">
        <f t="shared" si="24"/>
        <v>8.9744437988656944E-3</v>
      </c>
      <c r="J815" s="87">
        <f t="shared" si="25"/>
        <v>4.8539087379967816E-2</v>
      </c>
      <c r="K815" s="35"/>
      <c r="L815" s="35"/>
      <c r="M815" s="35"/>
      <c r="N815" s="35"/>
    </row>
    <row r="816" spans="1:14">
      <c r="A816" s="85">
        <v>43927</v>
      </c>
      <c r="B816" s="35">
        <v>14.493036999999999</v>
      </c>
      <c r="C816" s="35">
        <v>36.716102999999997</v>
      </c>
      <c r="D816" s="35">
        <v>17.940458</v>
      </c>
      <c r="E816" s="35">
        <v>26.543258999999999</v>
      </c>
      <c r="F816" s="35">
        <v>21.695450000000001</v>
      </c>
      <c r="G816" s="35"/>
      <c r="H816" s="86" cm="1">
        <f t="array" ref="H816">SUM($N$3:$N$7*$B816:$F816)</f>
        <v>3873814.1309999996</v>
      </c>
      <c r="I816" s="87">
        <f t="shared" si="24"/>
        <v>3.7564843766192846E-2</v>
      </c>
      <c r="J816" s="87">
        <f t="shared" si="25"/>
        <v>4.6876411144251451E-2</v>
      </c>
      <c r="K816" s="35"/>
      <c r="L816" s="35"/>
      <c r="M816" s="35"/>
      <c r="N816" s="35"/>
    </row>
    <row r="817" spans="1:14">
      <c r="A817" s="85">
        <v>43928</v>
      </c>
      <c r="B817" s="35">
        <v>15.711086</v>
      </c>
      <c r="C817" s="35">
        <v>37.601292000000001</v>
      </c>
      <c r="D817" s="35">
        <v>18.133365999999999</v>
      </c>
      <c r="E817" s="35">
        <v>27.939305999999998</v>
      </c>
      <c r="F817" s="35">
        <v>22.875070999999998</v>
      </c>
      <c r="G817" s="35"/>
      <c r="H817" s="86" cm="1">
        <f t="array" ref="H817">SUM($N$3:$N$7*$B817:$F817)</f>
        <v>4034583.9929999998</v>
      </c>
      <c r="I817" s="87">
        <f t="shared" si="24"/>
        <v>4.1501697439081386E-2</v>
      </c>
      <c r="J817" s="87">
        <f t="shared" si="25"/>
        <v>8.0625545985605118E-2</v>
      </c>
      <c r="K817" s="35"/>
      <c r="L817" s="35"/>
      <c r="M817" s="35"/>
      <c r="N817" s="35"/>
    </row>
    <row r="818" spans="1:14">
      <c r="A818" s="85">
        <v>43929</v>
      </c>
      <c r="B818" s="35">
        <v>15.375684</v>
      </c>
      <c r="C818" s="35">
        <v>37.17794</v>
      </c>
      <c r="D818" s="35">
        <v>17.586794000000001</v>
      </c>
      <c r="E818" s="35">
        <v>27.920938</v>
      </c>
      <c r="F818" s="35">
        <v>23.703993000000001</v>
      </c>
      <c r="G818" s="35"/>
      <c r="H818" s="86" cm="1">
        <f t="array" ref="H818">SUM($N$3:$N$7*$B818:$F818)</f>
        <v>4018256.5170000005</v>
      </c>
      <c r="I818" s="87">
        <f t="shared" si="24"/>
        <v>-4.0468796853225797E-3</v>
      </c>
      <c r="J818" s="87">
        <f t="shared" si="25"/>
        <v>3.7286865377486267E-2</v>
      </c>
      <c r="K818" s="35"/>
      <c r="L818" s="35"/>
      <c r="M818" s="35"/>
      <c r="N818" s="35"/>
    </row>
    <row r="819" spans="1:14">
      <c r="A819" s="85">
        <v>43930</v>
      </c>
      <c r="B819" s="35">
        <v>15.931748000000001</v>
      </c>
      <c r="C819" s="35">
        <v>37.562804999999997</v>
      </c>
      <c r="D819" s="35">
        <v>18.092030000000001</v>
      </c>
      <c r="E819" s="35">
        <v>28.967974000000002</v>
      </c>
      <c r="F819" s="35">
        <v>24.469152000000001</v>
      </c>
      <c r="G819" s="35"/>
      <c r="H819" s="86" cm="1">
        <f t="array" ref="H819">SUM($N$3:$N$7*$B819:$F819)</f>
        <v>4125782.3970000003</v>
      </c>
      <c r="I819" s="87">
        <f t="shared" si="24"/>
        <v>2.6759336927618005E-2</v>
      </c>
      <c r="J819" s="87">
        <f t="shared" si="25"/>
        <v>2.2604165425290423E-2</v>
      </c>
      <c r="K819" s="35"/>
      <c r="L819" s="35"/>
      <c r="M819" s="35"/>
      <c r="N819" s="35"/>
    </row>
    <row r="820" spans="1:14">
      <c r="A820" s="85">
        <v>43935</v>
      </c>
      <c r="B820" s="35">
        <v>16.545189000000001</v>
      </c>
      <c r="C820" s="35">
        <v>36.735343999999998</v>
      </c>
      <c r="D820" s="35">
        <v>18.059877</v>
      </c>
      <c r="E820" s="35">
        <v>28.012782999999999</v>
      </c>
      <c r="F820" s="35">
        <v>24.979258000000002</v>
      </c>
      <c r="G820" s="35"/>
      <c r="H820" s="86" cm="1">
        <f t="array" ref="H820">SUM($N$3:$N$7*$B820:$F820)</f>
        <v>4102970.8830000008</v>
      </c>
      <c r="I820" s="87">
        <f t="shared" si="24"/>
        <v>-5.5290153006097853E-3</v>
      </c>
      <c r="J820" s="87">
        <f t="shared" si="25"/>
        <v>2.1082368843701182E-2</v>
      </c>
      <c r="K820" s="35"/>
      <c r="L820" s="35"/>
      <c r="M820" s="35"/>
      <c r="N820" s="35"/>
    </row>
    <row r="821" spans="1:14">
      <c r="A821" s="85">
        <v>43936</v>
      </c>
      <c r="B821" s="35">
        <v>14.651915000000001</v>
      </c>
      <c r="C821" s="35">
        <v>35.041938999999999</v>
      </c>
      <c r="D821" s="35">
        <v>17.559235000000001</v>
      </c>
      <c r="E821" s="35">
        <v>25.771758999999999</v>
      </c>
      <c r="F821" s="35">
        <v>21.950502</v>
      </c>
      <c r="G821" s="35"/>
      <c r="H821" s="86" cm="1">
        <f t="array" ref="H821">SUM($N$3:$N$7*$B821:$F821)</f>
        <v>3794186.5500000003</v>
      </c>
      <c r="I821" s="87">
        <f t="shared" si="24"/>
        <v>-7.5258719061204848E-2</v>
      </c>
      <c r="J821" s="87">
        <f t="shared" si="25"/>
        <v>-8.0371627752620967E-2</v>
      </c>
      <c r="K821" s="35"/>
      <c r="L821" s="35"/>
      <c r="M821" s="35"/>
      <c r="N821" s="35"/>
    </row>
    <row r="822" spans="1:14">
      <c r="A822" s="85">
        <v>43937</v>
      </c>
      <c r="B822" s="35">
        <v>14.510691</v>
      </c>
      <c r="C822" s="35">
        <v>34.079780999999997</v>
      </c>
      <c r="D822" s="35">
        <v>17.444407999999999</v>
      </c>
      <c r="E822" s="35">
        <v>24.724723999999998</v>
      </c>
      <c r="F822" s="35">
        <v>21.057817</v>
      </c>
      <c r="G822" s="35"/>
      <c r="H822" s="86" cm="1">
        <f t="array" ref="H822">SUM($N$3:$N$7*$B822:$F822)</f>
        <v>3689974.8930000002</v>
      </c>
      <c r="I822" s="87">
        <f t="shared" si="24"/>
        <v>-2.7466139481201912E-2</v>
      </c>
      <c r="J822" s="87">
        <f t="shared" si="25"/>
        <v>-0.10065779206749503</v>
      </c>
      <c r="K822" s="35"/>
      <c r="L822" s="35"/>
      <c r="M822" s="35"/>
      <c r="N822" s="35"/>
    </row>
    <row r="823" spans="1:14">
      <c r="A823" s="85">
        <v>43938</v>
      </c>
      <c r="B823" s="35">
        <v>15.075582000000001</v>
      </c>
      <c r="C823" s="35">
        <v>37.370376999999998</v>
      </c>
      <c r="D823" s="35">
        <v>17.995574999999999</v>
      </c>
      <c r="E823" s="35">
        <v>27.424973999999999</v>
      </c>
      <c r="F823" s="35">
        <v>21.456339</v>
      </c>
      <c r="G823" s="35"/>
      <c r="H823" s="86" cm="1">
        <f t="array" ref="H823">SUM($N$3:$N$7*$B823:$F823)</f>
        <v>3937653.9509999994</v>
      </c>
      <c r="I823" s="87">
        <f t="shared" si="24"/>
        <v>6.7122152638451338E-2</v>
      </c>
      <c r="J823" s="87">
        <f t="shared" si="25"/>
        <v>3.7812426750603256E-2</v>
      </c>
      <c r="K823" s="35"/>
      <c r="L823" s="35"/>
      <c r="M823" s="35"/>
      <c r="N823" s="35"/>
    </row>
    <row r="824" spans="1:14">
      <c r="A824" s="85">
        <v>43941</v>
      </c>
      <c r="B824" s="35">
        <v>14.90788</v>
      </c>
      <c r="C824" s="35">
        <v>36.254264999999997</v>
      </c>
      <c r="D824" s="35">
        <v>17.899121999999998</v>
      </c>
      <c r="E824" s="35">
        <v>28.582222000000002</v>
      </c>
      <c r="F824" s="35">
        <v>21.280989000000002</v>
      </c>
      <c r="G824" s="35"/>
      <c r="H824" s="86" cm="1">
        <f t="array" ref="H824">SUM($N$3:$N$7*$B824:$F824)</f>
        <v>3924507.7739999993</v>
      </c>
      <c r="I824" s="87">
        <f t="shared" si="24"/>
        <v>-3.3385810849786424E-3</v>
      </c>
      <c r="J824" s="87">
        <f t="shared" si="25"/>
        <v>6.3559478804290803E-2</v>
      </c>
      <c r="K824" s="35"/>
      <c r="L824" s="35"/>
      <c r="M824" s="35"/>
      <c r="N824" s="35"/>
    </row>
    <row r="825" spans="1:14">
      <c r="A825" s="85">
        <v>43942</v>
      </c>
      <c r="B825" s="35">
        <v>14.056127999999999</v>
      </c>
      <c r="C825" s="35">
        <v>35.599991000000003</v>
      </c>
      <c r="D825" s="35">
        <v>16.962139000000001</v>
      </c>
      <c r="E825" s="35">
        <v>27.829094000000001</v>
      </c>
      <c r="F825" s="35">
        <v>20.085428</v>
      </c>
      <c r="G825" s="35"/>
      <c r="H825" s="86" cm="1">
        <f t="array" ref="H825">SUM($N$3:$N$7*$B825:$F825)</f>
        <v>3779581.7400000007</v>
      </c>
      <c r="I825" s="87">
        <f t="shared" si="24"/>
        <v>-3.69284614391997E-2</v>
      </c>
      <c r="J825" s="87">
        <f t="shared" si="25"/>
        <v>-4.0143753861320186E-2</v>
      </c>
      <c r="K825" s="35"/>
      <c r="L825" s="35"/>
      <c r="M825" s="35"/>
      <c r="N825" s="35"/>
    </row>
    <row r="826" spans="1:14">
      <c r="A826" s="85">
        <v>43943</v>
      </c>
      <c r="B826" s="35">
        <v>14.779896000000001</v>
      </c>
      <c r="C826" s="35">
        <v>35.811672000000002</v>
      </c>
      <c r="D826" s="35">
        <v>16.994288999999998</v>
      </c>
      <c r="E826" s="35">
        <v>28.196473999999998</v>
      </c>
      <c r="F826" s="35">
        <v>21.312871999999999</v>
      </c>
      <c r="G826" s="35"/>
      <c r="H826" s="86" cm="1">
        <f t="array" ref="H826">SUM($N$3:$N$7*$B826:$F826)</f>
        <v>3864141.6989999996</v>
      </c>
      <c r="I826" s="87">
        <f t="shared" si="24"/>
        <v>2.2372835095768817E-2</v>
      </c>
      <c r="J826" s="87">
        <f t="shared" si="25"/>
        <v>-1.5381820721550588E-2</v>
      </c>
      <c r="K826" s="35"/>
      <c r="L826" s="35"/>
      <c r="M826" s="35"/>
      <c r="N826" s="35"/>
    </row>
    <row r="827" spans="1:14">
      <c r="A827" s="85">
        <v>43944</v>
      </c>
      <c r="B827" s="35">
        <v>15.724327000000001</v>
      </c>
      <c r="C827" s="35">
        <v>37.197181999999998</v>
      </c>
      <c r="D827" s="35">
        <v>17.187197000000001</v>
      </c>
      <c r="E827" s="35">
        <v>29.023081000000001</v>
      </c>
      <c r="F827" s="35">
        <v>21.695450000000001</v>
      </c>
      <c r="G827" s="35"/>
      <c r="H827" s="86" cm="1">
        <f t="array" ref="H827">SUM($N$3:$N$7*$B827:$F827)</f>
        <v>3987298.8210000005</v>
      </c>
      <c r="I827" s="87">
        <f t="shared" si="24"/>
        <v>3.1871792391017228E-2</v>
      </c>
      <c r="J827" s="87">
        <f t="shared" si="25"/>
        <v>5.4957689842156876E-2</v>
      </c>
      <c r="K827" s="35"/>
      <c r="L827" s="35"/>
      <c r="M827" s="35"/>
      <c r="N827" s="35"/>
    </row>
    <row r="828" spans="1:14">
      <c r="A828" s="85">
        <v>43945</v>
      </c>
      <c r="B828" s="35">
        <v>15.706674</v>
      </c>
      <c r="C828" s="35">
        <v>36.735343999999998</v>
      </c>
      <c r="D828" s="35">
        <v>16.902429999999999</v>
      </c>
      <c r="E828" s="35">
        <v>28.876128999999999</v>
      </c>
      <c r="F828" s="35">
        <v>22.030207000000001</v>
      </c>
      <c r="G828" s="35"/>
      <c r="H828" s="86" cm="1">
        <f t="array" ref="H828">SUM($N$3:$N$7*$B828:$F828)</f>
        <v>3968275.872</v>
      </c>
      <c r="I828" s="87">
        <f t="shared" si="24"/>
        <v>-4.7708862199672408E-3</v>
      </c>
      <c r="J828" s="87">
        <f t="shared" si="25"/>
        <v>2.6948849475926018E-2</v>
      </c>
      <c r="K828" s="35"/>
      <c r="L828" s="35"/>
      <c r="M828" s="35"/>
      <c r="N828" s="35"/>
    </row>
    <row r="829" spans="1:14">
      <c r="A829" s="85">
        <v>43948</v>
      </c>
      <c r="B829" s="35">
        <v>16.064146000000001</v>
      </c>
      <c r="C829" s="35">
        <v>37.17794</v>
      </c>
      <c r="D829" s="35">
        <v>16.985104</v>
      </c>
      <c r="E829" s="35">
        <v>28.086259999999999</v>
      </c>
      <c r="F829" s="35">
        <v>21.280989000000002</v>
      </c>
      <c r="G829" s="35"/>
      <c r="H829" s="86" cm="1">
        <f t="array" ref="H829">SUM($N$3:$N$7*$B829:$F829)</f>
        <v>3946616.4870000007</v>
      </c>
      <c r="I829" s="87">
        <f t="shared" si="24"/>
        <v>-5.4581348924924722E-3</v>
      </c>
      <c r="J829" s="87">
        <f t="shared" si="25"/>
        <v>-1.020298097191441E-2</v>
      </c>
      <c r="K829" s="35"/>
      <c r="L829" s="35"/>
      <c r="M829" s="35"/>
      <c r="N829" s="35"/>
    </row>
    <row r="830" spans="1:14">
      <c r="A830" s="85">
        <v>43949</v>
      </c>
      <c r="B830" s="35">
        <v>16.827635000000001</v>
      </c>
      <c r="C830" s="35">
        <v>39.929721999999998</v>
      </c>
      <c r="D830" s="35">
        <v>17.191792</v>
      </c>
      <c r="E830" s="35">
        <v>28.196473999999998</v>
      </c>
      <c r="F830" s="35">
        <v>21.918621000000002</v>
      </c>
      <c r="G830" s="35"/>
      <c r="H830" s="86" cm="1">
        <f t="array" ref="H830">SUM($N$3:$N$7*$B830:$F830)</f>
        <v>4094120.0520000001</v>
      </c>
      <c r="I830" s="87">
        <f t="shared" si="24"/>
        <v>3.7374689303070197E-2</v>
      </c>
      <c r="J830" s="87">
        <f t="shared" si="25"/>
        <v>3.1712558314796579E-2</v>
      </c>
      <c r="K830" s="35"/>
      <c r="L830" s="35"/>
      <c r="M830" s="35"/>
      <c r="N830" s="35"/>
    </row>
    <row r="831" spans="1:14">
      <c r="A831" s="85">
        <v>43950</v>
      </c>
      <c r="B831" s="35">
        <v>18.111885000000001</v>
      </c>
      <c r="C831" s="35">
        <v>41.680858999999998</v>
      </c>
      <c r="D831" s="35">
        <v>17.683249</v>
      </c>
      <c r="E831" s="35">
        <v>28.233212000000002</v>
      </c>
      <c r="F831" s="35">
        <v>23.512702999999998</v>
      </c>
      <c r="G831" s="35"/>
      <c r="H831" s="86" cm="1">
        <f t="array" ref="H831">SUM($N$3:$N$7*$B831:$F831)</f>
        <v>4264322.9640000006</v>
      </c>
      <c r="I831" s="87">
        <f t="shared" si="24"/>
        <v>4.1572525924552517E-2</v>
      </c>
      <c r="J831" s="87">
        <f t="shared" si="25"/>
        <v>8.0500975467596714E-2</v>
      </c>
      <c r="K831" s="35"/>
      <c r="L831" s="35"/>
      <c r="M831" s="35"/>
      <c r="N831" s="35"/>
    </row>
    <row r="832" spans="1:14">
      <c r="A832" s="85">
        <v>43951</v>
      </c>
      <c r="B832" s="35">
        <v>17.498446000000001</v>
      </c>
      <c r="C832" s="35">
        <v>39.795025000000003</v>
      </c>
      <c r="D832" s="35">
        <v>17.357143000000001</v>
      </c>
      <c r="E832" s="35">
        <v>27.553557999999999</v>
      </c>
      <c r="F832" s="35">
        <v>23.831517999999999</v>
      </c>
      <c r="G832" s="35"/>
      <c r="H832" s="86" cm="1">
        <f t="array" ref="H832">SUM($N$3:$N$7*$B832:$F832)</f>
        <v>4159177.7699999996</v>
      </c>
      <c r="I832" s="87">
        <f t="shared" si="24"/>
        <v>-2.4656949036846232E-2</v>
      </c>
      <c r="J832" s="87">
        <f t="shared" si="25"/>
        <v>1.5890525234651731E-2</v>
      </c>
      <c r="K832" s="35"/>
      <c r="L832" s="35"/>
      <c r="M832" s="35"/>
      <c r="N832" s="35"/>
    </row>
    <row r="833" spans="1:14">
      <c r="A833" s="85">
        <v>43955</v>
      </c>
      <c r="B833" s="35">
        <v>16.615798999999999</v>
      </c>
      <c r="C833" s="35">
        <v>38.967564000000003</v>
      </c>
      <c r="D833" s="35">
        <v>16.870277000000002</v>
      </c>
      <c r="E833" s="35">
        <v>26.635104999999999</v>
      </c>
      <c r="F833" s="35">
        <v>22.508431999999999</v>
      </c>
      <c r="G833" s="35"/>
      <c r="H833" s="86" cm="1">
        <f t="array" ref="H833">SUM($N$3:$N$7*$B833:$F833)</f>
        <v>4012706.8410000005</v>
      </c>
      <c r="I833" s="87">
        <f t="shared" si="24"/>
        <v>-3.521631848883422E-2</v>
      </c>
      <c r="J833" s="87">
        <f t="shared" si="25"/>
        <v>-5.9004940555435925E-2</v>
      </c>
      <c r="K833" s="35"/>
      <c r="L833" s="35"/>
      <c r="M833" s="35"/>
      <c r="N833" s="35"/>
    </row>
    <row r="834" spans="1:14">
      <c r="A834" s="85">
        <v>43956</v>
      </c>
      <c r="B834" s="35">
        <v>16.990922999999999</v>
      </c>
      <c r="C834" s="35">
        <v>39.21772</v>
      </c>
      <c r="D834" s="35">
        <v>17.306619999999999</v>
      </c>
      <c r="E834" s="35">
        <v>27.68214</v>
      </c>
      <c r="F834" s="35">
        <v>24.166274999999999</v>
      </c>
      <c r="G834" s="35"/>
      <c r="H834" s="86" cm="1">
        <f t="array" ref="H834">SUM($N$3:$N$7*$B834:$F834)</f>
        <v>4137001.3739999994</v>
      </c>
      <c r="I834" s="87">
        <f t="shared" si="24"/>
        <v>3.0975233906951338E-2</v>
      </c>
      <c r="J834" s="87">
        <f t="shared" si="25"/>
        <v>-5.3319182844161483E-3</v>
      </c>
      <c r="K834" s="35"/>
      <c r="L834" s="35"/>
      <c r="M834" s="35"/>
      <c r="N834" s="35"/>
    </row>
    <row r="835" spans="1:14">
      <c r="A835" s="85">
        <v>43957</v>
      </c>
      <c r="B835" s="35">
        <v>16.673169999999999</v>
      </c>
      <c r="C835" s="35">
        <v>39.467883999999998</v>
      </c>
      <c r="D835" s="35">
        <v>17.315804</v>
      </c>
      <c r="E835" s="35">
        <v>27.498450999999999</v>
      </c>
      <c r="F835" s="35">
        <v>23.879341</v>
      </c>
      <c r="G835" s="35"/>
      <c r="H835" s="86" cm="1">
        <f t="array" ref="H835">SUM($N$3:$N$7*$B835:$F835)</f>
        <v>4119543.4500000007</v>
      </c>
      <c r="I835" s="87">
        <f t="shared" si="24"/>
        <v>-4.2199463867035325E-3</v>
      </c>
      <c r="J835" s="87">
        <f t="shared" si="25"/>
        <v>2.6624573693844855E-2</v>
      </c>
      <c r="K835" s="35"/>
      <c r="L835" s="35"/>
      <c r="M835" s="35"/>
      <c r="N835" s="35"/>
    </row>
    <row r="836" spans="1:14">
      <c r="A836" s="85">
        <v>43958</v>
      </c>
      <c r="B836" s="35">
        <v>16.893829</v>
      </c>
      <c r="C836" s="35">
        <v>40.834156</v>
      </c>
      <c r="D836" s="35">
        <v>17.324991000000001</v>
      </c>
      <c r="E836" s="35">
        <v>28.141365</v>
      </c>
      <c r="F836" s="35">
        <v>24.867671999999999</v>
      </c>
      <c r="G836" s="35"/>
      <c r="H836" s="86" cm="1">
        <f t="array" ref="H836">SUM($N$3:$N$7*$B836:$F836)</f>
        <v>4226046.4289999995</v>
      </c>
      <c r="I836" s="87">
        <f t="shared" si="24"/>
        <v>2.585310248396544E-2</v>
      </c>
      <c r="J836" s="87">
        <f t="shared" si="25"/>
        <v>2.1524057390849727E-2</v>
      </c>
      <c r="K836" s="35"/>
      <c r="L836" s="35"/>
      <c r="M836" s="35"/>
      <c r="N836" s="35"/>
    </row>
    <row r="837" spans="1:14">
      <c r="A837" s="85">
        <v>43959</v>
      </c>
      <c r="B837" s="35">
        <v>17.308675999999998</v>
      </c>
      <c r="C837" s="35">
        <v>42.970154000000001</v>
      </c>
      <c r="D837" s="35">
        <v>17.412258000000001</v>
      </c>
      <c r="E837" s="35">
        <v>28.343426000000001</v>
      </c>
      <c r="F837" s="35">
        <v>24.660442</v>
      </c>
      <c r="G837" s="35"/>
      <c r="H837" s="86" cm="1">
        <f t="array" ref="H837">SUM($N$3:$N$7*$B837:$F837)</f>
        <v>4312933.5479999995</v>
      </c>
      <c r="I837" s="87">
        <f t="shared" ref="I837:I900" si="26">H837/H836-1</f>
        <v>2.0559906394724603E-2</v>
      </c>
      <c r="J837" s="87">
        <f t="shared" si="25"/>
        <v>4.69445462457736E-2</v>
      </c>
      <c r="K837" s="35"/>
      <c r="L837" s="35"/>
      <c r="M837" s="35"/>
      <c r="N837" s="35"/>
    </row>
    <row r="838" spans="1:14">
      <c r="A838" s="85">
        <v>43962</v>
      </c>
      <c r="B838" s="35">
        <v>17.383699</v>
      </c>
      <c r="C838" s="35">
        <v>42.950912000000002</v>
      </c>
      <c r="D838" s="35">
        <v>17.017254000000001</v>
      </c>
      <c r="E838" s="35">
        <v>28.416903000000001</v>
      </c>
      <c r="F838" s="35">
        <v>24.612618999999999</v>
      </c>
      <c r="G838" s="35"/>
      <c r="H838" s="86" cm="1">
        <f t="array" ref="H838">SUM($N$3:$N$7*$B838:$F838)</f>
        <v>4302585.7709999997</v>
      </c>
      <c r="I838" s="87">
        <f t="shared" si="26"/>
        <v>-2.3992433189234941E-3</v>
      </c>
      <c r="J838" s="87">
        <f t="shared" ref="J838:J901" si="27">H838/H836-1</f>
        <v>1.8111334857745964E-2</v>
      </c>
      <c r="K838" s="35"/>
      <c r="L838" s="35"/>
      <c r="M838" s="35"/>
      <c r="N838" s="35"/>
    </row>
    <row r="839" spans="1:14">
      <c r="A839" s="85">
        <v>43963</v>
      </c>
      <c r="B839" s="35">
        <v>17.118908000000001</v>
      </c>
      <c r="C839" s="35">
        <v>42.816212</v>
      </c>
      <c r="D839" s="35">
        <v>16.645219999999998</v>
      </c>
      <c r="E839" s="35">
        <v>28.196473999999998</v>
      </c>
      <c r="F839" s="35">
        <v>24.516973</v>
      </c>
      <c r="G839" s="35"/>
      <c r="H839" s="86" cm="1">
        <f t="array" ref="H839">SUM($N$3:$N$7*$B839:$F839)</f>
        <v>4266694.9710000008</v>
      </c>
      <c r="I839" s="87">
        <f t="shared" si="26"/>
        <v>-8.3416814702237385E-3</v>
      </c>
      <c r="J839" s="87">
        <f t="shared" si="27"/>
        <v>-1.0720911065611127E-2</v>
      </c>
      <c r="K839" s="35"/>
      <c r="L839" s="35"/>
      <c r="M839" s="35"/>
      <c r="N839" s="35"/>
    </row>
    <row r="840" spans="1:14">
      <c r="A840" s="85">
        <v>43964</v>
      </c>
      <c r="B840" s="35">
        <v>16.562840000000001</v>
      </c>
      <c r="C840" s="35">
        <v>41.142043999999999</v>
      </c>
      <c r="D840" s="35">
        <v>16.332891</v>
      </c>
      <c r="E840" s="35">
        <v>28.435269999999999</v>
      </c>
      <c r="F840" s="35">
        <v>24.453211</v>
      </c>
      <c r="G840" s="35"/>
      <c r="H840" s="86" cm="1">
        <f t="array" ref="H840">SUM($N$3:$N$7*$B840:$F840)</f>
        <v>4188566.4480000003</v>
      </c>
      <c r="I840" s="87">
        <f t="shared" si="26"/>
        <v>-1.8311251104432547E-2</v>
      </c>
      <c r="J840" s="87">
        <f t="shared" si="27"/>
        <v>-2.6500185950621757E-2</v>
      </c>
      <c r="K840" s="35"/>
      <c r="L840" s="35"/>
      <c r="M840" s="35"/>
      <c r="N840" s="35"/>
    </row>
    <row r="841" spans="1:14">
      <c r="A841" s="85">
        <v>43965</v>
      </c>
      <c r="B841" s="35">
        <v>15.755219</v>
      </c>
      <c r="C841" s="35">
        <v>39.179240999999998</v>
      </c>
      <c r="D841" s="35">
        <v>16.130796</v>
      </c>
      <c r="E841" s="35">
        <v>27.608664000000001</v>
      </c>
      <c r="F841" s="35">
        <v>24.070633000000001</v>
      </c>
      <c r="G841" s="35"/>
      <c r="H841" s="86" cm="1">
        <f t="array" ref="H841">SUM($N$3:$N$7*$B841:$F841)</f>
        <v>4050570.2490000003</v>
      </c>
      <c r="I841" s="87">
        <f t="shared" si="26"/>
        <v>-3.2945925703504519E-2</v>
      </c>
      <c r="J841" s="87">
        <f t="shared" si="27"/>
        <v>-5.0653895689512285E-2</v>
      </c>
      <c r="K841" s="35"/>
      <c r="L841" s="35"/>
      <c r="M841" s="35"/>
      <c r="N841" s="35"/>
    </row>
    <row r="842" spans="1:14">
      <c r="A842" s="85">
        <v>43966</v>
      </c>
      <c r="B842" s="35">
        <v>15.746392999999999</v>
      </c>
      <c r="C842" s="35">
        <v>39.044536999999998</v>
      </c>
      <c r="D842" s="35">
        <v>16.231843999999999</v>
      </c>
      <c r="E842" s="35">
        <v>27.645403000000002</v>
      </c>
      <c r="F842" s="35">
        <v>24.309742</v>
      </c>
      <c r="G842" s="35"/>
      <c r="H842" s="86" cm="1">
        <f t="array" ref="H842">SUM($N$3:$N$7*$B842:$F842)</f>
        <v>4058271.3269999996</v>
      </c>
      <c r="I842" s="87">
        <f t="shared" si="26"/>
        <v>1.9012330429031277E-3</v>
      </c>
      <c r="J842" s="87">
        <f t="shared" si="27"/>
        <v>-3.1107330543177936E-2</v>
      </c>
      <c r="K842" s="35"/>
      <c r="L842" s="35"/>
      <c r="M842" s="35"/>
      <c r="N842" s="35"/>
    </row>
    <row r="843" spans="1:14">
      <c r="A843" s="85">
        <v>43969</v>
      </c>
      <c r="B843" s="35">
        <v>16.681996999999999</v>
      </c>
      <c r="C843" s="35">
        <v>39.390911000000003</v>
      </c>
      <c r="D843" s="35">
        <v>17.200979</v>
      </c>
      <c r="E843" s="35">
        <v>28.949604000000001</v>
      </c>
      <c r="F843" s="35">
        <v>25.074902000000002</v>
      </c>
      <c r="G843" s="35"/>
      <c r="H843" s="86" cm="1">
        <f t="array" ref="H843">SUM($N$3:$N$7*$B843:$F843)</f>
        <v>4200846.9690000005</v>
      </c>
      <c r="I843" s="87">
        <f t="shared" si="26"/>
        <v>3.5132111806185584E-2</v>
      </c>
      <c r="J843" s="87">
        <f t="shared" si="27"/>
        <v>3.7100139180921587E-2</v>
      </c>
      <c r="K843" s="35"/>
      <c r="L843" s="35"/>
      <c r="M843" s="35"/>
      <c r="N843" s="35"/>
    </row>
    <row r="844" spans="1:14">
      <c r="A844" s="85">
        <v>43970</v>
      </c>
      <c r="B844" s="35">
        <v>16.293633</v>
      </c>
      <c r="C844" s="35">
        <v>35.465294</v>
      </c>
      <c r="D844" s="35">
        <v>15.588817000000001</v>
      </c>
      <c r="E844" s="35">
        <v>28.325056</v>
      </c>
      <c r="F844" s="35">
        <v>23.847462</v>
      </c>
      <c r="G844" s="35"/>
      <c r="H844" s="86" cm="1">
        <f t="array" ref="H844">SUM($N$3:$N$7*$B844:$F844)</f>
        <v>3944168.6459999997</v>
      </c>
      <c r="I844" s="87">
        <f t="shared" si="26"/>
        <v>-6.1101564730671964E-2</v>
      </c>
      <c r="J844" s="87">
        <f t="shared" si="27"/>
        <v>-2.8116079928137361E-2</v>
      </c>
      <c r="K844" s="35"/>
      <c r="L844" s="35"/>
      <c r="M844" s="35"/>
      <c r="N844" s="35"/>
    </row>
    <row r="845" spans="1:14">
      <c r="A845" s="85">
        <v>43971</v>
      </c>
      <c r="B845" s="35">
        <v>16.474575000000002</v>
      </c>
      <c r="C845" s="35">
        <v>36.254264999999997</v>
      </c>
      <c r="D845" s="35">
        <v>15.790912000000001</v>
      </c>
      <c r="E845" s="35">
        <v>28.343426000000001</v>
      </c>
      <c r="F845" s="35">
        <v>24.596678000000001</v>
      </c>
      <c r="G845" s="35"/>
      <c r="H845" s="86" cm="1">
        <f t="array" ref="H845">SUM($N$3:$N$7*$B845:$F845)</f>
        <v>4008175.2479999997</v>
      </c>
      <c r="I845" s="87">
        <f t="shared" si="26"/>
        <v>1.6228160544025538E-2</v>
      </c>
      <c r="J845" s="87">
        <f t="shared" si="27"/>
        <v>-4.5864970188586929E-2</v>
      </c>
      <c r="K845" s="35"/>
      <c r="L845" s="35"/>
      <c r="M845" s="35"/>
      <c r="N845" s="35"/>
    </row>
    <row r="846" spans="1:14">
      <c r="A846" s="85">
        <v>43972</v>
      </c>
      <c r="B846" s="35">
        <v>15.812593</v>
      </c>
      <c r="C846" s="35">
        <v>35.984862999999997</v>
      </c>
      <c r="D846" s="35">
        <v>15.372944</v>
      </c>
      <c r="E846" s="35">
        <v>28.067888</v>
      </c>
      <c r="F846" s="35">
        <v>23.895282999999999</v>
      </c>
      <c r="G846" s="35"/>
      <c r="H846" s="86" cm="1">
        <f t="array" ref="H846">SUM($N$3:$N$7*$B846:$F846)</f>
        <v>3931407.8430000003</v>
      </c>
      <c r="I846" s="87">
        <f t="shared" si="26"/>
        <v>-1.9152706718176704E-2</v>
      </c>
      <c r="J846" s="87">
        <f t="shared" si="27"/>
        <v>-3.2353593736264008E-3</v>
      </c>
      <c r="K846" s="35"/>
      <c r="L846" s="35"/>
      <c r="M846" s="35"/>
      <c r="N846" s="35"/>
    </row>
    <row r="847" spans="1:14">
      <c r="A847" s="85">
        <v>43973</v>
      </c>
      <c r="B847" s="35">
        <v>15.843486</v>
      </c>
      <c r="C847" s="35">
        <v>36.042586999999997</v>
      </c>
      <c r="D847" s="35">
        <v>15.722014</v>
      </c>
      <c r="E847" s="35">
        <v>28.196473999999998</v>
      </c>
      <c r="F847" s="35">
        <v>23.974985</v>
      </c>
      <c r="G847" s="35"/>
      <c r="H847" s="86" cm="1">
        <f t="array" ref="H847">SUM($N$3:$N$7*$B847:$F847)</f>
        <v>3952725.0180000002</v>
      </c>
      <c r="I847" s="87">
        <f t="shared" si="26"/>
        <v>5.422275136871324E-3</v>
      </c>
      <c r="J847" s="87">
        <f t="shared" si="27"/>
        <v>-1.3834282826747146E-2</v>
      </c>
      <c r="K847" s="35"/>
      <c r="L847" s="35"/>
      <c r="M847" s="35"/>
      <c r="N847" s="35"/>
    </row>
    <row r="848" spans="1:14">
      <c r="A848" s="85">
        <v>43976</v>
      </c>
      <c r="B848" s="35">
        <v>15.967053</v>
      </c>
      <c r="C848" s="35">
        <v>37.023994000000002</v>
      </c>
      <c r="D848" s="35">
        <v>15.832248999999999</v>
      </c>
      <c r="E848" s="35">
        <v>28.765913000000001</v>
      </c>
      <c r="F848" s="35">
        <v>23.927164000000001</v>
      </c>
      <c r="G848" s="35"/>
      <c r="H848" s="86" cm="1">
        <f t="array" ref="H848">SUM($N$3:$N$7*$B848:$F848)</f>
        <v>4010040.3089999999</v>
      </c>
      <c r="I848" s="87">
        <f t="shared" si="26"/>
        <v>1.4500196886703787E-2</v>
      </c>
      <c r="J848" s="87">
        <f t="shared" si="27"/>
        <v>2.0001096080633607E-2</v>
      </c>
      <c r="K848" s="35"/>
      <c r="L848" s="35"/>
      <c r="M848" s="35"/>
      <c r="N848" s="35"/>
    </row>
    <row r="849" spans="1:14">
      <c r="A849" s="85">
        <v>43977</v>
      </c>
      <c r="B849" s="35">
        <v>17.348396000000001</v>
      </c>
      <c r="C849" s="35">
        <v>37.774475000000002</v>
      </c>
      <c r="D849" s="35">
        <v>16.268587</v>
      </c>
      <c r="E849" s="35">
        <v>29.206769999999999</v>
      </c>
      <c r="F849" s="35">
        <v>25.976600999999999</v>
      </c>
      <c r="G849" s="35"/>
      <c r="H849" s="86" cm="1">
        <f t="array" ref="H849">SUM($N$3:$N$7*$B849:$F849)</f>
        <v>4176969.3570000008</v>
      </c>
      <c r="I849" s="87">
        <f t="shared" si="26"/>
        <v>4.1627773073839469E-2</v>
      </c>
      <c r="J849" s="87">
        <f t="shared" si="27"/>
        <v>5.6731580866068887E-2</v>
      </c>
      <c r="K849" s="35"/>
      <c r="L849" s="35"/>
      <c r="M849" s="35"/>
      <c r="N849" s="35"/>
    </row>
    <row r="850" spans="1:14">
      <c r="A850" s="85">
        <v>43978</v>
      </c>
      <c r="B850" s="35">
        <v>18.429635999999999</v>
      </c>
      <c r="C850" s="35">
        <v>37.254913000000002</v>
      </c>
      <c r="D850" s="35">
        <v>16.429345999999999</v>
      </c>
      <c r="E850" s="35">
        <v>29.445568000000002</v>
      </c>
      <c r="F850" s="35">
        <v>26.608509000000002</v>
      </c>
      <c r="G850" s="35"/>
      <c r="H850" s="86" cm="1">
        <f t="array" ref="H850">SUM($N$3:$N$7*$B850:$F850)</f>
        <v>4229543.0760000004</v>
      </c>
      <c r="I850" s="87">
        <f t="shared" si="26"/>
        <v>1.2586570430997757E-2</v>
      </c>
      <c r="J850" s="87">
        <f t="shared" si="27"/>
        <v>5.4738294402516541E-2</v>
      </c>
      <c r="K850" s="35"/>
      <c r="L850" s="35"/>
      <c r="M850" s="35"/>
      <c r="N850" s="35"/>
    </row>
    <row r="851" spans="1:14">
      <c r="A851" s="85">
        <v>43979</v>
      </c>
      <c r="B851" s="35">
        <v>18.226624999999999</v>
      </c>
      <c r="C851" s="35">
        <v>38.024642999999998</v>
      </c>
      <c r="D851" s="35">
        <v>16.764637</v>
      </c>
      <c r="E851" s="35">
        <v>29.776206999999999</v>
      </c>
      <c r="F851" s="35">
        <v>26.693901</v>
      </c>
      <c r="G851" s="35"/>
      <c r="H851" s="86" cm="1">
        <f t="array" ref="H851">SUM($N$3:$N$7*$B851:$F851)</f>
        <v>4273038.4290000005</v>
      </c>
      <c r="I851" s="87">
        <f t="shared" si="26"/>
        <v>1.0283700205539592E-2</v>
      </c>
      <c r="J851" s="87">
        <f t="shared" si="27"/>
        <v>2.2999707153465554E-2</v>
      </c>
      <c r="K851" s="35"/>
      <c r="L851" s="35"/>
      <c r="M851" s="35"/>
      <c r="N851" s="35"/>
    </row>
    <row r="852" spans="1:14">
      <c r="A852" s="85">
        <v>43980</v>
      </c>
      <c r="B852" s="35">
        <v>17.445484</v>
      </c>
      <c r="C852" s="35">
        <v>38.524971000000001</v>
      </c>
      <c r="D852" s="35">
        <v>16.107831999999998</v>
      </c>
      <c r="E852" s="35">
        <v>30.988567</v>
      </c>
      <c r="F852" s="35">
        <v>25.378847</v>
      </c>
      <c r="G852" s="35"/>
      <c r="H852" s="86" cm="1">
        <f t="array" ref="H852">SUM($N$3:$N$7*$B852:$F852)</f>
        <v>4238708.1330000004</v>
      </c>
      <c r="I852" s="87">
        <f t="shared" si="26"/>
        <v>-8.0341650491625449E-3</v>
      </c>
      <c r="J852" s="87">
        <f t="shared" si="27"/>
        <v>2.1669142116098605E-3</v>
      </c>
      <c r="K852" s="35"/>
      <c r="L852" s="35"/>
      <c r="M852" s="35"/>
      <c r="N852" s="35"/>
    </row>
    <row r="853" spans="1:14">
      <c r="A853" s="85">
        <v>43984</v>
      </c>
      <c r="B853" s="35">
        <v>18.800343999999999</v>
      </c>
      <c r="C853" s="35">
        <v>39.333182999999998</v>
      </c>
      <c r="D853" s="35">
        <v>16.893243999999999</v>
      </c>
      <c r="E853" s="35">
        <v>31.227361999999999</v>
      </c>
      <c r="F853" s="35">
        <v>27.086711999999999</v>
      </c>
      <c r="G853" s="35"/>
      <c r="H853" s="86" cm="1">
        <f t="array" ref="H853">SUM($N$3:$N$7*$B853:$F853)</f>
        <v>4400247.8850000007</v>
      </c>
      <c r="I853" s="87">
        <f t="shared" si="26"/>
        <v>3.8110609867744838E-2</v>
      </c>
      <c r="J853" s="87">
        <f t="shared" si="27"/>
        <v>2.9770257888780627E-2</v>
      </c>
      <c r="K853" s="35"/>
      <c r="L853" s="35"/>
      <c r="M853" s="35"/>
      <c r="N853" s="35"/>
    </row>
    <row r="854" spans="1:14">
      <c r="A854" s="85">
        <v>43985</v>
      </c>
      <c r="B854" s="35">
        <v>19.577076000000002</v>
      </c>
      <c r="C854" s="35">
        <v>39.91048</v>
      </c>
      <c r="D854" s="35">
        <v>17.931273999999998</v>
      </c>
      <c r="E854" s="35">
        <v>32.05397</v>
      </c>
      <c r="F854" s="35">
        <v>27.599070000000001</v>
      </c>
      <c r="G854" s="35"/>
      <c r="H854" s="86" cm="1">
        <f t="array" ref="H854">SUM($N$3:$N$7*$B854:$F854)</f>
        <v>4523371.71</v>
      </c>
      <c r="I854" s="87">
        <f t="shared" si="26"/>
        <v>2.7981111114152357E-2</v>
      </c>
      <c r="J854" s="87">
        <f t="shared" si="27"/>
        <v>6.715809819123475E-2</v>
      </c>
      <c r="K854" s="35"/>
      <c r="L854" s="35"/>
      <c r="M854" s="35"/>
      <c r="N854" s="35"/>
    </row>
    <row r="855" spans="1:14">
      <c r="A855" s="85">
        <v>43986</v>
      </c>
      <c r="B855" s="35">
        <v>20.230232000000001</v>
      </c>
      <c r="C855" s="35">
        <v>39.91048</v>
      </c>
      <c r="D855" s="35">
        <v>18.275753000000002</v>
      </c>
      <c r="E855" s="35">
        <v>32.072333999999998</v>
      </c>
      <c r="F855" s="35">
        <v>27.445364000000001</v>
      </c>
      <c r="G855" s="35"/>
      <c r="H855" s="86" cm="1">
        <f t="array" ref="H855">SUM($N$3:$N$7*$B855:$F855)</f>
        <v>4551827.3790000007</v>
      </c>
      <c r="I855" s="87">
        <f t="shared" si="26"/>
        <v>6.2908093396554232E-3</v>
      </c>
      <c r="J855" s="87">
        <f t="shared" si="27"/>
        <v>3.4447944288938714E-2</v>
      </c>
      <c r="K855" s="35"/>
      <c r="L855" s="35"/>
      <c r="M855" s="35"/>
      <c r="N855" s="35"/>
    </row>
    <row r="856" spans="1:14">
      <c r="A856" s="85">
        <v>43987</v>
      </c>
      <c r="B856" s="35">
        <v>21.916084000000001</v>
      </c>
      <c r="C856" s="35">
        <v>39.044536999999998</v>
      </c>
      <c r="D856" s="35">
        <v>18.620229999999999</v>
      </c>
      <c r="E856" s="35">
        <v>31.980494</v>
      </c>
      <c r="F856" s="35">
        <v>29.409403000000001</v>
      </c>
      <c r="G856" s="35"/>
      <c r="H856" s="86" cm="1">
        <f t="array" ref="H856">SUM($N$3:$N$7*$B856:$F856)</f>
        <v>4652034.6839999985</v>
      </c>
      <c r="I856" s="87">
        <f t="shared" si="26"/>
        <v>2.2014741917127045E-2</v>
      </c>
      <c r="J856" s="87">
        <f t="shared" si="27"/>
        <v>2.8444041800844699E-2</v>
      </c>
      <c r="K856" s="35"/>
      <c r="L856" s="35"/>
      <c r="M856" s="35"/>
      <c r="N856" s="35"/>
    </row>
    <row r="857" spans="1:14">
      <c r="A857" s="85">
        <v>43990</v>
      </c>
      <c r="B857" s="35">
        <v>22.013176000000001</v>
      </c>
      <c r="C857" s="35">
        <v>40.353073000000002</v>
      </c>
      <c r="D857" s="35">
        <v>19.088722000000001</v>
      </c>
      <c r="E857" s="35">
        <v>31.631478999999999</v>
      </c>
      <c r="F857" s="35">
        <v>30.417044000000001</v>
      </c>
      <c r="G857" s="35"/>
      <c r="H857" s="86" cm="1">
        <f t="array" ref="H857">SUM($N$3:$N$7*$B857:$F857)</f>
        <v>4735615.3020000011</v>
      </c>
      <c r="I857" s="87">
        <f t="shared" si="26"/>
        <v>1.7966464929306314E-2</v>
      </c>
      <c r="J857" s="87">
        <f t="shared" si="27"/>
        <v>4.0376733935015174E-2</v>
      </c>
      <c r="K857" s="35"/>
      <c r="L857" s="35"/>
      <c r="M857" s="35"/>
      <c r="N857" s="35"/>
    </row>
    <row r="858" spans="1:14">
      <c r="A858" s="85">
        <v>43991</v>
      </c>
      <c r="B858" s="35">
        <v>21.324711000000001</v>
      </c>
      <c r="C858" s="35">
        <v>39.660319999999999</v>
      </c>
      <c r="D858" s="35">
        <v>18.758019999999998</v>
      </c>
      <c r="E858" s="35">
        <v>32.329501999999998</v>
      </c>
      <c r="F858" s="35">
        <v>29.033674000000001</v>
      </c>
      <c r="G858" s="35"/>
      <c r="H858" s="86" cm="1">
        <f t="array" ref="H858">SUM($N$3:$N$7*$B858:$F858)</f>
        <v>4656505.4910000023</v>
      </c>
      <c r="I858" s="87">
        <f t="shared" si="26"/>
        <v>-1.6705286632254124E-2</v>
      </c>
      <c r="J858" s="87">
        <f t="shared" si="27"/>
        <v>9.6104335063973423E-4</v>
      </c>
      <c r="K858" s="35"/>
      <c r="L858" s="35"/>
      <c r="M858" s="35"/>
      <c r="N858" s="35"/>
    </row>
    <row r="859" spans="1:14">
      <c r="A859" s="85">
        <v>43992</v>
      </c>
      <c r="B859" s="35">
        <v>20.556809999999999</v>
      </c>
      <c r="C859" s="35">
        <v>39.179240999999998</v>
      </c>
      <c r="D859" s="35">
        <v>17.940458</v>
      </c>
      <c r="E859" s="35">
        <v>31.484531</v>
      </c>
      <c r="F859" s="35">
        <v>28.128508</v>
      </c>
      <c r="G859" s="35"/>
      <c r="H859" s="86" cm="1">
        <f t="array" ref="H859">SUM($N$3:$N$7*$B859:$F859)</f>
        <v>4530555.0839999998</v>
      </c>
      <c r="I859" s="87">
        <f t="shared" si="26"/>
        <v>-2.7048267685593208E-2</v>
      </c>
      <c r="J859" s="87">
        <f t="shared" si="27"/>
        <v>-4.3301705253253497E-2</v>
      </c>
      <c r="K859" s="35"/>
      <c r="L859" s="35"/>
      <c r="M859" s="35"/>
      <c r="N859" s="35"/>
    </row>
    <row r="860" spans="1:14">
      <c r="A860" s="85">
        <v>43993</v>
      </c>
      <c r="B860" s="35">
        <v>19.179881999999999</v>
      </c>
      <c r="C860" s="35">
        <v>37.216427000000003</v>
      </c>
      <c r="D860" s="35">
        <v>17.274467000000001</v>
      </c>
      <c r="E860" s="35">
        <v>30.602816000000001</v>
      </c>
      <c r="F860" s="35">
        <v>26.403566000000001</v>
      </c>
      <c r="G860" s="35"/>
      <c r="H860" s="86" cm="1">
        <f t="array" ref="H860">SUM($N$3:$N$7*$B860:$F860)</f>
        <v>4312346.2140000006</v>
      </c>
      <c r="I860" s="87">
        <f t="shared" si="26"/>
        <v>-4.8163826717529723E-2</v>
      </c>
      <c r="J860" s="87">
        <f t="shared" si="27"/>
        <v>-7.3909346325304548E-2</v>
      </c>
      <c r="K860" s="35"/>
      <c r="L860" s="35"/>
      <c r="M860" s="35"/>
      <c r="N860" s="35"/>
    </row>
    <row r="861" spans="1:14">
      <c r="A861" s="85">
        <v>43994</v>
      </c>
      <c r="B861" s="35">
        <v>19.85952</v>
      </c>
      <c r="C861" s="35">
        <v>37.524323000000003</v>
      </c>
      <c r="D861" s="35">
        <v>17.692433999999999</v>
      </c>
      <c r="E861" s="35">
        <v>30.051743999999999</v>
      </c>
      <c r="F861" s="35">
        <v>26.813452000000002</v>
      </c>
      <c r="G861" s="35"/>
      <c r="H861" s="86" cm="1">
        <f t="array" ref="H861">SUM($N$3:$N$7*$B861:$F861)</f>
        <v>4354068.6090000011</v>
      </c>
      <c r="I861" s="87">
        <f t="shared" si="26"/>
        <v>9.6751032801005721E-3</v>
      </c>
      <c r="J861" s="87">
        <f t="shared" si="27"/>
        <v>-3.8954713435286115E-2</v>
      </c>
      <c r="K861" s="35"/>
      <c r="L861" s="35"/>
      <c r="M861" s="35"/>
      <c r="N861" s="35"/>
    </row>
    <row r="862" spans="1:14">
      <c r="A862" s="85">
        <v>43997</v>
      </c>
      <c r="B862" s="35">
        <v>19.894826999999999</v>
      </c>
      <c r="C862" s="35">
        <v>37.004753000000001</v>
      </c>
      <c r="D862" s="35">
        <v>17.825634000000001</v>
      </c>
      <c r="E862" s="35">
        <v>29.574152000000002</v>
      </c>
      <c r="F862" s="35">
        <v>25.993679</v>
      </c>
      <c r="G862" s="35"/>
      <c r="H862" s="86" cm="1">
        <f t="array" ref="H862">SUM($N$3:$N$7*$B862:$F862)</f>
        <v>4299670.4850000013</v>
      </c>
      <c r="I862" s="87">
        <f t="shared" si="26"/>
        <v>-1.2493630414448953E-2</v>
      </c>
      <c r="J862" s="87">
        <f t="shared" si="27"/>
        <v>-2.9394042989516755E-3</v>
      </c>
      <c r="K862" s="35"/>
      <c r="L862" s="35"/>
      <c r="M862" s="35"/>
      <c r="N862" s="35"/>
    </row>
    <row r="863" spans="1:14">
      <c r="A863" s="85">
        <v>43998</v>
      </c>
      <c r="B863" s="35">
        <v>20.406760999999999</v>
      </c>
      <c r="C863" s="35">
        <v>38.255561999999998</v>
      </c>
      <c r="D863" s="35">
        <v>18.124179999999999</v>
      </c>
      <c r="E863" s="35">
        <v>30.584447999999998</v>
      </c>
      <c r="F863" s="35">
        <v>27.035477</v>
      </c>
      <c r="G863" s="35"/>
      <c r="H863" s="86" cm="1">
        <f t="array" ref="H863">SUM($N$3:$N$7*$B863:$F863)</f>
        <v>4435412.1239999998</v>
      </c>
      <c r="I863" s="87">
        <f t="shared" si="26"/>
        <v>3.157024229497396E-2</v>
      </c>
      <c r="J863" s="87">
        <f t="shared" si="27"/>
        <v>1.8682184941197111E-2</v>
      </c>
      <c r="K863" s="35"/>
      <c r="L863" s="35"/>
      <c r="M863" s="35"/>
      <c r="N863" s="35"/>
    </row>
    <row r="864" spans="1:14">
      <c r="A864" s="85">
        <v>43999</v>
      </c>
      <c r="B864" s="35">
        <v>19.85952</v>
      </c>
      <c r="C864" s="35">
        <v>38.101616</v>
      </c>
      <c r="D864" s="35">
        <v>18.408949</v>
      </c>
      <c r="E864" s="35">
        <v>31.741699000000001</v>
      </c>
      <c r="F864" s="35">
        <v>26.98424</v>
      </c>
      <c r="G864" s="35"/>
      <c r="H864" s="86" cm="1">
        <f t="array" ref="H864">SUM($N$3:$N$7*$B864:$F864)</f>
        <v>4458168.7920000004</v>
      </c>
      <c r="I864" s="87">
        <f t="shared" si="26"/>
        <v>5.1306772321932925E-3</v>
      </c>
      <c r="J864" s="87">
        <f t="shared" si="27"/>
        <v>3.6862896250524857E-2</v>
      </c>
      <c r="K864" s="35"/>
      <c r="L864" s="35"/>
      <c r="M864" s="35"/>
      <c r="N864" s="35"/>
    </row>
    <row r="865" spans="1:14">
      <c r="A865" s="85">
        <v>44000</v>
      </c>
      <c r="B865" s="35">
        <v>19.418198</v>
      </c>
      <c r="C865" s="35">
        <v>38.929073000000002</v>
      </c>
      <c r="D865" s="35">
        <v>18.197669999999999</v>
      </c>
      <c r="E865" s="35">
        <v>31.594746000000001</v>
      </c>
      <c r="F865" s="35">
        <v>25.942442</v>
      </c>
      <c r="G865" s="35"/>
      <c r="H865" s="86" cm="1">
        <f t="array" ref="H865">SUM($N$3:$N$7*$B865:$F865)</f>
        <v>4424710.2570000002</v>
      </c>
      <c r="I865" s="87">
        <f t="shared" si="26"/>
        <v>-7.5049951136978432E-3</v>
      </c>
      <c r="J865" s="87">
        <f t="shared" si="27"/>
        <v>-2.4128235890621408E-3</v>
      </c>
      <c r="K865" s="35"/>
      <c r="L865" s="35"/>
      <c r="M865" s="35"/>
      <c r="N865" s="35"/>
    </row>
    <row r="866" spans="1:14">
      <c r="A866" s="85">
        <v>44001</v>
      </c>
      <c r="B866" s="35">
        <v>19.153402</v>
      </c>
      <c r="C866" s="35">
        <v>39.198483000000003</v>
      </c>
      <c r="D866" s="35">
        <v>18.000170000000001</v>
      </c>
      <c r="E866" s="35">
        <v>32.145817000000001</v>
      </c>
      <c r="F866" s="35">
        <v>25.891207000000001</v>
      </c>
      <c r="G866" s="35"/>
      <c r="H866" s="86" cm="1">
        <f t="array" ref="H866">SUM($N$3:$N$7*$B866:$F866)</f>
        <v>4434839.6069999998</v>
      </c>
      <c r="I866" s="87">
        <f t="shared" si="26"/>
        <v>2.2892685422677417E-3</v>
      </c>
      <c r="J866" s="87">
        <f t="shared" si="27"/>
        <v>-5.2329075206537512E-3</v>
      </c>
      <c r="K866" s="35"/>
      <c r="L866" s="35"/>
      <c r="M866" s="35"/>
      <c r="N866" s="35"/>
    </row>
    <row r="867" spans="1:14">
      <c r="A867" s="85">
        <v>44004</v>
      </c>
      <c r="B867" s="35">
        <v>18.747387</v>
      </c>
      <c r="C867" s="35">
        <v>37.966915</v>
      </c>
      <c r="D867" s="35">
        <v>17.664874999999999</v>
      </c>
      <c r="E867" s="35">
        <v>31.815172</v>
      </c>
      <c r="F867" s="35">
        <v>25.566713</v>
      </c>
      <c r="G867" s="35"/>
      <c r="H867" s="86" cm="1">
        <f t="array" ref="H867">SUM($N$3:$N$7*$B867:$F867)</f>
        <v>4348115.0460000001</v>
      </c>
      <c r="I867" s="87">
        <f t="shared" si="26"/>
        <v>-1.9555286929230253E-2</v>
      </c>
      <c r="J867" s="87">
        <f t="shared" si="27"/>
        <v>-1.7310785690164643E-2</v>
      </c>
      <c r="K867" s="35"/>
      <c r="L867" s="35"/>
      <c r="M867" s="35"/>
      <c r="N867" s="35"/>
    </row>
    <row r="868" spans="1:14">
      <c r="A868" s="85">
        <v>44005</v>
      </c>
      <c r="B868" s="35">
        <v>19.047487</v>
      </c>
      <c r="C868" s="35">
        <v>38.818890000000003</v>
      </c>
      <c r="D868" s="35">
        <v>18.294125000000001</v>
      </c>
      <c r="E868" s="35">
        <v>31.962123999999999</v>
      </c>
      <c r="F868" s="35">
        <v>26.061993000000001</v>
      </c>
      <c r="G868" s="35"/>
      <c r="H868" s="86" cm="1">
        <f t="array" ref="H868">SUM($N$3:$N$7*$B868:$F868)</f>
        <v>4428092.4270000011</v>
      </c>
      <c r="I868" s="87">
        <f t="shared" si="26"/>
        <v>1.8393575182325428E-2</v>
      </c>
      <c r="J868" s="87">
        <f t="shared" si="27"/>
        <v>-1.521403387249709E-3</v>
      </c>
      <c r="K868" s="35"/>
      <c r="L868" s="35"/>
      <c r="M868" s="35"/>
      <c r="N868" s="35"/>
    </row>
    <row r="869" spans="1:14">
      <c r="A869" s="85">
        <v>44006</v>
      </c>
      <c r="B869" s="35">
        <v>17.891221999999999</v>
      </c>
      <c r="C869" s="35">
        <v>36.742804999999997</v>
      </c>
      <c r="D869" s="35">
        <v>17.586794000000001</v>
      </c>
      <c r="E869" s="35">
        <v>31.264105000000001</v>
      </c>
      <c r="F869" s="35">
        <v>25.156825999999999</v>
      </c>
      <c r="G869" s="35"/>
      <c r="H869" s="86" cm="1">
        <f t="array" ref="H869">SUM($N$3:$N$7*$B869:$F869)</f>
        <v>4245177.8159999987</v>
      </c>
      <c r="I869" s="87">
        <f t="shared" si="26"/>
        <v>-4.1307767174120547E-2</v>
      </c>
      <c r="J869" s="87">
        <f t="shared" si="27"/>
        <v>-2.3673989512926319E-2</v>
      </c>
      <c r="K869" s="35"/>
      <c r="L869" s="35"/>
      <c r="M869" s="35"/>
      <c r="N869" s="35"/>
    </row>
    <row r="870" spans="1:14">
      <c r="A870" s="85">
        <v>44007</v>
      </c>
      <c r="B870" s="35">
        <v>18.411982999999999</v>
      </c>
      <c r="C870" s="35">
        <v>37.761265000000002</v>
      </c>
      <c r="D870" s="35">
        <v>17.421444000000001</v>
      </c>
      <c r="E870" s="35">
        <v>30.970198</v>
      </c>
      <c r="F870" s="35">
        <v>25.583791999999999</v>
      </c>
      <c r="G870" s="35"/>
      <c r="H870" s="86" cm="1">
        <f t="array" ref="H870">SUM($N$3:$N$7*$B870:$F870)</f>
        <v>4294906.5060000001</v>
      </c>
      <c r="I870" s="87">
        <f t="shared" si="26"/>
        <v>1.1714159489992326E-2</v>
      </c>
      <c r="J870" s="87">
        <f t="shared" si="27"/>
        <v>-3.0077493456981297E-2</v>
      </c>
      <c r="K870" s="35"/>
      <c r="L870" s="35"/>
      <c r="M870" s="35"/>
      <c r="N870" s="35"/>
    </row>
    <row r="871" spans="1:14">
      <c r="A871" s="85">
        <v>44008</v>
      </c>
      <c r="B871" s="35">
        <v>18.191322</v>
      </c>
      <c r="C871" s="35">
        <v>37.584991000000002</v>
      </c>
      <c r="D871" s="35">
        <v>17.260687000000001</v>
      </c>
      <c r="E871" s="35">
        <v>30.676293999999999</v>
      </c>
      <c r="F871" s="35">
        <v>25.34469</v>
      </c>
      <c r="G871" s="35"/>
      <c r="H871" s="86" cm="1">
        <f t="array" ref="H871">SUM($N$3:$N$7*$B871:$F871)</f>
        <v>4258913.4720000001</v>
      </c>
      <c r="I871" s="87">
        <f t="shared" si="26"/>
        <v>-8.380399887568557E-3</v>
      </c>
      <c r="J871" s="87">
        <f t="shared" si="27"/>
        <v>3.2355902615508469E-3</v>
      </c>
      <c r="K871" s="35"/>
      <c r="L871" s="35"/>
      <c r="M871" s="35"/>
      <c r="N871" s="35"/>
    </row>
    <row r="872" spans="1:14">
      <c r="A872" s="85">
        <v>44011</v>
      </c>
      <c r="B872" s="35">
        <v>18.614989999999999</v>
      </c>
      <c r="C872" s="35">
        <v>38.270493000000002</v>
      </c>
      <c r="D872" s="35">
        <v>17.632725000000001</v>
      </c>
      <c r="E872" s="35">
        <v>31.025303000000001</v>
      </c>
      <c r="F872" s="35">
        <v>25.242218000000001</v>
      </c>
      <c r="G872" s="35"/>
      <c r="H872" s="86" cm="1">
        <f t="array" ref="H872">SUM($N$3:$N$7*$B872:$F872)</f>
        <v>4315929.057000001</v>
      </c>
      <c r="I872" s="87">
        <f t="shared" si="26"/>
        <v>1.3387354632782955E-2</v>
      </c>
      <c r="J872" s="87">
        <f t="shared" si="27"/>
        <v>4.8947633599549789E-3</v>
      </c>
      <c r="K872" s="35"/>
      <c r="L872" s="35"/>
      <c r="M872" s="35"/>
      <c r="N872" s="35"/>
    </row>
    <row r="873" spans="1:14">
      <c r="A873" s="85">
        <v>44012</v>
      </c>
      <c r="B873" s="35">
        <v>18.491420999999999</v>
      </c>
      <c r="C873" s="35">
        <v>39.034331999999999</v>
      </c>
      <c r="D873" s="35">
        <v>17.586794000000001</v>
      </c>
      <c r="E873" s="35">
        <v>29.757845</v>
      </c>
      <c r="F873" s="35">
        <v>25.413005999999999</v>
      </c>
      <c r="G873" s="35"/>
      <c r="H873" s="86" cm="1">
        <f t="array" ref="H873">SUM($N$3:$N$7*$B873:$F873)</f>
        <v>4299352.1340000005</v>
      </c>
      <c r="I873" s="87">
        <f t="shared" si="26"/>
        <v>-3.8408701304101234E-3</v>
      </c>
      <c r="J873" s="87">
        <f t="shared" si="27"/>
        <v>9.4950654118386435E-3</v>
      </c>
      <c r="K873" s="35"/>
      <c r="L873" s="35"/>
      <c r="M873" s="35"/>
      <c r="N873" s="35"/>
    </row>
    <row r="874" spans="1:14">
      <c r="A874" s="85">
        <v>44013</v>
      </c>
      <c r="B874" s="35">
        <v>18.579685000000001</v>
      </c>
      <c r="C874" s="35">
        <v>40.209479999999999</v>
      </c>
      <c r="D874" s="35">
        <v>17.265277999999999</v>
      </c>
      <c r="E874" s="35">
        <v>29.923162000000001</v>
      </c>
      <c r="F874" s="35">
        <v>25.395925999999999</v>
      </c>
      <c r="G874" s="35"/>
      <c r="H874" s="86" cm="1">
        <f t="array" ref="H874">SUM($N$3:$N$7*$B874:$F874)</f>
        <v>4335326.523</v>
      </c>
      <c r="I874" s="87">
        <f t="shared" si="26"/>
        <v>8.3673976633613645E-3</v>
      </c>
      <c r="J874" s="87">
        <f t="shared" si="27"/>
        <v>4.4943894451967559E-3</v>
      </c>
      <c r="K874" s="35"/>
      <c r="L874" s="35"/>
      <c r="M874" s="35"/>
      <c r="N874" s="35"/>
    </row>
    <row r="875" spans="1:14">
      <c r="A875" s="85">
        <v>44014</v>
      </c>
      <c r="B875" s="35">
        <v>19.338760000000001</v>
      </c>
      <c r="C875" s="35">
        <v>39.837349000000003</v>
      </c>
      <c r="D875" s="35">
        <v>17.600573000000001</v>
      </c>
      <c r="E875" s="35">
        <v>30.070118000000001</v>
      </c>
      <c r="F875" s="35">
        <v>25.583791999999999</v>
      </c>
      <c r="G875" s="35"/>
      <c r="H875" s="86" cm="1">
        <f t="array" ref="H875">SUM($N$3:$N$7*$B875:$F875)</f>
        <v>4370209.5359999994</v>
      </c>
      <c r="I875" s="87">
        <f t="shared" si="26"/>
        <v>8.0462250801494051E-3</v>
      </c>
      <c r="J875" s="87">
        <f t="shared" si="27"/>
        <v>1.6480948708445187E-2</v>
      </c>
      <c r="K875" s="35"/>
      <c r="L875" s="35"/>
      <c r="M875" s="35"/>
      <c r="N875" s="35"/>
    </row>
    <row r="876" spans="1:14">
      <c r="A876" s="85">
        <v>44015</v>
      </c>
      <c r="B876" s="35">
        <v>19.144579</v>
      </c>
      <c r="C876" s="35">
        <v>39.778590999999999</v>
      </c>
      <c r="D876" s="35">
        <v>17.605165</v>
      </c>
      <c r="E876" s="35">
        <v>29.721104</v>
      </c>
      <c r="F876" s="35">
        <v>25.054354</v>
      </c>
      <c r="G876" s="35"/>
      <c r="H876" s="86" cm="1">
        <f t="array" ref="H876">SUM($N$3:$N$7*$B876:$F876)</f>
        <v>4333025.1690000007</v>
      </c>
      <c r="I876" s="87">
        <f t="shared" si="26"/>
        <v>-8.5086004901341328E-3</v>
      </c>
      <c r="J876" s="87">
        <f t="shared" si="27"/>
        <v>-5.3083752464555545E-4</v>
      </c>
      <c r="K876" s="35"/>
      <c r="L876" s="35"/>
      <c r="M876" s="35"/>
      <c r="N876" s="35"/>
    </row>
    <row r="877" spans="1:14">
      <c r="A877" s="85">
        <v>44018</v>
      </c>
      <c r="B877" s="35">
        <v>20.036051</v>
      </c>
      <c r="C877" s="35">
        <v>41.913432999999998</v>
      </c>
      <c r="D877" s="35">
        <v>18.119589000000001</v>
      </c>
      <c r="E877" s="35">
        <v>29.996641</v>
      </c>
      <c r="F877" s="35">
        <v>26.027836000000001</v>
      </c>
      <c r="G877" s="35"/>
      <c r="H877" s="86" cm="1">
        <f t="array" ref="H877">SUM($N$3:$N$7*$B877:$F877)</f>
        <v>4491087.1499999985</v>
      </c>
      <c r="I877" s="87">
        <f t="shared" si="26"/>
        <v>3.6478435927589148E-2</v>
      </c>
      <c r="J877" s="87">
        <f t="shared" si="27"/>
        <v>2.7659454999642286E-2</v>
      </c>
      <c r="K877" s="35"/>
      <c r="L877" s="35"/>
      <c r="M877" s="35"/>
      <c r="N877" s="35"/>
    </row>
    <row r="878" spans="1:14">
      <c r="A878" s="85">
        <v>44019</v>
      </c>
      <c r="B878" s="35">
        <v>19.806562</v>
      </c>
      <c r="C878" s="35">
        <v>41.032077999999998</v>
      </c>
      <c r="D878" s="35">
        <v>18.399764999999999</v>
      </c>
      <c r="E878" s="35">
        <v>29.923162000000001</v>
      </c>
      <c r="F878" s="35">
        <v>26.044913999999999</v>
      </c>
      <c r="G878" s="35"/>
      <c r="H878" s="86" cm="1">
        <f t="array" ref="H878">SUM($N$3:$N$7*$B878:$F878)</f>
        <v>4461813.8729999997</v>
      </c>
      <c r="I878" s="87">
        <f t="shared" si="26"/>
        <v>-6.5180825983300883E-3</v>
      </c>
      <c r="J878" s="87">
        <f t="shared" si="27"/>
        <v>2.972258387082527E-2</v>
      </c>
      <c r="K878" s="35"/>
      <c r="L878" s="35"/>
      <c r="M878" s="35"/>
      <c r="N878" s="35"/>
    </row>
    <row r="879" spans="1:14">
      <c r="A879" s="85">
        <v>44020</v>
      </c>
      <c r="B879" s="35">
        <v>19.427022999999998</v>
      </c>
      <c r="C879" s="35">
        <v>40.562018999999999</v>
      </c>
      <c r="D879" s="35">
        <v>18.06447</v>
      </c>
      <c r="E879" s="35">
        <v>29.831316000000001</v>
      </c>
      <c r="F879" s="35">
        <v>25.61795</v>
      </c>
      <c r="G879" s="35"/>
      <c r="H879" s="86" cm="1">
        <f t="array" ref="H879">SUM($N$3:$N$7*$B879:$F879)</f>
        <v>4405591.6739999996</v>
      </c>
      <c r="I879" s="87">
        <f t="shared" si="26"/>
        <v>-1.260074951584611E-2</v>
      </c>
      <c r="J879" s="87">
        <f t="shared" si="27"/>
        <v>-1.9036699388030986E-2</v>
      </c>
      <c r="K879" s="35"/>
      <c r="L879" s="35"/>
      <c r="M879" s="35"/>
      <c r="N879" s="35"/>
    </row>
    <row r="880" spans="1:14">
      <c r="A880" s="85">
        <v>44021</v>
      </c>
      <c r="B880" s="35">
        <v>18.923915999999998</v>
      </c>
      <c r="C880" s="35">
        <v>41.267105000000001</v>
      </c>
      <c r="D880" s="35">
        <v>17.902062999999998</v>
      </c>
      <c r="E880" s="35">
        <v>29.51416</v>
      </c>
      <c r="F880" s="35">
        <v>25.020195000000001</v>
      </c>
      <c r="G880" s="35"/>
      <c r="H880" s="86" cm="1">
        <f t="array" ref="H880">SUM($N$3:$N$7*$B880:$F880)</f>
        <v>4376705.4869999997</v>
      </c>
      <c r="I880" s="87">
        <f t="shared" si="26"/>
        <v>-6.5567100034427117E-3</v>
      </c>
      <c r="J880" s="87">
        <f t="shared" si="27"/>
        <v>-1.9074840058887377E-2</v>
      </c>
      <c r="K880" s="35"/>
      <c r="L880" s="35"/>
      <c r="M880" s="35"/>
      <c r="N880" s="35"/>
    </row>
    <row r="881" spans="1:14">
      <c r="A881" s="85">
        <v>44022</v>
      </c>
      <c r="B881" s="35">
        <v>19.53294</v>
      </c>
      <c r="C881" s="35">
        <v>40.268234</v>
      </c>
      <c r="D881" s="35">
        <v>17.87886</v>
      </c>
      <c r="E881" s="35">
        <v>28.842537</v>
      </c>
      <c r="F881" s="35">
        <v>25.173904</v>
      </c>
      <c r="G881" s="35"/>
      <c r="H881" s="86" cm="1">
        <f t="array" ref="H881">SUM($N$3:$N$7*$B881:$F881)</f>
        <v>4345983.6749999998</v>
      </c>
      <c r="I881" s="87">
        <f t="shared" si="26"/>
        <v>-7.0193921183986374E-3</v>
      </c>
      <c r="J881" s="87">
        <f t="shared" si="27"/>
        <v>-1.3530078003320622E-2</v>
      </c>
      <c r="K881" s="35"/>
      <c r="L881" s="35"/>
      <c r="M881" s="35"/>
      <c r="N881" s="35"/>
    </row>
    <row r="882" spans="1:14">
      <c r="A882" s="85">
        <v>44025</v>
      </c>
      <c r="B882" s="35">
        <v>19.797737000000001</v>
      </c>
      <c r="C882" s="35">
        <v>42.187637000000002</v>
      </c>
      <c r="D882" s="35">
        <v>18.305765000000001</v>
      </c>
      <c r="E882" s="35">
        <v>28.973130999999999</v>
      </c>
      <c r="F882" s="35">
        <v>25.071432000000001</v>
      </c>
      <c r="G882" s="35"/>
      <c r="H882" s="86" cm="1">
        <f t="array" ref="H882">SUM($N$3:$N$7*$B882:$F882)</f>
        <v>4433078.1660000002</v>
      </c>
      <c r="I882" s="87">
        <f t="shared" si="26"/>
        <v>2.004022507056491E-2</v>
      </c>
      <c r="J882" s="87">
        <f t="shared" si="27"/>
        <v>1.2880162754254965E-2</v>
      </c>
      <c r="K882" s="35"/>
      <c r="L882" s="35"/>
      <c r="M882" s="35"/>
      <c r="N882" s="35"/>
    </row>
    <row r="883" spans="1:14">
      <c r="A883" s="85">
        <v>44026</v>
      </c>
      <c r="B883" s="35">
        <v>19.788907999999999</v>
      </c>
      <c r="C883" s="35">
        <v>41.991779000000001</v>
      </c>
      <c r="D883" s="35">
        <v>18.23152</v>
      </c>
      <c r="E883" s="35">
        <v>29.719380999999998</v>
      </c>
      <c r="F883" s="35">
        <v>25.515476</v>
      </c>
      <c r="G883" s="35"/>
      <c r="H883" s="86" cm="1">
        <f t="array" ref="H883">SUM($N$3:$N$7*$B883:$F883)</f>
        <v>4463153.1120000007</v>
      </c>
      <c r="I883" s="87">
        <f t="shared" si="26"/>
        <v>6.784212881844498E-3</v>
      </c>
      <c r="J883" s="87">
        <f t="shared" si="27"/>
        <v>2.6960395105487978E-2</v>
      </c>
      <c r="K883" s="35"/>
      <c r="L883" s="35"/>
      <c r="M883" s="35"/>
      <c r="N883" s="35"/>
    </row>
    <row r="884" spans="1:14">
      <c r="A884" s="85">
        <v>44027</v>
      </c>
      <c r="B884" s="35">
        <v>20.106663000000001</v>
      </c>
      <c r="C884" s="35">
        <v>42.579349999999998</v>
      </c>
      <c r="D884" s="35">
        <v>18.505295</v>
      </c>
      <c r="E884" s="35">
        <v>29.607443</v>
      </c>
      <c r="F884" s="35">
        <v>25.925364999999999</v>
      </c>
      <c r="G884" s="35"/>
      <c r="H884" s="86" cm="1">
        <f t="array" ref="H884">SUM($N$3:$N$7*$B884:$F884)</f>
        <v>4511895.8279999988</v>
      </c>
      <c r="I884" s="87">
        <f t="shared" si="26"/>
        <v>1.0921139108793776E-2</v>
      </c>
      <c r="J884" s="87">
        <f t="shared" si="27"/>
        <v>1.7779443323264532E-2</v>
      </c>
      <c r="K884" s="35"/>
      <c r="L884" s="35"/>
      <c r="M884" s="35"/>
      <c r="N884" s="35"/>
    </row>
    <row r="885" spans="1:14">
      <c r="A885" s="85">
        <v>44028</v>
      </c>
      <c r="B885" s="35">
        <v>20.044874</v>
      </c>
      <c r="C885" s="35">
        <v>43.343189000000002</v>
      </c>
      <c r="D885" s="35">
        <v>18.282561999999999</v>
      </c>
      <c r="E885" s="35">
        <v>29.756692999999999</v>
      </c>
      <c r="F885" s="35">
        <v>25.720423</v>
      </c>
      <c r="G885" s="35"/>
      <c r="H885" s="86" cm="1">
        <f t="array" ref="H885">SUM($N$3:$N$7*$B885:$F885)</f>
        <v>4525875.4529999988</v>
      </c>
      <c r="I885" s="87">
        <f t="shared" si="26"/>
        <v>3.0983926785821403E-3</v>
      </c>
      <c r="J885" s="87">
        <f t="shared" si="27"/>
        <v>1.4053369764832402E-2</v>
      </c>
      <c r="K885" s="35"/>
      <c r="L885" s="35"/>
      <c r="M885" s="35"/>
      <c r="N885" s="35"/>
    </row>
    <row r="886" spans="1:14">
      <c r="A886" s="85">
        <v>44029</v>
      </c>
      <c r="B886" s="35">
        <v>19.638860999999999</v>
      </c>
      <c r="C886" s="35">
        <v>42.618518999999999</v>
      </c>
      <c r="D886" s="35">
        <v>18.254721</v>
      </c>
      <c r="E886" s="35">
        <v>29.122378999999999</v>
      </c>
      <c r="F886" s="35">
        <v>25.686264000000001</v>
      </c>
      <c r="G886" s="35"/>
      <c r="H886" s="86" cm="1">
        <f t="array" ref="H886">SUM($N$3:$N$7*$B886:$F886)</f>
        <v>4465584.5520000001</v>
      </c>
      <c r="I886" s="87">
        <f t="shared" si="26"/>
        <v>-1.3321378731276035E-2</v>
      </c>
      <c r="J886" s="87">
        <f t="shared" si="27"/>
        <v>-1.0264260915023637E-2</v>
      </c>
      <c r="K886" s="35"/>
      <c r="L886" s="35"/>
      <c r="M886" s="35"/>
      <c r="N886" s="35"/>
    </row>
    <row r="887" spans="1:14">
      <c r="A887" s="85">
        <v>44032</v>
      </c>
      <c r="B887" s="35">
        <v>19.453503000000001</v>
      </c>
      <c r="C887" s="35">
        <v>43.401947</v>
      </c>
      <c r="D887" s="35">
        <v>18.120152999999998</v>
      </c>
      <c r="E887" s="35">
        <v>29.570131</v>
      </c>
      <c r="F887" s="35">
        <v>25.447161000000001</v>
      </c>
      <c r="G887" s="35"/>
      <c r="H887" s="86" cm="1">
        <f t="array" ref="H887">SUM($N$3:$N$7*$B887:$F887)</f>
        <v>4487765.5350000011</v>
      </c>
      <c r="I887" s="87">
        <f t="shared" si="26"/>
        <v>4.9670950671099057E-3</v>
      </c>
      <c r="J887" s="87">
        <f t="shared" si="27"/>
        <v>-8.4204522187495412E-3</v>
      </c>
      <c r="K887" s="35"/>
      <c r="L887" s="35"/>
      <c r="M887" s="35"/>
      <c r="N887" s="35"/>
    </row>
    <row r="888" spans="1:14">
      <c r="A888" s="85">
        <v>44033</v>
      </c>
      <c r="B888" s="35">
        <v>19.665338999999999</v>
      </c>
      <c r="C888" s="35">
        <v>43.343189000000002</v>
      </c>
      <c r="D888" s="35">
        <v>18.380009000000001</v>
      </c>
      <c r="E888" s="35">
        <v>29.794004000000001</v>
      </c>
      <c r="F888" s="35">
        <v>26.113230000000001</v>
      </c>
      <c r="G888" s="35"/>
      <c r="H888" s="86" cm="1">
        <f t="array" ref="H888">SUM($N$3:$N$7*$B888:$F888)</f>
        <v>4530760.443</v>
      </c>
      <c r="I888" s="87">
        <f t="shared" si="26"/>
        <v>9.5804710974052298E-3</v>
      </c>
      <c r="J888" s="87">
        <f t="shared" si="27"/>
        <v>1.4595153275243522E-2</v>
      </c>
      <c r="K888" s="35"/>
      <c r="L888" s="35"/>
      <c r="M888" s="35"/>
      <c r="N888" s="35"/>
    </row>
    <row r="889" spans="1:14">
      <c r="A889" s="85">
        <v>44034</v>
      </c>
      <c r="B889" s="35">
        <v>19.471157000000002</v>
      </c>
      <c r="C889" s="35">
        <v>43.793663000000002</v>
      </c>
      <c r="D889" s="35">
        <v>18.120152999999998</v>
      </c>
      <c r="E889" s="35">
        <v>30.148474</v>
      </c>
      <c r="F889" s="35">
        <v>25.908287000000001</v>
      </c>
      <c r="G889" s="35"/>
      <c r="H889" s="86" cm="1">
        <f t="array" ref="H889">SUM($N$3:$N$7*$B889:$F889)</f>
        <v>4535577.2219999991</v>
      </c>
      <c r="I889" s="87">
        <f t="shared" si="26"/>
        <v>1.0631281570936402E-3</v>
      </c>
      <c r="J889" s="87">
        <f t="shared" si="27"/>
        <v>1.0653784523080745E-2</v>
      </c>
      <c r="K889" s="35"/>
      <c r="L889" s="35"/>
      <c r="M889" s="35"/>
      <c r="N889" s="35"/>
    </row>
    <row r="890" spans="1:14">
      <c r="A890" s="85">
        <v>44035</v>
      </c>
      <c r="B890" s="35">
        <v>19.029833</v>
      </c>
      <c r="C890" s="35">
        <v>44.400818000000001</v>
      </c>
      <c r="D890" s="35">
        <v>18.287203000000002</v>
      </c>
      <c r="E890" s="35">
        <v>29.999224000000002</v>
      </c>
      <c r="F890" s="35">
        <v>25.498398000000002</v>
      </c>
      <c r="G890" s="35"/>
      <c r="H890" s="86" cm="1">
        <f t="array" ref="H890">SUM($N$3:$N$7*$B890:$F890)</f>
        <v>4528110.7079999996</v>
      </c>
      <c r="I890" s="87">
        <f t="shared" si="26"/>
        <v>-1.6462103133825234E-3</v>
      </c>
      <c r="J890" s="87">
        <f t="shared" si="27"/>
        <v>-5.8483228882566518E-4</v>
      </c>
      <c r="K890" s="35"/>
      <c r="L890" s="35"/>
      <c r="M890" s="35"/>
      <c r="N890" s="35"/>
    </row>
    <row r="891" spans="1:14">
      <c r="A891" s="85">
        <v>44036</v>
      </c>
      <c r="B891" s="35">
        <v>18.623816999999999</v>
      </c>
      <c r="C891" s="35">
        <v>43.676147</v>
      </c>
      <c r="D891" s="35">
        <v>18.013428000000001</v>
      </c>
      <c r="E891" s="35">
        <v>29.234317999999998</v>
      </c>
      <c r="F891" s="35">
        <v>25.242218000000001</v>
      </c>
      <c r="G891" s="35"/>
      <c r="H891" s="86" cm="1">
        <f t="array" ref="H891">SUM($N$3:$N$7*$B891:$F891)</f>
        <v>4448067.6240000008</v>
      </c>
      <c r="I891" s="87">
        <f t="shared" si="26"/>
        <v>-1.7676927346008453E-2</v>
      </c>
      <c r="J891" s="87">
        <f t="shared" si="27"/>
        <v>-1.9294037719285062E-2</v>
      </c>
      <c r="K891" s="35"/>
      <c r="L891" s="35"/>
      <c r="M891" s="35"/>
      <c r="N891" s="35"/>
    </row>
    <row r="892" spans="1:14">
      <c r="A892" s="85">
        <v>44039</v>
      </c>
      <c r="B892" s="35">
        <v>18.535553</v>
      </c>
      <c r="C892" s="35">
        <v>42.912303999999999</v>
      </c>
      <c r="D892" s="35">
        <v>17.943822999999998</v>
      </c>
      <c r="E892" s="35">
        <v>29.383568</v>
      </c>
      <c r="F892" s="35">
        <v>25.037275000000001</v>
      </c>
      <c r="G892" s="35"/>
      <c r="H892" s="86" cm="1">
        <f t="array" ref="H892">SUM($N$3:$N$7*$B892:$F892)</f>
        <v>4415813.2589999996</v>
      </c>
      <c r="I892" s="87">
        <f t="shared" si="26"/>
        <v>-7.2513207366653454E-3</v>
      </c>
      <c r="J892" s="87">
        <f t="shared" si="27"/>
        <v>-2.4800067012849203E-2</v>
      </c>
      <c r="K892" s="35"/>
      <c r="L892" s="35"/>
      <c r="M892" s="35"/>
      <c r="N892" s="35"/>
    </row>
    <row r="893" spans="1:14">
      <c r="A893" s="85">
        <v>44040</v>
      </c>
      <c r="B893" s="35">
        <v>18.420808999999998</v>
      </c>
      <c r="C893" s="35">
        <v>43.676147</v>
      </c>
      <c r="D893" s="35">
        <v>17.776775000000001</v>
      </c>
      <c r="E893" s="35">
        <v>28.879850000000001</v>
      </c>
      <c r="F893" s="35">
        <v>24.559073999999999</v>
      </c>
      <c r="G893" s="35"/>
      <c r="H893" s="86" cm="1">
        <f t="array" ref="H893">SUM($N$3:$N$7*$B893:$F893)</f>
        <v>4399317.6150000002</v>
      </c>
      <c r="I893" s="87">
        <f t="shared" si="26"/>
        <v>-3.7355845984607949E-3</v>
      </c>
      <c r="J893" s="87">
        <f t="shared" si="27"/>
        <v>-1.0959817413063844E-2</v>
      </c>
      <c r="K893" s="35"/>
      <c r="L893" s="35"/>
      <c r="M893" s="35"/>
      <c r="N893" s="35"/>
    </row>
    <row r="894" spans="1:14">
      <c r="A894" s="85">
        <v>44041</v>
      </c>
      <c r="B894" s="35">
        <v>18.041273</v>
      </c>
      <c r="C894" s="35">
        <v>43.695732</v>
      </c>
      <c r="D894" s="35">
        <v>17.275628999999999</v>
      </c>
      <c r="E894" s="35">
        <v>29.141037000000001</v>
      </c>
      <c r="F894" s="35">
        <v>24.559073999999999</v>
      </c>
      <c r="G894" s="35"/>
      <c r="H894" s="86" cm="1">
        <f t="array" ref="H894">SUM($N$3:$N$7*$B894:$F894)</f>
        <v>4379520.585</v>
      </c>
      <c r="I894" s="87">
        <f t="shared" si="26"/>
        <v>-4.5000228973011147E-3</v>
      </c>
      <c r="J894" s="87">
        <f t="shared" si="27"/>
        <v>-8.218797279534118E-3</v>
      </c>
      <c r="K894" s="35"/>
      <c r="L894" s="35"/>
      <c r="M894" s="35"/>
      <c r="N894" s="35"/>
    </row>
    <row r="895" spans="1:14">
      <c r="A895" s="85">
        <v>44042</v>
      </c>
      <c r="B895" s="35">
        <v>17.441071999999998</v>
      </c>
      <c r="C895" s="35">
        <v>43.225676999999997</v>
      </c>
      <c r="D895" s="35">
        <v>16.946173000000002</v>
      </c>
      <c r="E895" s="35">
        <v>28.767911999999999</v>
      </c>
      <c r="F895" s="35">
        <v>23.397725999999999</v>
      </c>
      <c r="G895" s="35"/>
      <c r="H895" s="86" cm="1">
        <f t="array" ref="H895">SUM($N$3:$N$7*$B895:$F895)</f>
        <v>4282692.4799999995</v>
      </c>
      <c r="I895" s="87">
        <f t="shared" si="26"/>
        <v>-2.2109293270966668E-2</v>
      </c>
      <c r="J895" s="87">
        <f t="shared" si="27"/>
        <v>-2.6509823842305269E-2</v>
      </c>
      <c r="K895" s="35"/>
      <c r="L895" s="35"/>
      <c r="M895" s="35"/>
      <c r="N895" s="35"/>
    </row>
    <row r="896" spans="1:14">
      <c r="A896" s="85">
        <v>44043</v>
      </c>
      <c r="B896" s="35">
        <v>16.681996999999999</v>
      </c>
      <c r="C896" s="35">
        <v>43.617393</v>
      </c>
      <c r="D896" s="35">
        <v>17.396276</v>
      </c>
      <c r="E896" s="35">
        <v>26.566475000000001</v>
      </c>
      <c r="F896" s="35">
        <v>22.817053000000001</v>
      </c>
      <c r="G896" s="35"/>
      <c r="H896" s="86" cm="1">
        <f t="array" ref="H896">SUM($N$3:$N$7*$B896:$F896)</f>
        <v>4193613.4019999998</v>
      </c>
      <c r="I896" s="87">
        <f t="shared" si="26"/>
        <v>-2.0799783878014955E-2</v>
      </c>
      <c r="J896" s="87">
        <f t="shared" si="27"/>
        <v>-4.2449208627249879E-2</v>
      </c>
      <c r="K896" s="35"/>
      <c r="L896" s="35"/>
      <c r="M896" s="35"/>
      <c r="N896" s="35"/>
    </row>
    <row r="897" spans="1:14">
      <c r="A897" s="85">
        <v>44046</v>
      </c>
      <c r="B897" s="35">
        <v>17.189518</v>
      </c>
      <c r="C897" s="35">
        <v>44.146210000000004</v>
      </c>
      <c r="D897" s="35">
        <v>17.674689999999998</v>
      </c>
      <c r="E897" s="35">
        <v>27.629883</v>
      </c>
      <c r="F897" s="35">
        <v>23.397725999999999</v>
      </c>
      <c r="G897" s="35"/>
      <c r="H897" s="86" cm="1">
        <f t="array" ref="H897">SUM($N$3:$N$7*$B897:$F897)</f>
        <v>4291254.8909999989</v>
      </c>
      <c r="I897" s="87">
        <f t="shared" si="26"/>
        <v>2.3283378709499702E-2</v>
      </c>
      <c r="J897" s="87">
        <f t="shared" si="27"/>
        <v>1.9993055863771758E-3</v>
      </c>
      <c r="K897" s="35"/>
      <c r="L897" s="35"/>
      <c r="M897" s="35"/>
      <c r="N897" s="35"/>
    </row>
    <row r="898" spans="1:14">
      <c r="A898" s="85">
        <v>44047</v>
      </c>
      <c r="B898" s="35">
        <v>17.679387999999999</v>
      </c>
      <c r="C898" s="35">
        <v>43.891593999999998</v>
      </c>
      <c r="D898" s="35">
        <v>17.957747000000001</v>
      </c>
      <c r="E898" s="35">
        <v>27.126162999999998</v>
      </c>
      <c r="F898" s="35">
        <v>24.541996000000001</v>
      </c>
      <c r="G898" s="35"/>
      <c r="H898" s="86" cm="1">
        <f t="array" ref="H898">SUM($N$3:$N$7*$B898:$F898)</f>
        <v>4329497.3040000005</v>
      </c>
      <c r="I898" s="87">
        <f t="shared" si="26"/>
        <v>8.9117085727550283E-3</v>
      </c>
      <c r="J898" s="87">
        <f t="shared" si="27"/>
        <v>3.2402581967902799E-2</v>
      </c>
      <c r="K898" s="35"/>
      <c r="L898" s="35"/>
      <c r="M898" s="35"/>
      <c r="N898" s="35"/>
    </row>
    <row r="899" spans="1:14">
      <c r="A899" s="85">
        <v>44048</v>
      </c>
      <c r="B899" s="35">
        <v>17.847090000000001</v>
      </c>
      <c r="C899" s="35">
        <v>43.499873999999998</v>
      </c>
      <c r="D899" s="35">
        <v>18.598099000000001</v>
      </c>
      <c r="E899" s="35">
        <v>27.331381</v>
      </c>
      <c r="F899" s="35">
        <v>25.395925999999999</v>
      </c>
      <c r="G899" s="35"/>
      <c r="H899" s="86" cm="1">
        <f t="array" ref="H899">SUM($N$3:$N$7*$B899:$F899)</f>
        <v>4378188.21</v>
      </c>
      <c r="I899" s="87">
        <f t="shared" si="26"/>
        <v>1.1246318586459081E-2</v>
      </c>
      <c r="J899" s="87">
        <f t="shared" si="27"/>
        <v>2.0258251072972966E-2</v>
      </c>
      <c r="K899" s="35"/>
      <c r="L899" s="35"/>
      <c r="M899" s="35"/>
      <c r="N899" s="35"/>
    </row>
    <row r="900" spans="1:14">
      <c r="A900" s="85">
        <v>44049</v>
      </c>
      <c r="B900" s="35">
        <v>17.569056</v>
      </c>
      <c r="C900" s="35">
        <v>43.010235000000002</v>
      </c>
      <c r="D900" s="35">
        <v>18.412490999999999</v>
      </c>
      <c r="E900" s="35">
        <v>27.032881</v>
      </c>
      <c r="F900" s="35">
        <v>25.003119000000002</v>
      </c>
      <c r="G900" s="35"/>
      <c r="H900" s="86" cm="1">
        <f t="array" ref="H900">SUM($N$3:$N$7*$B900:$F900)</f>
        <v>4323916.8059999999</v>
      </c>
      <c r="I900" s="87">
        <f t="shared" si="26"/>
        <v>-1.2395859062440784E-2</v>
      </c>
      <c r="J900" s="87">
        <f t="shared" si="27"/>
        <v>-1.2889482561508903E-3</v>
      </c>
      <c r="K900" s="35"/>
      <c r="L900" s="35"/>
      <c r="M900" s="35"/>
      <c r="N900" s="35"/>
    </row>
    <row r="901" spans="1:14">
      <c r="A901" s="85">
        <v>44050</v>
      </c>
      <c r="B901" s="35">
        <v>17.516098</v>
      </c>
      <c r="C901" s="35">
        <v>43.793663000000002</v>
      </c>
      <c r="D901" s="35">
        <v>18.421769999999999</v>
      </c>
      <c r="E901" s="35">
        <v>26.809007999999999</v>
      </c>
      <c r="F901" s="35">
        <v>24.661545</v>
      </c>
      <c r="G901" s="35"/>
      <c r="H901" s="86" cm="1">
        <f t="array" ref="H901">SUM($N$3:$N$7*$B901:$F901)</f>
        <v>4329668.7719999989</v>
      </c>
      <c r="I901" s="87">
        <f t="shared" ref="I901:I964" si="28">H901/H900-1</f>
        <v>1.3302675000632647E-3</v>
      </c>
      <c r="J901" s="87">
        <f t="shared" si="27"/>
        <v>-1.1082081370823671E-2</v>
      </c>
      <c r="K901" s="35"/>
      <c r="L901" s="35"/>
      <c r="M901" s="35"/>
      <c r="N901" s="35"/>
    </row>
    <row r="902" spans="1:14">
      <c r="A902" s="85">
        <v>44053</v>
      </c>
      <c r="B902" s="35">
        <v>17.882394999999999</v>
      </c>
      <c r="C902" s="35">
        <v>44.361649</v>
      </c>
      <c r="D902" s="35">
        <v>18.746587999999999</v>
      </c>
      <c r="E902" s="35">
        <v>27.182130999999998</v>
      </c>
      <c r="F902" s="35">
        <v>24.917726999999999</v>
      </c>
      <c r="G902" s="35"/>
      <c r="H902" s="86" cm="1">
        <f t="array" ref="H902">SUM($N$3:$N$7*$B902:$F902)</f>
        <v>4391986.169999999</v>
      </c>
      <c r="I902" s="87">
        <f t="shared" si="28"/>
        <v>1.4393109792371961E-2</v>
      </c>
      <c r="J902" s="87">
        <f t="shared" ref="J902:J965" si="29">H902/H900-1</f>
        <v>1.5742523978616862E-2</v>
      </c>
      <c r="K902" s="35"/>
      <c r="L902" s="35"/>
      <c r="M902" s="35"/>
      <c r="N902" s="35"/>
    </row>
    <row r="903" spans="1:14">
      <c r="A903" s="85">
        <v>44054</v>
      </c>
      <c r="B903" s="35">
        <v>18.57086</v>
      </c>
      <c r="C903" s="35">
        <v>44.714191</v>
      </c>
      <c r="D903" s="35">
        <v>19.331257000000001</v>
      </c>
      <c r="E903" s="35">
        <v>28.525380999999999</v>
      </c>
      <c r="F903" s="35">
        <v>25.395925999999999</v>
      </c>
      <c r="G903" s="35"/>
      <c r="H903" s="86" cm="1">
        <f t="array" ref="H903">SUM($N$3:$N$7*$B903:$F903)</f>
        <v>4505741.2949999999</v>
      </c>
      <c r="I903" s="87">
        <f t="shared" si="28"/>
        <v>2.5900610930202683E-2</v>
      </c>
      <c r="J903" s="87">
        <f t="shared" si="29"/>
        <v>4.066651105938246E-2</v>
      </c>
      <c r="K903" s="35"/>
      <c r="L903" s="35"/>
      <c r="M903" s="35"/>
      <c r="N903" s="35"/>
    </row>
    <row r="904" spans="1:14">
      <c r="A904" s="85">
        <v>44055</v>
      </c>
      <c r="B904" s="35">
        <v>18.544381999999999</v>
      </c>
      <c r="C904" s="35">
        <v>45.732647</v>
      </c>
      <c r="D904" s="35">
        <v>19.915928000000001</v>
      </c>
      <c r="E904" s="35">
        <v>28.394788999999999</v>
      </c>
      <c r="F904" s="35">
        <v>25.447161000000001</v>
      </c>
      <c r="G904" s="35"/>
      <c r="H904" s="86" cm="1">
        <f t="array" ref="H904">SUM($N$3:$N$7*$B904:$F904)</f>
        <v>4555151.9310000017</v>
      </c>
      <c r="I904" s="87">
        <f t="shared" si="28"/>
        <v>1.0966150243653106E-2</v>
      </c>
      <c r="J904" s="87">
        <f t="shared" si="29"/>
        <v>3.7150791164718644E-2</v>
      </c>
      <c r="K904" s="35"/>
      <c r="L904" s="35"/>
      <c r="M904" s="35"/>
      <c r="N904" s="35"/>
    </row>
    <row r="905" spans="1:14">
      <c r="A905" s="85">
        <v>44056</v>
      </c>
      <c r="B905" s="35">
        <v>18.341372</v>
      </c>
      <c r="C905" s="35">
        <v>45.497619999999998</v>
      </c>
      <c r="D905" s="35">
        <v>19.730319999999999</v>
      </c>
      <c r="E905" s="35">
        <v>27.909725000000002</v>
      </c>
      <c r="F905" s="35">
        <v>24.798176000000002</v>
      </c>
      <c r="G905" s="35"/>
      <c r="H905" s="86" cm="1">
        <f t="array" ref="H905">SUM($N$3:$N$7*$B905:$F905)</f>
        <v>4497148.0290000001</v>
      </c>
      <c r="I905" s="87">
        <f t="shared" si="28"/>
        <v>-1.2733692065298063E-2</v>
      </c>
      <c r="J905" s="87">
        <f t="shared" si="29"/>
        <v>-1.9071814019894218E-3</v>
      </c>
      <c r="K905" s="35"/>
      <c r="L905" s="35"/>
      <c r="M905" s="35"/>
      <c r="N905" s="35"/>
    </row>
    <row r="906" spans="1:14">
      <c r="A906" s="85">
        <v>44057</v>
      </c>
      <c r="B906" s="35">
        <v>18.270761</v>
      </c>
      <c r="C906" s="35">
        <v>44.459578999999998</v>
      </c>
      <c r="D906" s="35">
        <v>19.451902</v>
      </c>
      <c r="E906" s="35">
        <v>27.200787999999999</v>
      </c>
      <c r="F906" s="35">
        <v>24.473682</v>
      </c>
      <c r="G906" s="35"/>
      <c r="H906" s="86" cm="1">
        <f t="array" ref="H906">SUM($N$3:$N$7*$B906:$F906)</f>
        <v>4417271.4959999984</v>
      </c>
      <c r="I906" s="87">
        <f t="shared" si="28"/>
        <v>-1.7761597457970124E-2</v>
      </c>
      <c r="J906" s="87">
        <f t="shared" si="29"/>
        <v>-3.026911881065053E-2</v>
      </c>
      <c r="K906" s="35"/>
      <c r="L906" s="35"/>
      <c r="M906" s="35"/>
      <c r="N906" s="35"/>
    </row>
    <row r="907" spans="1:14">
      <c r="A907" s="85">
        <v>44060</v>
      </c>
      <c r="B907" s="35">
        <v>17.926525000000002</v>
      </c>
      <c r="C907" s="35">
        <v>44.067863000000003</v>
      </c>
      <c r="D907" s="35">
        <v>19.600390999999998</v>
      </c>
      <c r="E907" s="35">
        <v>27.592569000000001</v>
      </c>
      <c r="F907" s="35">
        <v>24.183344000000002</v>
      </c>
      <c r="G907" s="35"/>
      <c r="H907" s="86" cm="1">
        <f t="array" ref="H907">SUM($N$3:$N$7*$B907:$F907)</f>
        <v>4401232.8360000001</v>
      </c>
      <c r="I907" s="87">
        <f t="shared" si="28"/>
        <v>-3.6308974928350723E-3</v>
      </c>
      <c r="J907" s="87">
        <f t="shared" si="29"/>
        <v>-2.1328004411126256E-2</v>
      </c>
      <c r="K907" s="35"/>
      <c r="L907" s="35"/>
      <c r="M907" s="35"/>
      <c r="N907" s="35"/>
    </row>
    <row r="908" spans="1:14">
      <c r="A908" s="85">
        <v>44061</v>
      </c>
      <c r="B908" s="35">
        <v>17.900047000000001</v>
      </c>
      <c r="C908" s="35">
        <v>43.734904999999998</v>
      </c>
      <c r="D908" s="35">
        <v>19.665355999999999</v>
      </c>
      <c r="E908" s="35">
        <v>27.256758000000001</v>
      </c>
      <c r="F908" s="35">
        <v>24.063793</v>
      </c>
      <c r="G908" s="35"/>
      <c r="H908" s="86" cm="1">
        <f t="array" ref="H908">SUM($N$3:$N$7*$B908:$F908)</f>
        <v>4376488.347000001</v>
      </c>
      <c r="I908" s="87">
        <f t="shared" si="28"/>
        <v>-5.6221722235645366E-3</v>
      </c>
      <c r="J908" s="87">
        <f t="shared" si="29"/>
        <v>-9.2326561853687261E-3</v>
      </c>
      <c r="K908" s="35"/>
      <c r="L908" s="35"/>
      <c r="M908" s="35"/>
      <c r="N908" s="35"/>
    </row>
    <row r="909" spans="1:14">
      <c r="A909" s="85">
        <v>44062</v>
      </c>
      <c r="B909" s="35">
        <v>17.997139000000001</v>
      </c>
      <c r="C909" s="35">
        <v>43.499873999999998</v>
      </c>
      <c r="D909" s="35">
        <v>19.786000999999999</v>
      </c>
      <c r="E909" s="35">
        <v>27.088851999999999</v>
      </c>
      <c r="F909" s="35">
        <v>24.080871999999999</v>
      </c>
      <c r="G909" s="35"/>
      <c r="H909" s="86" cm="1">
        <f t="array" ref="H909">SUM($N$3:$N$7*$B909:$F909)</f>
        <v>4370940.3539999994</v>
      </c>
      <c r="I909" s="87">
        <f t="shared" si="28"/>
        <v>-1.2676814286057825E-3</v>
      </c>
      <c r="J909" s="87">
        <f t="shared" si="29"/>
        <v>-6.8827265288540218E-3</v>
      </c>
      <c r="K909" s="35"/>
      <c r="L909" s="35"/>
      <c r="M909" s="35"/>
      <c r="N909" s="35"/>
    </row>
    <row r="910" spans="1:14">
      <c r="A910" s="85">
        <v>44063</v>
      </c>
      <c r="B910" s="35">
        <v>17.705866</v>
      </c>
      <c r="C910" s="35">
        <v>43.225676999999997</v>
      </c>
      <c r="D910" s="35">
        <v>19.294136000000002</v>
      </c>
      <c r="E910" s="35">
        <v>26.510508000000002</v>
      </c>
      <c r="F910" s="35">
        <v>23.756375999999999</v>
      </c>
      <c r="G910" s="35"/>
      <c r="H910" s="86" cm="1">
        <f t="array" ref="H910">SUM($N$3:$N$7*$B910:$F910)</f>
        <v>4306254.578999999</v>
      </c>
      <c r="I910" s="87">
        <f t="shared" si="28"/>
        <v>-1.4799052323101192E-2</v>
      </c>
      <c r="J910" s="87">
        <f t="shared" si="29"/>
        <v>-1.6047973267916071E-2</v>
      </c>
      <c r="K910" s="35"/>
      <c r="L910" s="35"/>
      <c r="M910" s="35"/>
      <c r="N910" s="35"/>
    </row>
    <row r="911" spans="1:14">
      <c r="A911" s="85">
        <v>44064</v>
      </c>
      <c r="B911" s="35">
        <v>17.648492999999998</v>
      </c>
      <c r="C911" s="35">
        <v>43.852421</v>
      </c>
      <c r="D911" s="35">
        <v>19.080684999999999</v>
      </c>
      <c r="E911" s="35">
        <v>25.988132</v>
      </c>
      <c r="F911" s="35">
        <v>23.397725999999999</v>
      </c>
      <c r="G911" s="35"/>
      <c r="H911" s="86" cm="1">
        <f t="array" ref="H911">SUM($N$3:$N$7*$B911:$F911)</f>
        <v>4288926.0810000002</v>
      </c>
      <c r="I911" s="87">
        <f t="shared" si="28"/>
        <v>-4.0240300897451675E-3</v>
      </c>
      <c r="J911" s="87">
        <f t="shared" si="29"/>
        <v>-1.8763530580998444E-2</v>
      </c>
      <c r="K911" s="35"/>
      <c r="L911" s="35"/>
      <c r="M911" s="35"/>
      <c r="N911" s="35"/>
    </row>
    <row r="912" spans="1:14">
      <c r="A912" s="85">
        <v>44067</v>
      </c>
      <c r="B912" s="35">
        <v>18.005963999999999</v>
      </c>
      <c r="C912" s="35">
        <v>44.772948999999997</v>
      </c>
      <c r="D912" s="35">
        <v>19.451902</v>
      </c>
      <c r="E912" s="35">
        <v>26.323944000000001</v>
      </c>
      <c r="F912" s="35">
        <v>24.388286999999998</v>
      </c>
      <c r="G912" s="35"/>
      <c r="H912" s="86" cm="1">
        <f t="array" ref="H912">SUM($N$3:$N$7*$B912:$F912)</f>
        <v>4387120.5180000002</v>
      </c>
      <c r="I912" s="87">
        <f t="shared" si="28"/>
        <v>2.2894877446128614E-2</v>
      </c>
      <c r="J912" s="87">
        <f t="shared" si="29"/>
        <v>1.8778717680639323E-2</v>
      </c>
      <c r="K912" s="35"/>
      <c r="L912" s="35"/>
      <c r="M912" s="35"/>
      <c r="N912" s="35"/>
    </row>
    <row r="913" spans="1:14">
      <c r="A913" s="85">
        <v>44068</v>
      </c>
      <c r="B913" s="35">
        <v>18.094228999999999</v>
      </c>
      <c r="C913" s="35">
        <v>44.929634</v>
      </c>
      <c r="D913" s="35">
        <v>19.414781999999999</v>
      </c>
      <c r="E913" s="35">
        <v>26.267976999999998</v>
      </c>
      <c r="F913" s="35">
        <v>23.910086</v>
      </c>
      <c r="G913" s="35"/>
      <c r="H913" s="86" cm="1">
        <f t="array" ref="H913">SUM($N$3:$N$7*$B913:$F913)</f>
        <v>4376351.3639999991</v>
      </c>
      <c r="I913" s="87">
        <f t="shared" si="28"/>
        <v>-2.4547203469373891E-3</v>
      </c>
      <c r="J913" s="87">
        <f t="shared" si="29"/>
        <v>2.0383956577683549E-2</v>
      </c>
      <c r="K913" s="35"/>
      <c r="L913" s="35"/>
      <c r="M913" s="35"/>
      <c r="N913" s="35"/>
    </row>
    <row r="914" spans="1:14">
      <c r="A914" s="85">
        <v>44069</v>
      </c>
      <c r="B914" s="35">
        <v>18.253105000000001</v>
      </c>
      <c r="C914" s="35">
        <v>44.342064000000001</v>
      </c>
      <c r="D914" s="35">
        <v>19.340540000000001</v>
      </c>
      <c r="E914" s="35">
        <v>26.379915</v>
      </c>
      <c r="F914" s="35">
        <v>23.995477999999999</v>
      </c>
      <c r="G914" s="35"/>
      <c r="H914" s="86" cm="1">
        <f t="array" ref="H914">SUM($N$3:$N$7*$B914:$F914)</f>
        <v>4366266.3659999995</v>
      </c>
      <c r="I914" s="87">
        <f t="shared" si="28"/>
        <v>-2.3044306001019921E-3</v>
      </c>
      <c r="J914" s="87">
        <f t="shared" si="29"/>
        <v>-4.7534942143572234E-3</v>
      </c>
      <c r="K914" s="35"/>
      <c r="L914" s="35"/>
      <c r="M914" s="35"/>
      <c r="N914" s="35"/>
    </row>
    <row r="915" spans="1:14">
      <c r="A915" s="85">
        <v>44070</v>
      </c>
      <c r="B915" s="35">
        <v>17.9177</v>
      </c>
      <c r="C915" s="35">
        <v>44.067863000000003</v>
      </c>
      <c r="D915" s="35">
        <v>19.136368000000001</v>
      </c>
      <c r="E915" s="35">
        <v>26.603788000000002</v>
      </c>
      <c r="F915" s="35">
        <v>23.517277</v>
      </c>
      <c r="G915" s="35"/>
      <c r="H915" s="86" cm="1">
        <f t="array" ref="H915">SUM($N$3:$N$7*$B915:$F915)</f>
        <v>4331018.8679999998</v>
      </c>
      <c r="I915" s="87">
        <f t="shared" si="28"/>
        <v>-8.072686145415009E-3</v>
      </c>
      <c r="J915" s="87">
        <f t="shared" si="29"/>
        <v>-1.0358513800538427E-2</v>
      </c>
      <c r="K915" s="35"/>
      <c r="L915" s="35"/>
      <c r="M915" s="35"/>
      <c r="N915" s="35"/>
    </row>
    <row r="916" spans="1:14">
      <c r="A916" s="85">
        <v>44071</v>
      </c>
      <c r="B916" s="35">
        <v>18.385504000000001</v>
      </c>
      <c r="C916" s="35">
        <v>44.557502999999997</v>
      </c>
      <c r="D916" s="35">
        <v>19.331257000000001</v>
      </c>
      <c r="E916" s="35">
        <v>26.790351999999999</v>
      </c>
      <c r="F916" s="35">
        <v>23.551435000000001</v>
      </c>
      <c r="G916" s="35"/>
      <c r="H916" s="86" cm="1">
        <f t="array" ref="H916">SUM($N$3:$N$7*$B916:$F916)</f>
        <v>4376329.6829999993</v>
      </c>
      <c r="I916" s="87">
        <f t="shared" si="28"/>
        <v>1.0461929716995888E-2</v>
      </c>
      <c r="J916" s="87">
        <f t="shared" si="29"/>
        <v>2.3047876965003322E-3</v>
      </c>
      <c r="K916" s="35"/>
      <c r="L916" s="35"/>
      <c r="M916" s="35"/>
      <c r="N916" s="35"/>
    </row>
    <row r="917" spans="1:14">
      <c r="A917" s="85">
        <v>44074</v>
      </c>
      <c r="B917" s="35">
        <v>17.988309999999998</v>
      </c>
      <c r="C917" s="35">
        <v>44.067863000000003</v>
      </c>
      <c r="D917" s="35">
        <v>19.312695999999999</v>
      </c>
      <c r="E917" s="35">
        <v>26.156040000000001</v>
      </c>
      <c r="F917" s="35">
        <v>23.278175000000001</v>
      </c>
      <c r="G917" s="35"/>
      <c r="H917" s="86" cm="1">
        <f t="array" ref="H917">SUM($N$3:$N$7*$B917:$F917)</f>
        <v>4316501.7719999999</v>
      </c>
      <c r="I917" s="87">
        <f t="shared" si="28"/>
        <v>-1.3670796154230058E-2</v>
      </c>
      <c r="J917" s="87">
        <f t="shared" si="29"/>
        <v>-3.3518893457750165E-3</v>
      </c>
      <c r="K917" s="35"/>
      <c r="L917" s="35"/>
      <c r="M917" s="35"/>
      <c r="N917" s="35"/>
    </row>
    <row r="918" spans="1:14">
      <c r="A918" s="85">
        <v>44075</v>
      </c>
      <c r="B918" s="35">
        <v>17.988309999999998</v>
      </c>
      <c r="C918" s="35">
        <v>44.302894999999999</v>
      </c>
      <c r="D918" s="35">
        <v>19.359100000000002</v>
      </c>
      <c r="E918" s="35">
        <v>25.782914999999999</v>
      </c>
      <c r="F918" s="35">
        <v>23.209862000000001</v>
      </c>
      <c r="G918" s="35"/>
      <c r="H918" s="86" cm="1">
        <f t="array" ref="H918">SUM($N$3:$N$7*$B918:$F918)</f>
        <v>4311221.7060000002</v>
      </c>
      <c r="I918" s="87">
        <f t="shared" si="28"/>
        <v>-1.2232280394856021E-3</v>
      </c>
      <c r="J918" s="87">
        <f t="shared" si="29"/>
        <v>-1.4877301692537759E-2</v>
      </c>
      <c r="K918" s="35"/>
      <c r="L918" s="35"/>
      <c r="M918" s="35"/>
      <c r="N918" s="35"/>
    </row>
    <row r="919" spans="1:14">
      <c r="A919" s="85">
        <v>44076</v>
      </c>
      <c r="B919" s="35">
        <v>17.604361000000001</v>
      </c>
      <c r="C919" s="35">
        <v>45.556376999999998</v>
      </c>
      <c r="D919" s="35">
        <v>19.479745999999999</v>
      </c>
      <c r="E919" s="35">
        <v>25.297853</v>
      </c>
      <c r="F919" s="35">
        <v>23.141548</v>
      </c>
      <c r="G919" s="35"/>
      <c r="H919" s="86" cm="1">
        <f t="array" ref="H919">SUM($N$3:$N$7*$B919:$F919)</f>
        <v>4325636.2049999991</v>
      </c>
      <c r="I919" s="87">
        <f t="shared" si="28"/>
        <v>3.3434835837689025E-3</v>
      </c>
      <c r="J919" s="87">
        <f t="shared" si="29"/>
        <v>2.1161657014139301E-3</v>
      </c>
      <c r="K919" s="35"/>
      <c r="L919" s="35"/>
      <c r="M919" s="35"/>
      <c r="N919" s="35"/>
    </row>
    <row r="920" spans="1:14">
      <c r="A920" s="85">
        <v>44077</v>
      </c>
      <c r="B920" s="35">
        <v>17.608775999999999</v>
      </c>
      <c r="C920" s="35">
        <v>44.439995000000003</v>
      </c>
      <c r="D920" s="35">
        <v>19.489025000000002</v>
      </c>
      <c r="E920" s="35">
        <v>25.894852</v>
      </c>
      <c r="F920" s="35">
        <v>22.970759999999999</v>
      </c>
      <c r="G920" s="35"/>
      <c r="H920" s="86" cm="1">
        <f t="array" ref="H920">SUM($N$3:$N$7*$B920:$F920)</f>
        <v>4303312.4640000006</v>
      </c>
      <c r="I920" s="87">
        <f t="shared" si="28"/>
        <v>-5.1607994620986863E-3</v>
      </c>
      <c r="J920" s="87">
        <f t="shared" si="29"/>
        <v>-1.8345709266104349E-3</v>
      </c>
      <c r="K920" s="35"/>
      <c r="L920" s="35"/>
      <c r="M920" s="35"/>
      <c r="N920" s="35"/>
    </row>
    <row r="921" spans="1:14">
      <c r="A921" s="85">
        <v>44078</v>
      </c>
      <c r="B921" s="35">
        <v>17.900047000000001</v>
      </c>
      <c r="C921" s="35">
        <v>43.617393</v>
      </c>
      <c r="D921" s="35">
        <v>20.073694</v>
      </c>
      <c r="E921" s="35">
        <v>25.932165000000001</v>
      </c>
      <c r="F921" s="35">
        <v>23.073232999999998</v>
      </c>
      <c r="G921" s="35"/>
      <c r="H921" s="86" cm="1">
        <f t="array" ref="H921">SUM($N$3:$N$7*$B921:$F921)</f>
        <v>4309685.5560000008</v>
      </c>
      <c r="I921" s="87">
        <f t="shared" si="28"/>
        <v>1.4809735647400846E-3</v>
      </c>
      <c r="J921" s="87">
        <f t="shared" si="29"/>
        <v>-3.6874689049349874E-3</v>
      </c>
      <c r="K921" s="35"/>
      <c r="L921" s="35"/>
      <c r="M921" s="35"/>
      <c r="N921" s="35"/>
    </row>
    <row r="922" spans="1:14">
      <c r="A922" s="85">
        <v>44081</v>
      </c>
      <c r="B922" s="35">
        <v>18.085401999999998</v>
      </c>
      <c r="C922" s="35">
        <v>44.47916</v>
      </c>
      <c r="D922" s="35">
        <v>20.277868000000002</v>
      </c>
      <c r="E922" s="35">
        <v>26.137383</v>
      </c>
      <c r="F922" s="35">
        <v>23.568514</v>
      </c>
      <c r="G922" s="35"/>
      <c r="H922" s="86" cm="1">
        <f t="array" ref="H922">SUM($N$3:$N$7*$B922:$F922)</f>
        <v>4374094.7910000002</v>
      </c>
      <c r="I922" s="87">
        <f t="shared" si="28"/>
        <v>1.4945228407749589E-2</v>
      </c>
      <c r="J922" s="87">
        <f t="shared" si="29"/>
        <v>1.6448335460680585E-2</v>
      </c>
      <c r="K922" s="35"/>
      <c r="L922" s="35"/>
      <c r="M922" s="35"/>
      <c r="N922" s="35"/>
    </row>
    <row r="923" spans="1:14">
      <c r="A923" s="85">
        <v>44082</v>
      </c>
      <c r="B923" s="35">
        <v>17.9177</v>
      </c>
      <c r="C923" s="35">
        <v>43.304023999999998</v>
      </c>
      <c r="D923" s="35">
        <v>20.008734</v>
      </c>
      <c r="E923" s="35">
        <v>25.503073000000001</v>
      </c>
      <c r="F923" s="35">
        <v>22.731660999999999</v>
      </c>
      <c r="G923" s="35"/>
      <c r="H923" s="86" cm="1">
        <f t="array" ref="H923">SUM($N$3:$N$7*$B923:$F923)</f>
        <v>4272351.3360000001</v>
      </c>
      <c r="I923" s="87">
        <f t="shared" si="28"/>
        <v>-2.3260459560534463E-2</v>
      </c>
      <c r="J923" s="87">
        <f t="shared" si="29"/>
        <v>-8.6628640337862439E-3</v>
      </c>
      <c r="K923" s="35"/>
      <c r="L923" s="35"/>
      <c r="M923" s="35"/>
      <c r="N923" s="35"/>
    </row>
    <row r="924" spans="1:14">
      <c r="A924" s="85">
        <v>44083</v>
      </c>
      <c r="B924" s="35">
        <v>17.961834</v>
      </c>
      <c r="C924" s="35">
        <v>43.813248000000002</v>
      </c>
      <c r="D924" s="35">
        <v>20.296429</v>
      </c>
      <c r="E924" s="35">
        <v>26.212008999999998</v>
      </c>
      <c r="F924" s="35">
        <v>23.46604</v>
      </c>
      <c r="G924" s="35"/>
      <c r="H924" s="86" cm="1">
        <f t="array" ref="H924">SUM($N$3:$N$7*$B924:$F924)</f>
        <v>4347735.4800000004</v>
      </c>
      <c r="I924" s="87">
        <f t="shared" si="28"/>
        <v>1.7644649999823958E-2</v>
      </c>
      <c r="J924" s="87">
        <f t="shared" si="29"/>
        <v>-6.0262322284911907E-3</v>
      </c>
      <c r="K924" s="35"/>
      <c r="L924" s="35"/>
      <c r="M924" s="35"/>
      <c r="N924" s="35"/>
    </row>
    <row r="925" spans="1:14">
      <c r="A925" s="85">
        <v>44084</v>
      </c>
      <c r="B925" s="35">
        <v>18.191322</v>
      </c>
      <c r="C925" s="35">
        <v>43.147339000000002</v>
      </c>
      <c r="D925" s="35">
        <v>20.342831</v>
      </c>
      <c r="E925" s="35">
        <v>25.577696</v>
      </c>
      <c r="F925" s="35">
        <v>23.329412000000001</v>
      </c>
      <c r="G925" s="35"/>
      <c r="H925" s="86" cm="1">
        <f t="array" ref="H925">SUM($N$3:$N$7*$B925:$F925)</f>
        <v>4309423.8000000007</v>
      </c>
      <c r="I925" s="87">
        <f t="shared" si="28"/>
        <v>-8.8118700358467139E-3</v>
      </c>
      <c r="J925" s="87">
        <f t="shared" si="29"/>
        <v>8.6772976013507197E-3</v>
      </c>
      <c r="K925" s="35"/>
      <c r="L925" s="35"/>
      <c r="M925" s="35"/>
      <c r="N925" s="35"/>
    </row>
    <row r="926" spans="1:14">
      <c r="A926" s="85">
        <v>44085</v>
      </c>
      <c r="B926" s="35">
        <v>17.891221999999999</v>
      </c>
      <c r="C926" s="35">
        <v>43.872005000000001</v>
      </c>
      <c r="D926" s="35">
        <v>20.287148999999999</v>
      </c>
      <c r="E926" s="35">
        <v>25.503073000000001</v>
      </c>
      <c r="F926" s="35">
        <v>23.107391</v>
      </c>
      <c r="G926" s="35"/>
      <c r="H926" s="86" cm="1">
        <f t="array" ref="H926">SUM($N$3:$N$7*$B926:$F926)</f>
        <v>4311807.72</v>
      </c>
      <c r="I926" s="87">
        <f t="shared" si="28"/>
        <v>5.531876442503858E-4</v>
      </c>
      <c r="J926" s="87">
        <f t="shared" si="29"/>
        <v>-8.2635570092227661E-3</v>
      </c>
      <c r="K926" s="35"/>
      <c r="L926" s="35"/>
      <c r="M926" s="35"/>
      <c r="N926" s="35"/>
    </row>
    <row r="927" spans="1:14">
      <c r="A927" s="85">
        <v>44088</v>
      </c>
      <c r="B927" s="35">
        <v>18.085401999999998</v>
      </c>
      <c r="C927" s="35">
        <v>43.832832000000003</v>
      </c>
      <c r="D927" s="35">
        <v>20.324269999999999</v>
      </c>
      <c r="E927" s="35">
        <v>25.185915000000001</v>
      </c>
      <c r="F927" s="35">
        <v>22.970759999999999</v>
      </c>
      <c r="G927" s="35"/>
      <c r="H927" s="86" cm="1">
        <f t="array" ref="H927">SUM($N$3:$N$7*$B927:$F927)</f>
        <v>4303172.9070000006</v>
      </c>
      <c r="I927" s="87">
        <f t="shared" si="28"/>
        <v>-2.0025969525373499E-3</v>
      </c>
      <c r="J927" s="87">
        <f t="shared" si="29"/>
        <v>-1.4505171201774081E-3</v>
      </c>
      <c r="K927" s="35"/>
      <c r="L927" s="35"/>
      <c r="M927" s="35"/>
      <c r="N927" s="35"/>
    </row>
    <row r="928" spans="1:14">
      <c r="A928" s="85">
        <v>44089</v>
      </c>
      <c r="B928" s="35">
        <v>17.891221999999999</v>
      </c>
      <c r="C928" s="35">
        <v>45.262591999999998</v>
      </c>
      <c r="D928" s="35">
        <v>20.435637</v>
      </c>
      <c r="E928" s="35">
        <v>25.185915000000001</v>
      </c>
      <c r="F928" s="35">
        <v>23.141548</v>
      </c>
      <c r="G928" s="35"/>
      <c r="H928" s="86" cm="1">
        <f t="array" ref="H928">SUM($N$3:$N$7*$B928:$F928)</f>
        <v>4353258.1619999995</v>
      </c>
      <c r="I928" s="87">
        <f t="shared" si="28"/>
        <v>1.1639145366091341E-2</v>
      </c>
      <c r="J928" s="87">
        <f t="shared" si="29"/>
        <v>9.6132398965136368E-3</v>
      </c>
      <c r="K928" s="35"/>
      <c r="L928" s="35"/>
      <c r="M928" s="35"/>
      <c r="N928" s="35"/>
    </row>
    <row r="929" spans="1:14">
      <c r="A929" s="85">
        <v>44090</v>
      </c>
      <c r="B929" s="35">
        <v>18.120708</v>
      </c>
      <c r="C929" s="35">
        <v>45.243008000000003</v>
      </c>
      <c r="D929" s="35">
        <v>20.751173000000001</v>
      </c>
      <c r="E929" s="35">
        <v>25.185915000000001</v>
      </c>
      <c r="F929" s="35">
        <v>23.397725999999999</v>
      </c>
      <c r="G929" s="35"/>
      <c r="H929" s="86" cm="1">
        <f t="array" ref="H929">SUM($N$3:$N$7*$B929:$F929)</f>
        <v>4379051.4899999993</v>
      </c>
      <c r="I929" s="87">
        <f t="shared" si="28"/>
        <v>5.9250628012719186E-3</v>
      </c>
      <c r="J929" s="87">
        <f t="shared" si="29"/>
        <v>1.7633170834610468E-2</v>
      </c>
      <c r="K929" s="35"/>
      <c r="L929" s="35"/>
      <c r="M929" s="35"/>
      <c r="N929" s="35"/>
    </row>
    <row r="930" spans="1:14">
      <c r="A930" s="85">
        <v>44091</v>
      </c>
      <c r="B930" s="35">
        <v>17.749995999999999</v>
      </c>
      <c r="C930" s="35">
        <v>45.086323</v>
      </c>
      <c r="D930" s="35">
        <v>20.769732000000001</v>
      </c>
      <c r="E930" s="35">
        <v>25.036664999999999</v>
      </c>
      <c r="F930" s="35">
        <v>23.124469999999999</v>
      </c>
      <c r="G930" s="35"/>
      <c r="H930" s="86" cm="1">
        <f t="array" ref="H930">SUM($N$3:$N$7*$B930:$F930)</f>
        <v>4348317.1379999993</v>
      </c>
      <c r="I930" s="87">
        <f t="shared" si="28"/>
        <v>-7.0184952312584148E-3</v>
      </c>
      <c r="J930" s="87">
        <f t="shared" si="29"/>
        <v>-1.1350174550021075E-3</v>
      </c>
      <c r="K930" s="35"/>
      <c r="L930" s="35"/>
      <c r="M930" s="35"/>
      <c r="N930" s="35"/>
    </row>
    <row r="931" spans="1:14">
      <c r="A931" s="85">
        <v>44092</v>
      </c>
      <c r="B931" s="35">
        <v>17.132145000000001</v>
      </c>
      <c r="C931" s="35">
        <v>45.223419</v>
      </c>
      <c r="D931" s="35">
        <v>20.834697999999999</v>
      </c>
      <c r="E931" s="35">
        <v>25.185915000000001</v>
      </c>
      <c r="F931" s="35">
        <v>21.826491999999998</v>
      </c>
      <c r="G931" s="35"/>
      <c r="H931" s="86" cm="1">
        <f t="array" ref="H931">SUM($N$3:$N$7*$B931:$F931)</f>
        <v>4296688.0769999996</v>
      </c>
      <c r="I931" s="87">
        <f t="shared" si="28"/>
        <v>-1.1873343033978023E-2</v>
      </c>
      <c r="J931" s="87">
        <f t="shared" si="29"/>
        <v>-1.8808505263773423E-2</v>
      </c>
      <c r="K931" s="35"/>
      <c r="L931" s="35"/>
      <c r="M931" s="35"/>
      <c r="N931" s="35"/>
    </row>
    <row r="932" spans="1:14">
      <c r="A932" s="85">
        <v>44095</v>
      </c>
      <c r="B932" s="35">
        <v>16.231847999999999</v>
      </c>
      <c r="C932" s="35">
        <v>44.361649</v>
      </c>
      <c r="D932" s="35">
        <v>20.203624999999999</v>
      </c>
      <c r="E932" s="35">
        <v>24.402353000000002</v>
      </c>
      <c r="F932" s="35">
        <v>21.314133000000002</v>
      </c>
      <c r="G932" s="35"/>
      <c r="H932" s="86" cm="1">
        <f t="array" ref="H932">SUM($N$3:$N$7*$B932:$F932)</f>
        <v>4174949.0640000002</v>
      </c>
      <c r="I932" s="87">
        <f t="shared" si="28"/>
        <v>-2.8333221034047895E-2</v>
      </c>
      <c r="J932" s="87">
        <f t="shared" si="29"/>
        <v>-3.9870154015431258E-2</v>
      </c>
      <c r="K932" s="35"/>
      <c r="L932" s="35"/>
      <c r="M932" s="35"/>
      <c r="N932" s="35"/>
    </row>
    <row r="933" spans="1:14">
      <c r="A933" s="85">
        <v>44096</v>
      </c>
      <c r="B933" s="35">
        <v>16.342178000000001</v>
      </c>
      <c r="C933" s="35">
        <v>44.459578999999998</v>
      </c>
      <c r="D933" s="35">
        <v>20.045856000000001</v>
      </c>
      <c r="E933" s="35">
        <v>24.010572</v>
      </c>
      <c r="F933" s="35">
        <v>21.689862999999999</v>
      </c>
      <c r="G933" s="35"/>
      <c r="H933" s="86" cm="1">
        <f t="array" ref="H933">SUM($N$3:$N$7*$B933:$F933)</f>
        <v>4176085.5840000003</v>
      </c>
      <c r="I933" s="87">
        <f t="shared" si="28"/>
        <v>2.7222368047552514E-4</v>
      </c>
      <c r="J933" s="87">
        <f t="shared" si="29"/>
        <v>-2.8068710327281976E-2</v>
      </c>
      <c r="K933" s="35"/>
      <c r="L933" s="35"/>
      <c r="M933" s="35"/>
      <c r="N933" s="35"/>
    </row>
    <row r="934" spans="1:14">
      <c r="A934" s="85">
        <v>44097</v>
      </c>
      <c r="B934" s="35">
        <v>16.028836999999999</v>
      </c>
      <c r="C934" s="35">
        <v>44.400818000000001</v>
      </c>
      <c r="D934" s="35">
        <v>20.584126000000001</v>
      </c>
      <c r="E934" s="35">
        <v>23.693417</v>
      </c>
      <c r="F934" s="35">
        <v>21.109188</v>
      </c>
      <c r="G934" s="35"/>
      <c r="H934" s="86" cm="1">
        <f t="array" ref="H934">SUM($N$3:$N$7*$B934:$F934)</f>
        <v>4151940.7380000004</v>
      </c>
      <c r="I934" s="87">
        <f t="shared" si="28"/>
        <v>-5.7816932901249007E-3</v>
      </c>
      <c r="J934" s="87">
        <f t="shared" si="29"/>
        <v>-5.5110435234760891E-3</v>
      </c>
      <c r="K934" s="35"/>
      <c r="L934" s="35"/>
      <c r="M934" s="35"/>
      <c r="N934" s="35"/>
    </row>
    <row r="935" spans="1:14">
      <c r="A935" s="85">
        <v>44098</v>
      </c>
      <c r="B935" s="35">
        <v>15.927336</v>
      </c>
      <c r="C935" s="35">
        <v>45.027565000000003</v>
      </c>
      <c r="D935" s="35">
        <v>20.222185</v>
      </c>
      <c r="E935" s="35">
        <v>24.532945999999999</v>
      </c>
      <c r="F935" s="35">
        <v>20.665146</v>
      </c>
      <c r="G935" s="35"/>
      <c r="H935" s="86" cm="1">
        <f t="array" ref="H935">SUM($N$3:$N$7*$B935:$F935)</f>
        <v>4170380.8739999998</v>
      </c>
      <c r="I935" s="87">
        <f t="shared" si="28"/>
        <v>4.4413292875857824E-3</v>
      </c>
      <c r="J935" s="87">
        <f t="shared" si="29"/>
        <v>-1.3660424062804655E-3</v>
      </c>
      <c r="K935" s="35"/>
      <c r="L935" s="35"/>
      <c r="M935" s="35"/>
      <c r="N935" s="35"/>
    </row>
    <row r="936" spans="1:14">
      <c r="A936" s="85">
        <v>44099</v>
      </c>
      <c r="B936" s="35">
        <v>15.534559</v>
      </c>
      <c r="C936" s="35">
        <v>45.380108</v>
      </c>
      <c r="D936" s="35">
        <v>20.101538000000001</v>
      </c>
      <c r="E936" s="35">
        <v>25.652322999999999</v>
      </c>
      <c r="F936" s="35">
        <v>20.118628999999999</v>
      </c>
      <c r="G936" s="35"/>
      <c r="H936" s="86" cm="1">
        <f t="array" ref="H936">SUM($N$3:$N$7*$B936:$F936)</f>
        <v>4183976.1809999994</v>
      </c>
      <c r="I936" s="87">
        <f t="shared" si="28"/>
        <v>3.2599677129632187E-3</v>
      </c>
      <c r="J936" s="87">
        <f t="shared" si="29"/>
        <v>7.7157755906291925E-3</v>
      </c>
      <c r="K936" s="35"/>
      <c r="L936" s="35"/>
      <c r="M936" s="35"/>
      <c r="N936" s="35"/>
    </row>
    <row r="937" spans="1:14">
      <c r="A937" s="85">
        <v>44102</v>
      </c>
      <c r="B937" s="35">
        <v>15.997947999999999</v>
      </c>
      <c r="C937" s="35">
        <v>45.771824000000002</v>
      </c>
      <c r="D937" s="35">
        <v>20.593405000000001</v>
      </c>
      <c r="E937" s="35">
        <v>26.267976999999998</v>
      </c>
      <c r="F937" s="35">
        <v>20.511437999999998</v>
      </c>
      <c r="G937" s="35"/>
      <c r="H937" s="86" cm="1">
        <f t="array" ref="H937">SUM($N$3:$N$7*$B937:$F937)</f>
        <v>4261705.5360000003</v>
      </c>
      <c r="I937" s="87">
        <f t="shared" si="28"/>
        <v>1.857786747280743E-2</v>
      </c>
      <c r="J937" s="87">
        <f t="shared" si="29"/>
        <v>2.189839843390784E-2</v>
      </c>
      <c r="K937" s="35"/>
      <c r="L937" s="35"/>
      <c r="M937" s="35"/>
      <c r="N937" s="35"/>
    </row>
    <row r="938" spans="1:14">
      <c r="A938" s="85">
        <v>44103</v>
      </c>
      <c r="B938" s="35">
        <v>15.662542999999999</v>
      </c>
      <c r="C938" s="35">
        <v>46.046024000000003</v>
      </c>
      <c r="D938" s="35">
        <v>20.658369</v>
      </c>
      <c r="E938" s="35">
        <v>25.708288</v>
      </c>
      <c r="F938" s="35">
        <v>19.794134</v>
      </c>
      <c r="G938" s="35"/>
      <c r="H938" s="86" cm="1">
        <f t="array" ref="H938">SUM($N$3:$N$7*$B938:$F938)</f>
        <v>4219688.8140000002</v>
      </c>
      <c r="I938" s="87">
        <f t="shared" si="28"/>
        <v>-9.8591330736184091E-3</v>
      </c>
      <c r="J938" s="87">
        <f t="shared" si="29"/>
        <v>8.5355727315505892E-3</v>
      </c>
      <c r="K938" s="35"/>
      <c r="L938" s="35"/>
      <c r="M938" s="35"/>
      <c r="N938" s="35"/>
    </row>
    <row r="939" spans="1:14">
      <c r="A939" s="85">
        <v>44104</v>
      </c>
      <c r="B939" s="35">
        <v>15.777284999999999</v>
      </c>
      <c r="C939" s="35">
        <v>45.713062000000001</v>
      </c>
      <c r="D939" s="35">
        <v>20.881098000000001</v>
      </c>
      <c r="E939" s="35">
        <v>24.588916999999999</v>
      </c>
      <c r="F939" s="35">
        <v>19.981998000000001</v>
      </c>
      <c r="G939" s="35"/>
      <c r="H939" s="86" cm="1">
        <f t="array" ref="H939">SUM($N$3:$N$7*$B939:$F939)</f>
        <v>4189097.8799999994</v>
      </c>
      <c r="I939" s="87">
        <f t="shared" si="28"/>
        <v>-7.2495710817600534E-3</v>
      </c>
      <c r="J939" s="87">
        <f t="shared" si="29"/>
        <v>-1.7037229669356724E-2</v>
      </c>
      <c r="K939" s="35"/>
      <c r="L939" s="35"/>
      <c r="M939" s="35"/>
      <c r="N939" s="35"/>
    </row>
    <row r="940" spans="1:14">
      <c r="A940" s="85">
        <v>44105</v>
      </c>
      <c r="B940" s="35">
        <v>15.680194999999999</v>
      </c>
      <c r="C940" s="35">
        <v>46.418151999999999</v>
      </c>
      <c r="D940" s="35">
        <v>20.788294</v>
      </c>
      <c r="E940" s="35">
        <v>24.850100999999999</v>
      </c>
      <c r="F940" s="35">
        <v>19.435483999999999</v>
      </c>
      <c r="G940" s="35"/>
      <c r="H940" s="86" cm="1">
        <f t="array" ref="H940">SUM($N$3:$N$7*$B940:$F940)</f>
        <v>4196683.4579999996</v>
      </c>
      <c r="I940" s="87">
        <f t="shared" si="28"/>
        <v>1.8107903461066499E-3</v>
      </c>
      <c r="J940" s="87">
        <f t="shared" si="29"/>
        <v>-5.4519081889815579E-3</v>
      </c>
      <c r="K940" s="35"/>
      <c r="L940" s="35"/>
      <c r="M940" s="35"/>
      <c r="N940" s="35"/>
    </row>
    <row r="941" spans="1:14">
      <c r="A941" s="85">
        <v>44106</v>
      </c>
      <c r="B941" s="35">
        <v>15.755219</v>
      </c>
      <c r="C941" s="35">
        <v>46.829448999999997</v>
      </c>
      <c r="D941" s="35">
        <v>20.899661999999999</v>
      </c>
      <c r="E941" s="35">
        <v>24.532945999999999</v>
      </c>
      <c r="F941" s="35">
        <v>19.042674999999999</v>
      </c>
      <c r="G941" s="35"/>
      <c r="H941" s="86" cm="1">
        <f t="array" ref="H941">SUM($N$3:$N$7*$B941:$F941)</f>
        <v>4192978.3830000004</v>
      </c>
      <c r="I941" s="87">
        <f t="shared" si="28"/>
        <v>-8.8285786552144696E-4</v>
      </c>
      <c r="J941" s="87">
        <f t="shared" si="29"/>
        <v>9.2633381008533355E-4</v>
      </c>
      <c r="K941" s="35"/>
      <c r="L941" s="35"/>
      <c r="M941" s="35"/>
      <c r="N941" s="35"/>
    </row>
    <row r="942" spans="1:14">
      <c r="A942" s="85">
        <v>44109</v>
      </c>
      <c r="B942" s="35">
        <v>15.944986999999999</v>
      </c>
      <c r="C942" s="35">
        <v>48.180861999999998</v>
      </c>
      <c r="D942" s="35">
        <v>21.289442000000001</v>
      </c>
      <c r="E942" s="35">
        <v>25.409790000000001</v>
      </c>
      <c r="F942" s="35">
        <v>19.777056000000002</v>
      </c>
      <c r="G942" s="35"/>
      <c r="H942" s="86" cm="1">
        <f t="array" ref="H942">SUM($N$3:$N$7*$B942:$F942)</f>
        <v>4309870.5210000006</v>
      </c>
      <c r="I942" s="87">
        <f t="shared" si="28"/>
        <v>2.7878068361603559E-2</v>
      </c>
      <c r="J942" s="87">
        <f t="shared" si="29"/>
        <v>2.6970598124153478E-2</v>
      </c>
      <c r="K942" s="35"/>
      <c r="L942" s="35"/>
      <c r="M942" s="35"/>
      <c r="N942" s="35"/>
    </row>
    <row r="943" spans="1:14">
      <c r="A943" s="85">
        <v>44110</v>
      </c>
      <c r="B943" s="35">
        <v>16.417204000000002</v>
      </c>
      <c r="C943" s="35">
        <v>48.415889999999997</v>
      </c>
      <c r="D943" s="35">
        <v>21.49361</v>
      </c>
      <c r="E943" s="35">
        <v>27.331381</v>
      </c>
      <c r="F943" s="35">
        <v>20.839344000000001</v>
      </c>
      <c r="G943" s="35"/>
      <c r="H943" s="86" cm="1">
        <f t="array" ref="H943">SUM($N$3:$N$7*$B943:$F943)</f>
        <v>4438415.1570000006</v>
      </c>
      <c r="I943" s="87">
        <f t="shared" si="28"/>
        <v>2.9825637539146799E-2</v>
      </c>
      <c r="J943" s="87">
        <f t="shared" si="29"/>
        <v>5.853518706299532E-2</v>
      </c>
      <c r="K943" s="35"/>
      <c r="L943" s="35"/>
      <c r="M943" s="35"/>
      <c r="N943" s="35"/>
    </row>
    <row r="944" spans="1:14">
      <c r="A944" s="85">
        <v>44111</v>
      </c>
      <c r="B944" s="35">
        <v>16.280391999999999</v>
      </c>
      <c r="C944" s="35">
        <v>49.25808</v>
      </c>
      <c r="D944" s="35">
        <v>22.096844000000001</v>
      </c>
      <c r="E944" s="35">
        <v>26.790351999999999</v>
      </c>
      <c r="F944" s="35">
        <v>21.079515000000001</v>
      </c>
      <c r="G944" s="35"/>
      <c r="H944" s="86" cm="1">
        <f t="array" ref="H944">SUM($N$3:$N$7*$B944:$F944)</f>
        <v>4471671.0389999989</v>
      </c>
      <c r="I944" s="87">
        <f t="shared" si="28"/>
        <v>7.4927380210363381E-3</v>
      </c>
      <c r="J944" s="87">
        <f t="shared" si="29"/>
        <v>3.7541851248574565E-2</v>
      </c>
      <c r="K944" s="35"/>
      <c r="L944" s="35"/>
      <c r="M944" s="35"/>
      <c r="N944" s="35"/>
    </row>
    <row r="945" spans="1:14">
      <c r="A945" s="85">
        <v>44112</v>
      </c>
      <c r="B945" s="35">
        <v>16.351006000000002</v>
      </c>
      <c r="C945" s="35">
        <v>50.629078</v>
      </c>
      <c r="D945" s="35">
        <v>22.226769999999998</v>
      </c>
      <c r="E945" s="35">
        <v>27.238102000000001</v>
      </c>
      <c r="F945" s="35">
        <v>21.873922</v>
      </c>
      <c r="G945" s="35"/>
      <c r="H945" s="86" cm="1">
        <f t="array" ref="H945">SUM($N$3:$N$7*$B945:$F945)</f>
        <v>4564522.9740000004</v>
      </c>
      <c r="I945" s="87">
        <f t="shared" si="28"/>
        <v>2.0764482492157121E-2</v>
      </c>
      <c r="J945" s="87">
        <f t="shared" si="29"/>
        <v>2.8412803340649662E-2</v>
      </c>
      <c r="K945" s="35"/>
      <c r="L945" s="35"/>
      <c r="M945" s="35"/>
      <c r="N945" s="35"/>
    </row>
    <row r="946" spans="1:14">
      <c r="A946" s="85">
        <v>44113</v>
      </c>
      <c r="B946" s="35">
        <v>16.002358999999998</v>
      </c>
      <c r="C946" s="35">
        <v>50.922863</v>
      </c>
      <c r="D946" s="35">
        <v>22.198929</v>
      </c>
      <c r="E946" s="35">
        <v>27.238102000000001</v>
      </c>
      <c r="F946" s="35">
        <v>21.966294999999999</v>
      </c>
      <c r="G946" s="35"/>
      <c r="H946" s="86" cm="1">
        <f t="array" ref="H946">SUM($N$3:$N$7*$B946:$F946)</f>
        <v>4564842.0839999989</v>
      </c>
      <c r="I946" s="87">
        <f t="shared" si="28"/>
        <v>6.9910919895832535E-5</v>
      </c>
      <c r="J946" s="87">
        <f t="shared" si="29"/>
        <v>2.0835845076125237E-2</v>
      </c>
      <c r="K946" s="35"/>
      <c r="L946" s="35"/>
      <c r="M946" s="35"/>
      <c r="N946" s="35"/>
    </row>
    <row r="947" spans="1:14">
      <c r="A947" s="85">
        <v>44116</v>
      </c>
      <c r="B947" s="35">
        <v>15.72874</v>
      </c>
      <c r="C947" s="35">
        <v>52.244895999999997</v>
      </c>
      <c r="D947" s="35">
        <v>22.236049999999999</v>
      </c>
      <c r="E947" s="35">
        <v>28.357475000000001</v>
      </c>
      <c r="F947" s="35">
        <v>21.652227</v>
      </c>
      <c r="G947" s="35"/>
      <c r="H947" s="86" cm="1">
        <f t="array" ref="H947">SUM($N$3:$N$7*$B947:$F947)</f>
        <v>4627239.8040000005</v>
      </c>
      <c r="I947" s="87">
        <f t="shared" si="28"/>
        <v>1.3669195746925933E-2</v>
      </c>
      <c r="J947" s="87">
        <f t="shared" si="29"/>
        <v>1.3740062292870947E-2</v>
      </c>
      <c r="K947" s="35"/>
      <c r="L947" s="35"/>
      <c r="M947" s="35"/>
      <c r="N947" s="35"/>
    </row>
    <row r="948" spans="1:14">
      <c r="A948" s="85">
        <v>44117</v>
      </c>
      <c r="B948" s="35">
        <v>15.349202999999999</v>
      </c>
      <c r="C948" s="35">
        <v>52.049045999999997</v>
      </c>
      <c r="D948" s="35">
        <v>22.041160999999999</v>
      </c>
      <c r="E948" s="35">
        <v>28.450758</v>
      </c>
      <c r="F948" s="35">
        <v>21.190363000000001</v>
      </c>
      <c r="G948" s="35"/>
      <c r="H948" s="86" cm="1">
        <f t="array" ref="H948">SUM($N$3:$N$7*$B948:$F948)</f>
        <v>4589657.5229999991</v>
      </c>
      <c r="I948" s="87">
        <f t="shared" si="28"/>
        <v>-8.1219652734473291E-3</v>
      </c>
      <c r="J948" s="87">
        <f t="shared" si="29"/>
        <v>5.4362097403062304E-3</v>
      </c>
      <c r="K948" s="35"/>
      <c r="L948" s="35"/>
      <c r="M948" s="35"/>
      <c r="N948" s="35"/>
    </row>
    <row r="949" spans="1:14">
      <c r="A949" s="85">
        <v>44118</v>
      </c>
      <c r="B949" s="35">
        <v>15.252112</v>
      </c>
      <c r="C949" s="35">
        <v>53.664864000000001</v>
      </c>
      <c r="D949" s="35">
        <v>22.449503</v>
      </c>
      <c r="E949" s="35">
        <v>28.562695000000001</v>
      </c>
      <c r="F949" s="35">
        <v>21.504432999999999</v>
      </c>
      <c r="G949" s="35"/>
      <c r="H949" s="86" cm="1">
        <f t="array" ref="H949">SUM($N$3:$N$7*$B949:$F949)</f>
        <v>4667309.0310000004</v>
      </c>
      <c r="I949" s="87">
        <f t="shared" si="28"/>
        <v>1.6918802244147546E-2</v>
      </c>
      <c r="J949" s="87">
        <f t="shared" si="29"/>
        <v>8.6594230464049904E-3</v>
      </c>
      <c r="K949" s="35"/>
      <c r="L949" s="35"/>
      <c r="M949" s="35"/>
      <c r="N949" s="35"/>
    </row>
    <row r="950" spans="1:14">
      <c r="A950" s="85">
        <v>44119</v>
      </c>
      <c r="B950" s="35">
        <v>15.221221</v>
      </c>
      <c r="C950" s="35">
        <v>51.559401999999999</v>
      </c>
      <c r="D950" s="35">
        <v>22.310295</v>
      </c>
      <c r="E950" s="35">
        <v>27.555257999999998</v>
      </c>
      <c r="F950" s="35">
        <v>21.190363000000001</v>
      </c>
      <c r="G950" s="35"/>
      <c r="H950" s="86" cm="1">
        <f t="array" ref="H950">SUM($N$3:$N$7*$B950:$F950)</f>
        <v>4548605.7869999986</v>
      </c>
      <c r="I950" s="87">
        <f t="shared" si="28"/>
        <v>-2.5432908601419335E-2</v>
      </c>
      <c r="J950" s="87">
        <f t="shared" si="29"/>
        <v>-8.9444007083925303E-3</v>
      </c>
      <c r="K950" s="35"/>
      <c r="L950" s="35"/>
      <c r="M950" s="35"/>
      <c r="N950" s="35"/>
    </row>
    <row r="951" spans="1:14">
      <c r="A951" s="85">
        <v>44120</v>
      </c>
      <c r="B951" s="35">
        <v>15.437468000000001</v>
      </c>
      <c r="C951" s="35">
        <v>51.020789999999998</v>
      </c>
      <c r="D951" s="35">
        <v>22.505184</v>
      </c>
      <c r="E951" s="35">
        <v>27.816444000000001</v>
      </c>
      <c r="F951" s="35">
        <v>21.301210000000001</v>
      </c>
      <c r="G951" s="35"/>
      <c r="H951" s="86" cm="1">
        <f t="array" ref="H951">SUM($N$3:$N$7*$B951:$F951)</f>
        <v>4556676.1679999987</v>
      </c>
      <c r="I951" s="87">
        <f t="shared" si="28"/>
        <v>1.7742537775125022E-3</v>
      </c>
      <c r="J951" s="87">
        <f t="shared" si="29"/>
        <v>-2.3703779258065993E-2</v>
      </c>
      <c r="K951" s="35"/>
      <c r="L951" s="35"/>
      <c r="M951" s="35"/>
      <c r="N951" s="35"/>
    </row>
    <row r="952" spans="1:14">
      <c r="A952" s="85">
        <v>44123</v>
      </c>
      <c r="B952" s="35">
        <v>15.764047</v>
      </c>
      <c r="C952" s="35">
        <v>51.314579000000002</v>
      </c>
      <c r="D952" s="35">
        <v>22.505184</v>
      </c>
      <c r="E952" s="35">
        <v>27.275414000000001</v>
      </c>
      <c r="F952" s="35">
        <v>21.264261000000001</v>
      </c>
      <c r="G952" s="35"/>
      <c r="H952" s="86" cm="1">
        <f t="array" ref="H952">SUM($N$3:$N$7*$B952:$F952)</f>
        <v>4558075.0049999999</v>
      </c>
      <c r="I952" s="87">
        <f t="shared" si="28"/>
        <v>3.0698626552072561E-4</v>
      </c>
      <c r="J952" s="87">
        <f t="shared" si="29"/>
        <v>2.0817847145744306E-3</v>
      </c>
      <c r="K952" s="35"/>
      <c r="L952" s="35"/>
      <c r="M952" s="35"/>
      <c r="N952" s="35"/>
    </row>
    <row r="953" spans="1:14">
      <c r="A953" s="85">
        <v>44124</v>
      </c>
      <c r="B953" s="35">
        <v>15.896444000000001</v>
      </c>
      <c r="C953" s="35">
        <v>51.951110999999997</v>
      </c>
      <c r="D953" s="35">
        <v>23.201221</v>
      </c>
      <c r="E953" s="35">
        <v>27.499289000000001</v>
      </c>
      <c r="F953" s="35">
        <v>20.968668000000001</v>
      </c>
      <c r="G953" s="35"/>
      <c r="H953" s="86" cm="1">
        <f t="array" ref="H953">SUM($N$3:$N$7*$B953:$F953)</f>
        <v>4604052.1890000002</v>
      </c>
      <c r="I953" s="87">
        <f t="shared" si="28"/>
        <v>1.0086973985633296E-2</v>
      </c>
      <c r="J953" s="87">
        <f t="shared" si="29"/>
        <v>1.0397056813628236E-2</v>
      </c>
      <c r="K953" s="35"/>
      <c r="L953" s="35"/>
      <c r="M953" s="35"/>
      <c r="N953" s="35"/>
    </row>
    <row r="954" spans="1:14">
      <c r="A954" s="85">
        <v>44125</v>
      </c>
      <c r="B954" s="35">
        <v>15.693434999999999</v>
      </c>
      <c r="C954" s="35">
        <v>50.580115999999997</v>
      </c>
      <c r="D954" s="35">
        <v>23.182661</v>
      </c>
      <c r="E954" s="35">
        <v>27.872413999999999</v>
      </c>
      <c r="F954" s="35">
        <v>20.395954</v>
      </c>
      <c r="G954" s="35"/>
      <c r="H954" s="86" cm="1">
        <f t="array" ref="H954">SUM($N$3:$N$7*$B954:$F954)</f>
        <v>4544911.1400000006</v>
      </c>
      <c r="I954" s="87">
        <f t="shared" si="28"/>
        <v>-1.2845434102875641E-2</v>
      </c>
      <c r="J954" s="87">
        <f t="shared" si="29"/>
        <v>-2.888031676872127E-3</v>
      </c>
      <c r="K954" s="35"/>
      <c r="L954" s="35"/>
      <c r="M954" s="35"/>
      <c r="N954" s="35"/>
    </row>
    <row r="955" spans="1:14">
      <c r="A955" s="85">
        <v>44126</v>
      </c>
      <c r="B955" s="35">
        <v>15.658128</v>
      </c>
      <c r="C955" s="35">
        <v>50.775970000000001</v>
      </c>
      <c r="D955" s="35">
        <v>23.154819</v>
      </c>
      <c r="E955" s="35">
        <v>27.984349999999999</v>
      </c>
      <c r="F955" s="35">
        <v>20.044938999999999</v>
      </c>
      <c r="G955" s="35"/>
      <c r="H955" s="86" cm="1">
        <f t="array" ref="H955">SUM($N$3:$N$7*$B955:$F955)</f>
        <v>4541400.7980000004</v>
      </c>
      <c r="I955" s="87">
        <f t="shared" si="28"/>
        <v>-7.7236757592580307E-4</v>
      </c>
      <c r="J955" s="87">
        <f t="shared" si="29"/>
        <v>-1.3607880282001661E-2</v>
      </c>
      <c r="K955" s="35"/>
      <c r="L955" s="35"/>
      <c r="M955" s="35"/>
      <c r="N955" s="35"/>
    </row>
    <row r="956" spans="1:14">
      <c r="A956" s="85">
        <v>44127</v>
      </c>
      <c r="B956" s="35">
        <v>16.187716000000002</v>
      </c>
      <c r="C956" s="35">
        <v>51.069758999999998</v>
      </c>
      <c r="D956" s="35">
        <v>23.386831000000001</v>
      </c>
      <c r="E956" s="35">
        <v>27.835101999999999</v>
      </c>
      <c r="F956" s="35">
        <v>20.322057999999998</v>
      </c>
      <c r="G956" s="35"/>
      <c r="H956" s="86" cm="1">
        <f t="array" ref="H956">SUM($N$3:$N$7*$B956:$F956)</f>
        <v>4580448.3780000005</v>
      </c>
      <c r="I956" s="87">
        <f t="shared" si="28"/>
        <v>8.5981356274911214E-3</v>
      </c>
      <c r="J956" s="87">
        <f t="shared" si="29"/>
        <v>7.819127130393122E-3</v>
      </c>
      <c r="K956" s="35"/>
      <c r="L956" s="35"/>
      <c r="M956" s="35"/>
      <c r="N956" s="35"/>
    </row>
    <row r="957" spans="1:14">
      <c r="A957" s="85">
        <v>44131</v>
      </c>
      <c r="B957" s="35">
        <v>15.658128</v>
      </c>
      <c r="C957" s="35">
        <v>50.531146999999997</v>
      </c>
      <c r="D957" s="35">
        <v>22.885684999999999</v>
      </c>
      <c r="E957" s="35">
        <v>27.256758000000001</v>
      </c>
      <c r="F957" s="35">
        <v>19.195107</v>
      </c>
      <c r="G957" s="35"/>
      <c r="H957" s="86" cm="1">
        <f t="array" ref="H957">SUM($N$3:$N$7*$B957:$F957)</f>
        <v>4472385.2250000015</v>
      </c>
      <c r="I957" s="87">
        <f t="shared" si="28"/>
        <v>-2.3592265228668197E-2</v>
      </c>
      <c r="J957" s="87">
        <f t="shared" si="29"/>
        <v>-1.5196979097372942E-2</v>
      </c>
      <c r="K957" s="35"/>
      <c r="L957" s="35"/>
      <c r="M957" s="35"/>
      <c r="N957" s="35"/>
    </row>
    <row r="958" spans="1:14">
      <c r="A958" s="85">
        <v>44132</v>
      </c>
      <c r="B958" s="35">
        <v>15.172673</v>
      </c>
      <c r="C958" s="35">
        <v>48.748848000000002</v>
      </c>
      <c r="D958" s="35">
        <v>22.152526999999999</v>
      </c>
      <c r="E958" s="35">
        <v>27.816444000000001</v>
      </c>
      <c r="F958" s="35">
        <v>18.326801</v>
      </c>
      <c r="G958" s="35"/>
      <c r="H958" s="86" cm="1">
        <f t="array" ref="H958">SUM($N$3:$N$7*$B958:$F958)</f>
        <v>4363170.6689999998</v>
      </c>
      <c r="I958" s="87">
        <f t="shared" si="28"/>
        <v>-2.4419756015091831E-2</v>
      </c>
      <c r="J958" s="87">
        <f t="shared" si="29"/>
        <v>-4.7435903883032648E-2</v>
      </c>
      <c r="K958" s="35"/>
      <c r="L958" s="35"/>
      <c r="M958" s="35"/>
      <c r="N958" s="35"/>
    </row>
    <row r="959" spans="1:14">
      <c r="A959" s="85">
        <v>44133</v>
      </c>
      <c r="B959" s="35">
        <v>15.159433999999999</v>
      </c>
      <c r="C959" s="35">
        <v>47.749972999999997</v>
      </c>
      <c r="D959" s="35">
        <v>22.069002000000001</v>
      </c>
      <c r="E959" s="35">
        <v>26.958258000000001</v>
      </c>
      <c r="F959" s="35">
        <v>17.938832999999999</v>
      </c>
      <c r="G959" s="35"/>
      <c r="H959" s="86" cm="1">
        <f t="array" ref="H959">SUM($N$3:$N$7*$B959:$F959)</f>
        <v>4285891.5</v>
      </c>
      <c r="I959" s="87">
        <f t="shared" si="28"/>
        <v>-1.7711699784989543E-2</v>
      </c>
      <c r="J959" s="87">
        <f t="shared" si="29"/>
        <v>-4.1698940412719376E-2</v>
      </c>
      <c r="K959" s="35"/>
      <c r="L959" s="35"/>
      <c r="M959" s="35"/>
      <c r="N959" s="35"/>
    </row>
    <row r="960" spans="1:14">
      <c r="A960" s="85">
        <v>44134</v>
      </c>
      <c r="B960" s="35">
        <v>15.516907</v>
      </c>
      <c r="C960" s="35">
        <v>48.357140000000001</v>
      </c>
      <c r="D960" s="35">
        <v>22.133966000000001</v>
      </c>
      <c r="E960" s="35">
        <v>26.976915000000002</v>
      </c>
      <c r="F960" s="35">
        <v>18.197476999999999</v>
      </c>
      <c r="G960" s="35"/>
      <c r="H960" s="86" cm="1">
        <f t="array" ref="H960">SUM($N$3:$N$7*$B960:$F960)</f>
        <v>4329019.3649999993</v>
      </c>
      <c r="I960" s="87">
        <f t="shared" si="28"/>
        <v>1.0062752405187947E-2</v>
      </c>
      <c r="J960" s="87">
        <f t="shared" si="29"/>
        <v>-7.8271758294129468E-3</v>
      </c>
      <c r="K960" s="35"/>
      <c r="L960" s="35"/>
      <c r="M960" s="35"/>
      <c r="N960" s="35"/>
    </row>
    <row r="961" spans="1:14">
      <c r="A961" s="85">
        <v>44137</v>
      </c>
      <c r="B961" s="35">
        <v>15.839071000000001</v>
      </c>
      <c r="C961" s="35">
        <v>48.866363999999997</v>
      </c>
      <c r="D961" s="35">
        <v>22.356697</v>
      </c>
      <c r="E961" s="35">
        <v>27.928383</v>
      </c>
      <c r="F961" s="35">
        <v>18.825613000000001</v>
      </c>
      <c r="G961" s="35"/>
      <c r="H961" s="86" cm="1">
        <f t="array" ref="H961">SUM($N$3:$N$7*$B961:$F961)</f>
        <v>4415932.2239999985</v>
      </c>
      <c r="I961" s="87">
        <f t="shared" si="28"/>
        <v>2.0076800695946861E-2</v>
      </c>
      <c r="J961" s="87">
        <f t="shared" si="29"/>
        <v>3.0341580975626226E-2</v>
      </c>
      <c r="K961" s="35"/>
      <c r="L961" s="35"/>
      <c r="M961" s="35"/>
      <c r="N961" s="35"/>
    </row>
    <row r="962" spans="1:14">
      <c r="A962" s="85">
        <v>44138</v>
      </c>
      <c r="B962" s="35">
        <v>16.487815999999999</v>
      </c>
      <c r="C962" s="35">
        <v>49.551864999999999</v>
      </c>
      <c r="D962" s="35">
        <v>22.495905</v>
      </c>
      <c r="E962" s="35">
        <v>28.562695000000001</v>
      </c>
      <c r="F962" s="35">
        <v>19.730868999999998</v>
      </c>
      <c r="G962" s="35"/>
      <c r="H962" s="86" cm="1">
        <f t="array" ref="H962">SUM($N$3:$N$7*$B962:$F962)</f>
        <v>4515361.95</v>
      </c>
      <c r="I962" s="87">
        <f t="shared" si="28"/>
        <v>2.2516134975897995E-2</v>
      </c>
      <c r="J962" s="87">
        <f t="shared" si="29"/>
        <v>4.3044987626199127E-2</v>
      </c>
      <c r="K962" s="35"/>
      <c r="L962" s="35"/>
      <c r="M962" s="35"/>
      <c r="N962" s="35"/>
    </row>
    <row r="963" spans="1:14">
      <c r="A963" s="85">
        <v>44139</v>
      </c>
      <c r="B963" s="35">
        <v>15.936161999999999</v>
      </c>
      <c r="C963" s="35">
        <v>50.775970000000001</v>
      </c>
      <c r="D963" s="35">
        <v>22.700073</v>
      </c>
      <c r="E963" s="35">
        <v>29.047754000000001</v>
      </c>
      <c r="F963" s="35">
        <v>19.841716999999999</v>
      </c>
      <c r="G963" s="35"/>
      <c r="H963" s="86" cm="1">
        <f t="array" ref="H963">SUM($N$3:$N$7*$B963:$F963)</f>
        <v>4563955.3080000002</v>
      </c>
      <c r="I963" s="87">
        <f t="shared" si="28"/>
        <v>1.0761785774449306E-2</v>
      </c>
      <c r="J963" s="87">
        <f t="shared" si="29"/>
        <v>3.3520234571426721E-2</v>
      </c>
      <c r="K963" s="35"/>
      <c r="L963" s="35"/>
      <c r="M963" s="35"/>
      <c r="N963" s="35"/>
    </row>
    <row r="964" spans="1:14">
      <c r="A964" s="85">
        <v>44140</v>
      </c>
      <c r="B964" s="35">
        <v>15.90527</v>
      </c>
      <c r="C964" s="35">
        <v>53.077292999999997</v>
      </c>
      <c r="D964" s="35">
        <v>22.876404000000001</v>
      </c>
      <c r="E964" s="35">
        <v>29.234317999999998</v>
      </c>
      <c r="F964" s="35">
        <v>19.823242</v>
      </c>
      <c r="G964" s="35"/>
      <c r="H964" s="86" cm="1">
        <f t="array" ref="H964">SUM($N$3:$N$7*$B964:$F964)</f>
        <v>4650245.3910000017</v>
      </c>
      <c r="I964" s="87">
        <f t="shared" si="28"/>
        <v>1.8906864151089886E-2</v>
      </c>
      <c r="J964" s="87">
        <f t="shared" si="29"/>
        <v>2.9872121547199981E-2</v>
      </c>
      <c r="K964" s="35"/>
      <c r="L964" s="35"/>
      <c r="M964" s="35"/>
      <c r="N964" s="35"/>
    </row>
    <row r="965" spans="1:14">
      <c r="A965" s="85">
        <v>44141</v>
      </c>
      <c r="B965" s="35">
        <v>15.865550000000001</v>
      </c>
      <c r="C965" s="35">
        <v>52.146973000000003</v>
      </c>
      <c r="D965" s="35">
        <v>23.201221</v>
      </c>
      <c r="E965" s="35">
        <v>28.301507999999998</v>
      </c>
      <c r="F965" s="35">
        <v>19.416801</v>
      </c>
      <c r="G965" s="35"/>
      <c r="H965" s="86" cm="1">
        <f t="array" ref="H965">SUM($N$3:$N$7*$B965:$F965)</f>
        <v>4584757.7489999998</v>
      </c>
      <c r="I965" s="87">
        <f t="shared" ref="I965:I1028" si="30">H965/H964-1</f>
        <v>-1.4082620699274351E-2</v>
      </c>
      <c r="J965" s="87">
        <f t="shared" si="29"/>
        <v>4.5579852553629951E-3</v>
      </c>
      <c r="K965" s="35"/>
      <c r="L965" s="35"/>
      <c r="M965" s="35"/>
      <c r="N965" s="35"/>
    </row>
    <row r="966" spans="1:14">
      <c r="A966" s="85">
        <v>44144</v>
      </c>
      <c r="B966" s="35">
        <v>18.041273</v>
      </c>
      <c r="C966" s="35">
        <v>53.224186000000003</v>
      </c>
      <c r="D966" s="35">
        <v>23.405390000000001</v>
      </c>
      <c r="E966" s="35">
        <v>30.391006000000001</v>
      </c>
      <c r="F966" s="35">
        <v>21.744602</v>
      </c>
      <c r="G966" s="35"/>
      <c r="H966" s="86" cm="1">
        <f t="array" ref="H966">SUM($N$3:$N$7*$B966:$F966)</f>
        <v>4844613.0809999993</v>
      </c>
      <c r="I966" s="87">
        <f t="shared" si="30"/>
        <v>5.6678094291171099E-2</v>
      </c>
      <c r="J966" s="87">
        <f t="shared" ref="J966:J1029" si="31">H966/H964-1</f>
        <v>4.1797297488036511E-2</v>
      </c>
      <c r="K966" s="35"/>
      <c r="L966" s="35"/>
      <c r="M966" s="35"/>
      <c r="N966" s="35"/>
    </row>
    <row r="967" spans="1:14">
      <c r="A967" s="85">
        <v>44145</v>
      </c>
      <c r="B967" s="35">
        <v>19.224015999999999</v>
      </c>
      <c r="C967" s="35">
        <v>52.538685000000001</v>
      </c>
      <c r="D967" s="35">
        <v>23.628122000000001</v>
      </c>
      <c r="E967" s="35">
        <v>31.529033999999999</v>
      </c>
      <c r="F967" s="35">
        <v>23.980025999999999</v>
      </c>
      <c r="G967" s="35"/>
      <c r="H967" s="86" cm="1">
        <f t="array" ref="H967">SUM($N$3:$N$7*$B967:$F967)</f>
        <v>4979696.1390000004</v>
      </c>
      <c r="I967" s="87">
        <f t="shared" si="30"/>
        <v>2.7883146856408692E-2</v>
      </c>
      <c r="J967" s="87">
        <f t="shared" si="31"/>
        <v>8.614160477424182E-2</v>
      </c>
      <c r="K967" s="35"/>
      <c r="L967" s="35"/>
      <c r="M967" s="35"/>
      <c r="N967" s="35"/>
    </row>
    <row r="968" spans="1:14">
      <c r="A968" s="85">
        <v>44146</v>
      </c>
      <c r="B968" s="35">
        <v>19.091618</v>
      </c>
      <c r="C968" s="35">
        <v>53.762794</v>
      </c>
      <c r="D968" s="35">
        <v>23.990065000000001</v>
      </c>
      <c r="E968" s="35">
        <v>32.014099000000002</v>
      </c>
      <c r="F968" s="35">
        <v>24.090873999999999</v>
      </c>
      <c r="G968" s="35"/>
      <c r="H968" s="86" cm="1">
        <f t="array" ref="H968">SUM($N$3:$N$7*$B968:$F968)</f>
        <v>5047331.8499999996</v>
      </c>
      <c r="I968" s="87">
        <f t="shared" si="30"/>
        <v>1.3582296813311467E-2</v>
      </c>
      <c r="J968" s="87">
        <f t="shared" si="31"/>
        <v>4.184416084641307E-2</v>
      </c>
      <c r="K968" s="35"/>
      <c r="L968" s="35"/>
      <c r="M968" s="35"/>
      <c r="N968" s="35"/>
    </row>
    <row r="969" spans="1:14">
      <c r="A969" s="85">
        <v>44147</v>
      </c>
      <c r="B969" s="35">
        <v>19.109272000000001</v>
      </c>
      <c r="C969" s="35">
        <v>53.028331999999999</v>
      </c>
      <c r="D969" s="35">
        <v>23.711646999999999</v>
      </c>
      <c r="E969" s="35">
        <v>31.715599000000001</v>
      </c>
      <c r="F969" s="35">
        <v>23.906127999999999</v>
      </c>
      <c r="G969" s="35"/>
      <c r="H969" s="86" cm="1">
        <f t="array" ref="H969">SUM($N$3:$N$7*$B969:$F969)</f>
        <v>4998542.2740000002</v>
      </c>
      <c r="I969" s="87">
        <f t="shared" si="30"/>
        <v>-9.6664093921225991E-3</v>
      </c>
      <c r="J969" s="87">
        <f t="shared" si="31"/>
        <v>3.7845953797062126E-3</v>
      </c>
      <c r="K969" s="35"/>
      <c r="L969" s="35"/>
      <c r="M969" s="35"/>
      <c r="N969" s="35"/>
    </row>
    <row r="970" spans="1:14">
      <c r="A970" s="85">
        <v>44148</v>
      </c>
      <c r="B970" s="35">
        <v>19.665338999999999</v>
      </c>
      <c r="C970" s="35">
        <v>53.077292999999997</v>
      </c>
      <c r="D970" s="35">
        <v>23.776613000000001</v>
      </c>
      <c r="E970" s="35">
        <v>31.473068000000001</v>
      </c>
      <c r="F970" s="35">
        <v>24.349519999999998</v>
      </c>
      <c r="G970" s="35"/>
      <c r="H970" s="86" cm="1">
        <f t="array" ref="H970">SUM($N$3:$N$7*$B970:$F970)</f>
        <v>5027280.4889999991</v>
      </c>
      <c r="I970" s="87">
        <f t="shared" si="30"/>
        <v>5.7493191864117499E-3</v>
      </c>
      <c r="J970" s="87">
        <f t="shared" si="31"/>
        <v>-3.9726654786925719E-3</v>
      </c>
      <c r="K970" s="35"/>
      <c r="L970" s="35"/>
      <c r="M970" s="35"/>
      <c r="N970" s="35"/>
    </row>
    <row r="971" spans="1:14">
      <c r="A971" s="85">
        <v>44151</v>
      </c>
      <c r="B971" s="35">
        <v>20.503851000000001</v>
      </c>
      <c r="C971" s="35">
        <v>53.371077999999997</v>
      </c>
      <c r="D971" s="35">
        <v>24.259197</v>
      </c>
      <c r="E971" s="35">
        <v>32.182003000000002</v>
      </c>
      <c r="F971" s="35">
        <v>25.679687999999999</v>
      </c>
      <c r="G971" s="35"/>
      <c r="H971" s="86" cm="1">
        <f t="array" ref="H971">SUM($N$3:$N$7*$B971:$F971)</f>
        <v>5147861.9610000011</v>
      </c>
      <c r="I971" s="87">
        <f t="shared" si="30"/>
        <v>2.398542756145039E-2</v>
      </c>
      <c r="J971" s="87">
        <f t="shared" si="31"/>
        <v>2.9872646626735389E-2</v>
      </c>
      <c r="K971" s="35"/>
      <c r="L971" s="35"/>
      <c r="M971" s="35"/>
      <c r="N971" s="35"/>
    </row>
    <row r="972" spans="1:14">
      <c r="A972" s="85">
        <v>44152</v>
      </c>
      <c r="B972" s="35">
        <v>20.706859999999999</v>
      </c>
      <c r="C972" s="35">
        <v>53.762794</v>
      </c>
      <c r="D972" s="35">
        <v>24.389123999999999</v>
      </c>
      <c r="E972" s="35">
        <v>32.443192000000003</v>
      </c>
      <c r="F972" s="35">
        <v>26.160028000000001</v>
      </c>
      <c r="G972" s="35"/>
      <c r="H972" s="86" cm="1">
        <f t="array" ref="H972">SUM($N$3:$N$7*$B972:$F972)</f>
        <v>5196245.9340000004</v>
      </c>
      <c r="I972" s="87">
        <f t="shared" si="30"/>
        <v>9.3988481755249431E-3</v>
      </c>
      <c r="J972" s="87">
        <f t="shared" si="31"/>
        <v>3.3609711129050313E-2</v>
      </c>
      <c r="K972" s="35"/>
      <c r="L972" s="35"/>
      <c r="M972" s="35"/>
      <c r="N972" s="35"/>
    </row>
    <row r="973" spans="1:14">
      <c r="A973" s="85">
        <v>44153</v>
      </c>
      <c r="B973" s="35">
        <v>20.989305000000002</v>
      </c>
      <c r="C973" s="35">
        <v>54.007613999999997</v>
      </c>
      <c r="D973" s="35">
        <v>24.333438999999998</v>
      </c>
      <c r="E973" s="35">
        <v>32.182003000000002</v>
      </c>
      <c r="F973" s="35">
        <v>26.270878</v>
      </c>
      <c r="G973" s="35"/>
      <c r="H973" s="86" cm="1">
        <f t="array" ref="H973">SUM($N$3:$N$7*$B973:$F973)</f>
        <v>5206846.8870000001</v>
      </c>
      <c r="I973" s="87">
        <f t="shared" si="30"/>
        <v>2.040117641591177E-3</v>
      </c>
      <c r="J973" s="87">
        <f t="shared" si="31"/>
        <v>1.1458140573089581E-2</v>
      </c>
      <c r="K973" s="35"/>
      <c r="L973" s="35"/>
      <c r="M973" s="35"/>
      <c r="N973" s="35"/>
    </row>
    <row r="974" spans="1:14">
      <c r="A974" s="85">
        <v>44154</v>
      </c>
      <c r="B974" s="35">
        <v>20.954000000000001</v>
      </c>
      <c r="C974" s="35">
        <v>54.840007999999997</v>
      </c>
      <c r="D974" s="35">
        <v>23.934380999999998</v>
      </c>
      <c r="E974" s="35">
        <v>31.603660999999999</v>
      </c>
      <c r="F974" s="35">
        <v>26.067655999999999</v>
      </c>
      <c r="G974" s="35"/>
      <c r="H974" s="86" cm="1">
        <f t="array" ref="H974">SUM($N$3:$N$7*$B974:$F974)</f>
        <v>5194190.2979999986</v>
      </c>
      <c r="I974" s="87">
        <f t="shared" si="30"/>
        <v>-2.430758820967327E-3</v>
      </c>
      <c r="J974" s="87">
        <f t="shared" si="31"/>
        <v>-3.9560021332929463E-4</v>
      </c>
      <c r="K974" s="35"/>
      <c r="L974" s="35"/>
      <c r="M974" s="35"/>
      <c r="N974" s="35"/>
    </row>
    <row r="975" spans="1:14">
      <c r="A975" s="85">
        <v>44155</v>
      </c>
      <c r="B975" s="35">
        <v>20.689209000000002</v>
      </c>
      <c r="C975" s="35">
        <v>54.986899999999999</v>
      </c>
      <c r="D975" s="35">
        <v>23.915818999999999</v>
      </c>
      <c r="E975" s="35">
        <v>31.995439999999999</v>
      </c>
      <c r="F975" s="35">
        <v>26.030708000000001</v>
      </c>
      <c r="G975" s="35"/>
      <c r="H975" s="86" cm="1">
        <f t="array" ref="H975">SUM($N$3:$N$7*$B975:$F975)</f>
        <v>5201396.5080000004</v>
      </c>
      <c r="I975" s="87">
        <f t="shared" si="30"/>
        <v>1.387359643480135E-3</v>
      </c>
      <c r="J975" s="87">
        <f t="shared" si="31"/>
        <v>-1.0467715141783129E-3</v>
      </c>
      <c r="K975" s="35"/>
      <c r="L975" s="35"/>
      <c r="M975" s="35"/>
      <c r="N975" s="35"/>
    </row>
    <row r="976" spans="1:14">
      <c r="A976" s="85">
        <v>44158</v>
      </c>
      <c r="B976" s="35">
        <v>20.909867999999999</v>
      </c>
      <c r="C976" s="35">
        <v>54.888969000000003</v>
      </c>
      <c r="D976" s="35">
        <v>24.333438999999998</v>
      </c>
      <c r="E976" s="35">
        <v>31.379785999999999</v>
      </c>
      <c r="F976" s="35">
        <v>26.751214999999998</v>
      </c>
      <c r="G976" s="35"/>
      <c r="H976" s="86" cm="1">
        <f t="array" ref="H976">SUM($N$3:$N$7*$B976:$F976)</f>
        <v>5222688.1409999998</v>
      </c>
      <c r="I976" s="87">
        <f t="shared" si="30"/>
        <v>4.0934454751242466E-3</v>
      </c>
      <c r="J976" s="87">
        <f t="shared" si="31"/>
        <v>5.4864841996593583E-3</v>
      </c>
      <c r="K976" s="35"/>
      <c r="L976" s="35"/>
      <c r="M976" s="35"/>
      <c r="N976" s="35"/>
    </row>
    <row r="977" spans="1:14">
      <c r="A977" s="85">
        <v>44159</v>
      </c>
      <c r="B977" s="35">
        <v>21.351191</v>
      </c>
      <c r="C977" s="35">
        <v>55.182755</v>
      </c>
      <c r="D977" s="35">
        <v>25.113002999999999</v>
      </c>
      <c r="E977" s="35">
        <v>31.286507</v>
      </c>
      <c r="F977" s="35">
        <v>28.24766</v>
      </c>
      <c r="G977" s="35"/>
      <c r="H977" s="86" cm="1">
        <f t="array" ref="H977">SUM($N$3:$N$7*$B977:$F977)</f>
        <v>5318976.8280000007</v>
      </c>
      <c r="I977" s="87">
        <f t="shared" si="30"/>
        <v>1.8436614325886946E-2</v>
      </c>
      <c r="J977" s="87">
        <f t="shared" si="31"/>
        <v>2.2605529076500153E-2</v>
      </c>
      <c r="K977" s="35"/>
      <c r="L977" s="35"/>
      <c r="M977" s="35"/>
      <c r="N977" s="35"/>
    </row>
    <row r="978" spans="1:14">
      <c r="A978" s="85">
        <v>44160</v>
      </c>
      <c r="B978" s="35">
        <v>21.713076000000001</v>
      </c>
      <c r="C978" s="35">
        <v>55.329647000000001</v>
      </c>
      <c r="D978" s="35">
        <v>25.057320000000001</v>
      </c>
      <c r="E978" s="35">
        <v>32.126033999999997</v>
      </c>
      <c r="F978" s="35">
        <v>28.081386999999999</v>
      </c>
      <c r="G978" s="35"/>
      <c r="H978" s="86" cm="1">
        <f t="array" ref="H978">SUM($N$3:$N$7*$B978:$F978)</f>
        <v>5356146.3120000008</v>
      </c>
      <c r="I978" s="87">
        <f t="shared" si="30"/>
        <v>6.9880891009590496E-3</v>
      </c>
      <c r="J978" s="87">
        <f t="shared" si="31"/>
        <v>2.5553540130475394E-2</v>
      </c>
      <c r="K978" s="35"/>
      <c r="L978" s="35"/>
      <c r="M978" s="35"/>
      <c r="N978" s="35"/>
    </row>
    <row r="979" spans="1:14">
      <c r="A979" s="85">
        <v>44161</v>
      </c>
      <c r="B979" s="35">
        <v>21.863126999999999</v>
      </c>
      <c r="C979" s="35">
        <v>54.888969000000003</v>
      </c>
      <c r="D979" s="35">
        <v>24.955234999999998</v>
      </c>
      <c r="E979" s="35">
        <v>32.163345</v>
      </c>
      <c r="F979" s="35">
        <v>27.453251000000002</v>
      </c>
      <c r="G979" s="35"/>
      <c r="H979" s="86" cm="1">
        <f t="array" ref="H979">SUM($N$3:$N$7*$B979:$F979)</f>
        <v>5323689.5910000009</v>
      </c>
      <c r="I979" s="87">
        <f t="shared" si="30"/>
        <v>-6.0597151588789311E-3</v>
      </c>
      <c r="J979" s="87">
        <f t="shared" si="31"/>
        <v>8.8602811262328274E-4</v>
      </c>
      <c r="K979" s="35"/>
      <c r="L979" s="35"/>
      <c r="M979" s="35"/>
      <c r="N979" s="35"/>
    </row>
    <row r="980" spans="1:14">
      <c r="A980" s="85">
        <v>44162</v>
      </c>
      <c r="B980" s="35">
        <v>22.048480999999999</v>
      </c>
      <c r="C980" s="35">
        <v>57.777863000000004</v>
      </c>
      <c r="D980" s="35">
        <v>24.992355</v>
      </c>
      <c r="E980" s="35">
        <v>32.592438000000001</v>
      </c>
      <c r="F980" s="35">
        <v>27.268505000000001</v>
      </c>
      <c r="G980" s="35"/>
      <c r="H980" s="86" cm="1">
        <f t="array" ref="H980">SUM($N$3:$N$7*$B980:$F980)</f>
        <v>5434428.1859999988</v>
      </c>
      <c r="I980" s="87">
        <f t="shared" si="30"/>
        <v>2.0801099145075552E-2</v>
      </c>
      <c r="J980" s="87">
        <f t="shared" si="31"/>
        <v>1.4615335250385941E-2</v>
      </c>
      <c r="K980" s="35"/>
      <c r="L980" s="35"/>
      <c r="M980" s="35"/>
      <c r="N980" s="35"/>
    </row>
    <row r="981" spans="1:14">
      <c r="A981" s="85">
        <v>44165</v>
      </c>
      <c r="B981" s="35">
        <v>21.271753</v>
      </c>
      <c r="C981" s="35">
        <v>57.630969999999998</v>
      </c>
      <c r="D981" s="35">
        <v>24.908830999999999</v>
      </c>
      <c r="E981" s="35">
        <v>32.965564999999998</v>
      </c>
      <c r="F981" s="35">
        <v>26.233929</v>
      </c>
      <c r="G981" s="35"/>
      <c r="H981" s="86" cm="1">
        <f t="array" ref="H981">SUM($N$3:$N$7*$B981:$F981)</f>
        <v>5379364.5839999998</v>
      </c>
      <c r="I981" s="87">
        <f t="shared" si="30"/>
        <v>-1.0132363537685873E-2</v>
      </c>
      <c r="J981" s="87">
        <f t="shared" si="31"/>
        <v>1.0457971308868386E-2</v>
      </c>
      <c r="K981" s="35"/>
      <c r="L981" s="35"/>
      <c r="M981" s="35"/>
      <c r="N981" s="35"/>
    </row>
    <row r="982" spans="1:14">
      <c r="A982" s="85">
        <v>44166</v>
      </c>
      <c r="B982" s="35">
        <v>21.545372</v>
      </c>
      <c r="C982" s="35">
        <v>58.757153000000002</v>
      </c>
      <c r="D982" s="35">
        <v>25.391418000000002</v>
      </c>
      <c r="E982" s="35">
        <v>34.159565000000001</v>
      </c>
      <c r="F982" s="35">
        <v>26.991385999999999</v>
      </c>
      <c r="G982" s="35"/>
      <c r="H982" s="86" cm="1">
        <f t="array" ref="H982">SUM($N$3:$N$7*$B982:$F982)</f>
        <v>5505881.5019999994</v>
      </c>
      <c r="I982" s="87">
        <f t="shared" si="30"/>
        <v>2.3518933514248497E-2</v>
      </c>
      <c r="J982" s="87">
        <f t="shared" si="31"/>
        <v>1.3148267592177687E-2</v>
      </c>
      <c r="K982" s="35"/>
      <c r="L982" s="35"/>
      <c r="M982" s="35"/>
      <c r="N982" s="35"/>
    </row>
    <row r="983" spans="1:14">
      <c r="A983" s="85">
        <v>44167</v>
      </c>
      <c r="B983" s="35">
        <v>21.730727999999999</v>
      </c>
      <c r="C983" s="35">
        <v>57.141326999999997</v>
      </c>
      <c r="D983" s="35">
        <v>25.150126</v>
      </c>
      <c r="E983" s="35">
        <v>34.532688</v>
      </c>
      <c r="F983" s="35">
        <v>27.305454000000001</v>
      </c>
      <c r="G983" s="35"/>
      <c r="H983" s="86" cm="1">
        <f t="array" ref="H983">SUM($N$3:$N$7*$B983:$F983)</f>
        <v>5473390.6590000009</v>
      </c>
      <c r="I983" s="87">
        <f t="shared" si="30"/>
        <v>-5.9011155594606013E-3</v>
      </c>
      <c r="J983" s="87">
        <f t="shared" si="31"/>
        <v>1.7479030010285168E-2</v>
      </c>
      <c r="K983" s="35"/>
      <c r="L983" s="35"/>
      <c r="M983" s="35"/>
      <c r="N983" s="35"/>
    </row>
    <row r="984" spans="1:14">
      <c r="A984" s="85">
        <v>44168</v>
      </c>
      <c r="B984" s="35">
        <v>21.766033</v>
      </c>
      <c r="C984" s="35">
        <v>57.337184999999998</v>
      </c>
      <c r="D984" s="35">
        <v>25.539905999999998</v>
      </c>
      <c r="E984" s="35">
        <v>33.879719000000001</v>
      </c>
      <c r="F984" s="35">
        <v>27.674944</v>
      </c>
      <c r="G984" s="35"/>
      <c r="H984" s="86" cm="1">
        <f t="array" ref="H984">SUM($N$3:$N$7*$B984:$F984)</f>
        <v>5484526.9709999999</v>
      </c>
      <c r="I984" s="87">
        <f t="shared" si="30"/>
        <v>2.0346276547402731E-3</v>
      </c>
      <c r="J984" s="87">
        <f t="shared" si="31"/>
        <v>-3.8784944776313335E-3</v>
      </c>
      <c r="K984" s="35"/>
      <c r="L984" s="35"/>
      <c r="M984" s="35"/>
      <c r="N984" s="35"/>
    </row>
    <row r="985" spans="1:14">
      <c r="A985" s="85">
        <v>44169</v>
      </c>
      <c r="B985" s="35">
        <v>22.189703000000002</v>
      </c>
      <c r="C985" s="35">
        <v>57.533047000000003</v>
      </c>
      <c r="D985" s="35">
        <v>25.985367</v>
      </c>
      <c r="E985" s="35">
        <v>34.047626000000001</v>
      </c>
      <c r="F985" s="35">
        <v>29.20834</v>
      </c>
      <c r="G985" s="35"/>
      <c r="H985" s="86" cm="1">
        <f t="array" ref="H985">SUM($N$3:$N$7*$B985:$F985)</f>
        <v>5575814.7390000001</v>
      </c>
      <c r="I985" s="87">
        <f t="shared" si="30"/>
        <v>1.664460189232253E-2</v>
      </c>
      <c r="J985" s="87">
        <f t="shared" si="31"/>
        <v>1.8713095114375022E-2</v>
      </c>
      <c r="K985" s="35"/>
      <c r="L985" s="35"/>
      <c r="M985" s="35"/>
      <c r="N985" s="35"/>
    </row>
    <row r="986" spans="1:14">
      <c r="A986" s="85">
        <v>44172</v>
      </c>
      <c r="B986" s="35">
        <v>22.022000999999999</v>
      </c>
      <c r="C986" s="35">
        <v>57.728901</v>
      </c>
      <c r="D986" s="35">
        <v>25.948243999999999</v>
      </c>
      <c r="E986" s="35">
        <v>33.543906999999997</v>
      </c>
      <c r="F986" s="35">
        <v>29.430033000000002</v>
      </c>
      <c r="G986" s="35"/>
      <c r="H986" s="86" cm="1">
        <f t="array" ref="H986">SUM($N$3:$N$7*$B986:$F986)</f>
        <v>5566211.8379999995</v>
      </c>
      <c r="I986" s="87">
        <f t="shared" si="30"/>
        <v>-1.7222417618779629E-3</v>
      </c>
      <c r="J986" s="87">
        <f t="shared" si="31"/>
        <v>1.4893694101955735E-2</v>
      </c>
      <c r="K986" s="35"/>
      <c r="L986" s="35"/>
      <c r="M986" s="35"/>
      <c r="N986" s="35"/>
    </row>
    <row r="987" spans="1:14">
      <c r="A987" s="85">
        <v>44173</v>
      </c>
      <c r="B987" s="35">
        <v>22.013176000000001</v>
      </c>
      <c r="C987" s="35">
        <v>57.630969999999998</v>
      </c>
      <c r="D987" s="35">
        <v>25.753354999999999</v>
      </c>
      <c r="E987" s="35">
        <v>33.879719000000001</v>
      </c>
      <c r="F987" s="35">
        <v>29.688676999999998</v>
      </c>
      <c r="G987" s="35"/>
      <c r="H987" s="86" cm="1">
        <f t="array" ref="H987">SUM($N$3:$N$7*$B987:$F987)</f>
        <v>5575874.6010000007</v>
      </c>
      <c r="I987" s="87">
        <f t="shared" si="30"/>
        <v>1.7359675271491071E-3</v>
      </c>
      <c r="J987" s="87">
        <f t="shared" si="31"/>
        <v>1.0736009498746313E-5</v>
      </c>
      <c r="K987" s="35"/>
      <c r="L987" s="35"/>
      <c r="M987" s="35"/>
      <c r="N987" s="35"/>
    </row>
    <row r="988" spans="1:14">
      <c r="A988" s="85">
        <v>44174</v>
      </c>
      <c r="B988" s="35">
        <v>22.419191000000001</v>
      </c>
      <c r="C988" s="35">
        <v>58.463366999999998</v>
      </c>
      <c r="D988" s="35">
        <v>26.124575</v>
      </c>
      <c r="E988" s="35">
        <v>34.122253000000001</v>
      </c>
      <c r="F988" s="35">
        <v>30.335287000000001</v>
      </c>
      <c r="G988" s="35"/>
      <c r="H988" s="86" cm="1">
        <f t="array" ref="H988">SUM($N$3:$N$7*$B988:$F988)</f>
        <v>5658334.2090000007</v>
      </c>
      <c r="I988" s="87">
        <f t="shared" si="30"/>
        <v>1.4788641047489115E-2</v>
      </c>
      <c r="J988" s="87">
        <f t="shared" si="31"/>
        <v>1.6550281175267356E-2</v>
      </c>
      <c r="K988" s="35"/>
      <c r="L988" s="35"/>
      <c r="M988" s="35"/>
      <c r="N988" s="35"/>
    </row>
    <row r="989" spans="1:14">
      <c r="A989" s="85">
        <v>44175</v>
      </c>
      <c r="B989" s="35">
        <v>22.110265999999999</v>
      </c>
      <c r="C989" s="35">
        <v>58.757153000000002</v>
      </c>
      <c r="D989" s="35">
        <v>26.068892000000002</v>
      </c>
      <c r="E989" s="35">
        <v>33.954346000000001</v>
      </c>
      <c r="F989" s="35">
        <v>30.409184</v>
      </c>
      <c r="G989" s="35"/>
      <c r="H989" s="86" cm="1">
        <f t="array" ref="H989">SUM($N$3:$N$7*$B989:$F989)</f>
        <v>5652894.7529999977</v>
      </c>
      <c r="I989" s="87">
        <f t="shared" si="30"/>
        <v>-9.6131755373363159E-4</v>
      </c>
      <c r="J989" s="87">
        <f t="shared" si="31"/>
        <v>1.3813106913520556E-2</v>
      </c>
      <c r="K989" s="35"/>
      <c r="L989" s="35"/>
      <c r="M989" s="35"/>
      <c r="N989" s="35"/>
    </row>
    <row r="990" spans="1:14">
      <c r="A990" s="85">
        <v>44176</v>
      </c>
      <c r="B990" s="35">
        <v>21.660118000000001</v>
      </c>
      <c r="C990" s="35">
        <v>58.071648000000003</v>
      </c>
      <c r="D990" s="35">
        <v>25.929686</v>
      </c>
      <c r="E990" s="35">
        <v>33.861065000000004</v>
      </c>
      <c r="F990" s="35">
        <v>29.891897</v>
      </c>
      <c r="G990" s="35"/>
      <c r="H990" s="86" cm="1">
        <f t="array" ref="H990">SUM($N$3:$N$7*$B990:$F990)</f>
        <v>5590675.6620000005</v>
      </c>
      <c r="I990" s="87">
        <f t="shared" si="30"/>
        <v>-1.1006589317265725E-2</v>
      </c>
      <c r="J990" s="87">
        <f t="shared" si="31"/>
        <v>-1.1957326043481875E-2</v>
      </c>
      <c r="K990" s="35"/>
      <c r="L990" s="35"/>
      <c r="M990" s="35"/>
      <c r="N990" s="35"/>
    </row>
    <row r="991" spans="1:14">
      <c r="A991" s="85">
        <v>44179</v>
      </c>
      <c r="B991" s="35">
        <v>22.10144</v>
      </c>
      <c r="C991" s="35">
        <v>58.414402000000003</v>
      </c>
      <c r="D991" s="35">
        <v>26.106012</v>
      </c>
      <c r="E991" s="35">
        <v>34.140903000000002</v>
      </c>
      <c r="F991" s="35">
        <v>29.873422999999999</v>
      </c>
      <c r="G991" s="35"/>
      <c r="H991" s="86" cm="1">
        <f t="array" ref="H991">SUM($N$3:$N$7*$B991:$F991)</f>
        <v>5630993.9399999995</v>
      </c>
      <c r="I991" s="87">
        <f t="shared" si="30"/>
        <v>7.2117004164709009E-3</v>
      </c>
      <c r="J991" s="87">
        <f t="shared" si="31"/>
        <v>-3.8742651255581073E-3</v>
      </c>
      <c r="K991" s="35"/>
      <c r="L991" s="35"/>
      <c r="M991" s="35"/>
      <c r="N991" s="35"/>
    </row>
    <row r="992" spans="1:14">
      <c r="A992" s="85">
        <v>44180</v>
      </c>
      <c r="B992" s="35">
        <v>22.445672999999999</v>
      </c>
      <c r="C992" s="35">
        <v>61.156402999999997</v>
      </c>
      <c r="D992" s="35">
        <v>26.653562999999998</v>
      </c>
      <c r="E992" s="35">
        <v>34.327469000000001</v>
      </c>
      <c r="F992" s="35">
        <v>30.224442</v>
      </c>
      <c r="G992" s="35"/>
      <c r="H992" s="86" cm="1">
        <f t="array" ref="H992">SUM($N$3:$N$7*$B992:$F992)</f>
        <v>5768649.1500000004</v>
      </c>
      <c r="I992" s="87">
        <f t="shared" si="30"/>
        <v>2.4445987949331949E-2</v>
      </c>
      <c r="J992" s="87">
        <f t="shared" si="31"/>
        <v>3.1833985507278006E-2</v>
      </c>
      <c r="K992" s="35"/>
      <c r="L992" s="35"/>
      <c r="M992" s="35"/>
      <c r="N992" s="35"/>
    </row>
    <row r="993" spans="1:14">
      <c r="A993" s="85">
        <v>44181</v>
      </c>
      <c r="B993" s="35">
        <v>22.375059</v>
      </c>
      <c r="C993" s="35">
        <v>62.723258999999999</v>
      </c>
      <c r="D993" s="35">
        <v>27.052624000000002</v>
      </c>
      <c r="E993" s="35">
        <v>34.495376999999998</v>
      </c>
      <c r="F993" s="35">
        <v>30.409184</v>
      </c>
      <c r="G993" s="35"/>
      <c r="H993" s="86" cm="1">
        <f t="array" ref="H993">SUM($N$3:$N$7*$B993:$F993)</f>
        <v>5842831.5989999985</v>
      </c>
      <c r="I993" s="87">
        <f t="shared" si="30"/>
        <v>1.2859587586462551E-2</v>
      </c>
      <c r="J993" s="87">
        <f t="shared" si="31"/>
        <v>3.7619940858966583E-2</v>
      </c>
      <c r="K993" s="35"/>
      <c r="L993" s="35"/>
      <c r="M993" s="35"/>
      <c r="N993" s="35"/>
    </row>
    <row r="994" spans="1:14">
      <c r="A994" s="85">
        <v>44182</v>
      </c>
      <c r="B994" s="35">
        <v>22.330929000000001</v>
      </c>
      <c r="C994" s="35">
        <v>62.380507999999999</v>
      </c>
      <c r="D994" s="35">
        <v>27.460965999999999</v>
      </c>
      <c r="E994" s="35">
        <v>34.458061000000001</v>
      </c>
      <c r="F994" s="35">
        <v>30.760202</v>
      </c>
      <c r="G994" s="35"/>
      <c r="H994" s="86" cm="1">
        <f t="array" ref="H994">SUM($N$3:$N$7*$B994:$F994)</f>
        <v>5853891.9780000011</v>
      </c>
      <c r="I994" s="87">
        <f t="shared" si="30"/>
        <v>1.8929826767377644E-3</v>
      </c>
      <c r="J994" s="87">
        <f t="shared" si="31"/>
        <v>1.4776913239731515E-2</v>
      </c>
      <c r="K994" s="35"/>
      <c r="L994" s="35"/>
      <c r="M994" s="35"/>
      <c r="N994" s="35"/>
    </row>
    <row r="995" spans="1:14">
      <c r="A995" s="85">
        <v>44183</v>
      </c>
      <c r="B995" s="35">
        <v>22.022000999999999</v>
      </c>
      <c r="C995" s="35">
        <v>61.646045999999998</v>
      </c>
      <c r="D995" s="35">
        <v>27.590893000000001</v>
      </c>
      <c r="E995" s="35">
        <v>34.215533999999998</v>
      </c>
      <c r="F995" s="35">
        <v>30.095119</v>
      </c>
      <c r="G995" s="35"/>
      <c r="H995" s="86" cm="1">
        <f t="array" ref="H995">SUM($N$3:$N$7*$B995:$F995)</f>
        <v>5793796.5689999992</v>
      </c>
      <c r="I995" s="87">
        <f t="shared" si="30"/>
        <v>-1.0265889638184533E-2</v>
      </c>
      <c r="J995" s="87">
        <f t="shared" si="31"/>
        <v>-8.3923401126932973E-3</v>
      </c>
      <c r="K995" s="35"/>
      <c r="L995" s="35"/>
      <c r="M995" s="35"/>
      <c r="N995" s="35"/>
    </row>
    <row r="996" spans="1:14">
      <c r="A996" s="85">
        <v>44186</v>
      </c>
      <c r="B996" s="35">
        <v>21.218796000000001</v>
      </c>
      <c r="C996" s="35">
        <v>61.450187999999997</v>
      </c>
      <c r="D996" s="35">
        <v>27.061904999999999</v>
      </c>
      <c r="E996" s="35">
        <v>33.972999999999999</v>
      </c>
      <c r="F996" s="35">
        <v>29.226811999999999</v>
      </c>
      <c r="G996" s="35"/>
      <c r="H996" s="86" cm="1">
        <f t="array" ref="H996">SUM($N$3:$N$7*$B996:$F996)</f>
        <v>5706713.1330000004</v>
      </c>
      <c r="I996" s="87">
        <f t="shared" si="30"/>
        <v>-1.5030461453538591E-2</v>
      </c>
      <c r="J996" s="87">
        <f t="shared" si="31"/>
        <v>-2.5142050033230112E-2</v>
      </c>
      <c r="K996" s="35"/>
      <c r="L996" s="35"/>
      <c r="M996" s="35"/>
      <c r="N996" s="35"/>
    </row>
    <row r="997" spans="1:14">
      <c r="A997" s="85">
        <v>44187</v>
      </c>
      <c r="B997" s="35">
        <v>21.739554999999999</v>
      </c>
      <c r="C997" s="35">
        <v>63.653579999999998</v>
      </c>
      <c r="D997" s="35">
        <v>27.136147999999999</v>
      </c>
      <c r="E997" s="35">
        <v>34.364784</v>
      </c>
      <c r="F997" s="35">
        <v>29.670200000000001</v>
      </c>
      <c r="G997" s="35"/>
      <c r="H997" s="86" cm="1">
        <f t="array" ref="H997">SUM($N$3:$N$7*$B997:$F997)</f>
        <v>5826620.8110000007</v>
      </c>
      <c r="I997" s="87">
        <f t="shared" si="30"/>
        <v>2.1011688375680571E-2</v>
      </c>
      <c r="J997" s="87">
        <f t="shared" si="31"/>
        <v>5.6654115499377156E-3</v>
      </c>
      <c r="K997" s="35"/>
      <c r="L997" s="35"/>
      <c r="M997" s="35"/>
      <c r="N997" s="35"/>
    </row>
    <row r="998" spans="1:14">
      <c r="A998" s="85">
        <v>44188</v>
      </c>
      <c r="B998" s="35">
        <v>22.013176000000001</v>
      </c>
      <c r="C998" s="35">
        <v>65.122512999999998</v>
      </c>
      <c r="D998" s="35">
        <v>27.228952</v>
      </c>
      <c r="E998" s="35">
        <v>34.178218999999999</v>
      </c>
      <c r="F998" s="35">
        <v>30.372237999999999</v>
      </c>
      <c r="G998" s="35"/>
      <c r="H998" s="86" cm="1">
        <f t="array" ref="H998">SUM($N$3:$N$7*$B998:$F998)</f>
        <v>5904198.2339999992</v>
      </c>
      <c r="I998" s="87">
        <f t="shared" si="30"/>
        <v>1.3314307815181836E-2</v>
      </c>
      <c r="J998" s="87">
        <f t="shared" si="31"/>
        <v>3.4605752277613089E-2</v>
      </c>
      <c r="K998" s="35"/>
      <c r="L998" s="35"/>
      <c r="M998" s="35"/>
      <c r="N998" s="35"/>
    </row>
    <row r="999" spans="1:14">
      <c r="A999" s="85">
        <v>44193</v>
      </c>
      <c r="B999" s="35">
        <v>22.092614999999999</v>
      </c>
      <c r="C999" s="35">
        <v>68.158294999999995</v>
      </c>
      <c r="D999" s="35">
        <v>27.228952</v>
      </c>
      <c r="E999" s="35">
        <v>34.364784</v>
      </c>
      <c r="F999" s="35">
        <v>30.390713000000002</v>
      </c>
      <c r="G999" s="35"/>
      <c r="H999" s="86" cm="1">
        <f t="array" ref="H999">SUM($N$3:$N$7*$B999:$F999)</f>
        <v>6013766.8469999991</v>
      </c>
      <c r="I999" s="87">
        <f t="shared" si="30"/>
        <v>1.8557746311605339E-2</v>
      </c>
      <c r="J999" s="87">
        <f t="shared" si="31"/>
        <v>3.2119137673535914E-2</v>
      </c>
      <c r="K999" s="35"/>
      <c r="L999" s="35"/>
      <c r="M999" s="35"/>
      <c r="N999" s="35"/>
    </row>
    <row r="1000" spans="1:14">
      <c r="A1000" s="85">
        <v>44194</v>
      </c>
      <c r="B1000" s="35">
        <v>22.110265999999999</v>
      </c>
      <c r="C1000" s="35">
        <v>67.619690000000006</v>
      </c>
      <c r="D1000" s="35">
        <v>27.293917</v>
      </c>
      <c r="E1000" s="35">
        <v>34.719253999999999</v>
      </c>
      <c r="F1000" s="35">
        <v>30.593931000000001</v>
      </c>
      <c r="G1000" s="35"/>
      <c r="H1000" s="86" cm="1">
        <f t="array" ref="H1000">SUM($N$3:$N$7*$B1000:$F1000)</f>
        <v>6017122.9139999989</v>
      </c>
      <c r="I1000" s="87">
        <f t="shared" si="30"/>
        <v>5.5806403629921064E-4</v>
      </c>
      <c r="J1000" s="87">
        <f t="shared" si="31"/>
        <v>1.9126166758715923E-2</v>
      </c>
      <c r="K1000" s="35"/>
      <c r="L1000" s="35"/>
      <c r="M1000" s="35"/>
      <c r="N1000" s="35"/>
    </row>
    <row r="1001" spans="1:14">
      <c r="A1001" s="85">
        <v>44195</v>
      </c>
      <c r="B1001" s="35">
        <v>22.013176000000001</v>
      </c>
      <c r="C1001" s="35">
        <v>68.403114000000002</v>
      </c>
      <c r="D1001" s="35">
        <v>27.19183</v>
      </c>
      <c r="E1001" s="35">
        <v>34.961784000000002</v>
      </c>
      <c r="F1001" s="35">
        <v>30.483086</v>
      </c>
      <c r="G1001" s="35"/>
      <c r="H1001" s="86" cm="1">
        <f t="array" ref="H1001">SUM($N$3:$N$7*$B1001:$F1001)</f>
        <v>6040748.669999999</v>
      </c>
      <c r="I1001" s="87">
        <f t="shared" si="30"/>
        <v>3.9264207059872547E-3</v>
      </c>
      <c r="J1001" s="87">
        <f t="shared" si="31"/>
        <v>4.486675936473894E-3</v>
      </c>
      <c r="K1001" s="35"/>
      <c r="L1001" s="35"/>
      <c r="M1001" s="35"/>
      <c r="N1001" s="35"/>
    </row>
    <row r="1002" spans="1:14">
      <c r="A1002" s="85">
        <v>44200</v>
      </c>
      <c r="B1002" s="35">
        <v>22.145571</v>
      </c>
      <c r="C1002" s="35">
        <v>69.529297</v>
      </c>
      <c r="D1002" s="35">
        <v>27.609452999999998</v>
      </c>
      <c r="E1002" s="35">
        <v>34.57</v>
      </c>
      <c r="F1002" s="35">
        <v>30.242918</v>
      </c>
      <c r="G1002" s="35"/>
      <c r="H1002" s="86" cm="1">
        <f t="array" ref="H1002">SUM($N$3:$N$7*$B1002:$F1002)</f>
        <v>6075208.8870000001</v>
      </c>
      <c r="I1002" s="87">
        <f t="shared" si="30"/>
        <v>5.7046268405669398E-3</v>
      </c>
      <c r="J1002" s="87">
        <f t="shared" si="31"/>
        <v>9.6534463115010016E-3</v>
      </c>
      <c r="K1002" s="35"/>
      <c r="L1002" s="35"/>
      <c r="M1002" s="35"/>
      <c r="N1002" s="35"/>
    </row>
    <row r="1003" spans="1:14">
      <c r="A1003" s="85">
        <v>44201</v>
      </c>
      <c r="B1003" s="35">
        <v>21.889605</v>
      </c>
      <c r="C1003" s="35">
        <v>69.333434999999994</v>
      </c>
      <c r="D1003" s="35">
        <v>27.841464999999999</v>
      </c>
      <c r="E1003" s="35">
        <v>34.196877000000001</v>
      </c>
      <c r="F1003" s="35">
        <v>31.683931000000001</v>
      </c>
      <c r="G1003" s="35"/>
      <c r="H1003" s="86" cm="1">
        <f t="array" ref="H1003">SUM($N$3:$N$7*$B1003:$F1003)</f>
        <v>6103195.328999999</v>
      </c>
      <c r="I1003" s="87">
        <f t="shared" si="30"/>
        <v>4.6066633296981685E-3</v>
      </c>
      <c r="J1003" s="87">
        <f t="shared" si="31"/>
        <v>1.0337569465541208E-2</v>
      </c>
      <c r="K1003" s="35"/>
      <c r="L1003" s="35"/>
      <c r="M1003" s="35"/>
      <c r="N1003" s="35"/>
    </row>
    <row r="1004" spans="1:14">
      <c r="A1004" s="85">
        <v>44202</v>
      </c>
      <c r="B1004" s="35">
        <v>22.622198000000001</v>
      </c>
      <c r="C1004" s="35">
        <v>72.565085999999994</v>
      </c>
      <c r="D1004" s="35">
        <v>28.305489999999999</v>
      </c>
      <c r="E1004" s="35">
        <v>35.446846000000001</v>
      </c>
      <c r="F1004" s="35">
        <v>32.663089999999997</v>
      </c>
      <c r="G1004" s="35"/>
      <c r="H1004" s="86" cm="1">
        <f t="array" ref="H1004">SUM($N$3:$N$7*$B1004:$F1004)</f>
        <v>6322889.4299999988</v>
      </c>
      <c r="I1004" s="87">
        <f t="shared" si="30"/>
        <v>3.599657051054872E-2</v>
      </c>
      <c r="J1004" s="87">
        <f t="shared" si="31"/>
        <v>4.0769057921612673E-2</v>
      </c>
      <c r="K1004" s="35"/>
      <c r="L1004" s="35"/>
      <c r="M1004" s="35"/>
      <c r="N1004" s="35"/>
    </row>
    <row r="1005" spans="1:14">
      <c r="A1005" s="85">
        <v>44203</v>
      </c>
      <c r="B1005" s="35">
        <v>23.257708000000001</v>
      </c>
      <c r="C1005" s="35">
        <v>74.425728000000007</v>
      </c>
      <c r="D1005" s="35">
        <v>29.159293999999999</v>
      </c>
      <c r="E1005" s="35">
        <v>35.969219000000002</v>
      </c>
      <c r="F1005" s="35">
        <v>34.178004999999999</v>
      </c>
      <c r="G1005" s="35"/>
      <c r="H1005" s="86" cm="1">
        <f t="array" ref="H1005">SUM($N$3:$N$7*$B1005:$F1005)</f>
        <v>6500668.4820000017</v>
      </c>
      <c r="I1005" s="87">
        <f t="shared" si="30"/>
        <v>2.8116742190129163E-2</v>
      </c>
      <c r="J1005" s="87">
        <f t="shared" si="31"/>
        <v>6.5125418993451811E-2</v>
      </c>
      <c r="K1005" s="35"/>
      <c r="L1005" s="35"/>
      <c r="M1005" s="35"/>
      <c r="N1005" s="35"/>
    </row>
    <row r="1006" spans="1:14">
      <c r="A1006" s="85">
        <v>44204</v>
      </c>
      <c r="B1006" s="35">
        <v>23.240051000000001</v>
      </c>
      <c r="C1006" s="35">
        <v>76.62912</v>
      </c>
      <c r="D1006" s="35">
        <v>28.648869000000001</v>
      </c>
      <c r="E1006" s="35">
        <v>35.969219000000002</v>
      </c>
      <c r="F1006" s="35">
        <v>33.993256000000002</v>
      </c>
      <c r="G1006" s="35"/>
      <c r="H1006" s="86" cm="1">
        <f t="array" ref="H1006">SUM($N$3:$N$7*$B1006:$F1006)</f>
        <v>6549856.995000001</v>
      </c>
      <c r="I1006" s="87">
        <f t="shared" si="30"/>
        <v>7.5666853549292146E-3</v>
      </c>
      <c r="J1006" s="87">
        <f t="shared" si="31"/>
        <v>3.5896178086416874E-2</v>
      </c>
      <c r="K1006" s="35"/>
      <c r="L1006" s="35"/>
      <c r="M1006" s="35"/>
      <c r="N1006" s="35"/>
    </row>
    <row r="1007" spans="1:14">
      <c r="A1007" s="85">
        <v>44207</v>
      </c>
      <c r="B1007" s="35">
        <v>23.001740000000002</v>
      </c>
      <c r="C1007" s="35">
        <v>73.740234000000001</v>
      </c>
      <c r="D1007" s="35">
        <v>28.426136</v>
      </c>
      <c r="E1007" s="35">
        <v>36.174435000000003</v>
      </c>
      <c r="F1007" s="35">
        <v>33.753086000000003</v>
      </c>
      <c r="G1007" s="35"/>
      <c r="H1007" s="86" cm="1">
        <f t="array" ref="H1007">SUM($N$3:$N$7*$B1007:$F1007)</f>
        <v>6438155.8229999999</v>
      </c>
      <c r="I1007" s="87">
        <f t="shared" si="30"/>
        <v>-1.7053986382492226E-2</v>
      </c>
      <c r="J1007" s="87">
        <f t="shared" si="31"/>
        <v>-9.6163431765665663E-3</v>
      </c>
      <c r="K1007" s="35"/>
      <c r="L1007" s="35"/>
      <c r="M1007" s="35"/>
      <c r="N1007" s="35"/>
    </row>
    <row r="1008" spans="1:14">
      <c r="A1008" s="85">
        <v>44208</v>
      </c>
      <c r="B1008" s="35">
        <v>23.381274999999999</v>
      </c>
      <c r="C1008" s="35">
        <v>72.418189999999996</v>
      </c>
      <c r="D1008" s="35">
        <v>28.67671</v>
      </c>
      <c r="E1008" s="35">
        <v>36.883372999999999</v>
      </c>
      <c r="F1008" s="35">
        <v>34.067157999999999</v>
      </c>
      <c r="G1008" s="35"/>
      <c r="H1008" s="86" cm="1">
        <f t="array" ref="H1008">SUM($N$3:$N$7*$B1008:$F1008)</f>
        <v>6449081.2979999976</v>
      </c>
      <c r="I1008" s="87">
        <f t="shared" si="30"/>
        <v>1.6969882836583849E-3</v>
      </c>
      <c r="J1008" s="87">
        <f t="shared" si="31"/>
        <v>-1.5385938513914565E-2</v>
      </c>
      <c r="K1008" s="35"/>
      <c r="L1008" s="35"/>
      <c r="M1008" s="35"/>
      <c r="N1008" s="35"/>
    </row>
    <row r="1009" spans="1:14">
      <c r="A1009" s="85">
        <v>44209</v>
      </c>
      <c r="B1009" s="35">
        <v>23.081175000000002</v>
      </c>
      <c r="C1009" s="35">
        <v>74.376755000000003</v>
      </c>
      <c r="D1009" s="35">
        <v>28.667427</v>
      </c>
      <c r="E1009" s="35">
        <v>37.125903999999998</v>
      </c>
      <c r="F1009" s="35">
        <v>33.956305999999998</v>
      </c>
      <c r="G1009" s="35"/>
      <c r="H1009" s="86" cm="1">
        <f t="array" ref="H1009">SUM($N$3:$N$7*$B1009:$F1009)</f>
        <v>6507849.7110000011</v>
      </c>
      <c r="I1009" s="87">
        <f t="shared" si="30"/>
        <v>9.1126798197176395E-3</v>
      </c>
      <c r="J1009" s="87">
        <f t="shared" si="31"/>
        <v>1.0825132214262734E-2</v>
      </c>
      <c r="K1009" s="35"/>
      <c r="L1009" s="35"/>
      <c r="M1009" s="35"/>
      <c r="N1009" s="35"/>
    </row>
    <row r="1010" spans="1:14">
      <c r="A1010" s="85">
        <v>44210</v>
      </c>
      <c r="B1010" s="35">
        <v>23.222401000000001</v>
      </c>
      <c r="C1010" s="35">
        <v>75.600868000000006</v>
      </c>
      <c r="D1010" s="35">
        <v>29.001525999999998</v>
      </c>
      <c r="E1010" s="35">
        <v>37.144562000000001</v>
      </c>
      <c r="F1010" s="35">
        <v>34.621395</v>
      </c>
      <c r="G1010" s="35"/>
      <c r="H1010" s="86" cm="1">
        <f t="array" ref="H1010">SUM($N$3:$N$7*$B1010:$F1010)</f>
        <v>6586494.8160000006</v>
      </c>
      <c r="I1010" s="87">
        <f t="shared" si="30"/>
        <v>1.2084652918008976E-2</v>
      </c>
      <c r="J1010" s="87">
        <f t="shared" si="31"/>
        <v>2.1307456310500905E-2</v>
      </c>
      <c r="K1010" s="35"/>
      <c r="L1010" s="35"/>
      <c r="M1010" s="35"/>
      <c r="N1010" s="35"/>
    </row>
    <row r="1011" spans="1:14">
      <c r="A1011" s="85">
        <v>44211</v>
      </c>
      <c r="B1011" s="35">
        <v>23.037044999999999</v>
      </c>
      <c r="C1011" s="35">
        <v>73.250586999999996</v>
      </c>
      <c r="D1011" s="35">
        <v>28.398294</v>
      </c>
      <c r="E1011" s="35">
        <v>36.360996</v>
      </c>
      <c r="F1011" s="35">
        <v>34.011733999999997</v>
      </c>
      <c r="G1011" s="35"/>
      <c r="H1011" s="86" cm="1">
        <f t="array" ref="H1011">SUM($N$3:$N$7*$B1011:$F1011)</f>
        <v>6436935.6479999991</v>
      </c>
      <c r="I1011" s="87">
        <f t="shared" si="30"/>
        <v>-2.2706943856797723E-2</v>
      </c>
      <c r="J1011" s="87">
        <f t="shared" si="31"/>
        <v>-1.0896696474126943E-2</v>
      </c>
      <c r="K1011" s="35"/>
      <c r="L1011" s="35"/>
      <c r="M1011" s="35"/>
      <c r="N1011" s="35"/>
    </row>
    <row r="1012" spans="1:14">
      <c r="A1012" s="85">
        <v>44214</v>
      </c>
      <c r="B1012" s="35">
        <v>23.540151999999999</v>
      </c>
      <c r="C1012" s="35">
        <v>72.271293999999997</v>
      </c>
      <c r="D1012" s="35">
        <v>29.511952999999998</v>
      </c>
      <c r="E1012" s="35">
        <v>36.864719000000001</v>
      </c>
      <c r="F1012" s="35">
        <v>34.547500999999997</v>
      </c>
      <c r="G1012" s="35"/>
      <c r="H1012" s="86" cm="1">
        <f t="array" ref="H1012">SUM($N$3:$N$7*$B1012:$F1012)</f>
        <v>6492275.4270000011</v>
      </c>
      <c r="I1012" s="87">
        <f t="shared" si="30"/>
        <v>8.5972242113678821E-3</v>
      </c>
      <c r="J1012" s="87">
        <f t="shared" si="31"/>
        <v>-1.4304936332921847E-2</v>
      </c>
      <c r="K1012" s="35"/>
      <c r="L1012" s="35"/>
      <c r="M1012" s="35"/>
      <c r="N1012" s="35"/>
    </row>
    <row r="1013" spans="1:14">
      <c r="A1013" s="85">
        <v>44215</v>
      </c>
      <c r="B1013" s="35">
        <v>23.478366999999999</v>
      </c>
      <c r="C1013" s="35">
        <v>75.649833999999998</v>
      </c>
      <c r="D1013" s="35">
        <v>29.047927999999999</v>
      </c>
      <c r="E1013" s="35">
        <v>36.566218999999997</v>
      </c>
      <c r="F1013" s="35">
        <v>34.307327000000001</v>
      </c>
      <c r="G1013" s="35"/>
      <c r="H1013" s="86" cm="1">
        <f t="array" ref="H1013">SUM($N$3:$N$7*$B1013:$F1013)</f>
        <v>6568639.2750000022</v>
      </c>
      <c r="I1013" s="87">
        <f t="shared" si="30"/>
        <v>1.1762262531626488E-2</v>
      </c>
      <c r="J1013" s="87">
        <f t="shared" si="31"/>
        <v>2.046060955121165E-2</v>
      </c>
      <c r="K1013" s="35"/>
      <c r="L1013" s="35"/>
      <c r="M1013" s="35"/>
      <c r="N1013" s="35"/>
    </row>
    <row r="1014" spans="1:14">
      <c r="A1014" s="85">
        <v>44216</v>
      </c>
      <c r="B1014" s="35">
        <v>23.522497000000001</v>
      </c>
      <c r="C1014" s="35">
        <v>75.013298000000006</v>
      </c>
      <c r="D1014" s="35">
        <v>29.465551000000001</v>
      </c>
      <c r="E1014" s="35">
        <v>37.629623000000002</v>
      </c>
      <c r="F1014" s="35">
        <v>34.843089999999997</v>
      </c>
      <c r="G1014" s="35"/>
      <c r="H1014" s="86" cm="1">
        <f t="array" ref="H1014">SUM($N$3:$N$7*$B1014:$F1014)</f>
        <v>6615643.9469999997</v>
      </c>
      <c r="I1014" s="87">
        <f t="shared" si="30"/>
        <v>7.1559222591039973E-3</v>
      </c>
      <c r="J1014" s="87">
        <f t="shared" si="31"/>
        <v>1.9002354626997953E-2</v>
      </c>
      <c r="K1014" s="35"/>
      <c r="L1014" s="35"/>
      <c r="M1014" s="35"/>
      <c r="N1014" s="35"/>
    </row>
    <row r="1015" spans="1:14">
      <c r="A1015" s="85">
        <v>44217</v>
      </c>
      <c r="B1015" s="35">
        <v>23.284184</v>
      </c>
      <c r="C1015" s="35">
        <v>77.363579000000001</v>
      </c>
      <c r="D1015" s="35">
        <v>29.901734999999999</v>
      </c>
      <c r="E1015" s="35">
        <v>38.207965999999999</v>
      </c>
      <c r="F1015" s="35">
        <v>34.085631999999997</v>
      </c>
      <c r="G1015" s="35"/>
      <c r="H1015" s="86" cm="1">
        <f t="array" ref="H1015">SUM($N$3:$N$7*$B1015:$F1015)</f>
        <v>6693822.1679999987</v>
      </c>
      <c r="I1015" s="87">
        <f t="shared" si="30"/>
        <v>1.1817174809634512E-2</v>
      </c>
      <c r="J1015" s="87">
        <f t="shared" si="31"/>
        <v>1.9057659852998565E-2</v>
      </c>
      <c r="K1015" s="35"/>
      <c r="L1015" s="35"/>
      <c r="M1015" s="35"/>
      <c r="N1015" s="35"/>
    </row>
    <row r="1016" spans="1:14">
      <c r="A1016" s="85">
        <v>44218</v>
      </c>
      <c r="B1016" s="35">
        <v>22.975258</v>
      </c>
      <c r="C1016" s="35">
        <v>78.587692000000004</v>
      </c>
      <c r="D1016" s="35">
        <v>29.409870000000002</v>
      </c>
      <c r="E1016" s="35">
        <v>38.357216000000001</v>
      </c>
      <c r="F1016" s="35">
        <v>33.753086000000003</v>
      </c>
      <c r="G1016" s="35"/>
      <c r="H1016" s="86" cm="1">
        <f t="array" ref="H1016">SUM($N$3:$N$7*$B1016:$F1016)</f>
        <v>6701743.0260000005</v>
      </c>
      <c r="I1016" s="87">
        <f t="shared" si="30"/>
        <v>1.1833086988577435E-3</v>
      </c>
      <c r="J1016" s="87">
        <f t="shared" si="31"/>
        <v>1.301446687424046E-2</v>
      </c>
      <c r="K1016" s="35"/>
      <c r="L1016" s="35"/>
      <c r="M1016" s="35"/>
      <c r="N1016" s="35"/>
    </row>
    <row r="1017" spans="1:14">
      <c r="A1017" s="85">
        <v>44221</v>
      </c>
      <c r="B1017" s="35">
        <v>22.260314999999999</v>
      </c>
      <c r="C1017" s="35">
        <v>77.559441000000007</v>
      </c>
      <c r="D1017" s="35">
        <v>29.196417</v>
      </c>
      <c r="E1017" s="35">
        <v>37.144562000000001</v>
      </c>
      <c r="F1017" s="35">
        <v>32.700038999999997</v>
      </c>
      <c r="G1017" s="35"/>
      <c r="H1017" s="86" cm="1">
        <f t="array" ref="H1017">SUM($N$3:$N$7*$B1017:$F1017)</f>
        <v>6562405.5420000004</v>
      </c>
      <c r="I1017" s="87">
        <f t="shared" si="30"/>
        <v>-2.0791230499204172E-2</v>
      </c>
      <c r="J1017" s="87">
        <f t="shared" si="31"/>
        <v>-1.9632524244255989E-2</v>
      </c>
      <c r="K1017" s="35"/>
      <c r="L1017" s="35"/>
      <c r="M1017" s="35"/>
      <c r="N1017" s="35"/>
    </row>
    <row r="1018" spans="1:14">
      <c r="A1018" s="85">
        <v>44222</v>
      </c>
      <c r="B1018" s="35">
        <v>23.045870000000001</v>
      </c>
      <c r="C1018" s="35">
        <v>74.425728000000007</v>
      </c>
      <c r="D1018" s="35">
        <v>29.168575000000001</v>
      </c>
      <c r="E1018" s="35">
        <v>36.976654000000003</v>
      </c>
      <c r="F1018" s="35">
        <v>33.198849000000003</v>
      </c>
      <c r="G1018" s="35"/>
      <c r="H1018" s="86" cm="1">
        <f t="array" ref="H1018">SUM($N$3:$N$7*$B1018:$F1018)</f>
        <v>6494917.3080000011</v>
      </c>
      <c r="I1018" s="87">
        <f t="shared" si="30"/>
        <v>-1.0284069396209738E-2</v>
      </c>
      <c r="J1018" s="87">
        <f t="shared" si="31"/>
        <v>-3.0861481438127503E-2</v>
      </c>
      <c r="K1018" s="35"/>
      <c r="L1018" s="35"/>
      <c r="M1018" s="35"/>
      <c r="N1018" s="35"/>
    </row>
    <row r="1019" spans="1:14">
      <c r="A1019" s="85">
        <v>44223</v>
      </c>
      <c r="B1019" s="35">
        <v>22.710464000000002</v>
      </c>
      <c r="C1019" s="35">
        <v>73.495407</v>
      </c>
      <c r="D1019" s="35">
        <v>28.147722000000002</v>
      </c>
      <c r="E1019" s="35">
        <v>36.696812000000001</v>
      </c>
      <c r="F1019" s="35">
        <v>32.792411999999999</v>
      </c>
      <c r="G1019" s="35"/>
      <c r="H1019" s="86" cm="1">
        <f t="array" ref="H1019">SUM($N$3:$N$7*$B1019:$F1019)</f>
        <v>6396812.9610000011</v>
      </c>
      <c r="I1019" s="87">
        <f t="shared" si="30"/>
        <v>-1.5104787689777299E-2</v>
      </c>
      <c r="J1019" s="87">
        <f t="shared" si="31"/>
        <v>-2.5233518401170385E-2</v>
      </c>
      <c r="K1019" s="35"/>
      <c r="L1019" s="35"/>
      <c r="M1019" s="35"/>
      <c r="N1019" s="35"/>
    </row>
    <row r="1020" spans="1:14">
      <c r="A1020" s="85">
        <v>44224</v>
      </c>
      <c r="B1020" s="35">
        <v>22.507456000000001</v>
      </c>
      <c r="C1020" s="35">
        <v>74.082977</v>
      </c>
      <c r="D1020" s="35">
        <v>28.435414999999999</v>
      </c>
      <c r="E1020" s="35">
        <v>36.678158000000003</v>
      </c>
      <c r="F1020" s="35">
        <v>32.349021999999998</v>
      </c>
      <c r="G1020" s="35"/>
      <c r="H1020" s="86" cm="1">
        <f t="array" ref="H1020">SUM($N$3:$N$7*$B1020:$F1020)</f>
        <v>6403749.9240000006</v>
      </c>
      <c r="I1020" s="87">
        <f t="shared" si="30"/>
        <v>1.0844404928349594E-3</v>
      </c>
      <c r="J1020" s="87">
        <f t="shared" si="31"/>
        <v>-1.4036727440348895E-2</v>
      </c>
      <c r="K1020" s="35"/>
      <c r="L1020" s="35"/>
      <c r="M1020" s="35"/>
      <c r="N1020" s="35"/>
    </row>
    <row r="1021" spans="1:14">
      <c r="A1021" s="85">
        <v>44225</v>
      </c>
      <c r="B1021" s="35">
        <v>22.286797</v>
      </c>
      <c r="C1021" s="35">
        <v>72.858870999999994</v>
      </c>
      <c r="D1021" s="35">
        <v>27.952832999999998</v>
      </c>
      <c r="E1021" s="35">
        <v>36.566218999999997</v>
      </c>
      <c r="F1021" s="35">
        <v>32.090378000000001</v>
      </c>
      <c r="G1021" s="35"/>
      <c r="H1021" s="86" cm="1">
        <f t="array" ref="H1021">SUM($N$3:$N$7*$B1021:$F1021)</f>
        <v>6327918.2340000011</v>
      </c>
      <c r="I1021" s="87">
        <f t="shared" si="30"/>
        <v>-1.1841763170013397E-2</v>
      </c>
      <c r="J1021" s="87">
        <f t="shared" si="31"/>
        <v>-1.0770164364666601E-2</v>
      </c>
      <c r="K1021" s="35"/>
      <c r="L1021" s="35"/>
      <c r="M1021" s="35"/>
      <c r="N1021" s="35"/>
    </row>
    <row r="1022" spans="1:14">
      <c r="A1022" s="85">
        <v>44228</v>
      </c>
      <c r="B1022" s="35">
        <v>22.816381</v>
      </c>
      <c r="C1022" s="35">
        <v>75.013298000000006</v>
      </c>
      <c r="D1022" s="35">
        <v>28.481821</v>
      </c>
      <c r="E1022" s="35">
        <v>36.939342000000003</v>
      </c>
      <c r="F1022" s="35">
        <v>32.034950000000002</v>
      </c>
      <c r="G1022" s="35"/>
      <c r="H1022" s="86" cm="1">
        <f t="array" ref="H1022">SUM($N$3:$N$7*$B1022:$F1022)</f>
        <v>6444431.1359999999</v>
      </c>
      <c r="I1022" s="87">
        <f t="shared" si="30"/>
        <v>1.84125169908127E-2</v>
      </c>
      <c r="J1022" s="87">
        <f t="shared" si="31"/>
        <v>6.3527171552302253E-3</v>
      </c>
      <c r="K1022" s="35"/>
      <c r="L1022" s="35"/>
      <c r="M1022" s="35"/>
      <c r="N1022" s="35"/>
    </row>
    <row r="1023" spans="1:14">
      <c r="A1023" s="85">
        <v>44229</v>
      </c>
      <c r="B1023" s="35">
        <v>23.169440999999999</v>
      </c>
      <c r="C1023" s="35">
        <v>76.139472999999995</v>
      </c>
      <c r="D1023" s="35">
        <v>28.639589000000001</v>
      </c>
      <c r="E1023" s="35">
        <v>36.659495999999997</v>
      </c>
      <c r="F1023" s="35">
        <v>32.607661999999998</v>
      </c>
      <c r="G1023" s="35"/>
      <c r="H1023" s="86" cm="1">
        <f t="array" ref="H1023">SUM($N$3:$N$7*$B1023:$F1023)</f>
        <v>6508116.813000001</v>
      </c>
      <c r="I1023" s="87">
        <f t="shared" si="30"/>
        <v>9.882280632069973E-3</v>
      </c>
      <c r="J1023" s="87">
        <f t="shared" si="31"/>
        <v>2.847675528292859E-2</v>
      </c>
      <c r="K1023" s="35"/>
      <c r="L1023" s="35"/>
      <c r="M1023" s="35"/>
      <c r="N1023" s="35"/>
    </row>
    <row r="1024" spans="1:14">
      <c r="A1024" s="85">
        <v>44230</v>
      </c>
      <c r="B1024" s="35">
        <v>23.142962000000001</v>
      </c>
      <c r="C1024" s="35">
        <v>77.902191000000002</v>
      </c>
      <c r="D1024" s="35">
        <v>28.398294</v>
      </c>
      <c r="E1024" s="35">
        <v>36.808750000000003</v>
      </c>
      <c r="F1024" s="35">
        <v>32.718510000000002</v>
      </c>
      <c r="G1024" s="35"/>
      <c r="H1024" s="86" cm="1">
        <f t="array" ref="H1024">SUM($N$3:$N$7*$B1024:$F1024)</f>
        <v>6566033.3310000012</v>
      </c>
      <c r="I1024" s="87">
        <f t="shared" si="30"/>
        <v>8.8991208461888238E-3</v>
      </c>
      <c r="J1024" s="87">
        <f t="shared" si="31"/>
        <v>1.886934508783944E-2</v>
      </c>
      <c r="K1024" s="35"/>
      <c r="L1024" s="35"/>
      <c r="M1024" s="35"/>
      <c r="N1024" s="35"/>
    </row>
    <row r="1025" spans="1:14">
      <c r="A1025" s="85">
        <v>44231</v>
      </c>
      <c r="B1025" s="35">
        <v>23.557805999999999</v>
      </c>
      <c r="C1025" s="35">
        <v>77.167725000000004</v>
      </c>
      <c r="D1025" s="35">
        <v>28.778794999999999</v>
      </c>
      <c r="E1025" s="35">
        <v>37.816184999999997</v>
      </c>
      <c r="F1025" s="35">
        <v>32.773933</v>
      </c>
      <c r="G1025" s="35"/>
      <c r="H1025" s="86" cm="1">
        <f t="array" ref="H1025">SUM($N$3:$N$7*$B1025:$F1025)</f>
        <v>6603116.6520000007</v>
      </c>
      <c r="I1025" s="87">
        <f t="shared" si="30"/>
        <v>5.6477509526062786E-3</v>
      </c>
      <c r="J1025" s="87">
        <f t="shared" si="31"/>
        <v>1.4597131817031483E-2</v>
      </c>
      <c r="K1025" s="35"/>
      <c r="L1025" s="35"/>
      <c r="M1025" s="35"/>
      <c r="N1025" s="35"/>
    </row>
    <row r="1026" spans="1:14">
      <c r="A1026" s="85">
        <v>44232</v>
      </c>
      <c r="B1026" s="35">
        <v>23.69903</v>
      </c>
      <c r="C1026" s="35">
        <v>79.958686999999998</v>
      </c>
      <c r="D1026" s="35">
        <v>29.020088000000001</v>
      </c>
      <c r="E1026" s="35">
        <v>37.965439000000003</v>
      </c>
      <c r="F1026" s="35">
        <v>33.051051999999999</v>
      </c>
      <c r="G1026" s="35"/>
      <c r="H1026" s="86" cm="1">
        <f t="array" ref="H1026">SUM($N$3:$N$7*$B1026:$F1026)</f>
        <v>6721911.7679999992</v>
      </c>
      <c r="I1026" s="87">
        <f t="shared" si="30"/>
        <v>1.799076440123426E-2</v>
      </c>
      <c r="J1026" s="87">
        <f t="shared" si="31"/>
        <v>2.3740122710625533E-2</v>
      </c>
      <c r="K1026" s="35"/>
      <c r="L1026" s="35"/>
      <c r="M1026" s="35"/>
      <c r="N1026" s="35"/>
    </row>
    <row r="1027" spans="1:14">
      <c r="A1027" s="85">
        <v>44235</v>
      </c>
      <c r="B1027" s="35">
        <v>23.849077000000001</v>
      </c>
      <c r="C1027" s="35">
        <v>77.363579000000001</v>
      </c>
      <c r="D1027" s="35">
        <v>29.409870000000002</v>
      </c>
      <c r="E1027" s="35">
        <v>38.245277000000002</v>
      </c>
      <c r="F1027" s="35">
        <v>33.420546999999999</v>
      </c>
      <c r="G1027" s="35"/>
      <c r="H1027" s="86" cm="1">
        <f t="array" ref="H1027">SUM($N$3:$N$7*$B1027:$F1027)</f>
        <v>6675515.5499999998</v>
      </c>
      <c r="I1027" s="87">
        <f t="shared" si="30"/>
        <v>-6.9022354950969422E-3</v>
      </c>
      <c r="J1027" s="87">
        <f t="shared" si="31"/>
        <v>1.0964352413503242E-2</v>
      </c>
      <c r="K1027" s="35"/>
      <c r="L1027" s="35"/>
      <c r="M1027" s="35"/>
      <c r="N1027" s="35"/>
    </row>
    <row r="1028" spans="1:14">
      <c r="A1028" s="85">
        <v>44236</v>
      </c>
      <c r="B1028" s="35">
        <v>23.866731999999999</v>
      </c>
      <c r="C1028" s="35">
        <v>74.082977</v>
      </c>
      <c r="D1028" s="35">
        <v>28.982965</v>
      </c>
      <c r="E1028" s="35">
        <v>37.965439000000003</v>
      </c>
      <c r="F1028" s="35">
        <v>33.217323</v>
      </c>
      <c r="G1028" s="35"/>
      <c r="H1028" s="86" cm="1">
        <f t="array" ref="H1028">SUM($N$3:$N$7*$B1028:$F1028)</f>
        <v>6537809.3879999984</v>
      </c>
      <c r="I1028" s="87">
        <f t="shared" si="30"/>
        <v>-2.0628543363965579E-2</v>
      </c>
      <c r="J1028" s="87">
        <f t="shared" si="31"/>
        <v>-2.7388395794843645E-2</v>
      </c>
      <c r="K1028" s="35"/>
      <c r="L1028" s="35"/>
      <c r="M1028" s="35"/>
      <c r="N1028" s="35"/>
    </row>
    <row r="1029" spans="1:14">
      <c r="A1029" s="85">
        <v>44237</v>
      </c>
      <c r="B1029" s="35">
        <v>23.734335000000002</v>
      </c>
      <c r="C1029" s="35">
        <v>73.593338000000003</v>
      </c>
      <c r="D1029" s="35">
        <v>29.511952999999998</v>
      </c>
      <c r="E1029" s="35">
        <v>37.816184999999997</v>
      </c>
      <c r="F1029" s="35">
        <v>32.958678999999997</v>
      </c>
      <c r="G1029" s="35"/>
      <c r="H1029" s="86" cm="1">
        <f t="array" ref="H1029">SUM($N$3:$N$7*$B1029:$F1029)</f>
        <v>6521278.1700000009</v>
      </c>
      <c r="I1029" s="87">
        <f t="shared" ref="I1029:I1092" si="32">H1029/H1028-1</f>
        <v>-2.5285561292656134E-3</v>
      </c>
      <c r="J1029" s="87">
        <f t="shared" si="31"/>
        <v>-2.3104939063470331E-2</v>
      </c>
      <c r="K1029" s="35"/>
      <c r="L1029" s="35"/>
      <c r="M1029" s="35"/>
      <c r="N1029" s="35"/>
    </row>
    <row r="1030" spans="1:14">
      <c r="A1030" s="85">
        <v>44238</v>
      </c>
      <c r="B1030" s="35">
        <v>23.952245999999999</v>
      </c>
      <c r="C1030" s="35">
        <v>74.915367000000003</v>
      </c>
      <c r="D1030" s="35">
        <v>29.298501999999999</v>
      </c>
      <c r="E1030" s="35">
        <v>37.741562000000002</v>
      </c>
      <c r="F1030" s="35">
        <v>32.607661999999998</v>
      </c>
      <c r="G1030" s="35"/>
      <c r="H1030" s="86" cm="1">
        <f t="array" ref="H1030">SUM($N$3:$N$7*$B1030:$F1030)</f>
        <v>6551006.1869999999</v>
      </c>
      <c r="I1030" s="87">
        <f t="shared" si="32"/>
        <v>4.5586181458656672E-3</v>
      </c>
      <c r="J1030" s="87">
        <f t="shared" ref="J1030:J1093" si="33">H1030/H1028-1</f>
        <v>2.0185352947461599E-3</v>
      </c>
      <c r="K1030" s="35"/>
      <c r="L1030" s="35"/>
      <c r="M1030" s="35"/>
      <c r="N1030" s="35"/>
    </row>
    <row r="1031" spans="1:14">
      <c r="A1031" s="85">
        <v>44239</v>
      </c>
      <c r="B1031" s="35">
        <v>24.097522999999999</v>
      </c>
      <c r="C1031" s="35">
        <v>68.207260000000005</v>
      </c>
      <c r="D1031" s="35">
        <v>28.843758000000001</v>
      </c>
      <c r="E1031" s="35">
        <v>37.722904</v>
      </c>
      <c r="F1031" s="35">
        <v>32.533768000000002</v>
      </c>
      <c r="G1031" s="35"/>
      <c r="H1031" s="86" cm="1">
        <f t="array" ref="H1031">SUM($N$3:$N$7*$B1031:$F1031)</f>
        <v>6316372.029000002</v>
      </c>
      <c r="I1031" s="87">
        <f t="shared" si="32"/>
        <v>-3.581650685441462E-2</v>
      </c>
      <c r="J1031" s="87">
        <f t="shared" si="33"/>
        <v>-3.1421162486617082E-2</v>
      </c>
      <c r="K1031" s="35"/>
      <c r="L1031" s="35"/>
      <c r="M1031" s="35"/>
      <c r="N1031" s="35"/>
    </row>
    <row r="1032" spans="1:14">
      <c r="A1032" s="85">
        <v>44242</v>
      </c>
      <c r="B1032" s="35">
        <v>24.596905</v>
      </c>
      <c r="C1032" s="35">
        <v>68.550010999999998</v>
      </c>
      <c r="D1032" s="35">
        <v>28.992246999999999</v>
      </c>
      <c r="E1032" s="35">
        <v>37.424404000000003</v>
      </c>
      <c r="F1032" s="35">
        <v>34.122577999999997</v>
      </c>
      <c r="G1032" s="35"/>
      <c r="H1032" s="86" cm="1">
        <f t="array" ref="H1032">SUM($N$3:$N$7*$B1032:$F1032)</f>
        <v>6391642.7850000001</v>
      </c>
      <c r="I1032" s="87">
        <f t="shared" si="32"/>
        <v>1.1916770521814168E-2</v>
      </c>
      <c r="J1032" s="87">
        <f t="shared" si="33"/>
        <v>-2.4326553425677577E-2</v>
      </c>
      <c r="K1032" s="35"/>
      <c r="L1032" s="35"/>
      <c r="M1032" s="35"/>
      <c r="N1032" s="35"/>
    </row>
    <row r="1033" spans="1:14">
      <c r="A1033" s="85">
        <v>44243</v>
      </c>
      <c r="B1033" s="35">
        <v>24.442551000000002</v>
      </c>
      <c r="C1033" s="35">
        <v>68.158294999999995</v>
      </c>
      <c r="D1033" s="35">
        <v>29.020088000000001</v>
      </c>
      <c r="E1033" s="35">
        <v>38.152000000000001</v>
      </c>
      <c r="F1033" s="35">
        <v>35.138683</v>
      </c>
      <c r="G1033" s="35"/>
      <c r="H1033" s="86" cm="1">
        <f t="array" ref="H1033">SUM($N$3:$N$7*$B1033:$F1033)</f>
        <v>6432083.3609999986</v>
      </c>
      <c r="I1033" s="87">
        <f t="shared" si="32"/>
        <v>6.3271020237403164E-3</v>
      </c>
      <c r="J1033" s="87">
        <f t="shared" si="33"/>
        <v>1.8319271168439455E-2</v>
      </c>
      <c r="K1033" s="35"/>
      <c r="L1033" s="35"/>
      <c r="M1033" s="35"/>
      <c r="N1033" s="35"/>
    </row>
    <row r="1034" spans="1:14">
      <c r="A1034" s="85">
        <v>44244</v>
      </c>
      <c r="B1034" s="35">
        <v>24.297276</v>
      </c>
      <c r="C1034" s="35">
        <v>68.501045000000005</v>
      </c>
      <c r="D1034" s="35">
        <v>29.289221000000001</v>
      </c>
      <c r="E1034" s="35">
        <v>38.058715999999997</v>
      </c>
      <c r="F1034" s="35">
        <v>36.302582000000001</v>
      </c>
      <c r="G1034" s="35"/>
      <c r="H1034" s="86" cm="1">
        <f t="array" ref="H1034">SUM($N$3:$N$7*$B1034:$F1034)</f>
        <v>6482811.7199999997</v>
      </c>
      <c r="I1034" s="87">
        <f t="shared" si="32"/>
        <v>7.8867695197462062E-3</v>
      </c>
      <c r="J1034" s="87">
        <f t="shared" si="33"/>
        <v>1.4263771938875625E-2</v>
      </c>
      <c r="K1034" s="35"/>
      <c r="L1034" s="35"/>
      <c r="M1034" s="35"/>
      <c r="N1034" s="35"/>
    </row>
    <row r="1035" spans="1:14">
      <c r="A1035" s="85">
        <v>44245</v>
      </c>
      <c r="B1035" s="35">
        <v>23.670774000000002</v>
      </c>
      <c r="C1035" s="35">
        <v>66.689362000000003</v>
      </c>
      <c r="D1035" s="35">
        <v>29.214979</v>
      </c>
      <c r="E1035" s="35">
        <v>37.219185000000003</v>
      </c>
      <c r="F1035" s="35">
        <v>35.083260000000003</v>
      </c>
      <c r="G1035" s="35"/>
      <c r="H1035" s="86" cm="1">
        <f t="array" ref="H1035">SUM($N$3:$N$7*$B1035:$F1035)</f>
        <v>6331959.4800000014</v>
      </c>
      <c r="I1035" s="87">
        <f t="shared" si="32"/>
        <v>-2.326956982795092E-2</v>
      </c>
      <c r="J1035" s="87">
        <f t="shared" si="33"/>
        <v>-1.5566322042261382E-2</v>
      </c>
      <c r="K1035" s="35"/>
      <c r="L1035" s="35"/>
      <c r="M1035" s="35"/>
      <c r="N1035" s="35"/>
    </row>
    <row r="1036" spans="1:14">
      <c r="A1036" s="85">
        <v>44246</v>
      </c>
      <c r="B1036" s="35">
        <v>23.979485</v>
      </c>
      <c r="C1036" s="35">
        <v>65.661118000000002</v>
      </c>
      <c r="D1036" s="35">
        <v>29.873892000000001</v>
      </c>
      <c r="E1036" s="35">
        <v>37.797530999999999</v>
      </c>
      <c r="F1036" s="35">
        <v>35.988514000000002</v>
      </c>
      <c r="G1036" s="35"/>
      <c r="H1036" s="86" cm="1">
        <f t="array" ref="H1036">SUM($N$3:$N$7*$B1036:$F1036)</f>
        <v>6378917.8199999984</v>
      </c>
      <c r="I1036" s="87">
        <f t="shared" si="32"/>
        <v>7.4160834648924201E-3</v>
      </c>
      <c r="J1036" s="87">
        <f t="shared" si="33"/>
        <v>-1.6026055435094611E-2</v>
      </c>
      <c r="K1036" s="35"/>
      <c r="L1036" s="35"/>
      <c r="M1036" s="35"/>
      <c r="N1036" s="35"/>
    </row>
    <row r="1037" spans="1:14">
      <c r="A1037" s="85">
        <v>44249</v>
      </c>
      <c r="B1037" s="35">
        <v>23.915925999999999</v>
      </c>
      <c r="C1037" s="35">
        <v>63.604610000000001</v>
      </c>
      <c r="D1037" s="35">
        <v>29.679003000000002</v>
      </c>
      <c r="E1037" s="35">
        <v>38.040061999999999</v>
      </c>
      <c r="F1037" s="35">
        <v>37.133941999999998</v>
      </c>
      <c r="G1037" s="35"/>
      <c r="H1037" s="86" cm="1">
        <f t="array" ref="H1037">SUM($N$3:$N$7*$B1037:$F1037)</f>
        <v>6348326.9189999998</v>
      </c>
      <c r="I1037" s="87">
        <f t="shared" si="32"/>
        <v>-4.7956255062709952E-3</v>
      </c>
      <c r="J1037" s="87">
        <f t="shared" si="33"/>
        <v>2.5848931996006463E-3</v>
      </c>
      <c r="K1037" s="35"/>
      <c r="L1037" s="35"/>
      <c r="M1037" s="35"/>
      <c r="N1037" s="35"/>
    </row>
    <row r="1038" spans="1:14">
      <c r="A1038" s="85">
        <v>44250</v>
      </c>
      <c r="B1038" s="35">
        <v>24.46979</v>
      </c>
      <c r="C1038" s="35">
        <v>63.849437999999999</v>
      </c>
      <c r="D1038" s="35">
        <v>29.929575</v>
      </c>
      <c r="E1038" s="35">
        <v>37.946776999999997</v>
      </c>
      <c r="F1038" s="35">
        <v>38.150039999999997</v>
      </c>
      <c r="G1038" s="35"/>
      <c r="H1038" s="86" cm="1">
        <f t="array" ref="H1038">SUM($N$3:$N$7*$B1038:$F1038)</f>
        <v>6413405.46</v>
      </c>
      <c r="I1038" s="87">
        <f t="shared" si="32"/>
        <v>1.0251290116333855E-2</v>
      </c>
      <c r="J1038" s="87">
        <f t="shared" si="33"/>
        <v>5.4065032617087727E-3</v>
      </c>
      <c r="K1038" s="35"/>
      <c r="L1038" s="35"/>
      <c r="M1038" s="35"/>
      <c r="N1038" s="35"/>
    </row>
    <row r="1039" spans="1:14">
      <c r="A1039" s="85">
        <v>44251</v>
      </c>
      <c r="B1039" s="35">
        <v>25.178004999999999</v>
      </c>
      <c r="C1039" s="35">
        <v>63.114970999999997</v>
      </c>
      <c r="D1039" s="35">
        <v>30.709139</v>
      </c>
      <c r="E1039" s="35">
        <v>38.114685000000001</v>
      </c>
      <c r="F1039" s="35">
        <v>38.334789000000001</v>
      </c>
      <c r="G1039" s="35"/>
      <c r="H1039" s="86" cm="1">
        <f t="array" ref="H1039">SUM($N$3:$N$7*$B1039:$F1039)</f>
        <v>6449902.436999999</v>
      </c>
      <c r="I1039" s="87">
        <f t="shared" si="32"/>
        <v>5.6907328294817372E-3</v>
      </c>
      <c r="J1039" s="87">
        <f t="shared" si="33"/>
        <v>1.6000360299025074E-2</v>
      </c>
      <c r="K1039" s="35"/>
      <c r="L1039" s="35"/>
      <c r="M1039" s="35"/>
      <c r="N1039" s="35"/>
    </row>
    <row r="1040" spans="1:14">
      <c r="A1040" s="85">
        <v>44252</v>
      </c>
      <c r="B1040" s="35">
        <v>25.622910000000001</v>
      </c>
      <c r="C1040" s="35">
        <v>62.674294000000003</v>
      </c>
      <c r="D1040" s="35">
        <v>30.542086000000001</v>
      </c>
      <c r="E1040" s="35">
        <v>37.872154000000002</v>
      </c>
      <c r="F1040" s="35">
        <v>38.297840000000001</v>
      </c>
      <c r="G1040" s="35"/>
      <c r="H1040" s="86" cm="1">
        <f t="array" ref="H1040">SUM($N$3:$N$7*$B1040:$F1040)</f>
        <v>6435306.3720000004</v>
      </c>
      <c r="I1040" s="87">
        <f t="shared" si="32"/>
        <v>-2.2629900440459538E-3</v>
      </c>
      <c r="J1040" s="87">
        <f t="shared" si="33"/>
        <v>3.4148647136993393E-3</v>
      </c>
      <c r="K1040" s="35"/>
      <c r="L1040" s="35"/>
      <c r="M1040" s="35"/>
      <c r="N1040" s="35"/>
    </row>
    <row r="1041" spans="1:14">
      <c r="A1041" s="85">
        <v>44253</v>
      </c>
      <c r="B1041" s="35">
        <v>24.778500000000001</v>
      </c>
      <c r="C1041" s="35">
        <v>61.890869000000002</v>
      </c>
      <c r="D1041" s="35">
        <v>30.477126999999999</v>
      </c>
      <c r="E1041" s="35">
        <v>37.051281000000003</v>
      </c>
      <c r="F1041" s="35">
        <v>36.819873999999999</v>
      </c>
      <c r="G1041" s="35"/>
      <c r="H1041" s="86" cm="1">
        <f t="array" ref="H1041">SUM($N$3:$N$7*$B1041:$F1041)</f>
        <v>6303582.4829999981</v>
      </c>
      <c r="I1041" s="87">
        <f t="shared" si="32"/>
        <v>-2.0468938289112781E-2</v>
      </c>
      <c r="J1041" s="87">
        <f t="shared" si="33"/>
        <v>-2.2685607329598234E-2</v>
      </c>
      <c r="K1041" s="35"/>
      <c r="L1041" s="35"/>
      <c r="M1041" s="35"/>
      <c r="N1041" s="35"/>
    </row>
    <row r="1042" spans="1:14">
      <c r="A1042" s="85">
        <v>44256</v>
      </c>
      <c r="B1042" s="35">
        <v>25.32328</v>
      </c>
      <c r="C1042" s="35">
        <v>63.261864000000003</v>
      </c>
      <c r="D1042" s="35">
        <v>31.36805</v>
      </c>
      <c r="E1042" s="35">
        <v>37.610965999999998</v>
      </c>
      <c r="F1042" s="35">
        <v>37.817501</v>
      </c>
      <c r="G1042" s="35"/>
      <c r="H1042" s="86" cm="1">
        <f t="array" ref="H1042">SUM($N$3:$N$7*$B1042:$F1042)</f>
        <v>6447594.8130000001</v>
      </c>
      <c r="I1042" s="87">
        <f t="shared" si="32"/>
        <v>2.2846108603859161E-2</v>
      </c>
      <c r="J1042" s="87">
        <f t="shared" si="33"/>
        <v>1.9095347275874808E-3</v>
      </c>
      <c r="K1042" s="35"/>
      <c r="L1042" s="35"/>
      <c r="M1042" s="35"/>
      <c r="N1042" s="35"/>
    </row>
    <row r="1043" spans="1:14">
      <c r="A1043" s="85">
        <v>44257</v>
      </c>
      <c r="B1043" s="35">
        <v>25.314198999999999</v>
      </c>
      <c r="C1043" s="35">
        <v>63.114970999999997</v>
      </c>
      <c r="D1043" s="35">
        <v>31.600062999999999</v>
      </c>
      <c r="E1043" s="35">
        <v>37.890808</v>
      </c>
      <c r="F1043" s="35">
        <v>38.150039999999997</v>
      </c>
      <c r="G1043" s="35"/>
      <c r="H1043" s="86" cm="1">
        <f t="array" ref="H1043">SUM($N$3:$N$7*$B1043:$F1043)</f>
        <v>6470312.6730000004</v>
      </c>
      <c r="I1043" s="87">
        <f t="shared" si="32"/>
        <v>3.5234627266271801E-3</v>
      </c>
      <c r="J1043" s="87">
        <f t="shared" si="33"/>
        <v>2.6450068742600585E-2</v>
      </c>
      <c r="K1043" s="35"/>
      <c r="L1043" s="35"/>
      <c r="M1043" s="35"/>
      <c r="N1043" s="35"/>
    </row>
    <row r="1044" spans="1:14">
      <c r="A1044" s="85">
        <v>44258</v>
      </c>
      <c r="B1044" s="35">
        <v>25.377758</v>
      </c>
      <c r="C1044" s="35">
        <v>59.932293000000001</v>
      </c>
      <c r="D1044" s="35">
        <v>32.240417000000001</v>
      </c>
      <c r="E1044" s="35">
        <v>37.741562000000002</v>
      </c>
      <c r="F1044" s="35">
        <v>38.667332000000002</v>
      </c>
      <c r="G1044" s="35"/>
      <c r="H1044" s="86" cm="1">
        <f t="array" ref="H1044">SUM($N$3:$N$7*$B1044:$F1044)</f>
        <v>6400658.9459999995</v>
      </c>
      <c r="I1044" s="87">
        <f t="shared" si="32"/>
        <v>-1.0765125353317084E-2</v>
      </c>
      <c r="J1044" s="87">
        <f t="shared" si="33"/>
        <v>-7.2795931446196782E-3</v>
      </c>
      <c r="K1044" s="35"/>
      <c r="L1044" s="35"/>
      <c r="M1044" s="35"/>
      <c r="N1044" s="35"/>
    </row>
    <row r="1045" spans="1:14">
      <c r="A1045" s="85">
        <v>44259</v>
      </c>
      <c r="B1045" s="35">
        <v>25.141684999999999</v>
      </c>
      <c r="C1045" s="35">
        <v>59.442653999999997</v>
      </c>
      <c r="D1045" s="35">
        <v>32.110489000000001</v>
      </c>
      <c r="E1045" s="35">
        <v>36.808750000000003</v>
      </c>
      <c r="F1045" s="35">
        <v>39.591061000000003</v>
      </c>
      <c r="G1045" s="35"/>
      <c r="H1045" s="86" cm="1">
        <f t="array" ref="H1045">SUM($N$3:$N$7*$B1045:$F1045)</f>
        <v>6372123.0870000022</v>
      </c>
      <c r="I1045" s="87">
        <f t="shared" si="32"/>
        <v>-4.4582689439859324E-3</v>
      </c>
      <c r="J1045" s="87">
        <f t="shared" si="33"/>
        <v>-1.5175400473262157E-2</v>
      </c>
      <c r="K1045" s="35"/>
      <c r="L1045" s="35"/>
      <c r="M1045" s="35"/>
      <c r="N1045" s="35"/>
    </row>
    <row r="1046" spans="1:14">
      <c r="A1046" s="85">
        <v>44260</v>
      </c>
      <c r="B1046" s="35">
        <v>25.450396000000001</v>
      </c>
      <c r="C1046" s="35">
        <v>58.365433000000003</v>
      </c>
      <c r="D1046" s="35">
        <v>31.971285000000002</v>
      </c>
      <c r="E1046" s="35">
        <v>36.006531000000003</v>
      </c>
      <c r="F1046" s="35">
        <v>39.720382999999998</v>
      </c>
      <c r="G1046" s="35"/>
      <c r="H1046" s="86" cm="1">
        <f t="array" ref="H1046">SUM($N$3:$N$7*$B1046:$F1046)</f>
        <v>6319962.9240000006</v>
      </c>
      <c r="I1046" s="87">
        <f t="shared" si="32"/>
        <v>-8.1856803906401598E-3</v>
      </c>
      <c r="J1046" s="87">
        <f t="shared" si="33"/>
        <v>-1.2607455369955112E-2</v>
      </c>
      <c r="K1046" s="35"/>
      <c r="L1046" s="35"/>
      <c r="M1046" s="35"/>
      <c r="N1046" s="35"/>
    </row>
    <row r="1047" spans="1:14">
      <c r="A1047" s="85">
        <v>44263</v>
      </c>
      <c r="B1047" s="35">
        <v>26.013338000000001</v>
      </c>
      <c r="C1047" s="35">
        <v>59.540576999999999</v>
      </c>
      <c r="D1047" s="35">
        <v>32.723002999999999</v>
      </c>
      <c r="E1047" s="35">
        <v>36.659495999999997</v>
      </c>
      <c r="F1047" s="35">
        <v>39.720382999999998</v>
      </c>
      <c r="G1047" s="35"/>
      <c r="H1047" s="86" cm="1">
        <f t="array" ref="H1047">SUM($N$3:$N$7*$B1047:$F1047)</f>
        <v>6423674.3010000009</v>
      </c>
      <c r="I1047" s="87">
        <f t="shared" si="32"/>
        <v>1.6410124275596294E-2</v>
      </c>
      <c r="J1047" s="87">
        <f t="shared" si="33"/>
        <v>8.0901158524653294E-3</v>
      </c>
      <c r="K1047" s="35"/>
      <c r="L1047" s="35"/>
      <c r="M1047" s="35"/>
      <c r="N1047" s="35"/>
    </row>
    <row r="1048" spans="1:14">
      <c r="A1048" s="85">
        <v>44264</v>
      </c>
      <c r="B1048" s="35">
        <v>25.877141999999999</v>
      </c>
      <c r="C1048" s="35">
        <v>61.548115000000003</v>
      </c>
      <c r="D1048" s="35">
        <v>32.481709000000002</v>
      </c>
      <c r="E1048" s="35">
        <v>36.528903999999997</v>
      </c>
      <c r="F1048" s="35">
        <v>40.182246999999997</v>
      </c>
      <c r="G1048" s="35"/>
      <c r="H1048" s="86" cm="1">
        <f t="array" ref="H1048">SUM($N$3:$N$7*$B1048:$F1048)</f>
        <v>6488397.8610000005</v>
      </c>
      <c r="I1048" s="87">
        <f t="shared" si="32"/>
        <v>1.0075784818343481E-2</v>
      </c>
      <c r="J1048" s="87">
        <f t="shared" si="33"/>
        <v>2.6651253974983025E-2</v>
      </c>
      <c r="K1048" s="35"/>
      <c r="L1048" s="35"/>
      <c r="M1048" s="35"/>
      <c r="N1048" s="35"/>
    </row>
    <row r="1049" spans="1:14">
      <c r="A1049" s="85">
        <v>44265</v>
      </c>
      <c r="B1049" s="35">
        <v>25.631989000000001</v>
      </c>
      <c r="C1049" s="35">
        <v>62.919117</v>
      </c>
      <c r="D1049" s="35">
        <v>32.258980000000001</v>
      </c>
      <c r="E1049" s="35">
        <v>36.528903999999997</v>
      </c>
      <c r="F1049" s="35">
        <v>40.736485000000002</v>
      </c>
      <c r="G1049" s="35"/>
      <c r="H1049" s="86" cm="1">
        <f t="array" ref="H1049">SUM($N$3:$N$7*$B1049:$F1049)</f>
        <v>6536490.6750000017</v>
      </c>
      <c r="I1049" s="87">
        <f t="shared" si="32"/>
        <v>7.4121246924567785E-3</v>
      </c>
      <c r="J1049" s="87">
        <f t="shared" si="33"/>
        <v>1.7562592484248185E-2</v>
      </c>
      <c r="K1049" s="35"/>
      <c r="L1049" s="35"/>
      <c r="M1049" s="35"/>
      <c r="N1049" s="35"/>
    </row>
    <row r="1050" spans="1:14">
      <c r="A1050" s="85">
        <v>44266</v>
      </c>
      <c r="B1050" s="35">
        <v>25.504874999999998</v>
      </c>
      <c r="C1050" s="35">
        <v>65.563186999999999</v>
      </c>
      <c r="D1050" s="35">
        <v>32.481709000000002</v>
      </c>
      <c r="E1050" s="35">
        <v>36.752780999999999</v>
      </c>
      <c r="F1050" s="35">
        <v>40.570213000000003</v>
      </c>
      <c r="G1050" s="35"/>
      <c r="H1050" s="86" cm="1">
        <f t="array" ref="H1050">SUM($N$3:$N$7*$B1050:$F1050)</f>
        <v>6628801.2449999992</v>
      </c>
      <c r="I1050" s="87">
        <f t="shared" si="32"/>
        <v>1.4122344020631061E-2</v>
      </c>
      <c r="J1050" s="87">
        <f t="shared" si="33"/>
        <v>2.1639145287918549E-2</v>
      </c>
      <c r="K1050" s="35"/>
      <c r="L1050" s="35"/>
      <c r="M1050" s="35"/>
      <c r="N1050" s="35"/>
    </row>
    <row r="1051" spans="1:14">
      <c r="A1051" s="85">
        <v>44267</v>
      </c>
      <c r="B1051" s="35">
        <v>25.831742999999999</v>
      </c>
      <c r="C1051" s="35">
        <v>64.779762000000005</v>
      </c>
      <c r="D1051" s="35">
        <v>32.648761999999998</v>
      </c>
      <c r="E1051" s="35">
        <v>36.920689000000003</v>
      </c>
      <c r="F1051" s="35">
        <v>40.921230000000001</v>
      </c>
      <c r="G1051" s="35"/>
      <c r="H1051" s="86" cm="1">
        <f t="array" ref="H1051">SUM($N$3:$N$7*$B1051:$F1051)</f>
        <v>6636372.1380000003</v>
      </c>
      <c r="I1051" s="87">
        <f t="shared" si="32"/>
        <v>1.1421209838975432E-3</v>
      </c>
      <c r="J1051" s="87">
        <f t="shared" si="33"/>
        <v>1.5280594429976535E-2</v>
      </c>
      <c r="K1051" s="35"/>
      <c r="L1051" s="35"/>
      <c r="M1051" s="35"/>
      <c r="N1051" s="35"/>
    </row>
    <row r="1052" spans="1:14">
      <c r="A1052" s="85">
        <v>44270</v>
      </c>
      <c r="B1052" s="35">
        <v>25.731867000000001</v>
      </c>
      <c r="C1052" s="35">
        <v>64.681831000000003</v>
      </c>
      <c r="D1052" s="35">
        <v>32.852932000000003</v>
      </c>
      <c r="E1052" s="35">
        <v>37.051281000000003</v>
      </c>
      <c r="F1052" s="35">
        <v>40.570213000000003</v>
      </c>
      <c r="G1052" s="35"/>
      <c r="H1052" s="86" cm="1">
        <f t="array" ref="H1052">SUM($N$3:$N$7*$B1052:$F1052)</f>
        <v>6629308.0919999992</v>
      </c>
      <c r="I1052" s="87">
        <f t="shared" si="32"/>
        <v>-1.0644439240458103E-3</v>
      </c>
      <c r="J1052" s="87">
        <f t="shared" si="33"/>
        <v>7.6461336109945321E-5</v>
      </c>
      <c r="K1052" s="35"/>
      <c r="L1052" s="35"/>
      <c r="M1052" s="35"/>
      <c r="N1052" s="35"/>
    </row>
    <row r="1053" spans="1:14">
      <c r="A1053" s="85">
        <v>44271</v>
      </c>
      <c r="B1053" s="35">
        <v>25.695547000000001</v>
      </c>
      <c r="C1053" s="35">
        <v>65.710082999999997</v>
      </c>
      <c r="D1053" s="35">
        <v>32.843646999999997</v>
      </c>
      <c r="E1053" s="35">
        <v>36.566218999999997</v>
      </c>
      <c r="F1053" s="35">
        <v>41.069026999999998</v>
      </c>
      <c r="G1053" s="35"/>
      <c r="H1053" s="86" cm="1">
        <f t="array" ref="H1053">SUM($N$3:$N$7*$B1053:$F1053)</f>
        <v>6662189.2590000005</v>
      </c>
      <c r="I1053" s="87">
        <f t="shared" si="32"/>
        <v>4.9599696595306053E-3</v>
      </c>
      <c r="J1053" s="87">
        <f t="shared" si="33"/>
        <v>3.8902461259173737E-3</v>
      </c>
      <c r="K1053" s="35"/>
      <c r="L1053" s="35"/>
      <c r="M1053" s="35"/>
      <c r="N1053" s="35"/>
    </row>
    <row r="1054" spans="1:14">
      <c r="A1054" s="85">
        <v>44272</v>
      </c>
      <c r="B1054" s="35">
        <v>25.977018000000001</v>
      </c>
      <c r="C1054" s="35">
        <v>60.519863000000001</v>
      </c>
      <c r="D1054" s="35">
        <v>32.240417000000001</v>
      </c>
      <c r="E1054" s="35">
        <v>36.379657999999999</v>
      </c>
      <c r="F1054" s="35">
        <v>41.124454</v>
      </c>
      <c r="G1054" s="35"/>
      <c r="H1054" s="86" cm="1">
        <f t="array" ref="H1054">SUM($N$3:$N$7*$B1054:$F1054)</f>
        <v>6475966.5299999975</v>
      </c>
      <c r="I1054" s="87">
        <f t="shared" si="32"/>
        <v>-2.7952182347331767E-2</v>
      </c>
      <c r="J1054" s="87">
        <f t="shared" si="33"/>
        <v>-2.3130854664161538E-2</v>
      </c>
      <c r="K1054" s="35"/>
      <c r="L1054" s="35"/>
      <c r="M1054" s="35"/>
      <c r="N1054" s="35"/>
    </row>
    <row r="1055" spans="1:14">
      <c r="A1055" s="85">
        <v>44273</v>
      </c>
      <c r="B1055" s="35">
        <v>26.331129000000001</v>
      </c>
      <c r="C1055" s="35">
        <v>60.079185000000003</v>
      </c>
      <c r="D1055" s="35">
        <v>32.676597999999998</v>
      </c>
      <c r="E1055" s="35">
        <v>36.323684999999998</v>
      </c>
      <c r="F1055" s="35">
        <v>41.346145999999997</v>
      </c>
      <c r="G1055" s="35"/>
      <c r="H1055" s="86" cm="1">
        <f t="array" ref="H1055">SUM($N$3:$N$7*$B1055:$F1055)</f>
        <v>6492972.5190000003</v>
      </c>
      <c r="I1055" s="87">
        <f t="shared" si="32"/>
        <v>2.6260155794848306E-3</v>
      </c>
      <c r="J1055" s="87">
        <f t="shared" si="33"/>
        <v>-2.5399569634171559E-2</v>
      </c>
      <c r="K1055" s="35"/>
      <c r="L1055" s="35"/>
      <c r="M1055" s="35"/>
      <c r="N1055" s="35"/>
    </row>
    <row r="1056" spans="1:14">
      <c r="A1056" s="85">
        <v>44274</v>
      </c>
      <c r="B1056" s="35">
        <v>26.085975999999999</v>
      </c>
      <c r="C1056" s="35">
        <v>58.610256</v>
      </c>
      <c r="D1056" s="35">
        <v>32.388905000000001</v>
      </c>
      <c r="E1056" s="35">
        <v>35.913249999999998</v>
      </c>
      <c r="F1056" s="35">
        <v>40.791907999999999</v>
      </c>
      <c r="G1056" s="35"/>
      <c r="H1056" s="86" cm="1">
        <f t="array" ref="H1056">SUM($N$3:$N$7*$B1056:$F1056)</f>
        <v>6395079.7349999994</v>
      </c>
      <c r="I1056" s="87">
        <f t="shared" si="32"/>
        <v>-1.507672852665598E-2</v>
      </c>
      <c r="J1056" s="87">
        <f t="shared" si="33"/>
        <v>-1.2490304671169739E-2</v>
      </c>
      <c r="K1056" s="35"/>
      <c r="L1056" s="35"/>
      <c r="M1056" s="35"/>
      <c r="N1056" s="35"/>
    </row>
    <row r="1057" spans="1:14">
      <c r="A1057" s="85">
        <v>44277</v>
      </c>
      <c r="B1057" s="35">
        <v>25.967939000000001</v>
      </c>
      <c r="C1057" s="35">
        <v>59.932293000000001</v>
      </c>
      <c r="D1057" s="35">
        <v>32.388905000000001</v>
      </c>
      <c r="E1057" s="35">
        <v>36.230404</v>
      </c>
      <c r="F1057" s="35">
        <v>39.387839999999997</v>
      </c>
      <c r="G1057" s="35"/>
      <c r="H1057" s="86" cm="1">
        <f t="array" ref="H1057">SUM($N$3:$N$7*$B1057:$F1057)</f>
        <v>6398943.5729999999</v>
      </c>
      <c r="I1057" s="87">
        <f t="shared" si="32"/>
        <v>6.0418918295157553E-4</v>
      </c>
      <c r="J1057" s="87">
        <f t="shared" si="33"/>
        <v>-1.4481648539994452E-2</v>
      </c>
      <c r="K1057" s="35"/>
      <c r="L1057" s="35"/>
      <c r="M1057" s="35"/>
      <c r="N1057" s="35"/>
    </row>
    <row r="1058" spans="1:14">
      <c r="A1058" s="85">
        <v>44278</v>
      </c>
      <c r="B1058" s="35">
        <v>26.022418999999999</v>
      </c>
      <c r="C1058" s="35">
        <v>62.380507999999999</v>
      </c>
      <c r="D1058" s="35">
        <v>31.720711000000001</v>
      </c>
      <c r="E1058" s="35">
        <v>35.726685000000003</v>
      </c>
      <c r="F1058" s="35">
        <v>38.667332000000002</v>
      </c>
      <c r="G1058" s="35"/>
      <c r="H1058" s="86" cm="1">
        <f t="array" ref="H1058">SUM($N$3:$N$7*$B1058:$F1058)</f>
        <v>6419082.6150000002</v>
      </c>
      <c r="I1058" s="87">
        <f t="shared" si="32"/>
        <v>3.1472448178753165E-3</v>
      </c>
      <c r="J1058" s="87">
        <f t="shared" si="33"/>
        <v>3.7533355321019979E-3</v>
      </c>
      <c r="K1058" s="35"/>
      <c r="L1058" s="35"/>
      <c r="M1058" s="35"/>
      <c r="N1058" s="35"/>
    </row>
    <row r="1059" spans="1:14">
      <c r="A1059" s="85">
        <v>44279</v>
      </c>
      <c r="B1059" s="35">
        <v>26.576279</v>
      </c>
      <c r="C1059" s="35">
        <v>60.226078000000001</v>
      </c>
      <c r="D1059" s="35">
        <v>32.258980000000001</v>
      </c>
      <c r="E1059" s="35">
        <v>35.931904000000003</v>
      </c>
      <c r="F1059" s="35">
        <v>39.923606999999997</v>
      </c>
      <c r="G1059" s="35"/>
      <c r="H1059" s="86" cm="1">
        <f t="array" ref="H1059">SUM($N$3:$N$7*$B1059:$F1059)</f>
        <v>6432255.9840000002</v>
      </c>
      <c r="I1059" s="87">
        <f t="shared" si="32"/>
        <v>2.0522198871870678E-3</v>
      </c>
      <c r="J1059" s="87">
        <f t="shared" si="33"/>
        <v>5.2059235434673834E-3</v>
      </c>
      <c r="K1059" s="35"/>
      <c r="L1059" s="35"/>
      <c r="M1059" s="35"/>
      <c r="N1059" s="35"/>
    </row>
    <row r="1060" spans="1:14">
      <c r="A1060" s="85">
        <v>44280</v>
      </c>
      <c r="B1060" s="35">
        <v>26.294806999999999</v>
      </c>
      <c r="C1060" s="35">
        <v>58.561295000000001</v>
      </c>
      <c r="D1060" s="35">
        <v>31.507259000000001</v>
      </c>
      <c r="E1060" s="35">
        <v>35.055064999999999</v>
      </c>
      <c r="F1060" s="35">
        <v>39.129196</v>
      </c>
      <c r="G1060" s="35"/>
      <c r="H1060" s="86" cm="1">
        <f t="array" ref="H1060">SUM($N$3:$N$7*$B1060:$F1060)</f>
        <v>6288071.5259999996</v>
      </c>
      <c r="I1060" s="87">
        <f t="shared" si="32"/>
        <v>-2.2415845755929809E-2</v>
      </c>
      <c r="J1060" s="87">
        <f t="shared" si="33"/>
        <v>-2.0409628113191136E-2</v>
      </c>
      <c r="K1060" s="35"/>
      <c r="L1060" s="35"/>
      <c r="M1060" s="35"/>
      <c r="N1060" s="35"/>
    </row>
    <row r="1061" spans="1:14">
      <c r="A1061" s="85">
        <v>44281</v>
      </c>
      <c r="B1061" s="35">
        <v>26.385605000000002</v>
      </c>
      <c r="C1061" s="35">
        <v>59.540576999999999</v>
      </c>
      <c r="D1061" s="35">
        <v>32.286819000000001</v>
      </c>
      <c r="E1061" s="35">
        <v>35.917544999999997</v>
      </c>
      <c r="F1061" s="35">
        <v>40.145297999999997</v>
      </c>
      <c r="G1061" s="35"/>
      <c r="H1061" s="86" cm="1">
        <f t="array" ref="H1061">SUM($N$3:$N$7*$B1061:$F1061)</f>
        <v>6411102.851999999</v>
      </c>
      <c r="I1061" s="87">
        <f t="shared" si="32"/>
        <v>1.9565828011225417E-2</v>
      </c>
      <c r="J1061" s="87">
        <f t="shared" si="33"/>
        <v>-3.2886023274911746E-3</v>
      </c>
      <c r="K1061" s="35"/>
      <c r="L1061" s="35"/>
      <c r="M1061" s="35"/>
      <c r="N1061" s="35"/>
    </row>
    <row r="1062" spans="1:14">
      <c r="A1062" s="85">
        <v>44284</v>
      </c>
      <c r="B1062" s="35">
        <v>26.049658000000001</v>
      </c>
      <c r="C1062" s="35">
        <v>59.932293000000001</v>
      </c>
      <c r="D1062" s="35">
        <v>32.277538</v>
      </c>
      <c r="E1062" s="35">
        <v>35.955874999999999</v>
      </c>
      <c r="F1062" s="35">
        <v>40.145297999999997</v>
      </c>
      <c r="G1062" s="35"/>
      <c r="H1062" s="86" cm="1">
        <f t="array" ref="H1062">SUM($N$3:$N$7*$B1062:$F1062)</f>
        <v>6413901.8459999999</v>
      </c>
      <c r="I1062" s="87">
        <f t="shared" si="32"/>
        <v>4.3658541511737425E-4</v>
      </c>
      <c r="J1062" s="87">
        <f t="shared" si="33"/>
        <v>2.0010955581487133E-2</v>
      </c>
      <c r="K1062" s="35"/>
      <c r="L1062" s="35"/>
      <c r="M1062" s="35"/>
      <c r="N1062" s="35"/>
    </row>
    <row r="1063" spans="1:14">
      <c r="A1063" s="85">
        <v>44285</v>
      </c>
      <c r="B1063" s="35">
        <v>26.558121</v>
      </c>
      <c r="C1063" s="35">
        <v>59.344718999999998</v>
      </c>
      <c r="D1063" s="35">
        <v>32.982857000000003</v>
      </c>
      <c r="E1063" s="35">
        <v>37.278346999999997</v>
      </c>
      <c r="F1063" s="35">
        <v>40.330047999999998</v>
      </c>
      <c r="G1063" s="35"/>
      <c r="H1063" s="86" cm="1">
        <f t="array" ref="H1063">SUM($N$3:$N$7*$B1063:$F1063)</f>
        <v>6484305.0359999994</v>
      </c>
      <c r="I1063" s="87">
        <f t="shared" si="32"/>
        <v>1.0976655348086783E-2</v>
      </c>
      <c r="J1063" s="87">
        <f t="shared" si="33"/>
        <v>1.1418033010835993E-2</v>
      </c>
      <c r="K1063" s="35"/>
      <c r="L1063" s="35"/>
      <c r="M1063" s="35"/>
      <c r="N1063" s="35"/>
    </row>
    <row r="1064" spans="1:14">
      <c r="A1064" s="85">
        <v>44286</v>
      </c>
      <c r="B1064" s="35">
        <v>26.258489999999998</v>
      </c>
      <c r="C1064" s="35">
        <v>60.715724999999999</v>
      </c>
      <c r="D1064" s="35">
        <v>32.787967999999999</v>
      </c>
      <c r="E1064" s="35">
        <v>36.741692</v>
      </c>
      <c r="F1064" s="35">
        <v>39.960552</v>
      </c>
      <c r="G1064" s="35"/>
      <c r="H1064" s="86" cm="1">
        <f t="array" ref="H1064">SUM($N$3:$N$7*$B1064:$F1064)</f>
        <v>6483326.0910000019</v>
      </c>
      <c r="I1064" s="87">
        <f t="shared" si="32"/>
        <v>-1.5097146025100372E-4</v>
      </c>
      <c r="J1064" s="87">
        <f t="shared" si="33"/>
        <v>1.0824026726149238E-2</v>
      </c>
      <c r="K1064" s="35"/>
      <c r="L1064" s="35"/>
      <c r="M1064" s="35"/>
      <c r="N1064" s="35"/>
    </row>
    <row r="1065" spans="1:14">
      <c r="A1065" s="85">
        <v>44287</v>
      </c>
      <c r="B1065" s="35">
        <v>26.421925000000002</v>
      </c>
      <c r="C1065" s="35">
        <v>61.890869000000002</v>
      </c>
      <c r="D1065" s="35">
        <v>33.205589000000003</v>
      </c>
      <c r="E1065" s="35">
        <v>37.891666000000001</v>
      </c>
      <c r="F1065" s="35">
        <v>40.126823000000002</v>
      </c>
      <c r="G1065" s="35"/>
      <c r="H1065" s="86" cm="1">
        <f t="array" ref="H1065">SUM($N$3:$N$7*$B1065:$F1065)</f>
        <v>6584716.7759999996</v>
      </c>
      <c r="I1065" s="87">
        <f t="shared" si="32"/>
        <v>1.5638683536332687E-2</v>
      </c>
      <c r="J1065" s="87">
        <f t="shared" si="33"/>
        <v>1.5485351081191867E-2</v>
      </c>
      <c r="K1065" s="35"/>
      <c r="L1065" s="35"/>
      <c r="M1065" s="35"/>
      <c r="N1065" s="35"/>
    </row>
    <row r="1066" spans="1:14">
      <c r="A1066" s="85">
        <v>44292</v>
      </c>
      <c r="B1066" s="35">
        <v>26.549037999999999</v>
      </c>
      <c r="C1066" s="35">
        <v>61.939830999999998</v>
      </c>
      <c r="D1066" s="35">
        <v>33.966586999999997</v>
      </c>
      <c r="E1066" s="35">
        <v>37.335845999999997</v>
      </c>
      <c r="F1066" s="35">
        <v>40.311568999999999</v>
      </c>
      <c r="G1066" s="35"/>
      <c r="H1066" s="86" cm="1">
        <f t="array" ref="H1066">SUM($N$3:$N$7*$B1066:$F1066)</f>
        <v>6603394.7429999998</v>
      </c>
      <c r="I1066" s="87">
        <f t="shared" si="32"/>
        <v>2.8365634598102041E-3</v>
      </c>
      <c r="J1066" s="87">
        <f t="shared" si="33"/>
        <v>1.8519607114421355E-2</v>
      </c>
      <c r="K1066" s="35"/>
      <c r="L1066" s="35"/>
      <c r="M1066" s="35"/>
      <c r="N1066" s="35"/>
    </row>
    <row r="1067" spans="1:14">
      <c r="A1067" s="85">
        <v>44293</v>
      </c>
      <c r="B1067" s="35">
        <v>26.785112000000002</v>
      </c>
      <c r="C1067" s="35">
        <v>61.107436999999997</v>
      </c>
      <c r="D1067" s="35">
        <v>33.539684000000001</v>
      </c>
      <c r="E1067" s="35">
        <v>37.987499</v>
      </c>
      <c r="F1067" s="35">
        <v>39.942078000000002</v>
      </c>
      <c r="G1067" s="35"/>
      <c r="H1067" s="86" cm="1">
        <f t="array" ref="H1067">SUM($N$3:$N$7*$B1067:$F1067)</f>
        <v>6578939.7299999995</v>
      </c>
      <c r="I1067" s="87">
        <f t="shared" si="32"/>
        <v>-3.7034001376222703E-3</v>
      </c>
      <c r="J1067" s="87">
        <f t="shared" si="33"/>
        <v>-8.7734160731955946E-4</v>
      </c>
      <c r="K1067" s="35"/>
      <c r="L1067" s="35"/>
      <c r="M1067" s="35"/>
      <c r="N1067" s="35"/>
    </row>
    <row r="1068" spans="1:14">
      <c r="A1068" s="85">
        <v>44294</v>
      </c>
      <c r="B1068" s="35">
        <v>26.576279</v>
      </c>
      <c r="C1068" s="35">
        <v>60.324008999999997</v>
      </c>
      <c r="D1068" s="35">
        <v>33.224148</v>
      </c>
      <c r="E1068" s="35">
        <v>39.003310999999997</v>
      </c>
      <c r="F1068" s="35">
        <v>39.313941999999997</v>
      </c>
      <c r="G1068" s="35"/>
      <c r="H1068" s="86" cm="1">
        <f t="array" ref="H1068">SUM($N$3:$N$7*$B1068:$F1068)</f>
        <v>6548575.7370000016</v>
      </c>
      <c r="I1068" s="87">
        <f t="shared" si="32"/>
        <v>-4.6153322945851061E-3</v>
      </c>
      <c r="J1068" s="87">
        <f t="shared" si="33"/>
        <v>-8.3016400099523713E-3</v>
      </c>
      <c r="K1068" s="35"/>
      <c r="L1068" s="35"/>
      <c r="M1068" s="35"/>
      <c r="N1068" s="35"/>
    </row>
    <row r="1069" spans="1:14">
      <c r="A1069" s="85">
        <v>44295</v>
      </c>
      <c r="B1069" s="35">
        <v>26.494561999999998</v>
      </c>
      <c r="C1069" s="35">
        <v>60.666758999999999</v>
      </c>
      <c r="D1069" s="35">
        <v>33.502563000000002</v>
      </c>
      <c r="E1069" s="35">
        <v>39.463298999999999</v>
      </c>
      <c r="F1069" s="35">
        <v>38.676566999999999</v>
      </c>
      <c r="G1069" s="35"/>
      <c r="H1069" s="86" cm="1">
        <f t="array" ref="H1069">SUM($N$3:$N$7*$B1069:$F1069)</f>
        <v>6560523.7500000009</v>
      </c>
      <c r="I1069" s="87">
        <f t="shared" si="32"/>
        <v>1.8245208545870639E-3</v>
      </c>
      <c r="J1069" s="87">
        <f t="shared" si="33"/>
        <v>-2.7992322100203193E-3</v>
      </c>
      <c r="K1069" s="35"/>
      <c r="L1069" s="35"/>
      <c r="M1069" s="35"/>
      <c r="N1069" s="35"/>
    </row>
    <row r="1070" spans="1:14">
      <c r="A1070" s="85">
        <v>44298</v>
      </c>
      <c r="B1070" s="35">
        <v>26.585360000000001</v>
      </c>
      <c r="C1070" s="35">
        <v>61.646045999999998</v>
      </c>
      <c r="D1070" s="35">
        <v>33.651051000000002</v>
      </c>
      <c r="E1070" s="35">
        <v>38.179161000000001</v>
      </c>
      <c r="F1070" s="35">
        <v>38.962924999999998</v>
      </c>
      <c r="G1070" s="35"/>
      <c r="H1070" s="86" cm="1">
        <f t="array" ref="H1070">SUM($N$3:$N$7*$B1070:$F1070)</f>
        <v>6567809.9190000007</v>
      </c>
      <c r="I1070" s="87">
        <f t="shared" si="32"/>
        <v>1.1106078230416205E-3</v>
      </c>
      <c r="J1070" s="87">
        <f t="shared" si="33"/>
        <v>2.9371550047629924E-3</v>
      </c>
      <c r="K1070" s="35"/>
      <c r="L1070" s="35"/>
      <c r="M1070" s="35"/>
      <c r="N1070" s="35"/>
    </row>
    <row r="1071" spans="1:14">
      <c r="A1071" s="85">
        <v>44299</v>
      </c>
      <c r="B1071" s="35">
        <v>26.394686</v>
      </c>
      <c r="C1071" s="35">
        <v>62.919117</v>
      </c>
      <c r="D1071" s="35">
        <v>33.836661999999997</v>
      </c>
      <c r="E1071" s="35">
        <v>38.504986000000002</v>
      </c>
      <c r="F1071" s="35">
        <v>39.156910000000003</v>
      </c>
      <c r="G1071" s="35"/>
      <c r="H1071" s="86" cm="1">
        <f t="array" ref="H1071">SUM($N$3:$N$7*$B1071:$F1071)</f>
        <v>6626807.9130000016</v>
      </c>
      <c r="I1071" s="87">
        <f t="shared" si="32"/>
        <v>8.9829021740299719E-3</v>
      </c>
      <c r="J1071" s="87">
        <f t="shared" si="33"/>
        <v>1.0103486478499679E-2</v>
      </c>
      <c r="K1071" s="35"/>
      <c r="L1071" s="35"/>
      <c r="M1071" s="35"/>
      <c r="N1071" s="35"/>
    </row>
    <row r="1072" spans="1:14">
      <c r="A1072" s="85">
        <v>44300</v>
      </c>
      <c r="B1072" s="35">
        <v>26.276648999999999</v>
      </c>
      <c r="C1072" s="35">
        <v>63.947369000000002</v>
      </c>
      <c r="D1072" s="35">
        <v>33.892344999999999</v>
      </c>
      <c r="E1072" s="35">
        <v>38.524155</v>
      </c>
      <c r="F1072" s="35">
        <v>40.117584000000001</v>
      </c>
      <c r="G1072" s="35"/>
      <c r="H1072" s="86" cm="1">
        <f t="array" ref="H1072">SUM($N$3:$N$7*$B1072:$F1072)</f>
        <v>6691017.3659999995</v>
      </c>
      <c r="I1072" s="87">
        <f t="shared" si="32"/>
        <v>9.6893487547806689E-3</v>
      </c>
      <c r="J1072" s="87">
        <f t="shared" si="33"/>
        <v>1.8759289400805068E-2</v>
      </c>
      <c r="K1072" s="35"/>
      <c r="L1072" s="35"/>
      <c r="M1072" s="35"/>
      <c r="N1072" s="35"/>
    </row>
    <row r="1073" spans="1:14">
      <c r="A1073" s="85">
        <v>44301</v>
      </c>
      <c r="B1073" s="35">
        <v>26.249410999999998</v>
      </c>
      <c r="C1073" s="35">
        <v>63.261864000000003</v>
      </c>
      <c r="D1073" s="35">
        <v>34.170757000000002</v>
      </c>
      <c r="E1073" s="35">
        <v>38.696651000000003</v>
      </c>
      <c r="F1073" s="35">
        <v>39.886654</v>
      </c>
      <c r="G1073" s="35"/>
      <c r="H1073" s="86" cm="1">
        <f t="array" ref="H1073">SUM($N$3:$N$7*$B1073:$F1073)</f>
        <v>6674756.1210000012</v>
      </c>
      <c r="I1073" s="87">
        <f t="shared" si="32"/>
        <v>-2.4303097885575164E-3</v>
      </c>
      <c r="J1073" s="87">
        <f t="shared" si="33"/>
        <v>7.2354908470997348E-3</v>
      </c>
      <c r="K1073" s="35"/>
      <c r="L1073" s="35"/>
      <c r="M1073" s="35"/>
      <c r="N1073" s="35"/>
    </row>
    <row r="1074" spans="1:14">
      <c r="A1074" s="85">
        <v>44302</v>
      </c>
      <c r="B1074" s="35">
        <v>26.694315</v>
      </c>
      <c r="C1074" s="35">
        <v>64.632866000000007</v>
      </c>
      <c r="D1074" s="35">
        <v>34.653343</v>
      </c>
      <c r="E1074" s="35">
        <v>38.984141999999999</v>
      </c>
      <c r="F1074" s="35">
        <v>39.563350999999997</v>
      </c>
      <c r="G1074" s="35"/>
      <c r="H1074" s="86" cm="1">
        <f t="array" ref="H1074">SUM($N$3:$N$7*$B1074:$F1074)</f>
        <v>6749424.5609999988</v>
      </c>
      <c r="I1074" s="87">
        <f t="shared" si="32"/>
        <v>1.1186691865052056E-2</v>
      </c>
      <c r="J1074" s="87">
        <f t="shared" si="33"/>
        <v>8.7291949497534382E-3</v>
      </c>
      <c r="K1074" s="35"/>
      <c r="L1074" s="35"/>
      <c r="M1074" s="35"/>
      <c r="N1074" s="35"/>
    </row>
    <row r="1075" spans="1:14">
      <c r="A1075" s="85">
        <v>44305</v>
      </c>
      <c r="B1075" s="35">
        <v>26.667076000000002</v>
      </c>
      <c r="C1075" s="35">
        <v>63.653579999999998</v>
      </c>
      <c r="D1075" s="35">
        <v>34.430610999999999</v>
      </c>
      <c r="E1075" s="35">
        <v>39.999954000000002</v>
      </c>
      <c r="F1075" s="35">
        <v>39.415550000000003</v>
      </c>
      <c r="G1075" s="35"/>
      <c r="H1075" s="86" cm="1">
        <f t="array" ref="H1075">SUM($N$3:$N$7*$B1075:$F1075)</f>
        <v>6737503.4430000009</v>
      </c>
      <c r="I1075" s="87">
        <f t="shared" si="32"/>
        <v>-1.7662421280891794E-3</v>
      </c>
      <c r="J1075" s="87">
        <f t="shared" si="33"/>
        <v>9.4006913305169082E-3</v>
      </c>
      <c r="K1075" s="35"/>
      <c r="L1075" s="35"/>
      <c r="M1075" s="35"/>
      <c r="N1075" s="35"/>
    </row>
    <row r="1076" spans="1:14">
      <c r="A1076" s="85">
        <v>44306</v>
      </c>
      <c r="B1076" s="35">
        <v>25.813585</v>
      </c>
      <c r="C1076" s="35">
        <v>61.841904</v>
      </c>
      <c r="D1076" s="35">
        <v>33.502563000000002</v>
      </c>
      <c r="E1076" s="35">
        <v>38.849978999999998</v>
      </c>
      <c r="F1076" s="35">
        <v>38.177757</v>
      </c>
      <c r="G1076" s="35"/>
      <c r="H1076" s="86" cm="1">
        <f t="array" ref="H1076">SUM($N$3:$N$7*$B1076:$F1076)</f>
        <v>6540131.0040000025</v>
      </c>
      <c r="I1076" s="87">
        <f t="shared" si="32"/>
        <v>-2.9294595642108456E-2</v>
      </c>
      <c r="J1076" s="87">
        <f t="shared" si="33"/>
        <v>-3.100909642124916E-2</v>
      </c>
      <c r="K1076" s="35"/>
      <c r="L1076" s="35"/>
      <c r="M1076" s="35"/>
      <c r="N1076" s="35"/>
    </row>
    <row r="1077" spans="1:14">
      <c r="A1077" s="85">
        <v>44307</v>
      </c>
      <c r="B1077" s="35">
        <v>25.695547000000001</v>
      </c>
      <c r="C1077" s="35">
        <v>61.841904</v>
      </c>
      <c r="D1077" s="35">
        <v>33.502563000000002</v>
      </c>
      <c r="E1077" s="35">
        <v>39.099139999999998</v>
      </c>
      <c r="F1077" s="35">
        <v>38.676566999999999</v>
      </c>
      <c r="G1077" s="35"/>
      <c r="H1077" s="86" cm="1">
        <f t="array" ref="H1077">SUM($N$3:$N$7*$B1077:$F1077)</f>
        <v>6560918.7930000005</v>
      </c>
      <c r="I1077" s="87">
        <f t="shared" si="32"/>
        <v>3.1784973400814653E-3</v>
      </c>
      <c r="J1077" s="87">
        <f t="shared" si="33"/>
        <v>-2.6209211096354212E-2</v>
      </c>
      <c r="K1077" s="35"/>
      <c r="L1077" s="35"/>
      <c r="M1077" s="35"/>
      <c r="N1077" s="35"/>
    </row>
    <row r="1078" spans="1:14">
      <c r="A1078" s="85">
        <v>44308</v>
      </c>
      <c r="B1078" s="35">
        <v>25.740947999999999</v>
      </c>
      <c r="C1078" s="35">
        <v>65.318366999999995</v>
      </c>
      <c r="D1078" s="35">
        <v>33.595371</v>
      </c>
      <c r="E1078" s="35">
        <v>39.961624</v>
      </c>
      <c r="F1078" s="35">
        <v>38.879790999999997</v>
      </c>
      <c r="G1078" s="35"/>
      <c r="H1078" s="86" cm="1">
        <f t="array" ref="H1078">SUM($N$3:$N$7*$B1078:$F1078)</f>
        <v>6715371.3329999996</v>
      </c>
      <c r="I1078" s="87">
        <f t="shared" si="32"/>
        <v>2.3541297320245569E-2</v>
      </c>
      <c r="J1078" s="87">
        <f t="shared" si="33"/>
        <v>2.6794620611241271E-2</v>
      </c>
      <c r="K1078" s="35"/>
      <c r="L1078" s="35"/>
      <c r="M1078" s="35"/>
      <c r="N1078" s="35"/>
    </row>
    <row r="1079" spans="1:14">
      <c r="A1079" s="85">
        <v>44309</v>
      </c>
      <c r="B1079" s="35">
        <v>25.995176000000001</v>
      </c>
      <c r="C1079" s="35">
        <v>67.619690000000006</v>
      </c>
      <c r="D1079" s="35">
        <v>34.096516000000001</v>
      </c>
      <c r="E1079" s="35">
        <v>40.632441999999998</v>
      </c>
      <c r="F1079" s="35">
        <v>39.267753999999996</v>
      </c>
      <c r="G1079" s="35"/>
      <c r="H1079" s="86" cm="1">
        <f t="array" ref="H1079">SUM($N$3:$N$7*$B1079:$F1079)</f>
        <v>6851182.074</v>
      </c>
      <c r="I1079" s="87">
        <f t="shared" si="32"/>
        <v>2.022386168470125E-2</v>
      </c>
      <c r="J1079" s="87">
        <f t="shared" si="33"/>
        <v>4.4241254945829978E-2</v>
      </c>
      <c r="K1079" s="35"/>
      <c r="L1079" s="35"/>
      <c r="M1079" s="35"/>
      <c r="N1079" s="35"/>
    </row>
    <row r="1080" spans="1:14">
      <c r="A1080" s="85">
        <v>44312</v>
      </c>
      <c r="B1080" s="35">
        <v>26.467323</v>
      </c>
      <c r="C1080" s="35">
        <v>69.627219999999994</v>
      </c>
      <c r="D1080" s="35">
        <v>34.634780999999997</v>
      </c>
      <c r="E1080" s="35">
        <v>41.437424</v>
      </c>
      <c r="F1080" s="35">
        <v>38.639622000000003</v>
      </c>
      <c r="G1080" s="35"/>
      <c r="H1080" s="86" cm="1">
        <f t="array" ref="H1080">SUM($N$3:$N$7*$B1080:$F1080)</f>
        <v>6956610.209999999</v>
      </c>
      <c r="I1080" s="87">
        <f t="shared" si="32"/>
        <v>1.5388313266420761E-2</v>
      </c>
      <c r="J1080" s="87">
        <f t="shared" si="33"/>
        <v>3.5923386070183083E-2</v>
      </c>
      <c r="K1080" s="35"/>
      <c r="L1080" s="35"/>
      <c r="M1080" s="35"/>
      <c r="N1080" s="35"/>
    </row>
    <row r="1081" spans="1:14">
      <c r="A1081" s="85">
        <v>44313</v>
      </c>
      <c r="B1081" s="35">
        <v>26.857749999999999</v>
      </c>
      <c r="C1081" s="35">
        <v>69.775681000000006</v>
      </c>
      <c r="D1081" s="35">
        <v>34.486294000000001</v>
      </c>
      <c r="E1081" s="35">
        <v>41.724918000000002</v>
      </c>
      <c r="F1081" s="35">
        <v>38.935214999999999</v>
      </c>
      <c r="G1081" s="35"/>
      <c r="H1081" s="86" cm="1">
        <f t="array" ref="H1081">SUM($N$3:$N$7*$B1081:$F1081)</f>
        <v>6988735.3140000012</v>
      </c>
      <c r="I1081" s="87">
        <f t="shared" si="32"/>
        <v>4.6179249706737036E-3</v>
      </c>
      <c r="J1081" s="87">
        <f t="shared" si="33"/>
        <v>2.0077300313183999E-2</v>
      </c>
      <c r="K1081" s="35"/>
      <c r="L1081" s="35"/>
      <c r="M1081" s="35"/>
      <c r="N1081" s="35"/>
    </row>
    <row r="1082" spans="1:14">
      <c r="A1082" s="85">
        <v>44314</v>
      </c>
      <c r="B1082" s="35">
        <v>26.685234000000001</v>
      </c>
      <c r="C1082" s="35">
        <v>68.093154999999996</v>
      </c>
      <c r="D1082" s="35">
        <v>34.207881999999998</v>
      </c>
      <c r="E1082" s="35">
        <v>41.954909999999998</v>
      </c>
      <c r="F1082" s="35">
        <v>38.787418000000002</v>
      </c>
      <c r="G1082" s="35"/>
      <c r="H1082" s="86" cm="1">
        <f t="array" ref="H1082">SUM($N$3:$N$7*$B1082:$F1082)</f>
        <v>6921043.7670000009</v>
      </c>
      <c r="I1082" s="87">
        <f t="shared" si="32"/>
        <v>-9.6858077976423873E-3</v>
      </c>
      <c r="J1082" s="87">
        <f t="shared" si="33"/>
        <v>-5.1126111606586422E-3</v>
      </c>
      <c r="K1082" s="35"/>
      <c r="L1082" s="35"/>
      <c r="M1082" s="35"/>
      <c r="N1082" s="35"/>
    </row>
    <row r="1083" spans="1:14">
      <c r="A1083" s="85">
        <v>44315</v>
      </c>
      <c r="B1083" s="35">
        <v>26.993943999999999</v>
      </c>
      <c r="C1083" s="35">
        <v>67.746741999999998</v>
      </c>
      <c r="D1083" s="35">
        <v>33.836661999999997</v>
      </c>
      <c r="E1083" s="35">
        <v>44.082363000000001</v>
      </c>
      <c r="F1083" s="35">
        <v>38.796653999999997</v>
      </c>
      <c r="G1083" s="35"/>
      <c r="H1083" s="86" cm="1">
        <f t="array" ref="H1083">SUM($N$3:$N$7*$B1083:$F1083)</f>
        <v>6978060.0449999999</v>
      </c>
      <c r="I1083" s="87">
        <f t="shared" si="32"/>
        <v>8.2381039507157805E-3</v>
      </c>
      <c r="J1083" s="87">
        <f t="shared" si="33"/>
        <v>-1.5274965384103334E-3</v>
      </c>
      <c r="K1083" s="35"/>
      <c r="L1083" s="35"/>
      <c r="M1083" s="35"/>
      <c r="N1083" s="35"/>
    </row>
    <row r="1084" spans="1:14">
      <c r="A1084" s="85">
        <v>44316</v>
      </c>
      <c r="B1084" s="35">
        <v>26.875910000000001</v>
      </c>
      <c r="C1084" s="35">
        <v>67.598288999999994</v>
      </c>
      <c r="D1084" s="35">
        <v>33.502563000000002</v>
      </c>
      <c r="E1084" s="35">
        <v>43.315716000000002</v>
      </c>
      <c r="F1084" s="35">
        <v>37.882159999999999</v>
      </c>
      <c r="G1084" s="35"/>
      <c r="H1084" s="86" cm="1">
        <f t="array" ref="H1084">SUM($N$3:$N$7*$B1084:$F1084)</f>
        <v>6902763.0540000005</v>
      </c>
      <c r="I1084" s="87">
        <f t="shared" si="32"/>
        <v>-1.0790533545774195E-2</v>
      </c>
      <c r="J1084" s="87">
        <f t="shared" si="33"/>
        <v>-2.6413231320923103E-3</v>
      </c>
      <c r="K1084" s="35"/>
      <c r="L1084" s="35"/>
      <c r="M1084" s="35"/>
      <c r="N1084" s="35"/>
    </row>
    <row r="1085" spans="1:14">
      <c r="A1085" s="85">
        <v>44319</v>
      </c>
      <c r="B1085" s="35">
        <v>27.021184999999999</v>
      </c>
      <c r="C1085" s="35">
        <v>68.241607999999999</v>
      </c>
      <c r="D1085" s="35">
        <v>33.465443</v>
      </c>
      <c r="E1085" s="35">
        <v>42.855724000000002</v>
      </c>
      <c r="F1085" s="35">
        <v>38.778179000000002</v>
      </c>
      <c r="G1085" s="35"/>
      <c r="H1085" s="86" cm="1">
        <f t="array" ref="H1085">SUM($N$3:$N$7*$B1085:$F1085)</f>
        <v>6941950.5869999994</v>
      </c>
      <c r="I1085" s="87">
        <f t="shared" si="32"/>
        <v>5.6770792642650836E-3</v>
      </c>
      <c r="J1085" s="87">
        <f t="shared" si="33"/>
        <v>-5.1747129957522287E-3</v>
      </c>
      <c r="K1085" s="35"/>
      <c r="L1085" s="35"/>
      <c r="M1085" s="35"/>
      <c r="N1085" s="35"/>
    </row>
    <row r="1086" spans="1:14">
      <c r="A1086" s="85">
        <v>44320</v>
      </c>
      <c r="B1086" s="35">
        <v>26.957626000000001</v>
      </c>
      <c r="C1086" s="35">
        <v>66.905479</v>
      </c>
      <c r="D1086" s="35">
        <v>33.316955999999998</v>
      </c>
      <c r="E1086" s="35">
        <v>41.705750000000002</v>
      </c>
      <c r="F1086" s="35">
        <v>39.942078000000002</v>
      </c>
      <c r="G1086" s="35"/>
      <c r="H1086" s="86" cm="1">
        <f t="array" ref="H1086">SUM($N$3:$N$7*$B1086:$F1086)</f>
        <v>6891320.3370000003</v>
      </c>
      <c r="I1086" s="87">
        <f t="shared" si="32"/>
        <v>-7.2933751638643018E-3</v>
      </c>
      <c r="J1086" s="87">
        <f t="shared" si="33"/>
        <v>-1.6577009685084798E-3</v>
      </c>
      <c r="K1086" s="35"/>
      <c r="L1086" s="35"/>
      <c r="M1086" s="35"/>
      <c r="N1086" s="35"/>
    </row>
    <row r="1087" spans="1:14">
      <c r="A1087" s="85">
        <v>44321</v>
      </c>
      <c r="B1087" s="35">
        <v>28.065349999999999</v>
      </c>
      <c r="C1087" s="35">
        <v>66.905479</v>
      </c>
      <c r="D1087" s="35">
        <v>34.319243999999998</v>
      </c>
      <c r="E1087" s="35">
        <v>42.836559000000001</v>
      </c>
      <c r="F1087" s="35">
        <v>41.198349</v>
      </c>
      <c r="G1087" s="35"/>
      <c r="H1087" s="86" cm="1">
        <f t="array" ref="H1087">SUM($N$3:$N$7*$B1087:$F1087)</f>
        <v>7039724.3729999997</v>
      </c>
      <c r="I1087" s="87">
        <f t="shared" si="32"/>
        <v>2.1534920558431647E-2</v>
      </c>
      <c r="J1087" s="87">
        <f t="shared" si="33"/>
        <v>1.4084483139810589E-2</v>
      </c>
      <c r="K1087" s="35"/>
      <c r="L1087" s="35"/>
      <c r="M1087" s="35"/>
      <c r="N1087" s="35"/>
    </row>
    <row r="1088" spans="1:14">
      <c r="A1088" s="85">
        <v>44322</v>
      </c>
      <c r="B1088" s="35">
        <v>27.983630999999999</v>
      </c>
      <c r="C1088" s="35">
        <v>66.905479</v>
      </c>
      <c r="D1088" s="35">
        <v>34.838954999999999</v>
      </c>
      <c r="E1088" s="35">
        <v>42.031578000000003</v>
      </c>
      <c r="F1088" s="35">
        <v>41.041316999999999</v>
      </c>
      <c r="G1088" s="35"/>
      <c r="H1088" s="86" cm="1">
        <f t="array" ref="H1088">SUM($N$3:$N$7*$B1088:$F1088)</f>
        <v>7022431.6800000016</v>
      </c>
      <c r="I1088" s="87">
        <f t="shared" si="32"/>
        <v>-2.4564446111444704E-3</v>
      </c>
      <c r="J1088" s="87">
        <f t="shared" si="33"/>
        <v>1.9025576607730077E-2</v>
      </c>
      <c r="K1088" s="35"/>
      <c r="L1088" s="35"/>
      <c r="M1088" s="35"/>
      <c r="N1088" s="35"/>
    </row>
    <row r="1089" spans="1:14">
      <c r="A1089" s="85">
        <v>44323</v>
      </c>
      <c r="B1089" s="35">
        <v>28.328661</v>
      </c>
      <c r="C1089" s="35">
        <v>68.686988999999997</v>
      </c>
      <c r="D1089" s="35">
        <v>35.358662000000002</v>
      </c>
      <c r="E1089" s="35">
        <v>42.606563999999999</v>
      </c>
      <c r="F1089" s="35">
        <v>40.791907999999999</v>
      </c>
      <c r="G1089" s="35"/>
      <c r="H1089" s="86" cm="1">
        <f t="array" ref="H1089">SUM($N$3:$N$7*$B1089:$F1089)</f>
        <v>7120501.8720000014</v>
      </c>
      <c r="I1089" s="87">
        <f t="shared" si="32"/>
        <v>1.3965275344622441E-2</v>
      </c>
      <c r="J1089" s="87">
        <f t="shared" si="33"/>
        <v>1.1474525808114588E-2</v>
      </c>
      <c r="K1089" s="35"/>
      <c r="L1089" s="35"/>
      <c r="M1089" s="35"/>
      <c r="N1089" s="35"/>
    </row>
    <row r="1090" spans="1:14">
      <c r="A1090" s="85">
        <v>44326</v>
      </c>
      <c r="B1090" s="35">
        <v>28.610132</v>
      </c>
      <c r="C1090" s="35">
        <v>69.577743999999996</v>
      </c>
      <c r="D1090" s="35">
        <v>35.488590000000002</v>
      </c>
      <c r="E1090" s="35">
        <v>43.660708999999997</v>
      </c>
      <c r="F1090" s="35">
        <v>41.493946000000001</v>
      </c>
      <c r="G1090" s="35"/>
      <c r="H1090" s="86" cm="1">
        <f t="array" ref="H1090">SUM($N$3:$N$7*$B1090:$F1090)</f>
        <v>7221426.9929999989</v>
      </c>
      <c r="I1090" s="87">
        <f t="shared" si="32"/>
        <v>1.4173877461765239E-2</v>
      </c>
      <c r="J1090" s="87">
        <f t="shared" si="33"/>
        <v>2.8337094907842086E-2</v>
      </c>
      <c r="K1090" s="35"/>
      <c r="L1090" s="35"/>
      <c r="M1090" s="35"/>
      <c r="N1090" s="35"/>
    </row>
    <row r="1091" spans="1:14">
      <c r="A1091" s="85">
        <v>44327</v>
      </c>
      <c r="B1091" s="35">
        <v>28.837123999999999</v>
      </c>
      <c r="C1091" s="35">
        <v>69.676711999999995</v>
      </c>
      <c r="D1091" s="35">
        <v>34.783271999999997</v>
      </c>
      <c r="E1091" s="35">
        <v>43.143219000000002</v>
      </c>
      <c r="F1091" s="35">
        <v>40.875045999999998</v>
      </c>
      <c r="G1091" s="35"/>
      <c r="H1091" s="86" cm="1">
        <f t="array" ref="H1091">SUM($N$3:$N$7*$B1091:$F1091)</f>
        <v>7171407.3090000004</v>
      </c>
      <c r="I1091" s="87">
        <f t="shared" si="32"/>
        <v>-6.9265650748092655E-3</v>
      </c>
      <c r="J1091" s="87">
        <f t="shared" si="33"/>
        <v>7.1491361023545696E-3</v>
      </c>
      <c r="K1091" s="35"/>
      <c r="L1091" s="35"/>
      <c r="M1091" s="35"/>
      <c r="N1091" s="35"/>
    </row>
    <row r="1092" spans="1:14">
      <c r="A1092" s="85">
        <v>44328</v>
      </c>
      <c r="B1092" s="35">
        <v>29.136755000000001</v>
      </c>
      <c r="C1092" s="35">
        <v>70.320037999999997</v>
      </c>
      <c r="D1092" s="35">
        <v>34.133636000000003</v>
      </c>
      <c r="E1092" s="35">
        <v>43.239047999999997</v>
      </c>
      <c r="F1092" s="35">
        <v>41.863433999999998</v>
      </c>
      <c r="G1092" s="35"/>
      <c r="H1092" s="86" cm="1">
        <f t="array" ref="H1092">SUM($N$3:$N$7*$B1092:$F1092)</f>
        <v>7216866.0629999973</v>
      </c>
      <c r="I1092" s="87">
        <f t="shared" si="32"/>
        <v>6.3388888737287985E-3</v>
      </c>
      <c r="J1092" s="87">
        <f t="shared" si="33"/>
        <v>-6.315829273664253E-4</v>
      </c>
      <c r="K1092" s="35"/>
      <c r="L1092" s="35"/>
      <c r="M1092" s="35"/>
      <c r="N1092" s="35"/>
    </row>
    <row r="1093" spans="1:14">
      <c r="A1093" s="85">
        <v>44329</v>
      </c>
      <c r="B1093" s="35">
        <v>29.254791000000001</v>
      </c>
      <c r="C1093" s="35">
        <v>70.814896000000005</v>
      </c>
      <c r="D1093" s="35">
        <v>34.022269999999999</v>
      </c>
      <c r="E1093" s="35">
        <v>43.603206999999998</v>
      </c>
      <c r="F1093" s="35">
        <v>41.503180999999998</v>
      </c>
      <c r="G1093" s="35"/>
      <c r="H1093" s="86" cm="1">
        <f t="array" ref="H1093">SUM($N$3:$N$7*$B1093:$F1093)</f>
        <v>7233545.3850000007</v>
      </c>
      <c r="I1093" s="87">
        <f t="shared" ref="I1093:I1156" si="34">H1093/H1092-1</f>
        <v>2.3111585907789056E-3</v>
      </c>
      <c r="J1093" s="87">
        <f t="shared" si="33"/>
        <v>8.664697641984187E-3</v>
      </c>
      <c r="K1093" s="35"/>
      <c r="L1093" s="35"/>
      <c r="M1093" s="35"/>
      <c r="N1093" s="35"/>
    </row>
    <row r="1094" spans="1:14">
      <c r="A1094" s="85">
        <v>44330</v>
      </c>
      <c r="B1094" s="35">
        <v>30.362511000000001</v>
      </c>
      <c r="C1094" s="35">
        <v>72.497428999999997</v>
      </c>
      <c r="D1094" s="35">
        <v>34.170757000000002</v>
      </c>
      <c r="E1094" s="35">
        <v>44.657349000000004</v>
      </c>
      <c r="F1094" s="35">
        <v>42.473098999999998</v>
      </c>
      <c r="G1094" s="35"/>
      <c r="H1094" s="86" cm="1">
        <f t="array" ref="H1094">SUM($N$3:$N$7*$B1094:$F1094)</f>
        <v>7397317.7850000001</v>
      </c>
      <c r="I1094" s="87">
        <f t="shared" si="34"/>
        <v>2.2640681890184755E-2</v>
      </c>
      <c r="J1094" s="87">
        <f t="shared" ref="J1094:J1157" si="35">H1094/H1092-1</f>
        <v>2.5004166687415452E-2</v>
      </c>
      <c r="K1094" s="35"/>
      <c r="L1094" s="35"/>
      <c r="M1094" s="35"/>
      <c r="N1094" s="35"/>
    </row>
    <row r="1095" spans="1:14">
      <c r="A1095" s="85">
        <v>44333</v>
      </c>
      <c r="B1095" s="35">
        <v>30.616748999999999</v>
      </c>
      <c r="C1095" s="35">
        <v>71.161300999999995</v>
      </c>
      <c r="D1095" s="35">
        <v>34.449173000000002</v>
      </c>
      <c r="E1095" s="35">
        <v>44.580688000000002</v>
      </c>
      <c r="F1095" s="35">
        <v>42.667079999999999</v>
      </c>
      <c r="G1095" s="35"/>
      <c r="H1095" s="86" cm="1">
        <f t="array" ref="H1095">SUM($N$3:$N$7*$B1095:$F1095)</f>
        <v>7374674.7029999988</v>
      </c>
      <c r="I1095" s="87">
        <f t="shared" si="34"/>
        <v>-3.0609854352771082E-3</v>
      </c>
      <c r="J1095" s="87">
        <f t="shared" si="35"/>
        <v>1.951039365739704E-2</v>
      </c>
      <c r="K1095" s="35"/>
      <c r="L1095" s="35"/>
      <c r="M1095" s="35"/>
      <c r="N1095" s="35"/>
    </row>
    <row r="1096" spans="1:14">
      <c r="A1096" s="85">
        <v>44334</v>
      </c>
      <c r="B1096" s="35">
        <v>31.134288999999999</v>
      </c>
      <c r="C1096" s="35">
        <v>70.171576999999999</v>
      </c>
      <c r="D1096" s="35">
        <v>34.616222</v>
      </c>
      <c r="E1096" s="35">
        <v>44.887348000000003</v>
      </c>
      <c r="F1096" s="35">
        <v>43.110469999999999</v>
      </c>
      <c r="G1096" s="35"/>
      <c r="H1096" s="86" cm="1">
        <f t="array" ref="H1096">SUM($N$3:$N$7*$B1096:$F1096)</f>
        <v>7389356.898000001</v>
      </c>
      <c r="I1096" s="87">
        <f t="shared" si="34"/>
        <v>1.9908939161790151E-3</v>
      </c>
      <c r="J1096" s="87">
        <f t="shared" si="35"/>
        <v>-1.0761856163786776E-3</v>
      </c>
      <c r="K1096" s="35"/>
      <c r="L1096" s="35"/>
      <c r="M1096" s="35"/>
      <c r="N1096" s="35"/>
    </row>
    <row r="1097" spans="1:14">
      <c r="A1097" s="85">
        <v>44335</v>
      </c>
      <c r="B1097" s="35">
        <v>31.161528000000001</v>
      </c>
      <c r="C1097" s="35">
        <v>69.726196000000002</v>
      </c>
      <c r="D1097" s="35">
        <v>33.780979000000002</v>
      </c>
      <c r="E1097" s="35">
        <v>44.369858000000001</v>
      </c>
      <c r="F1097" s="35">
        <v>42.038939999999997</v>
      </c>
      <c r="G1097" s="35"/>
      <c r="H1097" s="86" cm="1">
        <f t="array" ref="H1097">SUM($N$3:$N$7*$B1097:$F1097)</f>
        <v>7295557.5329999998</v>
      </c>
      <c r="I1097" s="87">
        <f t="shared" si="34"/>
        <v>-1.2693846879339277E-2</v>
      </c>
      <c r="J1097" s="87">
        <f t="shared" si="35"/>
        <v>-1.072822506568516E-2</v>
      </c>
      <c r="K1097" s="35"/>
      <c r="L1097" s="35"/>
      <c r="M1097" s="35"/>
      <c r="N1097" s="35"/>
    </row>
    <row r="1098" spans="1:14">
      <c r="A1098" s="85">
        <v>44336</v>
      </c>
      <c r="B1098" s="35">
        <v>31.397600000000001</v>
      </c>
      <c r="C1098" s="35">
        <v>71.953079000000002</v>
      </c>
      <c r="D1098" s="35">
        <v>33.372635000000002</v>
      </c>
      <c r="E1098" s="35">
        <v>44.599854000000001</v>
      </c>
      <c r="F1098" s="35">
        <v>42.085132999999999</v>
      </c>
      <c r="G1098" s="35"/>
      <c r="H1098" s="86" cm="1">
        <f t="array" ref="H1098">SUM($N$3:$N$7*$B1098:$F1098)</f>
        <v>7372473.9330000002</v>
      </c>
      <c r="I1098" s="87">
        <f t="shared" si="34"/>
        <v>1.0542909113125942E-2</v>
      </c>
      <c r="J1098" s="87">
        <f t="shared" si="35"/>
        <v>-2.2847678401580751E-3</v>
      </c>
      <c r="K1098" s="35"/>
      <c r="L1098" s="35"/>
      <c r="M1098" s="35"/>
      <c r="N1098" s="35"/>
    </row>
    <row r="1099" spans="1:14">
      <c r="A1099" s="85">
        <v>44337</v>
      </c>
      <c r="B1099" s="35">
        <v>31.524715</v>
      </c>
      <c r="C1099" s="35">
        <v>74.328423000000001</v>
      </c>
      <c r="D1099" s="35">
        <v>33.316955999999998</v>
      </c>
      <c r="E1099" s="35">
        <v>44.542355000000001</v>
      </c>
      <c r="F1099" s="35">
        <v>43.138184000000003</v>
      </c>
      <c r="G1099" s="35"/>
      <c r="H1099" s="86" cm="1">
        <f t="array" ref="H1099">SUM($N$3:$N$7*$B1099:$F1099)</f>
        <v>7486070.8889999986</v>
      </c>
      <c r="I1099" s="87">
        <f t="shared" si="34"/>
        <v>1.5408254682532707E-2</v>
      </c>
      <c r="J1099" s="87">
        <f t="shared" si="35"/>
        <v>2.6113611624368538E-2</v>
      </c>
      <c r="K1099" s="35"/>
      <c r="L1099" s="35"/>
      <c r="M1099" s="35"/>
      <c r="N1099" s="35"/>
    </row>
    <row r="1100" spans="1:14">
      <c r="A1100" s="85">
        <v>44341</v>
      </c>
      <c r="B1100" s="35">
        <v>31.607626</v>
      </c>
      <c r="C1100" s="35">
        <v>75.021232999999995</v>
      </c>
      <c r="D1100" s="35">
        <v>33.354075999999999</v>
      </c>
      <c r="E1100" s="35">
        <v>44.523186000000003</v>
      </c>
      <c r="F1100" s="35">
        <v>42.713267999999999</v>
      </c>
      <c r="G1100" s="35"/>
      <c r="H1100" s="86" cm="1">
        <f t="array" ref="H1100">SUM($N$3:$N$7*$B1100:$F1100)</f>
        <v>7498239.8370000012</v>
      </c>
      <c r="I1100" s="87">
        <f t="shared" si="34"/>
        <v>1.6255453869511438E-3</v>
      </c>
      <c r="J1100" s="87">
        <f t="shared" si="35"/>
        <v>1.7058846886804035E-2</v>
      </c>
      <c r="K1100" s="35"/>
      <c r="L1100" s="35"/>
      <c r="M1100" s="35"/>
      <c r="N1100" s="35"/>
    </row>
    <row r="1101" spans="1:14">
      <c r="A1101" s="85">
        <v>44342</v>
      </c>
      <c r="B1101" s="35">
        <v>31.100943000000001</v>
      </c>
      <c r="C1101" s="35">
        <v>74.575851</v>
      </c>
      <c r="D1101" s="35">
        <v>33.706733999999997</v>
      </c>
      <c r="E1101" s="35">
        <v>44.829844999999999</v>
      </c>
      <c r="F1101" s="35">
        <v>43.544623999999999</v>
      </c>
      <c r="G1101" s="35"/>
      <c r="H1101" s="86" cm="1">
        <f t="array" ref="H1101">SUM($N$3:$N$7*$B1101:$F1101)</f>
        <v>7516013.9009999987</v>
      </c>
      <c r="I1101" s="87">
        <f t="shared" si="34"/>
        <v>2.3704315127786035E-3</v>
      </c>
      <c r="J1101" s="87">
        <f t="shared" si="35"/>
        <v>3.9998301437405015E-3</v>
      </c>
      <c r="K1101" s="35"/>
      <c r="L1101" s="35"/>
      <c r="M1101" s="35"/>
      <c r="N1101" s="35"/>
    </row>
    <row r="1102" spans="1:14">
      <c r="A1102" s="85">
        <v>44343</v>
      </c>
      <c r="B1102" s="35">
        <v>31.331251000000002</v>
      </c>
      <c r="C1102" s="35">
        <v>74.229454000000004</v>
      </c>
      <c r="D1102" s="35">
        <v>34.337806999999998</v>
      </c>
      <c r="E1102" s="35">
        <v>45.347335999999999</v>
      </c>
      <c r="F1102" s="35">
        <v>43.803268000000003</v>
      </c>
      <c r="G1102" s="35"/>
      <c r="H1102" s="86" cm="1">
        <f t="array" ref="H1102">SUM($N$3:$N$7*$B1102:$F1102)</f>
        <v>7558620.8280000007</v>
      </c>
      <c r="I1102" s="87">
        <f t="shared" si="34"/>
        <v>5.6688196111949196E-3</v>
      </c>
      <c r="J1102" s="87">
        <f t="shared" si="35"/>
        <v>8.0526886726202118E-3</v>
      </c>
      <c r="K1102" s="35"/>
      <c r="L1102" s="35"/>
      <c r="M1102" s="35"/>
      <c r="N1102" s="35"/>
    </row>
    <row r="1103" spans="1:14">
      <c r="A1103" s="85">
        <v>44344</v>
      </c>
      <c r="B1103" s="35">
        <v>31.322042</v>
      </c>
      <c r="C1103" s="35">
        <v>75.169685000000001</v>
      </c>
      <c r="D1103" s="35">
        <v>34.226444000000001</v>
      </c>
      <c r="E1103" s="35">
        <v>45.998989000000002</v>
      </c>
      <c r="F1103" s="35">
        <v>43.988014</v>
      </c>
      <c r="G1103" s="35"/>
      <c r="H1103" s="86" cm="1">
        <f t="array" ref="H1103">SUM($N$3:$N$7*$B1103:$F1103)</f>
        <v>7613270.7419999987</v>
      </c>
      <c r="I1103" s="87">
        <f t="shared" si="34"/>
        <v>7.2301435994188701E-3</v>
      </c>
      <c r="J1103" s="87">
        <f t="shared" si="35"/>
        <v>1.2939949590441868E-2</v>
      </c>
      <c r="K1103" s="35"/>
      <c r="L1103" s="35"/>
      <c r="M1103" s="35"/>
      <c r="N1103" s="35"/>
    </row>
    <row r="1104" spans="1:14">
      <c r="A1104" s="85">
        <v>44347</v>
      </c>
      <c r="B1104" s="35">
        <v>30.971972000000001</v>
      </c>
      <c r="C1104" s="35">
        <v>74.229454000000004</v>
      </c>
      <c r="D1104" s="35">
        <v>34.300685999999999</v>
      </c>
      <c r="E1104" s="35">
        <v>45.194007999999997</v>
      </c>
      <c r="F1104" s="35">
        <v>43.249031000000002</v>
      </c>
      <c r="G1104" s="35"/>
      <c r="H1104" s="86" cm="1">
        <f t="array" ref="H1104">SUM($N$3:$N$7*$B1104:$F1104)</f>
        <v>7522189.9829999991</v>
      </c>
      <c r="I1104" s="87">
        <f t="shared" si="34"/>
        <v>-1.1963420464943697E-2</v>
      </c>
      <c r="J1104" s="87">
        <f t="shared" si="35"/>
        <v>-4.8197741134266003E-3</v>
      </c>
      <c r="K1104" s="35"/>
      <c r="L1104" s="35"/>
      <c r="M1104" s="35"/>
      <c r="N1104" s="35"/>
    </row>
    <row r="1105" spans="1:14">
      <c r="A1105" s="85">
        <v>44348</v>
      </c>
      <c r="B1105" s="35">
        <v>31.368105</v>
      </c>
      <c r="C1105" s="35">
        <v>73.487160000000003</v>
      </c>
      <c r="D1105" s="35">
        <v>35.247295000000001</v>
      </c>
      <c r="E1105" s="35">
        <v>45.462333999999998</v>
      </c>
      <c r="F1105" s="35">
        <v>44.616149999999998</v>
      </c>
      <c r="G1105" s="35"/>
      <c r="H1105" s="86" cm="1">
        <f t="array" ref="H1105">SUM($N$3:$N$7*$B1105:$F1105)</f>
        <v>7595974.4519999987</v>
      </c>
      <c r="I1105" s="87">
        <f t="shared" si="34"/>
        <v>9.8089079332948081E-3</v>
      </c>
      <c r="J1105" s="87">
        <f t="shared" si="35"/>
        <v>-2.2718606215567094E-3</v>
      </c>
      <c r="K1105" s="35"/>
      <c r="L1105" s="35"/>
      <c r="M1105" s="35"/>
      <c r="N1105" s="35"/>
    </row>
    <row r="1106" spans="1:14">
      <c r="A1106" s="85">
        <v>44349</v>
      </c>
      <c r="B1106" s="35">
        <v>31.589203000000001</v>
      </c>
      <c r="C1106" s="35">
        <v>72.843834000000001</v>
      </c>
      <c r="D1106" s="35">
        <v>34.950316999999998</v>
      </c>
      <c r="E1106" s="35">
        <v>45.558166999999997</v>
      </c>
      <c r="F1106" s="35">
        <v>45.752338000000002</v>
      </c>
      <c r="G1106" s="35"/>
      <c r="H1106" s="86" cm="1">
        <f t="array" ref="H1106">SUM($N$3:$N$7*$B1106:$F1106)</f>
        <v>7612897.3470000001</v>
      </c>
      <c r="I1106" s="87">
        <f t="shared" si="34"/>
        <v>2.2278767664292154E-3</v>
      </c>
      <c r="J1106" s="87">
        <f t="shared" si="35"/>
        <v>1.2058637737812683E-2</v>
      </c>
      <c r="K1106" s="35"/>
      <c r="L1106" s="35"/>
      <c r="M1106" s="35"/>
      <c r="N1106" s="35"/>
    </row>
    <row r="1107" spans="1:14">
      <c r="A1107" s="85">
        <v>44350</v>
      </c>
      <c r="B1107" s="35">
        <v>31.837938000000001</v>
      </c>
      <c r="C1107" s="35">
        <v>73.437668000000002</v>
      </c>
      <c r="D1107" s="35">
        <v>34.876075999999998</v>
      </c>
      <c r="E1107" s="35">
        <v>45.174838999999999</v>
      </c>
      <c r="F1107" s="35">
        <v>46.611404</v>
      </c>
      <c r="G1107" s="35"/>
      <c r="H1107" s="86" cm="1">
        <f t="array" ref="H1107">SUM($N$3:$N$7*$B1107:$F1107)</f>
        <v>7653951.5249999994</v>
      </c>
      <c r="I1107" s="87">
        <f t="shared" si="34"/>
        <v>5.392713986374309E-3</v>
      </c>
      <c r="J1107" s="87">
        <f t="shared" si="35"/>
        <v>7.632605055001962E-3</v>
      </c>
      <c r="K1107" s="35"/>
      <c r="L1107" s="35"/>
      <c r="M1107" s="35"/>
      <c r="N1107" s="35"/>
    </row>
    <row r="1108" spans="1:14">
      <c r="A1108" s="85">
        <v>44351</v>
      </c>
      <c r="B1108" s="35">
        <v>31.331251000000002</v>
      </c>
      <c r="C1108" s="35">
        <v>72.942802</v>
      </c>
      <c r="D1108" s="35">
        <v>34.783271999999997</v>
      </c>
      <c r="E1108" s="35">
        <v>45.615662</v>
      </c>
      <c r="F1108" s="35">
        <v>47.036324</v>
      </c>
      <c r="G1108" s="35"/>
      <c r="H1108" s="86" cm="1">
        <f t="array" ref="H1108">SUM($N$3:$N$7*$B1108:$F1108)</f>
        <v>7646407.2630000021</v>
      </c>
      <c r="I1108" s="87">
        <f t="shared" si="34"/>
        <v>-9.8566890257345552E-4</v>
      </c>
      <c r="J1108" s="87">
        <f t="shared" si="35"/>
        <v>4.4017296533240824E-3</v>
      </c>
      <c r="K1108" s="35"/>
      <c r="L1108" s="35"/>
      <c r="M1108" s="35"/>
      <c r="N1108" s="35"/>
    </row>
    <row r="1109" spans="1:14">
      <c r="A1109" s="85">
        <v>44354</v>
      </c>
      <c r="B1109" s="35">
        <v>31.994544999999999</v>
      </c>
      <c r="C1109" s="35">
        <v>73.784081</v>
      </c>
      <c r="D1109" s="35">
        <v>34.412052000000003</v>
      </c>
      <c r="E1109" s="35">
        <v>45.596499999999999</v>
      </c>
      <c r="F1109" s="35">
        <v>47.812255999999998</v>
      </c>
      <c r="G1109" s="35"/>
      <c r="H1109" s="86" cm="1">
        <f t="array" ref="H1109">SUM($N$3:$N$7*$B1109:$F1109)</f>
        <v>7708781.3220000006</v>
      </c>
      <c r="I1109" s="87">
        <f t="shared" si="34"/>
        <v>8.1573027507726437E-3</v>
      </c>
      <c r="J1109" s="87">
        <f t="shared" si="35"/>
        <v>7.1635934485489994E-3</v>
      </c>
      <c r="K1109" s="35"/>
      <c r="L1109" s="35"/>
      <c r="M1109" s="35"/>
      <c r="N1109" s="35"/>
    </row>
    <row r="1110" spans="1:14">
      <c r="A1110" s="85">
        <v>44355</v>
      </c>
      <c r="B1110" s="35">
        <v>31.543142</v>
      </c>
      <c r="C1110" s="35">
        <v>75.862503000000004</v>
      </c>
      <c r="D1110" s="35">
        <v>33.948028999999998</v>
      </c>
      <c r="E1110" s="35">
        <v>46.133152000000003</v>
      </c>
      <c r="F1110" s="35">
        <v>47.793785</v>
      </c>
      <c r="G1110" s="35"/>
      <c r="H1110" s="86" cm="1">
        <f t="array" ref="H1110">SUM($N$3:$N$7*$B1110:$F1110)</f>
        <v>7764260.1630000006</v>
      </c>
      <c r="I1110" s="87">
        <f t="shared" si="34"/>
        <v>7.1968367868562311E-3</v>
      </c>
      <c r="J1110" s="87">
        <f t="shared" si="35"/>
        <v>1.5412846314147188E-2</v>
      </c>
      <c r="K1110" s="35"/>
      <c r="L1110" s="35"/>
      <c r="M1110" s="35"/>
      <c r="N1110" s="35"/>
    </row>
    <row r="1111" spans="1:14">
      <c r="A1111" s="85">
        <v>44356</v>
      </c>
      <c r="B1111" s="35">
        <v>31.229918999999999</v>
      </c>
      <c r="C1111" s="35">
        <v>74.179962000000003</v>
      </c>
      <c r="D1111" s="35">
        <v>32.760123999999998</v>
      </c>
      <c r="E1111" s="35">
        <v>45.500667999999997</v>
      </c>
      <c r="F1111" s="35">
        <v>48.205714999999998</v>
      </c>
      <c r="G1111" s="35"/>
      <c r="H1111" s="86" cm="1">
        <f t="array" ref="H1111">SUM($N$3:$N$7*$B1111:$F1111)</f>
        <v>7651920.8039999995</v>
      </c>
      <c r="I1111" s="87">
        <f t="shared" si="34"/>
        <v>-1.4468778304898344E-2</v>
      </c>
      <c r="J1111" s="87">
        <f t="shared" si="35"/>
        <v>-7.3760709540077185E-3</v>
      </c>
      <c r="K1111" s="35"/>
      <c r="L1111" s="35"/>
      <c r="M1111" s="35"/>
      <c r="N1111" s="35"/>
    </row>
    <row r="1112" spans="1:14">
      <c r="A1112" s="85">
        <v>44357</v>
      </c>
      <c r="B1112" s="35">
        <v>31.137796000000002</v>
      </c>
      <c r="C1112" s="35">
        <v>73.140754999999999</v>
      </c>
      <c r="D1112" s="35">
        <v>32.723002999999999</v>
      </c>
      <c r="E1112" s="35">
        <v>45.270671999999998</v>
      </c>
      <c r="F1112" s="35">
        <v>47.851261000000001</v>
      </c>
      <c r="G1112" s="35"/>
      <c r="H1112" s="86" cm="1">
        <f t="array" ref="H1112">SUM($N$3:$N$7*$B1112:$F1112)</f>
        <v>7594075.0709999995</v>
      </c>
      <c r="I1112" s="87">
        <f t="shared" si="34"/>
        <v>-7.5596356106771845E-3</v>
      </c>
      <c r="J1112" s="87">
        <f t="shared" si="35"/>
        <v>-2.1919035223858852E-2</v>
      </c>
      <c r="K1112" s="35"/>
      <c r="L1112" s="35"/>
      <c r="M1112" s="35"/>
      <c r="N1112" s="35"/>
    </row>
    <row r="1113" spans="1:14">
      <c r="A1113" s="85">
        <v>44358</v>
      </c>
      <c r="B1113" s="35">
        <v>30.778511000000002</v>
      </c>
      <c r="C1113" s="35">
        <v>73.041779000000005</v>
      </c>
      <c r="D1113" s="35">
        <v>33.799537999999998</v>
      </c>
      <c r="E1113" s="35">
        <v>45.711494000000002</v>
      </c>
      <c r="F1113" s="35">
        <v>48.148235</v>
      </c>
      <c r="G1113" s="35"/>
      <c r="H1113" s="86" cm="1">
        <f t="array" ref="H1113">SUM($N$3:$N$7*$B1113:$F1113)</f>
        <v>7638825.3810000001</v>
      </c>
      <c r="I1113" s="87">
        <f t="shared" si="34"/>
        <v>5.8927926813485687E-3</v>
      </c>
      <c r="J1113" s="87">
        <f t="shared" si="35"/>
        <v>-1.7113902947288873E-3</v>
      </c>
      <c r="K1113" s="35"/>
      <c r="L1113" s="35"/>
      <c r="M1113" s="35"/>
      <c r="N1113" s="35"/>
    </row>
    <row r="1114" spans="1:14">
      <c r="A1114" s="85">
        <v>44361</v>
      </c>
      <c r="B1114" s="35">
        <v>31.054881999999999</v>
      </c>
      <c r="C1114" s="35">
        <v>75.664551000000003</v>
      </c>
      <c r="D1114" s="35">
        <v>33.632491999999999</v>
      </c>
      <c r="E1114" s="35">
        <v>45.634830000000001</v>
      </c>
      <c r="F1114" s="35">
        <v>48.608069999999998</v>
      </c>
      <c r="G1114" s="35"/>
      <c r="H1114" s="86" cm="1">
        <f t="array" ref="H1114">SUM($N$3:$N$7*$B1114:$F1114)</f>
        <v>7741629.2249999996</v>
      </c>
      <c r="I1114" s="87">
        <f t="shared" si="34"/>
        <v>1.3458069647161119E-2</v>
      </c>
      <c r="J1114" s="87">
        <f t="shared" si="35"/>
        <v>1.9430167942831478E-2</v>
      </c>
      <c r="K1114" s="35"/>
      <c r="L1114" s="35"/>
      <c r="M1114" s="35"/>
      <c r="N1114" s="35"/>
    </row>
    <row r="1115" spans="1:14">
      <c r="A1115" s="85">
        <v>44362</v>
      </c>
      <c r="B1115" s="35">
        <v>31.174644000000001</v>
      </c>
      <c r="C1115" s="35">
        <v>74.971748000000005</v>
      </c>
      <c r="D1115" s="35">
        <v>32.83437</v>
      </c>
      <c r="E1115" s="35">
        <v>44.906512999999997</v>
      </c>
      <c r="F1115" s="35">
        <v>48.358989999999999</v>
      </c>
      <c r="G1115" s="35"/>
      <c r="H1115" s="86" cm="1">
        <f t="array" ref="H1115">SUM($N$3:$N$7*$B1115:$F1115)</f>
        <v>7664126.745000001</v>
      </c>
      <c r="I1115" s="87">
        <f t="shared" si="34"/>
        <v>-1.001113302477985E-2</v>
      </c>
      <c r="J1115" s="87">
        <f t="shared" si="35"/>
        <v>3.3122060968866496E-3</v>
      </c>
      <c r="K1115" s="35"/>
      <c r="L1115" s="35"/>
      <c r="M1115" s="35"/>
      <c r="N1115" s="35"/>
    </row>
    <row r="1116" spans="1:14">
      <c r="A1116" s="85">
        <v>44363</v>
      </c>
      <c r="B1116" s="35">
        <v>31.110161000000002</v>
      </c>
      <c r="C1116" s="35">
        <v>76.159415999999993</v>
      </c>
      <c r="D1116" s="35">
        <v>32.760123999999998</v>
      </c>
      <c r="E1116" s="35">
        <v>45.385669999999998</v>
      </c>
      <c r="F1116" s="35">
        <v>47.994956999999999</v>
      </c>
      <c r="G1116" s="35"/>
      <c r="H1116" s="86" cm="1">
        <f t="array" ref="H1116">SUM($N$3:$N$7*$B1116:$F1116)</f>
        <v>7702540.8239999982</v>
      </c>
      <c r="I1116" s="87">
        <f t="shared" si="34"/>
        <v>5.0121925534514222E-3</v>
      </c>
      <c r="J1116" s="87">
        <f t="shared" si="35"/>
        <v>-5.0491181977267985E-3</v>
      </c>
      <c r="K1116" s="35"/>
      <c r="L1116" s="35"/>
      <c r="M1116" s="35"/>
      <c r="N1116" s="35"/>
    </row>
    <row r="1117" spans="1:14">
      <c r="A1117" s="85">
        <v>44364</v>
      </c>
      <c r="B1117" s="35">
        <v>30.861425000000001</v>
      </c>
      <c r="C1117" s="35">
        <v>75.169685000000001</v>
      </c>
      <c r="D1117" s="35">
        <v>32.481709000000002</v>
      </c>
      <c r="E1117" s="35">
        <v>45.90316</v>
      </c>
      <c r="F1117" s="35">
        <v>47.630924</v>
      </c>
      <c r="G1117" s="35"/>
      <c r="H1117" s="86" cm="1">
        <f t="array" ref="H1117">SUM($N$3:$N$7*$B1117:$F1117)</f>
        <v>7657547.7990000006</v>
      </c>
      <c r="I1117" s="87">
        <f t="shared" si="34"/>
        <v>-5.8413224970915723E-3</v>
      </c>
      <c r="J1117" s="87">
        <f t="shared" si="35"/>
        <v>-8.5840777676238211E-4</v>
      </c>
      <c r="K1117" s="35"/>
      <c r="L1117" s="35"/>
      <c r="M1117" s="35"/>
      <c r="N1117" s="35"/>
    </row>
    <row r="1118" spans="1:14">
      <c r="A1118" s="85">
        <v>44365</v>
      </c>
      <c r="B1118" s="35">
        <v>29.783579</v>
      </c>
      <c r="C1118" s="35">
        <v>75.169685000000001</v>
      </c>
      <c r="D1118" s="35">
        <v>31.609344</v>
      </c>
      <c r="E1118" s="35">
        <v>45.615662</v>
      </c>
      <c r="F1118" s="35">
        <v>45.561684</v>
      </c>
      <c r="G1118" s="35"/>
      <c r="H1118" s="86" cm="1">
        <f t="array" ref="H1118">SUM($N$3:$N$7*$B1118:$F1118)</f>
        <v>7515418.4819999998</v>
      </c>
      <c r="I1118" s="87">
        <f t="shared" si="34"/>
        <v>-1.8560682966753617E-2</v>
      </c>
      <c r="J1118" s="87">
        <f t="shared" si="35"/>
        <v>-2.4293586528870148E-2</v>
      </c>
      <c r="K1118" s="35"/>
      <c r="L1118" s="35"/>
      <c r="M1118" s="35"/>
      <c r="N1118" s="35"/>
    </row>
    <row r="1119" spans="1:14">
      <c r="A1119" s="85">
        <v>44368</v>
      </c>
      <c r="B1119" s="35">
        <v>29.700668</v>
      </c>
      <c r="C1119" s="35">
        <v>74.575851</v>
      </c>
      <c r="D1119" s="35">
        <v>31.813514999999999</v>
      </c>
      <c r="E1119" s="35">
        <v>45.749828000000001</v>
      </c>
      <c r="F1119" s="35">
        <v>46.433444999999999</v>
      </c>
      <c r="G1119" s="35"/>
      <c r="H1119" s="86" cm="1">
        <f t="array" ref="H1119">SUM($N$3:$N$7*$B1119:$F1119)</f>
        <v>7533019.1310000001</v>
      </c>
      <c r="I1119" s="87">
        <f t="shared" si="34"/>
        <v>2.3419386481478011E-3</v>
      </c>
      <c r="J1119" s="87">
        <f t="shared" si="35"/>
        <v>-1.6262212299381629E-2</v>
      </c>
      <c r="K1119" s="35"/>
      <c r="L1119" s="35"/>
      <c r="M1119" s="35"/>
      <c r="N1119" s="35"/>
    </row>
    <row r="1120" spans="1:14">
      <c r="A1120" s="85">
        <v>44369</v>
      </c>
      <c r="B1120" s="35">
        <v>29.700668</v>
      </c>
      <c r="C1120" s="35">
        <v>74.328423000000001</v>
      </c>
      <c r="D1120" s="35">
        <v>31.720711000000001</v>
      </c>
      <c r="E1120" s="35">
        <v>45.768993000000002</v>
      </c>
      <c r="F1120" s="35">
        <v>46.701678999999999</v>
      </c>
      <c r="G1120" s="35"/>
      <c r="H1120" s="86" cm="1">
        <f t="array" ref="H1120">SUM($N$3:$N$7*$B1120:$F1120)</f>
        <v>7531275.6419999991</v>
      </c>
      <c r="I1120" s="87">
        <f t="shared" si="34"/>
        <v>-2.314462461440181E-4</v>
      </c>
      <c r="J1120" s="87">
        <f t="shared" si="35"/>
        <v>2.1099503690948929E-3</v>
      </c>
      <c r="K1120" s="35"/>
      <c r="L1120" s="35"/>
      <c r="M1120" s="35"/>
      <c r="N1120" s="35"/>
    </row>
    <row r="1121" spans="1:14">
      <c r="A1121" s="85">
        <v>44370</v>
      </c>
      <c r="B1121" s="35">
        <v>29.461144999999998</v>
      </c>
      <c r="C1121" s="35">
        <v>74.427391</v>
      </c>
      <c r="D1121" s="35">
        <v>31.553659</v>
      </c>
      <c r="E1121" s="35">
        <v>45.519832999999998</v>
      </c>
      <c r="F1121" s="35">
        <v>46.414287999999999</v>
      </c>
      <c r="G1121" s="35"/>
      <c r="H1121" s="86" cm="1">
        <f t="array" ref="H1121">SUM($N$3:$N$7*$B1121:$F1121)</f>
        <v>7503418.4280000022</v>
      </c>
      <c r="I1121" s="87">
        <f t="shared" si="34"/>
        <v>-3.6988705930034449E-3</v>
      </c>
      <c r="J1121" s="87">
        <f t="shared" si="35"/>
        <v>-3.9294607494336775E-3</v>
      </c>
      <c r="K1121" s="35"/>
      <c r="L1121" s="35"/>
      <c r="M1121" s="35"/>
      <c r="N1121" s="35"/>
    </row>
    <row r="1122" spans="1:14">
      <c r="A1122" s="85">
        <v>44371</v>
      </c>
      <c r="B1122" s="35">
        <v>29.737514000000001</v>
      </c>
      <c r="C1122" s="35">
        <v>77.099654999999998</v>
      </c>
      <c r="D1122" s="35">
        <v>31.627904999999998</v>
      </c>
      <c r="E1122" s="35">
        <v>45.90316</v>
      </c>
      <c r="F1122" s="35">
        <v>47.669243000000002</v>
      </c>
      <c r="G1122" s="35"/>
      <c r="H1122" s="86" cm="1">
        <f t="array" ref="H1122">SUM($N$3:$N$7*$B1122:$F1122)</f>
        <v>7657236.7409999995</v>
      </c>
      <c r="I1122" s="87">
        <f t="shared" si="34"/>
        <v>2.0499764803999732E-2</v>
      </c>
      <c r="J1122" s="87">
        <f t="shared" si="35"/>
        <v>1.6725068233799378E-2</v>
      </c>
      <c r="K1122" s="35"/>
      <c r="L1122" s="35"/>
      <c r="M1122" s="35"/>
      <c r="N1122" s="35"/>
    </row>
    <row r="1123" spans="1:14">
      <c r="A1123" s="85">
        <v>44372</v>
      </c>
      <c r="B1123" s="35">
        <v>29.866488</v>
      </c>
      <c r="C1123" s="35">
        <v>76.802734000000001</v>
      </c>
      <c r="D1123" s="35">
        <v>31.906320999999998</v>
      </c>
      <c r="E1123" s="35">
        <v>46.746471</v>
      </c>
      <c r="F1123" s="35">
        <v>47.353110999999998</v>
      </c>
      <c r="G1123" s="35"/>
      <c r="H1123" s="86" cm="1">
        <f t="array" ref="H1123">SUM($N$3:$N$7*$B1123:$F1123)</f>
        <v>7678279.125</v>
      </c>
      <c r="I1123" s="87">
        <f t="shared" si="34"/>
        <v>2.7480388437426395E-3</v>
      </c>
      <c r="J1123" s="87">
        <f t="shared" si="35"/>
        <v>2.3304137797711233E-2</v>
      </c>
      <c r="K1123" s="35"/>
      <c r="L1123" s="35"/>
      <c r="M1123" s="35"/>
      <c r="N1123" s="35"/>
    </row>
    <row r="1124" spans="1:14">
      <c r="A1124" s="85">
        <v>44375</v>
      </c>
      <c r="B1124" s="35">
        <v>29.341384999999999</v>
      </c>
      <c r="C1124" s="35">
        <v>77.545029</v>
      </c>
      <c r="D1124" s="35">
        <v>31.145320999999999</v>
      </c>
      <c r="E1124" s="35">
        <v>45.998989000000002</v>
      </c>
      <c r="F1124" s="35">
        <v>46.663361000000002</v>
      </c>
      <c r="G1124" s="35"/>
      <c r="H1124" s="86" cm="1">
        <f t="array" ref="H1124">SUM($N$3:$N$7*$B1124:$F1124)</f>
        <v>7612904.8050000006</v>
      </c>
      <c r="I1124" s="87">
        <f t="shared" si="34"/>
        <v>-8.5141890436288836E-3</v>
      </c>
      <c r="J1124" s="87">
        <f t="shared" si="35"/>
        <v>-5.7895475221011461E-3</v>
      </c>
      <c r="K1124" s="35"/>
      <c r="L1124" s="35"/>
      <c r="M1124" s="35"/>
      <c r="N1124" s="35"/>
    </row>
    <row r="1125" spans="1:14">
      <c r="A1125" s="85">
        <v>44376</v>
      </c>
      <c r="B1125" s="35">
        <v>29.184771999999999</v>
      </c>
      <c r="C1125" s="35">
        <v>77.990409999999997</v>
      </c>
      <c r="D1125" s="35">
        <v>32.017685</v>
      </c>
      <c r="E1125" s="35">
        <v>46.075657</v>
      </c>
      <c r="F1125" s="35">
        <v>46.740001999999997</v>
      </c>
      <c r="G1125" s="35"/>
      <c r="H1125" s="86" cm="1">
        <f t="array" ref="H1125">SUM($N$3:$N$7*$B1125:$F1125)</f>
        <v>7656281.358</v>
      </c>
      <c r="I1125" s="87">
        <f t="shared" si="34"/>
        <v>5.697766373160329E-3</v>
      </c>
      <c r="J1125" s="87">
        <f t="shared" si="35"/>
        <v>-2.8649345304960772E-3</v>
      </c>
      <c r="K1125" s="35"/>
      <c r="L1125" s="35"/>
      <c r="M1125" s="35"/>
      <c r="N1125" s="35"/>
    </row>
    <row r="1126" spans="1:14">
      <c r="A1126" s="85">
        <v>44377</v>
      </c>
      <c r="B1126" s="35">
        <v>28.503059</v>
      </c>
      <c r="C1126" s="35">
        <v>76.852226000000002</v>
      </c>
      <c r="D1126" s="35">
        <v>31.869199999999999</v>
      </c>
      <c r="E1126" s="35">
        <v>45.404834999999999</v>
      </c>
      <c r="F1126" s="35">
        <v>45.954456</v>
      </c>
      <c r="G1126" s="35"/>
      <c r="H1126" s="86" cm="1">
        <f t="array" ref="H1126">SUM($N$3:$N$7*$B1126:$F1126)</f>
        <v>7543264.6079999981</v>
      </c>
      <c r="I1126" s="87">
        <f t="shared" si="34"/>
        <v>-1.4761310970097918E-2</v>
      </c>
      <c r="J1126" s="87">
        <f t="shared" si="35"/>
        <v>-9.1476510982068104E-3</v>
      </c>
      <c r="K1126" s="35"/>
      <c r="L1126" s="35"/>
      <c r="M1126" s="35"/>
      <c r="N1126" s="35"/>
    </row>
    <row r="1127" spans="1:14">
      <c r="A1127" s="85">
        <v>44378</v>
      </c>
      <c r="B1127" s="35">
        <v>29.387445</v>
      </c>
      <c r="C1127" s="35">
        <v>78.881157000000002</v>
      </c>
      <c r="D1127" s="35">
        <v>32.370345999999998</v>
      </c>
      <c r="E1127" s="35">
        <v>45.807327000000001</v>
      </c>
      <c r="F1127" s="35">
        <v>47.209412</v>
      </c>
      <c r="G1127" s="35"/>
      <c r="H1127" s="86" cm="1">
        <f t="array" ref="H1127">SUM($N$3:$N$7*$B1127:$F1127)</f>
        <v>7710637.6710000001</v>
      </c>
      <c r="I1127" s="87">
        <f t="shared" si="34"/>
        <v>2.2188412006983738E-2</v>
      </c>
      <c r="J1127" s="87">
        <f t="shared" si="35"/>
        <v>7.0995709873180601E-3</v>
      </c>
      <c r="K1127" s="35"/>
      <c r="L1127" s="35"/>
      <c r="M1127" s="35"/>
      <c r="N1127" s="35"/>
    </row>
    <row r="1128" spans="1:14">
      <c r="A1128" s="85">
        <v>44379</v>
      </c>
      <c r="B1128" s="35">
        <v>29.083437</v>
      </c>
      <c r="C1128" s="35">
        <v>80.217292999999998</v>
      </c>
      <c r="D1128" s="35">
        <v>32.518833000000001</v>
      </c>
      <c r="E1128" s="35">
        <v>45.539000999999999</v>
      </c>
      <c r="F1128" s="35">
        <v>46.672942999999997</v>
      </c>
      <c r="G1128" s="35"/>
      <c r="H1128" s="86" cm="1">
        <f t="array" ref="H1128">SUM($N$3:$N$7*$B1128:$F1128)</f>
        <v>7723039.7309999997</v>
      </c>
      <c r="I1128" s="87">
        <f t="shared" si="34"/>
        <v>1.6084350645400036E-3</v>
      </c>
      <c r="J1128" s="87">
        <f t="shared" si="35"/>
        <v>2.3832535691422185E-2</v>
      </c>
      <c r="K1128" s="35"/>
      <c r="L1128" s="35"/>
      <c r="M1128" s="35"/>
      <c r="N1128" s="35"/>
    </row>
    <row r="1129" spans="1:14">
      <c r="A1129" s="85">
        <v>44382</v>
      </c>
      <c r="B1129" s="35">
        <v>29.286111999999999</v>
      </c>
      <c r="C1129" s="35">
        <v>80.415237000000005</v>
      </c>
      <c r="D1129" s="35">
        <v>32.481709000000002</v>
      </c>
      <c r="E1129" s="35">
        <v>45.730663</v>
      </c>
      <c r="F1129" s="35">
        <v>46.912436999999997</v>
      </c>
      <c r="G1129" s="35"/>
      <c r="H1129" s="86" cm="1">
        <f t="array" ref="H1129">SUM($N$3:$N$7*$B1129:$F1129)</f>
        <v>7749263.2139999997</v>
      </c>
      <c r="I1129" s="87">
        <f t="shared" si="34"/>
        <v>3.3954872580468365E-3</v>
      </c>
      <c r="J1129" s="87">
        <f t="shared" si="35"/>
        <v>5.0093837433538013E-3</v>
      </c>
      <c r="K1129" s="35"/>
      <c r="L1129" s="35"/>
      <c r="M1129" s="35"/>
      <c r="N1129" s="35"/>
    </row>
    <row r="1130" spans="1:14">
      <c r="A1130" s="85">
        <v>44383</v>
      </c>
      <c r="B1130" s="35">
        <v>28.751791000000001</v>
      </c>
      <c r="C1130" s="35">
        <v>80.514206000000001</v>
      </c>
      <c r="D1130" s="35">
        <v>31.720711000000001</v>
      </c>
      <c r="E1130" s="35">
        <v>44.887348000000003</v>
      </c>
      <c r="F1130" s="35">
        <v>45.599997999999999</v>
      </c>
      <c r="G1130" s="35"/>
      <c r="H1130" s="86" cm="1">
        <f t="array" ref="H1130">SUM($N$3:$N$7*$B1130:$F1130)</f>
        <v>7638643.7819999997</v>
      </c>
      <c r="I1130" s="87">
        <f t="shared" si="34"/>
        <v>-1.427483219309833E-2</v>
      </c>
      <c r="J1130" s="87">
        <f t="shared" si="35"/>
        <v>-1.0927814945873915E-2</v>
      </c>
      <c r="K1130" s="35"/>
      <c r="L1130" s="35"/>
      <c r="M1130" s="35"/>
      <c r="N1130" s="35"/>
    </row>
    <row r="1131" spans="1:14">
      <c r="A1131" s="85">
        <v>44384</v>
      </c>
      <c r="B1131" s="35">
        <v>28.613606999999998</v>
      </c>
      <c r="C1131" s="35">
        <v>80.959586999999999</v>
      </c>
      <c r="D1131" s="35">
        <v>31.943441</v>
      </c>
      <c r="E1131" s="35">
        <v>44.638187000000002</v>
      </c>
      <c r="F1131" s="35">
        <v>45.283867000000001</v>
      </c>
      <c r="G1131" s="35"/>
      <c r="H1131" s="86" cm="1">
        <f t="array" ref="H1131">SUM($N$3:$N$7*$B1131:$F1131)</f>
        <v>7637476.7369999997</v>
      </c>
      <c r="I1131" s="87">
        <f t="shared" si="34"/>
        <v>-1.5278170226373788E-4</v>
      </c>
      <c r="J1131" s="87">
        <f t="shared" si="35"/>
        <v>-1.4425432962200113E-2</v>
      </c>
      <c r="K1131" s="35"/>
      <c r="L1131" s="35"/>
      <c r="M1131" s="35"/>
      <c r="N1131" s="35"/>
    </row>
    <row r="1132" spans="1:14">
      <c r="A1132" s="85">
        <v>44385</v>
      </c>
      <c r="B1132" s="35">
        <v>28.042439999999999</v>
      </c>
      <c r="C1132" s="35">
        <v>79.277054000000007</v>
      </c>
      <c r="D1132" s="35">
        <v>31.702147</v>
      </c>
      <c r="E1132" s="35">
        <v>44.159030999999999</v>
      </c>
      <c r="F1132" s="35">
        <v>44.450420000000001</v>
      </c>
      <c r="G1132" s="35"/>
      <c r="H1132" s="86" cm="1">
        <f t="array" ref="H1132">SUM($N$3:$N$7*$B1132:$F1132)</f>
        <v>7511826.0359999994</v>
      </c>
      <c r="I1132" s="87">
        <f t="shared" si="34"/>
        <v>-1.645186038882207E-2</v>
      </c>
      <c r="J1132" s="87">
        <f t="shared" si="35"/>
        <v>-1.6602128547850148E-2</v>
      </c>
      <c r="K1132" s="35"/>
      <c r="L1132" s="35"/>
      <c r="M1132" s="35"/>
      <c r="N1132" s="35"/>
    </row>
    <row r="1133" spans="1:14">
      <c r="A1133" s="85">
        <v>44386</v>
      </c>
      <c r="B1133" s="35">
        <v>28.641242999999999</v>
      </c>
      <c r="C1133" s="35">
        <v>79.623451000000003</v>
      </c>
      <c r="D1133" s="35">
        <v>33.019978000000002</v>
      </c>
      <c r="E1133" s="35">
        <v>44.063198</v>
      </c>
      <c r="F1133" s="35">
        <v>45.06353</v>
      </c>
      <c r="G1133" s="35"/>
      <c r="H1133" s="86" cm="1">
        <f t="array" ref="H1133">SUM($N$3:$N$7*$B1133:$F1133)</f>
        <v>7603576.1999999993</v>
      </c>
      <c r="I1133" s="87">
        <f t="shared" si="34"/>
        <v>1.2214095954870663E-2</v>
      </c>
      <c r="J1133" s="87">
        <f t="shared" si="35"/>
        <v>-4.4387090353765757E-3</v>
      </c>
      <c r="K1133" s="35"/>
      <c r="L1133" s="35"/>
      <c r="M1133" s="35"/>
      <c r="N1133" s="35"/>
    </row>
    <row r="1134" spans="1:14">
      <c r="A1134" s="85">
        <v>44389</v>
      </c>
      <c r="B1134" s="35">
        <v>28.74258</v>
      </c>
      <c r="C1134" s="35">
        <v>79.771912</v>
      </c>
      <c r="D1134" s="35">
        <v>32.351784000000002</v>
      </c>
      <c r="E1134" s="35">
        <v>44.561520000000002</v>
      </c>
      <c r="F1134" s="35">
        <v>45.513779</v>
      </c>
      <c r="G1134" s="35"/>
      <c r="H1134" s="86" cm="1">
        <f t="array" ref="H1134">SUM($N$3:$N$7*$B1134:$F1134)</f>
        <v>7621071.9750000015</v>
      </c>
      <c r="I1134" s="87">
        <f t="shared" si="34"/>
        <v>2.3009929196213808E-3</v>
      </c>
      <c r="J1134" s="87">
        <f t="shared" si="35"/>
        <v>1.4543193422803968E-2</v>
      </c>
      <c r="K1134" s="35"/>
      <c r="L1134" s="35"/>
      <c r="M1134" s="35"/>
      <c r="N1134" s="35"/>
    </row>
    <row r="1135" spans="1:14">
      <c r="A1135" s="85">
        <v>44390</v>
      </c>
      <c r="B1135" s="35">
        <v>28.328023999999999</v>
      </c>
      <c r="C1135" s="35">
        <v>80.662666000000002</v>
      </c>
      <c r="D1135" s="35">
        <v>32.258980000000001</v>
      </c>
      <c r="E1135" s="35">
        <v>45.347335999999999</v>
      </c>
      <c r="F1135" s="35">
        <v>45.235970000000002</v>
      </c>
      <c r="G1135" s="35"/>
      <c r="H1135" s="86" cm="1">
        <f t="array" ref="H1135">SUM($N$3:$N$7*$B1135:$F1135)</f>
        <v>7650488.2079999996</v>
      </c>
      <c r="I1135" s="87">
        <f t="shared" si="34"/>
        <v>3.8598550304334012E-3</v>
      </c>
      <c r="J1135" s="87">
        <f t="shared" si="35"/>
        <v>6.1697294491505073E-3</v>
      </c>
      <c r="K1135" s="35"/>
      <c r="L1135" s="35"/>
      <c r="M1135" s="35"/>
      <c r="N1135" s="35"/>
    </row>
    <row r="1136" spans="1:14">
      <c r="A1136" s="85">
        <v>44391</v>
      </c>
      <c r="B1136" s="35">
        <v>28.456994999999999</v>
      </c>
      <c r="C1136" s="35">
        <v>80.613181999999995</v>
      </c>
      <c r="D1136" s="35">
        <v>32.982857000000003</v>
      </c>
      <c r="E1136" s="35">
        <v>45.347335999999999</v>
      </c>
      <c r="F1136" s="35">
        <v>45.245544000000002</v>
      </c>
      <c r="G1136" s="35"/>
      <c r="H1136" s="86" cm="1">
        <f t="array" ref="H1136">SUM($N$3:$N$7*$B1136:$F1136)</f>
        <v>7677315.1620000014</v>
      </c>
      <c r="I1136" s="87">
        <f t="shared" si="34"/>
        <v>3.5065675902812288E-3</v>
      </c>
      <c r="J1136" s="87">
        <f t="shared" si="35"/>
        <v>7.3799574632675835E-3</v>
      </c>
      <c r="K1136" s="35"/>
      <c r="L1136" s="35"/>
      <c r="M1136" s="35"/>
      <c r="N1136" s="35"/>
    </row>
    <row r="1137" spans="1:14">
      <c r="A1137" s="85">
        <v>44392</v>
      </c>
      <c r="B1137" s="35">
        <v>28.493845</v>
      </c>
      <c r="C1137" s="35">
        <v>79.178077999999999</v>
      </c>
      <c r="D1137" s="35">
        <v>33.284069000000002</v>
      </c>
      <c r="E1137" s="35">
        <v>45.404834999999999</v>
      </c>
      <c r="F1137" s="35">
        <v>44.277985000000001</v>
      </c>
      <c r="G1137" s="35"/>
      <c r="H1137" s="86" cm="1">
        <f t="array" ref="H1137">SUM($N$3:$N$7*$B1137:$F1137)</f>
        <v>7611080.7959999992</v>
      </c>
      <c r="I1137" s="87">
        <f t="shared" si="34"/>
        <v>-8.6272824030774187E-3</v>
      </c>
      <c r="J1137" s="87">
        <f t="shared" si="35"/>
        <v>-5.1509669616630616E-3</v>
      </c>
      <c r="K1137" s="35"/>
      <c r="L1137" s="35"/>
      <c r="M1137" s="35"/>
      <c r="N1137" s="35"/>
    </row>
    <row r="1138" spans="1:14">
      <c r="A1138" s="85">
        <v>44393</v>
      </c>
      <c r="B1138" s="35">
        <v>28.245113</v>
      </c>
      <c r="C1138" s="35">
        <v>79.969864000000001</v>
      </c>
      <c r="D1138" s="35">
        <v>32.719292000000003</v>
      </c>
      <c r="E1138" s="35">
        <v>44.868178999999998</v>
      </c>
      <c r="F1138" s="35">
        <v>43.990585000000003</v>
      </c>
      <c r="G1138" s="35"/>
      <c r="H1138" s="86" cm="1">
        <f t="array" ref="H1138">SUM($N$3:$N$7*$B1138:$F1138)</f>
        <v>7583170.0889999988</v>
      </c>
      <c r="I1138" s="87">
        <f t="shared" si="34"/>
        <v>-3.6671147959260741E-3</v>
      </c>
      <c r="J1138" s="87">
        <f t="shared" si="35"/>
        <v>-1.226275996405457E-2</v>
      </c>
      <c r="K1138" s="35"/>
      <c r="L1138" s="35"/>
      <c r="M1138" s="35"/>
      <c r="N1138" s="35"/>
    </row>
    <row r="1139" spans="1:14">
      <c r="A1139" s="85">
        <v>44396</v>
      </c>
      <c r="B1139" s="35">
        <v>27.369938000000001</v>
      </c>
      <c r="C1139" s="35">
        <v>80.415237000000005</v>
      </c>
      <c r="D1139" s="35">
        <v>32.041564999999999</v>
      </c>
      <c r="E1139" s="35">
        <v>44.120697</v>
      </c>
      <c r="F1139" s="35">
        <v>42.323695999999998</v>
      </c>
      <c r="G1139" s="35"/>
      <c r="H1139" s="86" cm="1">
        <f t="array" ref="H1139">SUM($N$3:$N$7*$B1139:$F1139)</f>
        <v>7466947.3890000004</v>
      </c>
      <c r="I1139" s="87">
        <f t="shared" si="34"/>
        <v>-1.5326400256877926E-2</v>
      </c>
      <c r="J1139" s="87">
        <f t="shared" si="35"/>
        <v>-1.8937311383653732E-2</v>
      </c>
      <c r="K1139" s="35"/>
      <c r="L1139" s="35"/>
      <c r="M1139" s="35"/>
      <c r="N1139" s="35"/>
    </row>
    <row r="1140" spans="1:14">
      <c r="A1140" s="85">
        <v>44397</v>
      </c>
      <c r="B1140" s="35">
        <v>28.070077999999999</v>
      </c>
      <c r="C1140" s="35">
        <v>80.464729000000005</v>
      </c>
      <c r="D1140" s="35">
        <v>32.342776999999998</v>
      </c>
      <c r="E1140" s="35">
        <v>45.002341999999999</v>
      </c>
      <c r="F1140" s="35">
        <v>43.090083999999997</v>
      </c>
      <c r="G1140" s="35"/>
      <c r="H1140" s="86" cm="1">
        <f t="array" ref="H1140">SUM($N$3:$N$7*$B1140:$F1140)</f>
        <v>7556010.3300000001</v>
      </c>
      <c r="I1140" s="87">
        <f t="shared" si="34"/>
        <v>1.1927624015565463E-2</v>
      </c>
      <c r="J1140" s="87">
        <f t="shared" si="35"/>
        <v>-3.5815837810886375E-3</v>
      </c>
      <c r="K1140" s="35"/>
      <c r="L1140" s="35"/>
      <c r="M1140" s="35"/>
      <c r="N1140" s="35"/>
    </row>
    <row r="1141" spans="1:14">
      <c r="A1141" s="85">
        <v>44398</v>
      </c>
      <c r="B1141" s="35">
        <v>28.724155</v>
      </c>
      <c r="C1141" s="35">
        <v>80.662666000000002</v>
      </c>
      <c r="D1141" s="35">
        <v>33.265244000000003</v>
      </c>
      <c r="E1141" s="35">
        <v>44.619022000000001</v>
      </c>
      <c r="F1141" s="35">
        <v>44.230083</v>
      </c>
      <c r="G1141" s="35"/>
      <c r="H1141" s="86" cm="1">
        <f t="array" ref="H1141">SUM($N$3:$N$7*$B1141:$F1141)</f>
        <v>7639538.6100000003</v>
      </c>
      <c r="I1141" s="87">
        <f t="shared" si="34"/>
        <v>1.1054548148030419E-2</v>
      </c>
      <c r="J1141" s="87">
        <f t="shared" si="35"/>
        <v>2.3114026657567566E-2</v>
      </c>
      <c r="K1141" s="35"/>
      <c r="L1141" s="35"/>
      <c r="M1141" s="35"/>
      <c r="N1141" s="35"/>
    </row>
    <row r="1142" spans="1:14">
      <c r="A1142" s="85">
        <v>44399</v>
      </c>
      <c r="B1142" s="35">
        <v>28.843914000000002</v>
      </c>
      <c r="C1142" s="35">
        <v>82.493660000000006</v>
      </c>
      <c r="D1142" s="35">
        <v>33.171115999999998</v>
      </c>
      <c r="E1142" s="35">
        <v>44.178196</v>
      </c>
      <c r="F1142" s="35">
        <v>43.779831000000001</v>
      </c>
      <c r="G1142" s="35"/>
      <c r="H1142" s="86" cm="1">
        <f t="array" ref="H1142">SUM($N$3:$N$7*$B1142:$F1142)</f>
        <v>7671401.6609999994</v>
      </c>
      <c r="I1142" s="87">
        <f t="shared" si="34"/>
        <v>4.1708082944029723E-3</v>
      </c>
      <c r="J1142" s="87">
        <f t="shared" si="35"/>
        <v>1.5271462843539974E-2</v>
      </c>
      <c r="K1142" s="35"/>
      <c r="L1142" s="35"/>
      <c r="M1142" s="35"/>
      <c r="N1142" s="35"/>
    </row>
    <row r="1143" spans="1:14">
      <c r="A1143" s="85">
        <v>44400</v>
      </c>
      <c r="B1143" s="35">
        <v>29.083437</v>
      </c>
      <c r="C1143" s="35">
        <v>83.384415000000004</v>
      </c>
      <c r="D1143" s="35">
        <v>33.754714999999997</v>
      </c>
      <c r="E1143" s="35">
        <v>45.002341999999999</v>
      </c>
      <c r="F1143" s="35">
        <v>43.923527</v>
      </c>
      <c r="G1143" s="35"/>
      <c r="H1143" s="86" cm="1">
        <f t="array" ref="H1143">SUM($N$3:$N$7*$B1143:$F1143)</f>
        <v>7759898.3879999993</v>
      </c>
      <c r="I1143" s="87">
        <f t="shared" si="34"/>
        <v>1.1535926667730179E-2</v>
      </c>
      <c r="J1143" s="87">
        <f t="shared" si="35"/>
        <v>1.5754849100762414E-2</v>
      </c>
      <c r="K1143" s="35"/>
      <c r="L1143" s="35"/>
      <c r="M1143" s="35"/>
      <c r="N1143" s="35"/>
    </row>
    <row r="1144" spans="1:14">
      <c r="A1144" s="85">
        <v>44403</v>
      </c>
      <c r="B1144" s="35">
        <v>29.709876999999999</v>
      </c>
      <c r="C1144" s="35">
        <v>83.780311999999995</v>
      </c>
      <c r="D1144" s="35">
        <v>34.696007000000002</v>
      </c>
      <c r="E1144" s="35">
        <v>45.366504999999997</v>
      </c>
      <c r="F1144" s="35">
        <v>45.293446000000003</v>
      </c>
      <c r="G1144" s="35"/>
      <c r="H1144" s="86" cm="1">
        <f t="array" ref="H1144">SUM($N$3:$N$7*$B1144:$F1144)</f>
        <v>7881922.8509999998</v>
      </c>
      <c r="I1144" s="87">
        <f t="shared" si="34"/>
        <v>1.5725007841430161E-2</v>
      </c>
      <c r="J1144" s="87">
        <f t="shared" si="35"/>
        <v>2.7442337046468479E-2</v>
      </c>
      <c r="K1144" s="35"/>
      <c r="L1144" s="35"/>
      <c r="M1144" s="35"/>
      <c r="N1144" s="35"/>
    </row>
    <row r="1145" spans="1:14">
      <c r="A1145" s="85">
        <v>44404</v>
      </c>
      <c r="B1145" s="35">
        <v>29.322959999999998</v>
      </c>
      <c r="C1145" s="35">
        <v>83.136985999999993</v>
      </c>
      <c r="D1145" s="35">
        <v>34.771309000000002</v>
      </c>
      <c r="E1145" s="35">
        <v>45.404834999999999</v>
      </c>
      <c r="F1145" s="35">
        <v>44.881512000000001</v>
      </c>
      <c r="G1145" s="35"/>
      <c r="H1145" s="86" cm="1">
        <f t="array" ref="H1145">SUM($N$3:$N$7*$B1145:$F1145)</f>
        <v>7838080.8659999985</v>
      </c>
      <c r="I1145" s="87">
        <f t="shared" si="34"/>
        <v>-5.5623463752171309E-3</v>
      </c>
      <c r="J1145" s="87">
        <f t="shared" si="35"/>
        <v>1.0075193525845849E-2</v>
      </c>
      <c r="K1145" s="35"/>
      <c r="L1145" s="35"/>
      <c r="M1145" s="35"/>
      <c r="N1145" s="35"/>
    </row>
    <row r="1146" spans="1:14">
      <c r="A1146" s="85">
        <v>44405</v>
      </c>
      <c r="B1146" s="35">
        <v>29.184771999999999</v>
      </c>
      <c r="C1146" s="35">
        <v>84.176201000000006</v>
      </c>
      <c r="D1146" s="35">
        <v>34.827789000000003</v>
      </c>
      <c r="E1146" s="35">
        <v>45.673164</v>
      </c>
      <c r="F1146" s="35">
        <v>45.015633000000001</v>
      </c>
      <c r="G1146" s="35"/>
      <c r="H1146" s="86" cm="1">
        <f t="array" ref="H1146">SUM($N$3:$N$7*$B1146:$F1146)</f>
        <v>7882959.4469999988</v>
      </c>
      <c r="I1146" s="87">
        <f t="shared" si="34"/>
        <v>5.7257103833510126E-3</v>
      </c>
      <c r="J1146" s="87">
        <f t="shared" si="35"/>
        <v>1.3151562373736603E-4</v>
      </c>
      <c r="K1146" s="35"/>
      <c r="L1146" s="35"/>
      <c r="M1146" s="35"/>
      <c r="N1146" s="35"/>
    </row>
    <row r="1147" spans="1:14">
      <c r="A1147" s="85">
        <v>44406</v>
      </c>
      <c r="B1147" s="35">
        <v>29.811214</v>
      </c>
      <c r="C1147" s="35">
        <v>81.009071000000006</v>
      </c>
      <c r="D1147" s="35">
        <v>35.731425999999999</v>
      </c>
      <c r="E1147" s="35">
        <v>45.979824000000001</v>
      </c>
      <c r="F1147" s="35">
        <v>45.312603000000003</v>
      </c>
      <c r="G1147" s="35"/>
      <c r="H1147" s="86" cm="1">
        <f t="array" ref="H1147">SUM($N$3:$N$7*$B1147:$F1147)</f>
        <v>7848856.5540000014</v>
      </c>
      <c r="I1147" s="87">
        <f t="shared" si="34"/>
        <v>-4.3261535504887094E-3</v>
      </c>
      <c r="J1147" s="87">
        <f t="shared" si="35"/>
        <v>1.3747865305582252E-3</v>
      </c>
      <c r="K1147" s="35"/>
      <c r="L1147" s="35"/>
      <c r="M1147" s="35"/>
      <c r="N1147" s="35"/>
    </row>
    <row r="1148" spans="1:14">
      <c r="A1148" s="85">
        <v>44407</v>
      </c>
      <c r="B1148" s="35">
        <v>30.133645999999999</v>
      </c>
      <c r="C1148" s="35">
        <v>77.050171000000006</v>
      </c>
      <c r="D1148" s="35">
        <v>34.997219000000001</v>
      </c>
      <c r="E1148" s="35">
        <v>44.542355000000001</v>
      </c>
      <c r="F1148" s="35">
        <v>43.607394999999997</v>
      </c>
      <c r="G1148" s="35"/>
      <c r="H1148" s="86" cm="1">
        <f t="array" ref="H1148">SUM($N$3:$N$7*$B1148:$F1148)</f>
        <v>7600915.938000001</v>
      </c>
      <c r="I1148" s="87">
        <f t="shared" si="34"/>
        <v>-3.1589393218511952E-2</v>
      </c>
      <c r="J1148" s="87">
        <f t="shared" si="35"/>
        <v>-3.5778886203370552E-2</v>
      </c>
      <c r="K1148" s="35"/>
      <c r="L1148" s="35"/>
      <c r="M1148" s="35"/>
      <c r="N1148" s="35"/>
    </row>
    <row r="1149" spans="1:14">
      <c r="A1149" s="85">
        <v>44410</v>
      </c>
      <c r="B1149" s="35">
        <v>30.723236</v>
      </c>
      <c r="C1149" s="35">
        <v>77.347092000000004</v>
      </c>
      <c r="D1149" s="35">
        <v>35.354911999999999</v>
      </c>
      <c r="E1149" s="35">
        <v>45.059845000000003</v>
      </c>
      <c r="F1149" s="35">
        <v>43.741512</v>
      </c>
      <c r="G1149" s="35"/>
      <c r="H1149" s="86" cm="1">
        <f t="array" ref="H1149">SUM($N$3:$N$7*$B1149:$F1149)</f>
        <v>7663477.7010000013</v>
      </c>
      <c r="I1149" s="87">
        <f t="shared" si="34"/>
        <v>8.230818957913888E-3</v>
      </c>
      <c r="J1149" s="87">
        <f t="shared" si="35"/>
        <v>-2.3618580837169945E-2</v>
      </c>
      <c r="K1149" s="35"/>
      <c r="L1149" s="35"/>
      <c r="M1149" s="35"/>
      <c r="N1149" s="35"/>
    </row>
    <row r="1150" spans="1:14">
      <c r="A1150" s="85">
        <v>44411</v>
      </c>
      <c r="B1150" s="35">
        <v>30.686392000000001</v>
      </c>
      <c r="C1150" s="35">
        <v>76.901711000000006</v>
      </c>
      <c r="D1150" s="35">
        <v>34.903091000000003</v>
      </c>
      <c r="E1150" s="35">
        <v>45.174838999999999</v>
      </c>
      <c r="F1150" s="35">
        <v>44.852772000000002</v>
      </c>
      <c r="G1150" s="35"/>
      <c r="H1150" s="86" cm="1">
        <f t="array" ref="H1150">SUM($N$3:$N$7*$B1150:$F1150)</f>
        <v>7673120.5650000013</v>
      </c>
      <c r="I1150" s="87">
        <f t="shared" si="34"/>
        <v>1.2582882571370302E-3</v>
      </c>
      <c r="J1150" s="87">
        <f t="shared" si="35"/>
        <v>9.4994639578922513E-3</v>
      </c>
      <c r="K1150" s="35"/>
      <c r="L1150" s="35"/>
      <c r="M1150" s="35"/>
      <c r="N1150" s="35"/>
    </row>
    <row r="1151" spans="1:14">
      <c r="A1151" s="85">
        <v>44412</v>
      </c>
      <c r="B1151" s="35">
        <v>30.824573999999998</v>
      </c>
      <c r="C1151" s="35">
        <v>79.524483000000004</v>
      </c>
      <c r="D1151" s="35">
        <v>35.618473000000002</v>
      </c>
      <c r="E1151" s="35">
        <v>45.136505</v>
      </c>
      <c r="F1151" s="35">
        <v>44.843192999999999</v>
      </c>
      <c r="G1151" s="35"/>
      <c r="H1151" s="86" cm="1">
        <f t="array" ref="H1151">SUM($N$3:$N$7*$B1151:$F1151)</f>
        <v>7786258.5239999993</v>
      </c>
      <c r="I1151" s="87">
        <f t="shared" si="34"/>
        <v>1.4744712798605342E-2</v>
      </c>
      <c r="J1151" s="87">
        <f t="shared" si="35"/>
        <v>1.6021554154711737E-2</v>
      </c>
      <c r="K1151" s="35"/>
      <c r="L1151" s="35"/>
      <c r="M1151" s="35"/>
      <c r="N1151" s="35"/>
    </row>
    <row r="1152" spans="1:14">
      <c r="A1152" s="85">
        <v>44413</v>
      </c>
      <c r="B1152" s="35">
        <v>30.889061000000002</v>
      </c>
      <c r="C1152" s="35">
        <v>79.029617000000002</v>
      </c>
      <c r="D1152" s="35">
        <v>36.12677</v>
      </c>
      <c r="E1152" s="35">
        <v>45.194007999999997</v>
      </c>
      <c r="F1152" s="35">
        <v>44.507899999999999</v>
      </c>
      <c r="G1152" s="35"/>
      <c r="H1152" s="86" cm="1">
        <f t="array" ref="H1152">SUM($N$3:$N$7*$B1152:$F1152)</f>
        <v>7779662.7479999997</v>
      </c>
      <c r="I1152" s="87">
        <f t="shared" si="34"/>
        <v>-8.4710467545734414E-4</v>
      </c>
      <c r="J1152" s="87">
        <f t="shared" si="35"/>
        <v>1.3885117807998171E-2</v>
      </c>
      <c r="K1152" s="35"/>
      <c r="L1152" s="35"/>
      <c r="M1152" s="35"/>
      <c r="N1152" s="35"/>
    </row>
    <row r="1153" spans="1:14">
      <c r="A1153" s="85">
        <v>44414</v>
      </c>
      <c r="B1153" s="35">
        <v>31.644473999999999</v>
      </c>
      <c r="C1153" s="35">
        <v>79.722435000000004</v>
      </c>
      <c r="D1153" s="35">
        <v>36.597416000000003</v>
      </c>
      <c r="E1153" s="35">
        <v>45.309002</v>
      </c>
      <c r="F1153" s="35">
        <v>44.756976999999999</v>
      </c>
      <c r="G1153" s="35"/>
      <c r="H1153" s="86" cm="1">
        <f t="array" ref="H1153">SUM($N$3:$N$7*$B1153:$F1153)</f>
        <v>7855000.0319999997</v>
      </c>
      <c r="I1153" s="87">
        <f t="shared" si="34"/>
        <v>9.6838753092951535E-3</v>
      </c>
      <c r="J1153" s="87">
        <f t="shared" si="35"/>
        <v>8.8285673777868112E-3</v>
      </c>
      <c r="K1153" s="35"/>
      <c r="L1153" s="35"/>
      <c r="M1153" s="35"/>
      <c r="N1153" s="35"/>
    </row>
    <row r="1154" spans="1:14">
      <c r="A1154" s="85">
        <v>44417</v>
      </c>
      <c r="B1154" s="35">
        <v>31.911631</v>
      </c>
      <c r="C1154" s="35">
        <v>79.178077999999999</v>
      </c>
      <c r="D1154" s="35">
        <v>36.597416000000003</v>
      </c>
      <c r="E1154" s="35">
        <v>45.213172999999998</v>
      </c>
      <c r="F1154" s="35">
        <v>44.814453</v>
      </c>
      <c r="G1154" s="35"/>
      <c r="H1154" s="86" cm="1">
        <f t="array" ref="H1154">SUM($N$3:$N$7*$B1154:$F1154)</f>
        <v>7844586.7830000008</v>
      </c>
      <c r="I1154" s="87">
        <f t="shared" si="34"/>
        <v>-1.3256841448220369E-3</v>
      </c>
      <c r="J1154" s="87">
        <f t="shared" si="35"/>
        <v>8.3453534045150324E-3</v>
      </c>
      <c r="K1154" s="35"/>
      <c r="L1154" s="35"/>
      <c r="M1154" s="35"/>
      <c r="N1154" s="35"/>
    </row>
    <row r="1155" spans="1:14">
      <c r="A1155" s="85">
        <v>44418</v>
      </c>
      <c r="B1155" s="35">
        <v>32.197220000000002</v>
      </c>
      <c r="C1155" s="35">
        <v>79.672943000000004</v>
      </c>
      <c r="D1155" s="35">
        <v>36.992759999999997</v>
      </c>
      <c r="E1155" s="35">
        <v>45.960655000000003</v>
      </c>
      <c r="F1155" s="35">
        <v>45.370083000000001</v>
      </c>
      <c r="G1155" s="35"/>
      <c r="H1155" s="86" cm="1">
        <f t="array" ref="H1155">SUM($N$3:$N$7*$B1155:$F1155)</f>
        <v>7926390.8130000001</v>
      </c>
      <c r="I1155" s="87">
        <f t="shared" si="34"/>
        <v>1.0428086559929106E-2</v>
      </c>
      <c r="J1155" s="87">
        <f t="shared" si="35"/>
        <v>9.0885780660936444E-3</v>
      </c>
      <c r="K1155" s="35"/>
      <c r="L1155" s="35"/>
      <c r="M1155" s="35"/>
      <c r="N1155" s="35"/>
    </row>
    <row r="1156" spans="1:14">
      <c r="A1156" s="85">
        <v>44419</v>
      </c>
      <c r="B1156" s="35">
        <v>32.602561999999999</v>
      </c>
      <c r="C1156" s="35">
        <v>80.118317000000005</v>
      </c>
      <c r="D1156" s="35">
        <v>37.519882000000003</v>
      </c>
      <c r="E1156" s="35">
        <v>46.324814000000003</v>
      </c>
      <c r="F1156" s="35">
        <v>45.485042999999997</v>
      </c>
      <c r="G1156" s="35"/>
      <c r="H1156" s="86" cm="1">
        <f t="array" ref="H1156">SUM($N$3:$N$7*$B1156:$F1156)</f>
        <v>7987670.3940000003</v>
      </c>
      <c r="I1156" s="87">
        <f t="shared" si="34"/>
        <v>7.7310824618306295E-3</v>
      </c>
      <c r="J1156" s="87">
        <f t="shared" si="35"/>
        <v>1.823978941887372E-2</v>
      </c>
      <c r="K1156" s="35"/>
      <c r="L1156" s="35"/>
      <c r="M1156" s="35"/>
      <c r="N1156" s="35"/>
    </row>
    <row r="1157" spans="1:14">
      <c r="A1157" s="85">
        <v>44420</v>
      </c>
      <c r="B1157" s="35">
        <v>32.409100000000002</v>
      </c>
      <c r="C1157" s="35">
        <v>80.316269000000005</v>
      </c>
      <c r="D1157" s="35">
        <v>37.745792000000002</v>
      </c>
      <c r="E1157" s="35">
        <v>46.612309000000003</v>
      </c>
      <c r="F1157" s="35">
        <v>45.753276999999997</v>
      </c>
      <c r="G1157" s="35"/>
      <c r="H1157" s="86" cm="1">
        <f t="array" ref="H1157">SUM($N$3:$N$7*$B1157:$F1157)</f>
        <v>8013612.6509999977</v>
      </c>
      <c r="I1157" s="87">
        <f t="shared" ref="I1157:I1220" si="36">H1157/H1156-1</f>
        <v>3.2477876177119391E-3</v>
      </c>
      <c r="J1157" s="87">
        <f t="shared" si="35"/>
        <v>1.100397899343375E-2</v>
      </c>
      <c r="K1157" s="35"/>
      <c r="L1157" s="35"/>
      <c r="M1157" s="35"/>
      <c r="N1157" s="35"/>
    </row>
    <row r="1158" spans="1:14">
      <c r="A1158" s="85">
        <v>44421</v>
      </c>
      <c r="B1158" s="35">
        <v>32.326191000000001</v>
      </c>
      <c r="C1158" s="35">
        <v>81.503936999999993</v>
      </c>
      <c r="D1158" s="35">
        <v>37.990527999999998</v>
      </c>
      <c r="E1158" s="35">
        <v>47.148963999999999</v>
      </c>
      <c r="F1158" s="35">
        <v>45.619160000000001</v>
      </c>
      <c r="G1158" s="35"/>
      <c r="H1158" s="86" cm="1">
        <f t="array" ref="H1158">SUM($N$3:$N$7*$B1158:$F1158)</f>
        <v>8071429.7400000012</v>
      </c>
      <c r="I1158" s="87">
        <f t="shared" si="36"/>
        <v>7.2148594545293765E-3</v>
      </c>
      <c r="J1158" s="87">
        <f t="shared" ref="J1158:J1221" si="37">H1158/H1156-1</f>
        <v>1.0486079403441151E-2</v>
      </c>
      <c r="K1158" s="35"/>
      <c r="L1158" s="35"/>
      <c r="M1158" s="35"/>
      <c r="N1158" s="35"/>
    </row>
    <row r="1159" spans="1:14">
      <c r="A1159" s="85">
        <v>44424</v>
      </c>
      <c r="B1159" s="35">
        <v>32.040607000000001</v>
      </c>
      <c r="C1159" s="35">
        <v>81.553421</v>
      </c>
      <c r="D1159" s="35">
        <v>37.425750999999998</v>
      </c>
      <c r="E1159" s="35">
        <v>46.631473999999997</v>
      </c>
      <c r="F1159" s="35">
        <v>45.082690999999997</v>
      </c>
      <c r="G1159" s="35"/>
      <c r="H1159" s="86" cm="1">
        <f t="array" ref="H1159">SUM($N$3:$N$7*$B1159:$F1159)</f>
        <v>8010220.1520000007</v>
      </c>
      <c r="I1159" s="87">
        <f t="shared" si="36"/>
        <v>-7.5834876808331675E-3</v>
      </c>
      <c r="J1159" s="87">
        <f t="shared" si="37"/>
        <v>-4.2334202409621824E-4</v>
      </c>
      <c r="K1159" s="35"/>
      <c r="L1159" s="35"/>
      <c r="M1159" s="35"/>
      <c r="N1159" s="35"/>
    </row>
    <row r="1160" spans="1:14">
      <c r="A1160" s="85">
        <v>44425</v>
      </c>
      <c r="B1160" s="35">
        <v>31.579986999999999</v>
      </c>
      <c r="C1160" s="35">
        <v>81.751366000000004</v>
      </c>
      <c r="D1160" s="35">
        <v>36.973930000000003</v>
      </c>
      <c r="E1160" s="35">
        <v>46.401477999999997</v>
      </c>
      <c r="F1160" s="35">
        <v>45.053947000000001</v>
      </c>
      <c r="G1160" s="35"/>
      <c r="H1160" s="86" cm="1">
        <f t="array" ref="H1160">SUM($N$3:$N$7*$B1160:$F1160)</f>
        <v>7978103.3640000001</v>
      </c>
      <c r="I1160" s="87">
        <f t="shared" si="36"/>
        <v>-4.0094763178240012E-3</v>
      </c>
      <c r="J1160" s="87">
        <f t="shared" si="37"/>
        <v>-1.1562558184394334E-2</v>
      </c>
      <c r="K1160" s="35"/>
      <c r="L1160" s="35"/>
      <c r="M1160" s="35"/>
      <c r="N1160" s="35"/>
    </row>
    <row r="1161" spans="1:14">
      <c r="A1161" s="85">
        <v>44426</v>
      </c>
      <c r="B1161" s="35">
        <v>31.78266</v>
      </c>
      <c r="C1161" s="35">
        <v>86.897948999999997</v>
      </c>
      <c r="D1161" s="35">
        <v>37.124538000000001</v>
      </c>
      <c r="E1161" s="35">
        <v>46.535645000000002</v>
      </c>
      <c r="F1161" s="35">
        <v>44.919829999999997</v>
      </c>
      <c r="G1161" s="35"/>
      <c r="H1161" s="86" cm="1">
        <f t="array" ref="H1161">SUM($N$3:$N$7*$B1161:$F1161)</f>
        <v>8159600.5260000015</v>
      </c>
      <c r="I1161" s="87">
        <f t="shared" si="36"/>
        <v>2.2749412199769115E-2</v>
      </c>
      <c r="J1161" s="87">
        <f t="shared" si="37"/>
        <v>1.864872265248585E-2</v>
      </c>
      <c r="K1161" s="35"/>
      <c r="L1161" s="35"/>
      <c r="M1161" s="35"/>
      <c r="N1161" s="35"/>
    </row>
    <row r="1162" spans="1:14">
      <c r="A1162" s="85">
        <v>44427</v>
      </c>
      <c r="B1162" s="35">
        <v>30.990397999999999</v>
      </c>
      <c r="C1162" s="35">
        <v>86.205132000000006</v>
      </c>
      <c r="D1162" s="35">
        <v>35.976165999999999</v>
      </c>
      <c r="E1162" s="35">
        <v>45.634830000000001</v>
      </c>
      <c r="F1162" s="35">
        <v>43.367901000000003</v>
      </c>
      <c r="G1162" s="35"/>
      <c r="H1162" s="86" cm="1">
        <f t="array" ref="H1162">SUM($N$3:$N$7*$B1162:$F1162)</f>
        <v>7991756.0910000009</v>
      </c>
      <c r="I1162" s="87">
        <f t="shared" si="36"/>
        <v>-2.0570177971970027E-2</v>
      </c>
      <c r="J1162" s="87">
        <f t="shared" si="37"/>
        <v>1.7112747700922526E-3</v>
      </c>
      <c r="K1162" s="35"/>
      <c r="L1162" s="35"/>
      <c r="M1162" s="35"/>
      <c r="N1162" s="35"/>
    </row>
    <row r="1163" spans="1:14">
      <c r="A1163" s="85">
        <v>44428</v>
      </c>
      <c r="B1163" s="35">
        <v>30.585054</v>
      </c>
      <c r="C1163" s="35">
        <v>89.075339999999997</v>
      </c>
      <c r="D1163" s="35">
        <v>35.825558000000001</v>
      </c>
      <c r="E1163" s="35">
        <v>45.577331999999998</v>
      </c>
      <c r="F1163" s="35">
        <v>43.434958999999999</v>
      </c>
      <c r="G1163" s="35"/>
      <c r="H1163" s="86" cm="1">
        <f t="array" ref="H1163">SUM($N$3:$N$7*$B1163:$F1163)</f>
        <v>8068442.0190000003</v>
      </c>
      <c r="I1163" s="87">
        <f t="shared" si="36"/>
        <v>9.5956291867265175E-3</v>
      </c>
      <c r="J1163" s="87">
        <f t="shared" si="37"/>
        <v>-1.1171932585367528E-2</v>
      </c>
      <c r="K1163" s="35"/>
      <c r="L1163" s="35"/>
      <c r="M1163" s="35"/>
      <c r="N1163" s="35"/>
    </row>
    <row r="1164" spans="1:14">
      <c r="A1164" s="85">
        <v>44431</v>
      </c>
      <c r="B1164" s="35">
        <v>30.815363000000001</v>
      </c>
      <c r="C1164" s="35">
        <v>89.768142999999995</v>
      </c>
      <c r="D1164" s="35">
        <v>36.032639000000003</v>
      </c>
      <c r="E1164" s="35">
        <v>45.577331999999998</v>
      </c>
      <c r="F1164" s="35">
        <v>44.574959</v>
      </c>
      <c r="G1164" s="35"/>
      <c r="H1164" s="86" cm="1">
        <f t="array" ref="H1164">SUM($N$3:$N$7*$B1164:$F1164)</f>
        <v>8143358.3879999984</v>
      </c>
      <c r="I1164" s="87">
        <f t="shared" si="36"/>
        <v>9.285109668456526E-3</v>
      </c>
      <c r="J1164" s="87">
        <f t="shared" si="37"/>
        <v>1.896983532451979E-2</v>
      </c>
      <c r="K1164" s="35"/>
      <c r="L1164" s="35"/>
      <c r="M1164" s="35"/>
      <c r="N1164" s="35"/>
    </row>
    <row r="1165" spans="1:14">
      <c r="A1165" s="85">
        <v>44432</v>
      </c>
      <c r="B1165" s="35">
        <v>30.769302</v>
      </c>
      <c r="C1165" s="35">
        <v>90.16404</v>
      </c>
      <c r="D1165" s="35">
        <v>36.446812000000001</v>
      </c>
      <c r="E1165" s="35">
        <v>45.462333999999998</v>
      </c>
      <c r="F1165" s="35">
        <v>45.475464000000002</v>
      </c>
      <c r="G1165" s="35"/>
      <c r="H1165" s="86" cm="1">
        <f t="array" ref="H1165">SUM($N$3:$N$7*$B1165:$F1165)</f>
        <v>8194492.4160000011</v>
      </c>
      <c r="I1165" s="87">
        <f t="shared" si="36"/>
        <v>6.2792309467005758E-3</v>
      </c>
      <c r="J1165" s="87">
        <f t="shared" si="37"/>
        <v>1.5622643963130844E-2</v>
      </c>
      <c r="K1165" s="35"/>
      <c r="L1165" s="35"/>
      <c r="M1165" s="35"/>
      <c r="N1165" s="35"/>
    </row>
    <row r="1166" spans="1:14">
      <c r="A1166" s="85">
        <v>44433</v>
      </c>
      <c r="B1166" s="35">
        <v>31.460228000000001</v>
      </c>
      <c r="C1166" s="35">
        <v>89.273285000000001</v>
      </c>
      <c r="D1166" s="35">
        <v>36.484459000000001</v>
      </c>
      <c r="E1166" s="35">
        <v>45.596499999999999</v>
      </c>
      <c r="F1166" s="35">
        <v>45.044369000000003</v>
      </c>
      <c r="G1166" s="35"/>
      <c r="H1166" s="86" cm="1">
        <f t="array" ref="H1166">SUM($N$3:$N$7*$B1166:$F1166)</f>
        <v>8179341.7529999996</v>
      </c>
      <c r="I1166" s="87">
        <f t="shared" si="36"/>
        <v>-1.8488836441435952E-3</v>
      </c>
      <c r="J1166" s="87">
        <f t="shared" si="37"/>
        <v>4.4187377351616597E-3</v>
      </c>
      <c r="K1166" s="35"/>
      <c r="L1166" s="35"/>
      <c r="M1166" s="35"/>
      <c r="N1166" s="35"/>
    </row>
    <row r="1167" spans="1:14">
      <c r="A1167" s="85">
        <v>44434</v>
      </c>
      <c r="B1167" s="35">
        <v>31.045670999999999</v>
      </c>
      <c r="C1167" s="35">
        <v>89.273285000000001</v>
      </c>
      <c r="D1167" s="35">
        <v>36.202072000000001</v>
      </c>
      <c r="E1167" s="35">
        <v>45.941490000000002</v>
      </c>
      <c r="F1167" s="35">
        <v>44.948569999999997</v>
      </c>
      <c r="G1167" s="35"/>
      <c r="H1167" s="86" cm="1">
        <f t="array" ref="H1167">SUM($N$3:$N$7*$B1167:$F1167)</f>
        <v>8164565.904000001</v>
      </c>
      <c r="I1167" s="87">
        <f t="shared" si="36"/>
        <v>-1.8064838768448999E-3</v>
      </c>
      <c r="J1167" s="87">
        <f t="shared" si="37"/>
        <v>-3.652027542495162E-3</v>
      </c>
      <c r="K1167" s="35"/>
      <c r="L1167" s="35"/>
      <c r="M1167" s="35"/>
      <c r="N1167" s="35"/>
    </row>
    <row r="1168" spans="1:14">
      <c r="A1168" s="85">
        <v>44435</v>
      </c>
      <c r="B1168" s="35">
        <v>30.861425000000001</v>
      </c>
      <c r="C1168" s="35">
        <v>89.174308999999994</v>
      </c>
      <c r="D1168" s="35">
        <v>36.352679999999999</v>
      </c>
      <c r="E1168" s="35">
        <v>46.037323000000001</v>
      </c>
      <c r="F1168" s="35">
        <v>45.475464000000002</v>
      </c>
      <c r="G1168" s="35"/>
      <c r="H1168" s="86" cm="1">
        <f t="array" ref="H1168">SUM($N$3:$N$7*$B1168:$F1168)</f>
        <v>8180739.6329999994</v>
      </c>
      <c r="I1168" s="87">
        <f t="shared" si="36"/>
        <v>1.980966188548372E-3</v>
      </c>
      <c r="J1168" s="87">
        <f t="shared" si="37"/>
        <v>1.7090372822337052E-4</v>
      </c>
      <c r="K1168" s="35"/>
      <c r="L1168" s="35"/>
      <c r="M1168" s="35"/>
      <c r="N1168" s="35"/>
    </row>
    <row r="1169" spans="1:14">
      <c r="A1169" s="85">
        <v>44438</v>
      </c>
      <c r="B1169" s="35">
        <v>30.824573999999998</v>
      </c>
      <c r="C1169" s="35">
        <v>90.658896999999996</v>
      </c>
      <c r="D1169" s="35">
        <v>35.938510999999998</v>
      </c>
      <c r="E1169" s="35">
        <v>46.190651000000003</v>
      </c>
      <c r="F1169" s="35">
        <v>45.322186000000002</v>
      </c>
      <c r="G1169" s="35"/>
      <c r="H1169" s="86" cm="1">
        <f t="array" ref="H1169">SUM($N$3:$N$7*$B1169:$F1169)</f>
        <v>8214849.0270000016</v>
      </c>
      <c r="I1169" s="87">
        <f t="shared" si="36"/>
        <v>4.1694755645822479E-3</v>
      </c>
      <c r="J1169" s="87">
        <f t="shared" si="37"/>
        <v>6.1587013432478077E-3</v>
      </c>
      <c r="K1169" s="35"/>
      <c r="L1169" s="35"/>
      <c r="M1169" s="35"/>
      <c r="N1169" s="35"/>
    </row>
    <row r="1170" spans="1:14">
      <c r="A1170" s="85">
        <v>44439</v>
      </c>
      <c r="B1170" s="35">
        <v>31.193069000000001</v>
      </c>
      <c r="C1170" s="35">
        <v>91.797089</v>
      </c>
      <c r="D1170" s="35">
        <v>36.145598999999997</v>
      </c>
      <c r="E1170" s="35">
        <v>46.631473999999997</v>
      </c>
      <c r="F1170" s="35">
        <v>44.958153000000003</v>
      </c>
      <c r="G1170" s="35"/>
      <c r="H1170" s="86" cm="1">
        <f t="array" ref="H1170">SUM($N$3:$N$7*$B1170:$F1170)</f>
        <v>8273937.6720000003</v>
      </c>
      <c r="I1170" s="87">
        <f t="shared" si="36"/>
        <v>7.1929069914480337E-3</v>
      </c>
      <c r="J1170" s="87">
        <f t="shared" si="37"/>
        <v>1.1392373205969308E-2</v>
      </c>
      <c r="K1170" s="35"/>
      <c r="L1170" s="35"/>
      <c r="M1170" s="35"/>
      <c r="N1170" s="35"/>
    </row>
    <row r="1171" spans="1:14">
      <c r="A1171" s="85">
        <v>44440</v>
      </c>
      <c r="B1171" s="35">
        <v>31.920849</v>
      </c>
      <c r="C1171" s="35">
        <v>92.341437999999997</v>
      </c>
      <c r="D1171" s="35">
        <v>35.580821999999998</v>
      </c>
      <c r="E1171" s="35">
        <v>46.171486000000002</v>
      </c>
      <c r="F1171" s="35">
        <v>44.689919000000003</v>
      </c>
      <c r="G1171" s="35"/>
      <c r="H1171" s="86" cm="1">
        <f t="array" ref="H1171">SUM($N$3:$N$7*$B1171:$F1171)</f>
        <v>8273248.9620000012</v>
      </c>
      <c r="I1171" s="87">
        <f t="shared" si="36"/>
        <v>-8.3238480552028093E-5</v>
      </c>
      <c r="J1171" s="87">
        <f t="shared" si="37"/>
        <v>7.1090697842473016E-3</v>
      </c>
      <c r="K1171" s="35"/>
      <c r="L1171" s="35"/>
      <c r="M1171" s="35"/>
      <c r="N1171" s="35"/>
    </row>
    <row r="1172" spans="1:14">
      <c r="A1172" s="85">
        <v>44441</v>
      </c>
      <c r="B1172" s="35">
        <v>32.059029000000002</v>
      </c>
      <c r="C1172" s="35">
        <v>93.182709000000003</v>
      </c>
      <c r="D1172" s="35">
        <v>35.806731999999997</v>
      </c>
      <c r="E1172" s="35">
        <v>47.359791000000001</v>
      </c>
      <c r="F1172" s="35">
        <v>45.628742000000003</v>
      </c>
      <c r="G1172" s="35"/>
      <c r="H1172" s="86" cm="1">
        <f t="array" ref="H1172">SUM($N$3:$N$7*$B1172:$F1172)</f>
        <v>8383221.0990000004</v>
      </c>
      <c r="I1172" s="87">
        <f t="shared" si="36"/>
        <v>1.3292496999076642E-2</v>
      </c>
      <c r="J1172" s="87">
        <f t="shared" si="37"/>
        <v>1.3208152071271684E-2</v>
      </c>
      <c r="K1172" s="35"/>
      <c r="L1172" s="35"/>
      <c r="M1172" s="35"/>
      <c r="N1172" s="35"/>
    </row>
    <row r="1173" spans="1:14">
      <c r="A1173" s="85">
        <v>44442</v>
      </c>
      <c r="B1173" s="35">
        <v>32.123516000000002</v>
      </c>
      <c r="C1173" s="35">
        <v>93.331169000000003</v>
      </c>
      <c r="D1173" s="35">
        <v>35.674953000000002</v>
      </c>
      <c r="E1173" s="35">
        <v>47.474792000000001</v>
      </c>
      <c r="F1173" s="35">
        <v>45.312603000000003</v>
      </c>
      <c r="G1173" s="35"/>
      <c r="H1173" s="86" cm="1">
        <f t="array" ref="H1173">SUM($N$3:$N$7*$B1173:$F1173)</f>
        <v>8379262.0890000015</v>
      </c>
      <c r="I1173" s="87">
        <f t="shared" si="36"/>
        <v>-4.7225403615691608E-4</v>
      </c>
      <c r="J1173" s="87">
        <f t="shared" si="37"/>
        <v>1.28139655275612E-2</v>
      </c>
      <c r="K1173" s="35"/>
      <c r="L1173" s="35"/>
      <c r="M1173" s="35"/>
      <c r="N1173" s="35"/>
    </row>
    <row r="1174" spans="1:14">
      <c r="A1174" s="85">
        <v>44445</v>
      </c>
      <c r="B1174" s="35">
        <v>32.086669999999998</v>
      </c>
      <c r="C1174" s="35">
        <v>93.628082000000006</v>
      </c>
      <c r="D1174" s="35">
        <v>35.543166999999997</v>
      </c>
      <c r="E1174" s="35">
        <v>47.532288000000001</v>
      </c>
      <c r="F1174" s="35">
        <v>45.552101</v>
      </c>
      <c r="G1174" s="35"/>
      <c r="H1174" s="86" cm="1">
        <f t="array" ref="H1174">SUM($N$3:$N$7*$B1174:$F1174)</f>
        <v>8393296.1639999989</v>
      </c>
      <c r="I1174" s="87">
        <f t="shared" si="36"/>
        <v>1.6748581021734932E-3</v>
      </c>
      <c r="J1174" s="87">
        <f t="shared" si="37"/>
        <v>1.2018131075177685E-3</v>
      </c>
      <c r="K1174" s="35"/>
      <c r="L1174" s="35"/>
      <c r="M1174" s="35"/>
      <c r="N1174" s="35"/>
    </row>
    <row r="1175" spans="1:14">
      <c r="A1175" s="85">
        <v>44446</v>
      </c>
      <c r="B1175" s="35">
        <v>32.022182000000001</v>
      </c>
      <c r="C1175" s="35">
        <v>93.034248000000005</v>
      </c>
      <c r="D1175" s="35">
        <v>35.505519999999997</v>
      </c>
      <c r="E1175" s="35">
        <v>47.283127</v>
      </c>
      <c r="F1175" s="35">
        <v>46.002353999999997</v>
      </c>
      <c r="G1175" s="35"/>
      <c r="H1175" s="86" cm="1">
        <f t="array" ref="H1175">SUM($N$3:$N$7*$B1175:$F1175)</f>
        <v>8376965.2230000002</v>
      </c>
      <c r="I1175" s="87">
        <f t="shared" si="36"/>
        <v>-1.9457124687252136E-3</v>
      </c>
      <c r="J1175" s="87">
        <f t="shared" si="37"/>
        <v>-2.7411315884440235E-4</v>
      </c>
      <c r="K1175" s="35"/>
      <c r="L1175" s="35"/>
      <c r="M1175" s="35"/>
      <c r="N1175" s="35"/>
    </row>
    <row r="1176" spans="1:14">
      <c r="A1176" s="85">
        <v>44447</v>
      </c>
      <c r="B1176" s="35">
        <v>32.095882000000003</v>
      </c>
      <c r="C1176" s="35">
        <v>92.291945999999996</v>
      </c>
      <c r="D1176" s="35">
        <v>34.921917000000001</v>
      </c>
      <c r="E1176" s="35">
        <v>46.650641999999998</v>
      </c>
      <c r="F1176" s="35">
        <v>46.241847999999997</v>
      </c>
      <c r="G1176" s="35"/>
      <c r="H1176" s="86" cm="1">
        <f t="array" ref="H1176">SUM($N$3:$N$7*$B1176:$F1176)</f>
        <v>8322673.754999999</v>
      </c>
      <c r="I1176" s="87">
        <f t="shared" si="36"/>
        <v>-6.4810425440154917E-3</v>
      </c>
      <c r="J1176" s="87">
        <f t="shared" si="37"/>
        <v>-8.4141447674525027E-3</v>
      </c>
      <c r="K1176" s="35"/>
      <c r="L1176" s="35"/>
      <c r="M1176" s="35"/>
      <c r="N1176" s="35"/>
    </row>
    <row r="1177" spans="1:14">
      <c r="A1177" s="85">
        <v>44448</v>
      </c>
      <c r="B1177" s="35">
        <v>32.095882000000003</v>
      </c>
      <c r="C1177" s="35">
        <v>92.935271999999998</v>
      </c>
      <c r="D1177" s="35">
        <v>34.583053999999997</v>
      </c>
      <c r="E1177" s="35">
        <v>46.957301999999999</v>
      </c>
      <c r="F1177" s="35">
        <v>45.111426999999999</v>
      </c>
      <c r="G1177" s="35"/>
      <c r="H1177" s="86" cm="1">
        <f t="array" ref="H1177">SUM($N$3:$N$7*$B1177:$F1177)</f>
        <v>8305536.9210000001</v>
      </c>
      <c r="I1177" s="87">
        <f t="shared" si="36"/>
        <v>-2.059053917583098E-3</v>
      </c>
      <c r="J1177" s="87">
        <f t="shared" si="37"/>
        <v>-8.5267516455583836E-3</v>
      </c>
      <c r="K1177" s="35"/>
      <c r="L1177" s="35"/>
      <c r="M1177" s="35"/>
      <c r="N1177" s="35"/>
    </row>
    <row r="1178" spans="1:14">
      <c r="A1178" s="85">
        <v>44449</v>
      </c>
      <c r="B1178" s="35">
        <v>31.626051</v>
      </c>
      <c r="C1178" s="35">
        <v>91.450683999999995</v>
      </c>
      <c r="D1178" s="35">
        <v>34.225360999999999</v>
      </c>
      <c r="E1178" s="35">
        <v>47.436458999999999</v>
      </c>
      <c r="F1178" s="35">
        <v>45.082690999999997</v>
      </c>
      <c r="G1178" s="35"/>
      <c r="H1178" s="86" cm="1">
        <f t="array" ref="H1178">SUM($N$3:$N$7*$B1178:$F1178)</f>
        <v>8244101.1179999998</v>
      </c>
      <c r="I1178" s="87">
        <f t="shared" si="36"/>
        <v>-7.3969694655939833E-3</v>
      </c>
      <c r="J1178" s="87">
        <f t="shared" si="37"/>
        <v>-9.4407926242207063E-3</v>
      </c>
      <c r="K1178" s="35"/>
      <c r="L1178" s="35"/>
      <c r="M1178" s="35"/>
      <c r="N1178" s="35"/>
    </row>
    <row r="1179" spans="1:14">
      <c r="A1179" s="85">
        <v>44452</v>
      </c>
      <c r="B1179" s="35">
        <v>32.630195999999998</v>
      </c>
      <c r="C1179" s="35">
        <v>93.529105999999999</v>
      </c>
      <c r="D1179" s="35">
        <v>34.357143000000001</v>
      </c>
      <c r="E1179" s="35">
        <v>47.11063</v>
      </c>
      <c r="F1179" s="35">
        <v>45.877814999999998</v>
      </c>
      <c r="G1179" s="35"/>
      <c r="H1179" s="86" cm="1">
        <f t="array" ref="H1179">SUM($N$3:$N$7*$B1179:$F1179)</f>
        <v>8365661.3699999982</v>
      </c>
      <c r="I1179" s="87">
        <f t="shared" si="36"/>
        <v>1.4745118996003947E-2</v>
      </c>
      <c r="J1179" s="87">
        <f t="shared" si="37"/>
        <v>7.2390803354298594E-3</v>
      </c>
      <c r="K1179" s="35"/>
      <c r="L1179" s="35"/>
      <c r="M1179" s="35"/>
      <c r="N1179" s="35"/>
    </row>
    <row r="1180" spans="1:14">
      <c r="A1180" s="85">
        <v>44453</v>
      </c>
      <c r="B1180" s="35">
        <v>32.473587000000002</v>
      </c>
      <c r="C1180" s="35">
        <v>94.568320999999997</v>
      </c>
      <c r="D1180" s="35">
        <v>33.735889</v>
      </c>
      <c r="E1180" s="35">
        <v>46.708140999999998</v>
      </c>
      <c r="F1180" s="35">
        <v>46.902855000000002</v>
      </c>
      <c r="G1180" s="35"/>
      <c r="H1180" s="86" cm="1">
        <f t="array" ref="H1180">SUM($N$3:$N$7*$B1180:$F1180)</f>
        <v>8394830.1689999998</v>
      </c>
      <c r="I1180" s="87">
        <f t="shared" si="36"/>
        <v>3.4867295853742153E-3</v>
      </c>
      <c r="J1180" s="87">
        <f t="shared" si="37"/>
        <v>1.8283260824021319E-2</v>
      </c>
      <c r="K1180" s="35"/>
      <c r="L1180" s="35"/>
      <c r="M1180" s="35"/>
      <c r="N1180" s="35"/>
    </row>
    <row r="1181" spans="1:14">
      <c r="A1181" s="85">
        <v>44454</v>
      </c>
      <c r="B1181" s="35">
        <v>32.261702999999997</v>
      </c>
      <c r="C1181" s="35">
        <v>92.836303999999998</v>
      </c>
      <c r="D1181" s="35">
        <v>33.848843000000002</v>
      </c>
      <c r="E1181" s="35">
        <v>46.094817999999997</v>
      </c>
      <c r="F1181" s="35">
        <v>48.512267999999999</v>
      </c>
      <c r="G1181" s="35"/>
      <c r="H1181" s="86" cm="1">
        <f t="array" ref="H1181">SUM($N$3:$N$7*$B1181:$F1181)</f>
        <v>8367279.8880000003</v>
      </c>
      <c r="I1181" s="87">
        <f t="shared" si="36"/>
        <v>-3.2818151702146414E-3</v>
      </c>
      <c r="J1181" s="87">
        <f t="shared" si="37"/>
        <v>1.9347161311200622E-4</v>
      </c>
      <c r="K1181" s="35"/>
      <c r="L1181" s="35"/>
      <c r="M1181" s="35"/>
      <c r="N1181" s="35"/>
    </row>
    <row r="1182" spans="1:14">
      <c r="A1182" s="85">
        <v>44455</v>
      </c>
      <c r="B1182" s="35">
        <v>32.676262000000001</v>
      </c>
      <c r="C1182" s="35">
        <v>89.867125999999999</v>
      </c>
      <c r="D1182" s="35">
        <v>33.622936000000003</v>
      </c>
      <c r="E1182" s="35">
        <v>46.593142999999998</v>
      </c>
      <c r="F1182" s="35">
        <v>47.851261000000001</v>
      </c>
      <c r="G1182" s="35"/>
      <c r="H1182" s="86" cm="1">
        <f t="array" ref="H1182">SUM($N$3:$N$7*$B1182:$F1182)</f>
        <v>8270154.0240000002</v>
      </c>
      <c r="I1182" s="87">
        <f t="shared" si="36"/>
        <v>-1.1607818227676869E-2</v>
      </c>
      <c r="J1182" s="87">
        <f t="shared" si="37"/>
        <v>-1.4851538683938736E-2</v>
      </c>
      <c r="K1182" s="35"/>
      <c r="L1182" s="35"/>
      <c r="M1182" s="35"/>
      <c r="N1182" s="35"/>
    </row>
    <row r="1183" spans="1:14">
      <c r="A1183" s="85">
        <v>44456</v>
      </c>
      <c r="B1183" s="35">
        <v>32.83287</v>
      </c>
      <c r="C1183" s="35">
        <v>88.432013999999995</v>
      </c>
      <c r="D1183" s="35">
        <v>32.643993000000002</v>
      </c>
      <c r="E1183" s="35">
        <v>46.631473999999997</v>
      </c>
      <c r="F1183" s="35">
        <v>47.084876999999999</v>
      </c>
      <c r="G1183" s="35"/>
      <c r="H1183" s="86" cm="1">
        <f t="array" ref="H1183">SUM($N$3:$N$7*$B1183:$F1183)</f>
        <v>8171632.5239999993</v>
      </c>
      <c r="I1183" s="87">
        <f t="shared" si="36"/>
        <v>-1.1912897838914693E-2</v>
      </c>
      <c r="J1183" s="87">
        <f t="shared" si="37"/>
        <v>-2.3382433313912432E-2</v>
      </c>
      <c r="K1183" s="35"/>
      <c r="L1183" s="35"/>
      <c r="M1183" s="35"/>
      <c r="N1183" s="35"/>
    </row>
    <row r="1184" spans="1:14">
      <c r="A1184" s="85">
        <v>44459</v>
      </c>
      <c r="B1184" s="35">
        <v>31.994544999999999</v>
      </c>
      <c r="C1184" s="35">
        <v>88.926879999999997</v>
      </c>
      <c r="D1184" s="35">
        <v>31.232054000000002</v>
      </c>
      <c r="E1184" s="35">
        <v>45.443165</v>
      </c>
      <c r="F1184" s="35">
        <v>46.625042000000001</v>
      </c>
      <c r="G1184" s="35"/>
      <c r="H1184" s="86" cm="1">
        <f t="array" ref="H1184">SUM($N$3:$N$7*$B1184:$F1184)</f>
        <v>8059315.6379999993</v>
      </c>
      <c r="I1184" s="87">
        <f t="shared" si="36"/>
        <v>-1.3744730403640437E-2</v>
      </c>
      <c r="J1184" s="87">
        <f t="shared" si="37"/>
        <v>-2.5493888673433163E-2</v>
      </c>
      <c r="K1184" s="35"/>
      <c r="L1184" s="35"/>
      <c r="M1184" s="35"/>
      <c r="N1184" s="35"/>
    </row>
    <row r="1185" spans="1:14">
      <c r="A1185" s="85">
        <v>44460</v>
      </c>
      <c r="B1185" s="35">
        <v>32.270916</v>
      </c>
      <c r="C1185" s="35">
        <v>89.124831999999998</v>
      </c>
      <c r="D1185" s="35">
        <v>30.441369999999999</v>
      </c>
      <c r="E1185" s="35">
        <v>45.768993000000002</v>
      </c>
      <c r="F1185" s="35">
        <v>47.410590999999997</v>
      </c>
      <c r="G1185" s="35"/>
      <c r="H1185" s="86" cm="1">
        <f t="array" ref="H1185">SUM($N$3:$N$7*$B1185:$F1185)</f>
        <v>8085551.1660000011</v>
      </c>
      <c r="I1185" s="87">
        <f t="shared" si="36"/>
        <v>3.2553046906738103E-3</v>
      </c>
      <c r="J1185" s="87">
        <f t="shared" si="37"/>
        <v>-1.0534168998321713E-2</v>
      </c>
      <c r="K1185" s="35"/>
      <c r="L1185" s="35"/>
      <c r="M1185" s="35"/>
      <c r="N1185" s="35"/>
    </row>
    <row r="1186" spans="1:14">
      <c r="A1186" s="85">
        <v>44461</v>
      </c>
      <c r="B1186" s="35">
        <v>33.256638000000002</v>
      </c>
      <c r="C1186" s="35">
        <v>89.223800999999995</v>
      </c>
      <c r="D1186" s="35">
        <v>31.043794999999999</v>
      </c>
      <c r="E1186" s="35">
        <v>46.439812000000003</v>
      </c>
      <c r="F1186" s="35">
        <v>48.742187999999999</v>
      </c>
      <c r="G1186" s="35"/>
      <c r="H1186" s="86" cm="1">
        <f t="array" ref="H1186">SUM($N$3:$N$7*$B1186:$F1186)</f>
        <v>8207305.7219999991</v>
      </c>
      <c r="I1186" s="87">
        <f t="shared" si="36"/>
        <v>1.5058287740726817E-2</v>
      </c>
      <c r="J1186" s="87">
        <f t="shared" si="37"/>
        <v>1.8362611746116642E-2</v>
      </c>
      <c r="K1186" s="35"/>
      <c r="L1186" s="35"/>
      <c r="M1186" s="35"/>
      <c r="N1186" s="35"/>
    </row>
    <row r="1187" spans="1:14">
      <c r="A1187" s="85">
        <v>44462</v>
      </c>
      <c r="B1187" s="35">
        <v>34.316059000000003</v>
      </c>
      <c r="C1187" s="35">
        <v>90.609420999999998</v>
      </c>
      <c r="D1187" s="35">
        <v>31.024968999999999</v>
      </c>
      <c r="E1187" s="35">
        <v>47.359791000000001</v>
      </c>
      <c r="F1187" s="35">
        <v>49.719329999999999</v>
      </c>
      <c r="G1187" s="35"/>
      <c r="H1187" s="86" cm="1">
        <f t="array" ref="H1187">SUM($N$3:$N$7*$B1187:$F1187)</f>
        <v>8349975.8100000005</v>
      </c>
      <c r="I1187" s="87">
        <f t="shared" si="36"/>
        <v>1.7383303709226805E-2</v>
      </c>
      <c r="J1187" s="87">
        <f t="shared" si="37"/>
        <v>3.2703354239091764E-2</v>
      </c>
      <c r="K1187" s="35"/>
      <c r="L1187" s="35"/>
      <c r="M1187" s="35"/>
      <c r="N1187" s="35"/>
    </row>
    <row r="1188" spans="1:14">
      <c r="A1188" s="85">
        <v>44463</v>
      </c>
      <c r="B1188" s="35">
        <v>33.864651000000002</v>
      </c>
      <c r="C1188" s="35">
        <v>86.996917999999994</v>
      </c>
      <c r="D1188" s="35">
        <v>30.723756999999999</v>
      </c>
      <c r="E1188" s="35">
        <v>46.918968</v>
      </c>
      <c r="F1188" s="35">
        <v>49.355293000000003</v>
      </c>
      <c r="G1188" s="35"/>
      <c r="H1188" s="86" cm="1">
        <f t="array" ref="H1188">SUM($N$3:$N$7*$B1188:$F1188)</f>
        <v>8179366.3710000012</v>
      </c>
      <c r="I1188" s="87">
        <f t="shared" si="36"/>
        <v>-2.0432327336287082E-2</v>
      </c>
      <c r="J1188" s="87">
        <f t="shared" si="37"/>
        <v>-3.4042049786332518E-3</v>
      </c>
      <c r="K1188" s="35"/>
      <c r="L1188" s="35"/>
      <c r="M1188" s="35"/>
      <c r="N1188" s="35"/>
    </row>
    <row r="1189" spans="1:14">
      <c r="A1189" s="85">
        <v>44466</v>
      </c>
      <c r="B1189" s="35">
        <v>35.412331000000002</v>
      </c>
      <c r="C1189" s="35">
        <v>88.827911</v>
      </c>
      <c r="D1189" s="35">
        <v>30.667280000000002</v>
      </c>
      <c r="E1189" s="35">
        <v>47.148963999999999</v>
      </c>
      <c r="F1189" s="35">
        <v>50.351596999999998</v>
      </c>
      <c r="G1189" s="35"/>
      <c r="H1189" s="86" cm="1">
        <f t="array" ref="H1189">SUM($N$3:$N$7*$B1189:$F1189)</f>
        <v>8329466.7390000001</v>
      </c>
      <c r="I1189" s="87">
        <f t="shared" si="36"/>
        <v>1.8351099729702947E-2</v>
      </c>
      <c r="J1189" s="87">
        <f t="shared" si="37"/>
        <v>-2.4561832832423747E-3</v>
      </c>
      <c r="K1189" s="35"/>
      <c r="L1189" s="35"/>
      <c r="M1189" s="35"/>
      <c r="N1189" s="35"/>
    </row>
    <row r="1190" spans="1:14">
      <c r="A1190" s="85">
        <v>44467</v>
      </c>
      <c r="B1190" s="35">
        <v>34.177875999999998</v>
      </c>
      <c r="C1190" s="35">
        <v>88.085616999999999</v>
      </c>
      <c r="D1190" s="35">
        <v>30.234283000000001</v>
      </c>
      <c r="E1190" s="35">
        <v>45.596499999999999</v>
      </c>
      <c r="F1190" s="35">
        <v>49.202019</v>
      </c>
      <c r="G1190" s="35"/>
      <c r="H1190" s="86" cm="1">
        <f t="array" ref="H1190">SUM($N$3:$N$7*$B1190:$F1190)</f>
        <v>8160777.7350000013</v>
      </c>
      <c r="I1190" s="87">
        <f t="shared" si="36"/>
        <v>-2.0252077268064217E-2</v>
      </c>
      <c r="J1190" s="87">
        <f t="shared" si="37"/>
        <v>-2.2726254280411862E-3</v>
      </c>
      <c r="K1190" s="35"/>
      <c r="L1190" s="35"/>
      <c r="M1190" s="35"/>
      <c r="N1190" s="35"/>
    </row>
    <row r="1191" spans="1:14">
      <c r="A1191" s="85">
        <v>44468</v>
      </c>
      <c r="B1191" s="35">
        <v>34.859591999999999</v>
      </c>
      <c r="C1191" s="35">
        <v>89.718665999999999</v>
      </c>
      <c r="D1191" s="35">
        <v>30.234283000000001</v>
      </c>
      <c r="E1191" s="35">
        <v>44.791514999999997</v>
      </c>
      <c r="F1191" s="35">
        <v>48.723025999999997</v>
      </c>
      <c r="G1191" s="35"/>
      <c r="H1191" s="86" cm="1">
        <f t="array" ref="H1191">SUM($N$3:$N$7*$B1191:$F1191)</f>
        <v>8194793.7059999993</v>
      </c>
      <c r="I1191" s="87">
        <f t="shared" si="36"/>
        <v>4.1682266206208851E-3</v>
      </c>
      <c r="J1191" s="87">
        <f t="shared" si="37"/>
        <v>-1.6168265895034839E-2</v>
      </c>
      <c r="K1191" s="35"/>
      <c r="L1191" s="35"/>
      <c r="M1191" s="35"/>
      <c r="N1191" s="35"/>
    </row>
    <row r="1192" spans="1:14">
      <c r="A1192" s="85">
        <v>44469</v>
      </c>
      <c r="B1192" s="35">
        <v>35.062263000000002</v>
      </c>
      <c r="C1192" s="35">
        <v>86.798964999999995</v>
      </c>
      <c r="D1192" s="35">
        <v>30.158982999999999</v>
      </c>
      <c r="E1192" s="35">
        <v>45.309002</v>
      </c>
      <c r="F1192" s="35">
        <v>49.987563999999999</v>
      </c>
      <c r="G1192" s="35"/>
      <c r="H1192" s="86" cm="1">
        <f t="array" ref="H1192">SUM($N$3:$N$7*$B1192:$F1192)</f>
        <v>8161453.6409999998</v>
      </c>
      <c r="I1192" s="87">
        <f t="shared" si="36"/>
        <v>-4.0684446974654787E-3</v>
      </c>
      <c r="J1192" s="87">
        <f t="shared" si="37"/>
        <v>8.2823723662972526E-5</v>
      </c>
      <c r="K1192" s="35"/>
      <c r="L1192" s="35"/>
      <c r="M1192" s="35"/>
      <c r="N1192" s="35"/>
    </row>
    <row r="1193" spans="1:14">
      <c r="A1193" s="85">
        <v>44470</v>
      </c>
      <c r="B1193" s="35">
        <v>34.997779999999999</v>
      </c>
      <c r="C1193" s="35">
        <v>89.273285000000001</v>
      </c>
      <c r="D1193" s="35">
        <v>29.650683999999998</v>
      </c>
      <c r="E1193" s="35">
        <v>44.561520000000002</v>
      </c>
      <c r="F1193" s="35">
        <v>50.236637000000002</v>
      </c>
      <c r="G1193" s="35"/>
      <c r="H1193" s="86" cm="1">
        <f t="array" ref="H1193">SUM($N$3:$N$7*$B1193:$F1193)</f>
        <v>8207756.898</v>
      </c>
      <c r="I1193" s="87">
        <f t="shared" si="36"/>
        <v>5.6734080761533523E-3</v>
      </c>
      <c r="J1193" s="87">
        <f t="shared" si="37"/>
        <v>1.581881431683918E-3</v>
      </c>
      <c r="K1193" s="35"/>
      <c r="L1193" s="35"/>
      <c r="M1193" s="35"/>
      <c r="N1193" s="35"/>
    </row>
    <row r="1194" spans="1:14">
      <c r="A1194" s="85">
        <v>44473</v>
      </c>
      <c r="B1194" s="35">
        <v>34.518734000000002</v>
      </c>
      <c r="C1194" s="35">
        <v>89.471230000000006</v>
      </c>
      <c r="D1194" s="35">
        <v>29.481251</v>
      </c>
      <c r="E1194" s="35">
        <v>44.695683000000002</v>
      </c>
      <c r="F1194" s="35">
        <v>51.117984999999997</v>
      </c>
      <c r="G1194" s="35"/>
      <c r="H1194" s="86" cm="1">
        <f t="array" ref="H1194">SUM($N$3:$N$7*$B1194:$F1194)</f>
        <v>8226401.1390000004</v>
      </c>
      <c r="I1194" s="87">
        <f t="shared" si="36"/>
        <v>2.2715391344672042E-3</v>
      </c>
      <c r="J1194" s="87">
        <f t="shared" si="37"/>
        <v>7.9578345790913829E-3</v>
      </c>
      <c r="K1194" s="35"/>
      <c r="L1194" s="35"/>
      <c r="M1194" s="35"/>
      <c r="N1194" s="35"/>
    </row>
    <row r="1195" spans="1:14">
      <c r="A1195" s="85">
        <v>44474</v>
      </c>
      <c r="B1195" s="35">
        <v>36.213810000000002</v>
      </c>
      <c r="C1195" s="35">
        <v>92.737328000000005</v>
      </c>
      <c r="D1195" s="35">
        <v>29.424773999999999</v>
      </c>
      <c r="E1195" s="35">
        <v>44.887348000000003</v>
      </c>
      <c r="F1195" s="35">
        <v>52.018486000000003</v>
      </c>
      <c r="G1195" s="35"/>
      <c r="H1195" s="86" cm="1">
        <f t="array" ref="H1195">SUM($N$3:$N$7*$B1195:$F1195)</f>
        <v>8424297.6180000026</v>
      </c>
      <c r="I1195" s="87">
        <f t="shared" si="36"/>
        <v>2.405626417386908E-2</v>
      </c>
      <c r="J1195" s="87">
        <f t="shared" si="37"/>
        <v>2.6382448053836383E-2</v>
      </c>
      <c r="K1195" s="35"/>
      <c r="L1195" s="35"/>
      <c r="M1195" s="35"/>
      <c r="N1195" s="35"/>
    </row>
    <row r="1196" spans="1:14">
      <c r="A1196" s="85">
        <v>44475</v>
      </c>
      <c r="B1196" s="35">
        <v>36.388843999999999</v>
      </c>
      <c r="C1196" s="35">
        <v>89.471230000000006</v>
      </c>
      <c r="D1196" s="35">
        <v>28.67174</v>
      </c>
      <c r="E1196" s="35">
        <v>44.504021000000002</v>
      </c>
      <c r="F1196" s="35">
        <v>51.022182000000001</v>
      </c>
      <c r="G1196" s="35"/>
      <c r="H1196" s="86" cm="1">
        <f t="array" ref="H1196">SUM($N$3:$N$7*$B1196:$F1196)</f>
        <v>8251914.5610000016</v>
      </c>
      <c r="I1196" s="87">
        <f t="shared" si="36"/>
        <v>-2.0462602915603756E-2</v>
      </c>
      <c r="J1196" s="87">
        <f t="shared" si="37"/>
        <v>3.1014074768425104E-3</v>
      </c>
      <c r="K1196" s="35"/>
      <c r="L1196" s="35"/>
      <c r="M1196" s="35"/>
      <c r="N1196" s="35"/>
    </row>
    <row r="1197" spans="1:14">
      <c r="A1197" s="85">
        <v>44476</v>
      </c>
      <c r="B1197" s="35">
        <v>36.259872000000001</v>
      </c>
      <c r="C1197" s="35">
        <v>87.095885999999993</v>
      </c>
      <c r="D1197" s="35">
        <v>29.330645000000001</v>
      </c>
      <c r="E1197" s="35">
        <v>45.059845000000003</v>
      </c>
      <c r="F1197" s="35">
        <v>49.661850000000001</v>
      </c>
      <c r="G1197" s="35"/>
      <c r="H1197" s="86" cm="1">
        <f t="array" ref="H1197">SUM($N$3:$N$7*$B1197:$F1197)</f>
        <v>8164467.2340000011</v>
      </c>
      <c r="I1197" s="87">
        <f t="shared" si="36"/>
        <v>-1.0597216725109049E-2</v>
      </c>
      <c r="J1197" s="87">
        <f t="shared" si="37"/>
        <v>-3.0842973002856433E-2</v>
      </c>
      <c r="K1197" s="35"/>
      <c r="L1197" s="35"/>
      <c r="M1197" s="35"/>
      <c r="N1197" s="35"/>
    </row>
    <row r="1198" spans="1:14">
      <c r="A1198" s="85">
        <v>44477</v>
      </c>
      <c r="B1198" s="35">
        <v>35.872948000000001</v>
      </c>
      <c r="C1198" s="35">
        <v>87.640243999999996</v>
      </c>
      <c r="D1198" s="35">
        <v>29.330645000000001</v>
      </c>
      <c r="E1198" s="35">
        <v>45.462333999999998</v>
      </c>
      <c r="F1198" s="35">
        <v>49.968403000000002</v>
      </c>
      <c r="G1198" s="35"/>
      <c r="H1198" s="86" cm="1">
        <f t="array" ref="H1198">SUM($N$3:$N$7*$B1198:$F1198)</f>
        <v>8193060.9419999998</v>
      </c>
      <c r="I1198" s="87">
        <f t="shared" si="36"/>
        <v>3.5022135775035768E-3</v>
      </c>
      <c r="J1198" s="87">
        <f t="shared" si="37"/>
        <v>-7.1321168639038035E-3</v>
      </c>
      <c r="K1198" s="35"/>
      <c r="L1198" s="35"/>
      <c r="M1198" s="35"/>
      <c r="N1198" s="35"/>
    </row>
    <row r="1199" spans="1:14">
      <c r="A1199" s="85">
        <v>44480</v>
      </c>
      <c r="B1199" s="35">
        <v>36.757339000000002</v>
      </c>
      <c r="C1199" s="35">
        <v>88.184585999999996</v>
      </c>
      <c r="D1199" s="35">
        <v>29.914248000000001</v>
      </c>
      <c r="E1199" s="35">
        <v>45.059845000000003</v>
      </c>
      <c r="F1199" s="35">
        <v>50.983868000000001</v>
      </c>
      <c r="G1199" s="35"/>
      <c r="H1199" s="86" cm="1">
        <f t="array" ref="H1199">SUM($N$3:$N$7*$B1199:$F1199)</f>
        <v>8279696.2379999999</v>
      </c>
      <c r="I1199" s="87">
        <f t="shared" si="36"/>
        <v>1.0574228193016566E-2</v>
      </c>
      <c r="J1199" s="87">
        <f t="shared" si="37"/>
        <v>1.4113474976069629E-2</v>
      </c>
      <c r="K1199" s="35"/>
      <c r="L1199" s="35"/>
      <c r="M1199" s="35"/>
      <c r="N1199" s="35"/>
    </row>
    <row r="1200" spans="1:14">
      <c r="A1200" s="85">
        <v>44481</v>
      </c>
      <c r="B1200" s="35">
        <v>36.407268999999999</v>
      </c>
      <c r="C1200" s="35">
        <v>90.955817999999994</v>
      </c>
      <c r="D1200" s="35">
        <v>29.989550000000001</v>
      </c>
      <c r="E1200" s="35">
        <v>44.676516999999997</v>
      </c>
      <c r="F1200" s="35">
        <v>51.252102000000001</v>
      </c>
      <c r="G1200" s="35"/>
      <c r="H1200" s="86" cm="1">
        <f t="array" ref="H1200">SUM($N$3:$N$7*$B1200:$F1200)</f>
        <v>8358281.4479999989</v>
      </c>
      <c r="I1200" s="87">
        <f t="shared" si="36"/>
        <v>9.4913155919089665E-3</v>
      </c>
      <c r="J1200" s="87">
        <f t="shared" si="37"/>
        <v>2.0165907121846294E-2</v>
      </c>
      <c r="K1200" s="35"/>
      <c r="L1200" s="35"/>
      <c r="M1200" s="35"/>
      <c r="N1200" s="35"/>
    </row>
    <row r="1201" spans="1:14">
      <c r="A1201" s="85">
        <v>44482</v>
      </c>
      <c r="B1201" s="35">
        <v>35.670279999999998</v>
      </c>
      <c r="C1201" s="35">
        <v>91.747596999999999</v>
      </c>
      <c r="D1201" s="35">
        <v>30.441369999999999</v>
      </c>
      <c r="E1201" s="35">
        <v>45.251506999999997</v>
      </c>
      <c r="F1201" s="35">
        <v>50.543190000000003</v>
      </c>
      <c r="G1201" s="35"/>
      <c r="H1201" s="86" cm="1">
        <f t="array" ref="H1201">SUM($N$3:$N$7*$B1201:$F1201)</f>
        <v>8370580.1520000007</v>
      </c>
      <c r="I1201" s="87">
        <f t="shared" si="36"/>
        <v>1.4714393235639722E-3</v>
      </c>
      <c r="J1201" s="87">
        <f t="shared" si="37"/>
        <v>1.0976720810467189E-2</v>
      </c>
      <c r="K1201" s="35"/>
      <c r="L1201" s="35"/>
      <c r="M1201" s="35"/>
      <c r="N1201" s="35"/>
    </row>
    <row r="1202" spans="1:14">
      <c r="A1202" s="85">
        <v>44483</v>
      </c>
      <c r="B1202" s="35">
        <v>35.826889000000001</v>
      </c>
      <c r="C1202" s="35">
        <v>91.450683999999995</v>
      </c>
      <c r="D1202" s="35">
        <v>30.799060999999998</v>
      </c>
      <c r="E1202" s="35">
        <v>45.174838999999999</v>
      </c>
      <c r="F1202" s="35">
        <v>50.868907999999998</v>
      </c>
      <c r="G1202" s="35"/>
      <c r="H1202" s="86" cm="1">
        <f t="array" ref="H1202">SUM($N$3:$N$7*$B1202:$F1202)</f>
        <v>8385972.5729999999</v>
      </c>
      <c r="I1202" s="87">
        <f t="shared" si="36"/>
        <v>1.8388714665520389E-3</v>
      </c>
      <c r="J1202" s="87">
        <f t="shared" si="37"/>
        <v>3.3130165779027276E-3</v>
      </c>
      <c r="K1202" s="35"/>
      <c r="L1202" s="35"/>
      <c r="M1202" s="35"/>
      <c r="N1202" s="35"/>
    </row>
    <row r="1203" spans="1:14">
      <c r="A1203" s="85">
        <v>44484</v>
      </c>
      <c r="B1203" s="35">
        <v>35.882164000000003</v>
      </c>
      <c r="C1203" s="35">
        <v>91.549651999999995</v>
      </c>
      <c r="D1203" s="35">
        <v>30.817888</v>
      </c>
      <c r="E1203" s="35">
        <v>45.251506999999997</v>
      </c>
      <c r="F1203" s="35">
        <v>52.133442000000002</v>
      </c>
      <c r="G1203" s="35"/>
      <c r="H1203" s="86" cm="1">
        <f t="array" ref="H1203">SUM($N$3:$N$7*$B1203:$F1203)</f>
        <v>8435943.5490000006</v>
      </c>
      <c r="I1203" s="87">
        <f t="shared" si="36"/>
        <v>5.9588766317804076E-3</v>
      </c>
      <c r="J1203" s="87">
        <f t="shared" si="37"/>
        <v>7.8087057065432397E-3</v>
      </c>
      <c r="K1203" s="35"/>
      <c r="L1203" s="35"/>
      <c r="M1203" s="35"/>
      <c r="N1203" s="35"/>
    </row>
    <row r="1204" spans="1:14">
      <c r="A1204" s="85">
        <v>44487</v>
      </c>
      <c r="B1204" s="35">
        <v>35.633429999999997</v>
      </c>
      <c r="C1204" s="35">
        <v>92.291945999999996</v>
      </c>
      <c r="D1204" s="35">
        <v>30.855537000000002</v>
      </c>
      <c r="E1204" s="35">
        <v>45.002341999999999</v>
      </c>
      <c r="F1204" s="35">
        <v>52.267563000000003</v>
      </c>
      <c r="G1204" s="35"/>
      <c r="H1204" s="86" cm="1">
        <f t="array" ref="H1204">SUM($N$3:$N$7*$B1204:$F1204)</f>
        <v>8449676.9940000009</v>
      </c>
      <c r="I1204" s="87">
        <f t="shared" si="36"/>
        <v>1.6279678639656847E-3</v>
      </c>
      <c r="J1204" s="87">
        <f t="shared" si="37"/>
        <v>7.5965453554078799E-3</v>
      </c>
      <c r="K1204" s="35"/>
      <c r="L1204" s="35"/>
      <c r="M1204" s="35"/>
      <c r="N1204" s="35"/>
    </row>
    <row r="1205" spans="1:14">
      <c r="A1205" s="85">
        <v>44488</v>
      </c>
      <c r="B1205" s="35">
        <v>35.670279999999998</v>
      </c>
      <c r="C1205" s="35">
        <v>91.450683999999995</v>
      </c>
      <c r="D1205" s="35">
        <v>30.610802</v>
      </c>
      <c r="E1205" s="35">
        <v>45.558166999999997</v>
      </c>
      <c r="F1205" s="35">
        <v>52.018486000000003</v>
      </c>
      <c r="G1205" s="35"/>
      <c r="H1205" s="86" cm="1">
        <f t="array" ref="H1205">SUM($N$3:$N$7*$B1205:$F1205)</f>
        <v>8425177.8269999996</v>
      </c>
      <c r="I1205" s="87">
        <f t="shared" si="36"/>
        <v>-2.8994205361220216E-3</v>
      </c>
      <c r="J1205" s="87">
        <f t="shared" si="37"/>
        <v>-1.2761728356133206E-3</v>
      </c>
      <c r="K1205" s="35"/>
      <c r="L1205" s="35"/>
      <c r="M1205" s="35"/>
      <c r="N1205" s="35"/>
    </row>
    <row r="1206" spans="1:14">
      <c r="A1206" s="85">
        <v>44489</v>
      </c>
      <c r="B1206" s="35">
        <v>35.937435000000001</v>
      </c>
      <c r="C1206" s="35">
        <v>94.12294</v>
      </c>
      <c r="D1206" s="35">
        <v>30.403717</v>
      </c>
      <c r="E1206" s="35">
        <v>45.481498999999999</v>
      </c>
      <c r="F1206" s="35">
        <v>52.689075000000003</v>
      </c>
      <c r="G1206" s="35"/>
      <c r="H1206" s="86" cm="1">
        <f t="array" ref="H1206">SUM($N$3:$N$7*$B1206:$F1206)</f>
        <v>8534943.9779999983</v>
      </c>
      <c r="I1206" s="87">
        <f t="shared" si="36"/>
        <v>1.3028348273935952E-2</v>
      </c>
      <c r="J1206" s="87">
        <f t="shared" si="37"/>
        <v>1.0091153077276704E-2</v>
      </c>
      <c r="K1206" s="35"/>
      <c r="L1206" s="35"/>
      <c r="M1206" s="35"/>
      <c r="N1206" s="35"/>
    </row>
    <row r="1207" spans="1:14">
      <c r="A1207" s="85">
        <v>44490</v>
      </c>
      <c r="B1207" s="35">
        <v>35.707127</v>
      </c>
      <c r="C1207" s="35">
        <v>92.836303999999998</v>
      </c>
      <c r="D1207" s="35">
        <v>29.801290999999999</v>
      </c>
      <c r="E1207" s="35">
        <v>45.577331999999998</v>
      </c>
      <c r="F1207" s="35">
        <v>51.175460999999999</v>
      </c>
      <c r="G1207" s="35"/>
      <c r="H1207" s="86" cm="1">
        <f t="array" ref="H1207">SUM($N$3:$N$7*$B1207:$F1207)</f>
        <v>8418217.995000001</v>
      </c>
      <c r="I1207" s="87">
        <f t="shared" si="36"/>
        <v>-1.3676244776869573E-2</v>
      </c>
      <c r="J1207" s="87">
        <f t="shared" si="37"/>
        <v>-8.26075382966307E-4</v>
      </c>
      <c r="K1207" s="35"/>
      <c r="L1207" s="35"/>
      <c r="M1207" s="35"/>
      <c r="N1207" s="35"/>
    </row>
    <row r="1208" spans="1:14">
      <c r="A1208" s="85">
        <v>44491</v>
      </c>
      <c r="B1208" s="35">
        <v>34.776679999999999</v>
      </c>
      <c r="C1208" s="35">
        <v>94.964211000000006</v>
      </c>
      <c r="D1208" s="35">
        <v>29.744814000000002</v>
      </c>
      <c r="E1208" s="35">
        <v>46.037323000000001</v>
      </c>
      <c r="F1208" s="35">
        <v>51.846049999999998</v>
      </c>
      <c r="G1208" s="35"/>
      <c r="H1208" s="86" cm="1">
        <f t="array" ref="H1208">SUM($N$3:$N$7*$B1208:$F1208)</f>
        <v>8493179.5739999991</v>
      </c>
      <c r="I1208" s="87">
        <f t="shared" si="36"/>
        <v>8.9046849397962369E-3</v>
      </c>
      <c r="J1208" s="87">
        <f t="shared" si="37"/>
        <v>-4.8933424879709086E-3</v>
      </c>
      <c r="K1208" s="35"/>
      <c r="L1208" s="35"/>
      <c r="M1208" s="35"/>
      <c r="N1208" s="35"/>
    </row>
    <row r="1209" spans="1:14">
      <c r="A1209" s="85">
        <v>44494</v>
      </c>
      <c r="B1209" s="35">
        <v>34.675342999999998</v>
      </c>
      <c r="C1209" s="35">
        <v>94.914726000000002</v>
      </c>
      <c r="D1209" s="35">
        <v>30.271936</v>
      </c>
      <c r="E1209" s="35">
        <v>45.596499999999999</v>
      </c>
      <c r="F1209" s="35">
        <v>52.650756999999999</v>
      </c>
      <c r="G1209" s="35"/>
      <c r="H1209" s="86" cm="1">
        <f t="array" ref="H1209">SUM($N$3:$N$7*$B1209:$F1209)</f>
        <v>8517605.6459999997</v>
      </c>
      <c r="I1209" s="87">
        <f t="shared" si="36"/>
        <v>2.8759632110895161E-3</v>
      </c>
      <c r="J1209" s="87">
        <f t="shared" si="37"/>
        <v>1.1806257697178912E-2</v>
      </c>
      <c r="K1209" s="35"/>
      <c r="L1209" s="35"/>
      <c r="M1209" s="35"/>
      <c r="N1209" s="35"/>
    </row>
    <row r="1210" spans="1:14">
      <c r="A1210" s="85">
        <v>44496</v>
      </c>
      <c r="B1210" s="35">
        <v>34.362121999999999</v>
      </c>
      <c r="C1210" s="35">
        <v>96.003426000000005</v>
      </c>
      <c r="D1210" s="35">
        <v>30.780235000000001</v>
      </c>
      <c r="E1210" s="35">
        <v>46.248150000000003</v>
      </c>
      <c r="F1210" s="35">
        <v>52.171764000000003</v>
      </c>
      <c r="G1210" s="35"/>
      <c r="H1210" s="86" cm="1">
        <f t="array" ref="H1210">SUM($N$3:$N$7*$B1210:$F1210)</f>
        <v>8565668.0010000002</v>
      </c>
      <c r="I1210" s="87">
        <f t="shared" si="36"/>
        <v>5.642707234581934E-3</v>
      </c>
      <c r="J1210" s="87">
        <f t="shared" si="37"/>
        <v>8.5348986640889635E-3</v>
      </c>
      <c r="K1210" s="35"/>
      <c r="L1210" s="35"/>
      <c r="M1210" s="35"/>
      <c r="N1210" s="35"/>
    </row>
    <row r="1211" spans="1:14">
      <c r="A1211" s="85">
        <v>44497</v>
      </c>
      <c r="B1211" s="35">
        <v>34.012051</v>
      </c>
      <c r="C1211" s="35">
        <v>93.677566999999996</v>
      </c>
      <c r="D1211" s="35">
        <v>30.761410000000001</v>
      </c>
      <c r="E1211" s="35">
        <v>46.708140999999998</v>
      </c>
      <c r="F1211" s="35">
        <v>51.980167000000002</v>
      </c>
      <c r="G1211" s="35"/>
      <c r="H1211" s="86" cm="1">
        <f t="array" ref="H1211">SUM($N$3:$N$7*$B1211:$F1211)</f>
        <v>8485598.0879999995</v>
      </c>
      <c r="I1211" s="87">
        <f t="shared" si="36"/>
        <v>-9.3477721749959386E-3</v>
      </c>
      <c r="J1211" s="87">
        <f t="shared" si="37"/>
        <v>-3.757811682092993E-3</v>
      </c>
      <c r="K1211" s="35"/>
      <c r="L1211" s="35"/>
      <c r="M1211" s="35"/>
      <c r="N1211" s="35"/>
    </row>
    <row r="1212" spans="1:14">
      <c r="A1212" s="85">
        <v>44498</v>
      </c>
      <c r="B1212" s="35">
        <v>34.177875999999998</v>
      </c>
      <c r="C1212" s="35">
        <v>89.174308999999994</v>
      </c>
      <c r="D1212" s="35">
        <v>30.912016000000001</v>
      </c>
      <c r="E1212" s="35">
        <v>46.938133000000001</v>
      </c>
      <c r="F1212" s="35">
        <v>50.198321999999997</v>
      </c>
      <c r="G1212" s="35"/>
      <c r="H1212" s="86" cm="1">
        <f t="array" ref="H1212">SUM($N$3:$N$7*$B1212:$F1212)</f>
        <v>8296221.6479999991</v>
      </c>
      <c r="I1212" s="87">
        <f t="shared" si="36"/>
        <v>-2.2317394488410747E-2</v>
      </c>
      <c r="J1212" s="87">
        <f t="shared" si="37"/>
        <v>-3.1456548744189572E-2</v>
      </c>
      <c r="K1212" s="35"/>
      <c r="L1212" s="35"/>
      <c r="M1212" s="35"/>
      <c r="N1212" s="35"/>
    </row>
    <row r="1213" spans="1:14">
      <c r="A1213" s="85">
        <v>44501</v>
      </c>
      <c r="B1213" s="35">
        <v>34.933289000000002</v>
      </c>
      <c r="C1213" s="35">
        <v>88.877396000000005</v>
      </c>
      <c r="D1213" s="35">
        <v>31.420313</v>
      </c>
      <c r="E1213" s="35">
        <v>47.628120000000003</v>
      </c>
      <c r="F1213" s="35">
        <v>52.095126999999998</v>
      </c>
      <c r="G1213" s="35"/>
      <c r="H1213" s="86" cm="1">
        <f t="array" ref="H1213">SUM($N$3:$N$7*$B1213:$F1213)</f>
        <v>8413490.0850000009</v>
      </c>
      <c r="I1213" s="87">
        <f t="shared" si="36"/>
        <v>1.413516200212328E-2</v>
      </c>
      <c r="J1213" s="87">
        <f t="shared" si="37"/>
        <v>-8.4976924728465963E-3</v>
      </c>
      <c r="K1213" s="35"/>
      <c r="L1213" s="35"/>
      <c r="M1213" s="35"/>
      <c r="N1213" s="35"/>
    </row>
    <row r="1214" spans="1:14">
      <c r="A1214" s="85">
        <v>44502</v>
      </c>
      <c r="B1214" s="35">
        <v>35.062263000000002</v>
      </c>
      <c r="C1214" s="35">
        <v>89.025847999999996</v>
      </c>
      <c r="D1214" s="35">
        <v>31.137926</v>
      </c>
      <c r="E1214" s="35">
        <v>47.436458999999999</v>
      </c>
      <c r="F1214" s="35">
        <v>51.347897000000003</v>
      </c>
      <c r="G1214" s="35"/>
      <c r="H1214" s="86" cm="1">
        <f t="array" ref="H1214">SUM($N$3:$N$7*$B1214:$F1214)</f>
        <v>8382342.9690000005</v>
      </c>
      <c r="I1214" s="87">
        <f t="shared" si="36"/>
        <v>-3.7020446551105923E-3</v>
      </c>
      <c r="J1214" s="87">
        <f t="shared" si="37"/>
        <v>1.0380788346073588E-2</v>
      </c>
      <c r="K1214" s="35"/>
      <c r="L1214" s="35"/>
      <c r="M1214" s="35"/>
      <c r="N1214" s="35"/>
    </row>
    <row r="1215" spans="1:14">
      <c r="A1215" s="85">
        <v>44503</v>
      </c>
      <c r="B1215" s="35">
        <v>36.094048000000001</v>
      </c>
      <c r="C1215" s="35">
        <v>89.025847999999996</v>
      </c>
      <c r="D1215" s="35">
        <v>31.024968999999999</v>
      </c>
      <c r="E1215" s="35">
        <v>47.244793000000001</v>
      </c>
      <c r="F1215" s="35">
        <v>50.485714000000002</v>
      </c>
      <c r="G1215" s="35"/>
      <c r="H1215" s="86" cm="1">
        <f t="array" ref="H1215">SUM($N$3:$N$7*$B1215:$F1215)</f>
        <v>8377887.2759999996</v>
      </c>
      <c r="I1215" s="87">
        <f t="shared" si="36"/>
        <v>-5.3155699026863346E-4</v>
      </c>
      <c r="J1215" s="87">
        <f t="shared" si="37"/>
        <v>-4.2316337976645579E-3</v>
      </c>
      <c r="K1215" s="35"/>
      <c r="L1215" s="35"/>
      <c r="M1215" s="35"/>
      <c r="N1215" s="35"/>
    </row>
    <row r="1216" spans="1:14">
      <c r="A1216" s="85">
        <v>44504</v>
      </c>
      <c r="B1216" s="35">
        <v>35.697913999999997</v>
      </c>
      <c r="C1216" s="35">
        <v>89.174308999999994</v>
      </c>
      <c r="D1216" s="35">
        <v>30.893187999999999</v>
      </c>
      <c r="E1216" s="35">
        <v>48.730179</v>
      </c>
      <c r="F1216" s="35">
        <v>51.079661999999999</v>
      </c>
      <c r="G1216" s="35"/>
      <c r="H1216" s="86" cm="1">
        <f t="array" ref="H1216">SUM($N$3:$N$7*$B1216:$F1216)</f>
        <v>8433983.3159999996</v>
      </c>
      <c r="I1216" s="87">
        <f t="shared" si="36"/>
        <v>6.6957262794282713E-3</v>
      </c>
      <c r="J1216" s="87">
        <f t="shared" si="37"/>
        <v>6.1606101290507809E-3</v>
      </c>
      <c r="K1216" s="35"/>
      <c r="L1216" s="35"/>
      <c r="M1216" s="35"/>
      <c r="N1216" s="35"/>
    </row>
    <row r="1217" spans="1:14">
      <c r="A1217" s="85">
        <v>44505</v>
      </c>
      <c r="B1217" s="35">
        <v>37.485115</v>
      </c>
      <c r="C1217" s="35">
        <v>86.007194999999996</v>
      </c>
      <c r="D1217" s="35">
        <v>30.761410000000001</v>
      </c>
      <c r="E1217" s="35">
        <v>44.925682000000002</v>
      </c>
      <c r="F1217" s="35">
        <v>51.711933000000002</v>
      </c>
      <c r="G1217" s="35"/>
      <c r="H1217" s="86" cm="1">
        <f t="array" ref="H1217">SUM($N$3:$N$7*$B1217:$F1217)</f>
        <v>8279414.0550000006</v>
      </c>
      <c r="I1217" s="87">
        <f t="shared" si="36"/>
        <v>-1.8326958355107004E-2</v>
      </c>
      <c r="J1217" s="87">
        <f t="shared" si="37"/>
        <v>-1.1753944372359104E-2</v>
      </c>
      <c r="K1217" s="35"/>
      <c r="L1217" s="35"/>
      <c r="M1217" s="35"/>
      <c r="N1217" s="35"/>
    </row>
    <row r="1218" spans="1:14">
      <c r="A1218" s="85">
        <v>44508</v>
      </c>
      <c r="B1218" s="35">
        <v>38.111556999999998</v>
      </c>
      <c r="C1218" s="35">
        <v>88.629966999999994</v>
      </c>
      <c r="D1218" s="35">
        <v>31.759180000000001</v>
      </c>
      <c r="E1218" s="35">
        <v>44.849013999999997</v>
      </c>
      <c r="F1218" s="35">
        <v>52.382522999999999</v>
      </c>
      <c r="G1218" s="35"/>
      <c r="H1218" s="86" cm="1">
        <f t="array" ref="H1218">SUM($N$3:$N$7*$B1218:$F1218)</f>
        <v>8439163.9529999997</v>
      </c>
      <c r="I1218" s="87">
        <f t="shared" si="36"/>
        <v>1.929483136593757E-2</v>
      </c>
      <c r="J1218" s="87">
        <f t="shared" si="37"/>
        <v>6.1425743991838644E-4</v>
      </c>
      <c r="K1218" s="35"/>
      <c r="L1218" s="35"/>
      <c r="M1218" s="35"/>
      <c r="N1218" s="35"/>
    </row>
    <row r="1219" spans="1:14">
      <c r="A1219" s="85">
        <v>44509</v>
      </c>
      <c r="B1219" s="35">
        <v>38.056282000000003</v>
      </c>
      <c r="C1219" s="35">
        <v>86.502052000000006</v>
      </c>
      <c r="D1219" s="35">
        <v>31.495615000000001</v>
      </c>
      <c r="E1219" s="35">
        <v>44.829844999999999</v>
      </c>
      <c r="F1219" s="35">
        <v>51.347897000000003</v>
      </c>
      <c r="G1219" s="35"/>
      <c r="H1219" s="86" cm="1">
        <f t="array" ref="H1219">SUM($N$3:$N$7*$B1219:$F1219)</f>
        <v>8323645.8030000012</v>
      </c>
      <c r="I1219" s="87">
        <f t="shared" si="36"/>
        <v>-1.3688340532705623E-2</v>
      </c>
      <c r="J1219" s="87">
        <f t="shared" si="37"/>
        <v>5.3423766109739201E-3</v>
      </c>
      <c r="K1219" s="35"/>
      <c r="L1219" s="35"/>
      <c r="M1219" s="35"/>
      <c r="N1219" s="35"/>
    </row>
    <row r="1220" spans="1:14">
      <c r="A1220" s="85">
        <v>44510</v>
      </c>
      <c r="B1220" s="35">
        <v>37.374564999999997</v>
      </c>
      <c r="C1220" s="35">
        <v>86.502052000000006</v>
      </c>
      <c r="D1220" s="35">
        <v>30.008375000000001</v>
      </c>
      <c r="E1220" s="35">
        <v>44.925682000000002</v>
      </c>
      <c r="F1220" s="35">
        <v>51.826889000000001</v>
      </c>
      <c r="G1220" s="35"/>
      <c r="H1220" s="86" cm="1">
        <f t="array" ref="H1220">SUM($N$3:$N$7*$B1220:$F1220)</f>
        <v>8271039.578999999</v>
      </c>
      <c r="I1220" s="87">
        <f t="shared" si="36"/>
        <v>-6.3200940122947191E-3</v>
      </c>
      <c r="J1220" s="87">
        <f t="shared" si="37"/>
        <v>-1.9921922945961401E-2</v>
      </c>
      <c r="K1220" s="35"/>
      <c r="L1220" s="35"/>
      <c r="M1220" s="35"/>
      <c r="N1220" s="35"/>
    </row>
    <row r="1221" spans="1:14">
      <c r="A1221" s="85">
        <v>44511</v>
      </c>
      <c r="B1221" s="35">
        <v>38.645873999999999</v>
      </c>
      <c r="C1221" s="35">
        <v>87.145377999999994</v>
      </c>
      <c r="D1221" s="35">
        <v>30.667280000000002</v>
      </c>
      <c r="E1221" s="35">
        <v>44.695683000000002</v>
      </c>
      <c r="F1221" s="35">
        <v>51.903530000000003</v>
      </c>
      <c r="G1221" s="35"/>
      <c r="H1221" s="86" cm="1">
        <f t="array" ref="H1221">SUM($N$3:$N$7*$B1221:$F1221)</f>
        <v>8350905.585</v>
      </c>
      <c r="I1221" s="87">
        <f t="shared" ref="I1221:I1255" si="38">H1221/H1220-1</f>
        <v>9.6561025052739335E-3</v>
      </c>
      <c r="J1221" s="87">
        <f t="shared" si="37"/>
        <v>3.2749810173533511E-3</v>
      </c>
      <c r="K1221" s="35"/>
      <c r="L1221" s="35"/>
      <c r="M1221" s="35"/>
      <c r="N1221" s="35"/>
    </row>
    <row r="1222" spans="1:14">
      <c r="A1222" s="85">
        <v>44512</v>
      </c>
      <c r="B1222" s="35">
        <v>37.494328000000003</v>
      </c>
      <c r="C1222" s="35">
        <v>86.155654999999996</v>
      </c>
      <c r="D1222" s="35">
        <v>30.309588999999999</v>
      </c>
      <c r="E1222" s="35">
        <v>44.139865999999998</v>
      </c>
      <c r="F1222" s="35">
        <v>50.543190000000003</v>
      </c>
      <c r="G1222" s="35"/>
      <c r="H1222" s="86" cm="1">
        <f t="array" ref="H1222">SUM($N$3:$N$7*$B1222:$F1222)</f>
        <v>8205206.7239999995</v>
      </c>
      <c r="I1222" s="87">
        <f t="shared" si="38"/>
        <v>-1.7447073196673046E-2</v>
      </c>
      <c r="J1222" s="87">
        <f t="shared" ref="J1222:J1255" si="39">H1222/H1220-1</f>
        <v>-7.9594414186032747E-3</v>
      </c>
      <c r="K1222" s="35"/>
      <c r="L1222" s="35"/>
      <c r="M1222" s="35"/>
      <c r="N1222" s="35"/>
    </row>
    <row r="1223" spans="1:14">
      <c r="A1223" s="85">
        <v>44515</v>
      </c>
      <c r="B1223" s="35">
        <v>37.402199000000003</v>
      </c>
      <c r="C1223" s="35">
        <v>86.353592000000006</v>
      </c>
      <c r="D1223" s="35">
        <v>29.688337000000001</v>
      </c>
      <c r="E1223" s="35">
        <v>44.159030999999999</v>
      </c>
      <c r="F1223" s="35">
        <v>50.562351</v>
      </c>
      <c r="G1223" s="35"/>
      <c r="H1223" s="86" cm="1">
        <f t="array" ref="H1223">SUM($N$3:$N$7*$B1223:$F1223)</f>
        <v>8189461.830000001</v>
      </c>
      <c r="I1223" s="87">
        <f t="shared" si="38"/>
        <v>-1.9188905934502953E-3</v>
      </c>
      <c r="J1223" s="87">
        <f t="shared" si="39"/>
        <v>-1.9332484765482993E-2</v>
      </c>
      <c r="K1223" s="35"/>
      <c r="L1223" s="35"/>
      <c r="M1223" s="35"/>
      <c r="N1223" s="35"/>
    </row>
    <row r="1224" spans="1:14">
      <c r="A1224" s="85">
        <v>44516</v>
      </c>
      <c r="B1224" s="35">
        <v>37.872036000000001</v>
      </c>
      <c r="C1224" s="35">
        <v>88.877396000000005</v>
      </c>
      <c r="D1224" s="35">
        <v>29.537728999999999</v>
      </c>
      <c r="E1224" s="35">
        <v>44.465691</v>
      </c>
      <c r="F1224" s="35">
        <v>50.964706</v>
      </c>
      <c r="G1224" s="35"/>
      <c r="H1224" s="86" cm="1">
        <f t="array" ref="H1224">SUM($N$3:$N$7*$B1224:$F1224)</f>
        <v>8306679.4140000008</v>
      </c>
      <c r="I1224" s="87">
        <f t="shared" si="38"/>
        <v>1.431322184940198E-2</v>
      </c>
      <c r="J1224" s="87">
        <f t="shared" si="39"/>
        <v>1.2366865749182887E-2</v>
      </c>
      <c r="K1224" s="35"/>
      <c r="L1224" s="35"/>
      <c r="M1224" s="35"/>
      <c r="N1224" s="35"/>
    </row>
    <row r="1225" spans="1:14">
      <c r="A1225" s="85">
        <v>44517</v>
      </c>
      <c r="B1225" s="35">
        <v>37.586452000000001</v>
      </c>
      <c r="C1225" s="35">
        <v>89.768142999999995</v>
      </c>
      <c r="D1225" s="35">
        <v>29.801290999999999</v>
      </c>
      <c r="E1225" s="35">
        <v>45.347335999999999</v>
      </c>
      <c r="F1225" s="35">
        <v>51.117984999999997</v>
      </c>
      <c r="G1225" s="35"/>
      <c r="H1225" s="86" cm="1">
        <f t="array" ref="H1225">SUM($N$3:$N$7*$B1225:$F1225)</f>
        <v>8369499.8310000002</v>
      </c>
      <c r="I1225" s="87">
        <f t="shared" si="38"/>
        <v>7.5626389161140839E-3</v>
      </c>
      <c r="J1225" s="87">
        <f t="shared" si="39"/>
        <v>2.1984106494089328E-2</v>
      </c>
      <c r="K1225" s="35"/>
      <c r="L1225" s="35"/>
      <c r="M1225" s="35"/>
      <c r="N1225" s="35"/>
    </row>
    <row r="1226" spans="1:14">
      <c r="A1226" s="85">
        <v>44518</v>
      </c>
      <c r="B1226" s="35">
        <v>37.190319000000002</v>
      </c>
      <c r="C1226" s="35">
        <v>86.304107999999999</v>
      </c>
      <c r="D1226" s="35">
        <v>29.198865999999999</v>
      </c>
      <c r="E1226" s="35">
        <v>44.714851000000003</v>
      </c>
      <c r="F1226" s="35">
        <v>49.508572000000001</v>
      </c>
      <c r="G1226" s="35"/>
      <c r="H1226" s="86" cm="1">
        <f t="array" ref="H1226">SUM($N$3:$N$7*$B1226:$F1226)</f>
        <v>8148251.6280000005</v>
      </c>
      <c r="I1226" s="87">
        <f t="shared" si="38"/>
        <v>-2.6435056749808727E-2</v>
      </c>
      <c r="J1226" s="87">
        <f t="shared" si="39"/>
        <v>-1.9072336622620534E-2</v>
      </c>
      <c r="K1226" s="35"/>
      <c r="L1226" s="35"/>
      <c r="M1226" s="35"/>
      <c r="N1226" s="35"/>
    </row>
    <row r="1227" spans="1:14">
      <c r="A1227" s="85">
        <v>44519</v>
      </c>
      <c r="B1227" s="35">
        <v>35.274151000000003</v>
      </c>
      <c r="C1227" s="35">
        <v>85.116439999999997</v>
      </c>
      <c r="D1227" s="35">
        <v>28.596437000000002</v>
      </c>
      <c r="E1227" s="35">
        <v>42.932388000000003</v>
      </c>
      <c r="F1227" s="35">
        <v>47.084876999999999</v>
      </c>
      <c r="G1227" s="35"/>
      <c r="H1227" s="86" cm="1">
        <f t="array" ref="H1227">SUM($N$3:$N$7*$B1227:$F1227)</f>
        <v>7887141.6689999998</v>
      </c>
      <c r="I1227" s="87">
        <f t="shared" si="38"/>
        <v>-3.2044906186100452E-2</v>
      </c>
      <c r="J1227" s="87">
        <f t="shared" si="39"/>
        <v>-5.7632854022337421E-2</v>
      </c>
      <c r="K1227" s="35"/>
      <c r="L1227" s="35"/>
      <c r="M1227" s="35"/>
      <c r="N1227" s="35"/>
    </row>
    <row r="1228" spans="1:14">
      <c r="A1228" s="85">
        <v>44522</v>
      </c>
      <c r="B1228" s="35">
        <v>35.550517999999997</v>
      </c>
      <c r="C1228" s="35">
        <v>85.759758000000005</v>
      </c>
      <c r="D1228" s="35">
        <v>29.594207999999998</v>
      </c>
      <c r="E1228" s="35">
        <v>43.181553000000001</v>
      </c>
      <c r="F1228" s="35">
        <v>47.803364000000002</v>
      </c>
      <c r="G1228" s="35"/>
      <c r="H1228" s="86" cm="1">
        <f t="array" ref="H1228">SUM($N$3:$N$7*$B1228:$F1228)</f>
        <v>7982350.233</v>
      </c>
      <c r="I1228" s="87">
        <f t="shared" si="38"/>
        <v>1.2071364759962622E-2</v>
      </c>
      <c r="J1228" s="87">
        <f t="shared" si="39"/>
        <v>-2.0360367177408967E-2</v>
      </c>
      <c r="K1228" s="35"/>
      <c r="L1228" s="35"/>
      <c r="M1228" s="35"/>
      <c r="N1228" s="35"/>
    </row>
    <row r="1229" spans="1:14">
      <c r="A1229" s="85">
        <v>44523</v>
      </c>
      <c r="B1229" s="35">
        <v>35.937435000000001</v>
      </c>
      <c r="C1229" s="35">
        <v>84.671065999999996</v>
      </c>
      <c r="D1229" s="35">
        <v>29.650683999999998</v>
      </c>
      <c r="E1229" s="35">
        <v>42.453232</v>
      </c>
      <c r="F1229" s="35">
        <v>48.358989999999999</v>
      </c>
      <c r="G1229" s="35"/>
      <c r="H1229" s="86" cm="1">
        <f t="array" ref="H1229">SUM($N$3:$N$7*$B1229:$F1229)</f>
        <v>7955356.4309999999</v>
      </c>
      <c r="I1229" s="87">
        <f t="shared" si="38"/>
        <v>-3.3816859962375601E-3</v>
      </c>
      <c r="J1229" s="87">
        <f t="shared" si="39"/>
        <v>8.6488571985607887E-3</v>
      </c>
      <c r="K1229" s="35"/>
      <c r="L1229" s="35"/>
      <c r="M1229" s="35"/>
      <c r="N1229" s="35"/>
    </row>
    <row r="1230" spans="1:14">
      <c r="A1230" s="85">
        <v>44524</v>
      </c>
      <c r="B1230" s="35">
        <v>36.471752000000002</v>
      </c>
      <c r="C1230" s="35">
        <v>88.333045999999996</v>
      </c>
      <c r="D1230" s="35">
        <v>29.180038</v>
      </c>
      <c r="E1230" s="35">
        <v>42.299903999999998</v>
      </c>
      <c r="F1230" s="35">
        <v>48.531429000000003</v>
      </c>
      <c r="G1230" s="35"/>
      <c r="H1230" s="86" cm="1">
        <f t="array" ref="H1230">SUM($N$3:$N$7*$B1230:$F1230)</f>
        <v>8078933.5770000014</v>
      </c>
      <c r="I1230" s="87">
        <f t="shared" si="38"/>
        <v>1.553382894554578E-2</v>
      </c>
      <c r="J1230" s="87">
        <f t="shared" si="39"/>
        <v>1.209961241749502E-2</v>
      </c>
      <c r="K1230" s="35"/>
      <c r="L1230" s="35"/>
      <c r="M1230" s="35"/>
      <c r="N1230" s="35"/>
    </row>
    <row r="1231" spans="1:14">
      <c r="A1231" s="85">
        <v>44525</v>
      </c>
      <c r="B1231" s="35">
        <v>36.434905999999998</v>
      </c>
      <c r="C1231" s="35">
        <v>90.263007999999999</v>
      </c>
      <c r="D1231" s="35">
        <v>28.897652000000001</v>
      </c>
      <c r="E1231" s="35">
        <v>42.740726000000002</v>
      </c>
      <c r="F1231" s="35">
        <v>48.837981999999997</v>
      </c>
      <c r="G1231" s="35"/>
      <c r="H1231" s="86" cm="1">
        <f t="array" ref="H1231">SUM($N$3:$N$7*$B1231:$F1231)</f>
        <v>8156751.0419999985</v>
      </c>
      <c r="I1231" s="87">
        <f t="shared" si="38"/>
        <v>9.632145661097713E-3</v>
      </c>
      <c r="J1231" s="87">
        <f t="shared" si="39"/>
        <v>2.5315598709721554E-2</v>
      </c>
      <c r="K1231" s="35"/>
      <c r="L1231" s="35"/>
      <c r="M1231" s="35"/>
      <c r="N1231" s="35"/>
    </row>
    <row r="1232" spans="1:14">
      <c r="A1232" s="85">
        <v>44526</v>
      </c>
      <c r="B1232" s="35">
        <v>35.043838999999998</v>
      </c>
      <c r="C1232" s="35">
        <v>88.283553999999995</v>
      </c>
      <c r="D1232" s="35">
        <v>27.918707000000001</v>
      </c>
      <c r="E1232" s="35">
        <v>41.303257000000002</v>
      </c>
      <c r="F1232" s="35">
        <v>44.277985000000001</v>
      </c>
      <c r="G1232" s="35"/>
      <c r="H1232" s="86" cm="1">
        <f t="array" ref="H1232">SUM($N$3:$N$7*$B1232:$F1232)</f>
        <v>7815302.2860000003</v>
      </c>
      <c r="I1232" s="87">
        <f t="shared" si="38"/>
        <v>-4.1860877479506398E-2</v>
      </c>
      <c r="J1232" s="87">
        <f t="shared" si="39"/>
        <v>-3.2631941887792726E-2</v>
      </c>
      <c r="K1232" s="35"/>
      <c r="L1232" s="35"/>
      <c r="M1232" s="35"/>
      <c r="N1232" s="35"/>
    </row>
    <row r="1233" spans="1:14">
      <c r="A1233" s="85">
        <v>44529</v>
      </c>
      <c r="B1233" s="35">
        <v>35.707127</v>
      </c>
      <c r="C1233" s="35">
        <v>88.827911</v>
      </c>
      <c r="D1233" s="35">
        <v>27.749275000000001</v>
      </c>
      <c r="E1233" s="35">
        <v>41.015765999999999</v>
      </c>
      <c r="F1233" s="35">
        <v>45.264705999999997</v>
      </c>
      <c r="G1233" s="35"/>
      <c r="H1233" s="86" cm="1">
        <f t="array" ref="H1233">SUM($N$3:$N$7*$B1233:$F1233)</f>
        <v>7872637.9049999975</v>
      </c>
      <c r="I1233" s="87">
        <f t="shared" si="38"/>
        <v>7.3363277454674414E-3</v>
      </c>
      <c r="J1233" s="87">
        <f t="shared" si="39"/>
        <v>-3.4831654850941418E-2</v>
      </c>
      <c r="K1233" s="35"/>
      <c r="L1233" s="35"/>
      <c r="M1233" s="35"/>
      <c r="N1233" s="35"/>
    </row>
    <row r="1234" spans="1:14">
      <c r="A1234" s="85">
        <v>44530</v>
      </c>
      <c r="B1234" s="35">
        <v>36.473090999999997</v>
      </c>
      <c r="C1234" s="35">
        <v>91.549651999999995</v>
      </c>
      <c r="D1234" s="35">
        <v>28.125792000000001</v>
      </c>
      <c r="E1234" s="35">
        <v>40.249115000000003</v>
      </c>
      <c r="F1234" s="35">
        <v>44.996471</v>
      </c>
      <c r="G1234" s="35"/>
      <c r="H1234" s="86" cm="1">
        <f t="array" ref="H1234">SUM($N$3:$N$7*$B1234:$F1234)</f>
        <v>7966005.9929999998</v>
      </c>
      <c r="I1234" s="87">
        <f t="shared" si="38"/>
        <v>1.1859822479667548E-2</v>
      </c>
      <c r="J1234" s="87">
        <f t="shared" si="39"/>
        <v>1.9283157769848902E-2</v>
      </c>
      <c r="K1234" s="35"/>
      <c r="L1234" s="35"/>
      <c r="M1234" s="35"/>
      <c r="N1234" s="35"/>
    </row>
    <row r="1235" spans="1:14">
      <c r="A1235" s="85">
        <v>44531</v>
      </c>
      <c r="B1235" s="35">
        <v>36.501460999999999</v>
      </c>
      <c r="C1235" s="35">
        <v>91.549651999999995</v>
      </c>
      <c r="D1235" s="35">
        <v>28.67174</v>
      </c>
      <c r="E1235" s="35">
        <v>41.054096000000001</v>
      </c>
      <c r="F1235" s="35">
        <v>46.011932000000002</v>
      </c>
      <c r="G1235" s="35"/>
      <c r="H1235" s="86" cm="1">
        <f t="array" ref="H1235">SUM($N$3:$N$7*$B1235:$F1235)</f>
        <v>8045033.0729999999</v>
      </c>
      <c r="I1235" s="87">
        <f t="shared" si="38"/>
        <v>9.9205398626920349E-3</v>
      </c>
      <c r="J1235" s="87">
        <f t="shared" si="39"/>
        <v>2.1898018184033585E-2</v>
      </c>
      <c r="K1235" s="35"/>
      <c r="L1235" s="35"/>
      <c r="M1235" s="35"/>
      <c r="N1235" s="35"/>
    </row>
    <row r="1236" spans="1:14">
      <c r="A1236" s="85">
        <v>44532</v>
      </c>
      <c r="B1236" s="35">
        <v>36.283965999999999</v>
      </c>
      <c r="C1236" s="35">
        <v>90.559928999999997</v>
      </c>
      <c r="D1236" s="35">
        <v>28.954128000000001</v>
      </c>
      <c r="E1236" s="35">
        <v>40.632441999999998</v>
      </c>
      <c r="F1236" s="35">
        <v>45.801178</v>
      </c>
      <c r="G1236" s="35"/>
      <c r="H1236" s="86" cm="1">
        <f t="array" ref="H1236">SUM($N$3:$N$7*$B1236:$F1236)</f>
        <v>7993644.2190000005</v>
      </c>
      <c r="I1236" s="87">
        <f t="shared" si="38"/>
        <v>-6.3876498124620928E-3</v>
      </c>
      <c r="J1236" s="87">
        <f t="shared" si="39"/>
        <v>3.4695211156365868E-3</v>
      </c>
      <c r="K1236" s="35"/>
      <c r="L1236" s="35"/>
      <c r="M1236" s="35"/>
      <c r="N1236" s="35"/>
    </row>
    <row r="1237" spans="1:14">
      <c r="A1237" s="85">
        <v>44533</v>
      </c>
      <c r="B1237" s="35">
        <v>36.548743999999999</v>
      </c>
      <c r="C1237" s="35">
        <v>90.955817999999994</v>
      </c>
      <c r="D1237" s="35">
        <v>28.427005999999999</v>
      </c>
      <c r="E1237" s="35">
        <v>41.130760000000002</v>
      </c>
      <c r="F1237" s="35">
        <v>46.213112000000002</v>
      </c>
      <c r="G1237" s="35"/>
      <c r="H1237" s="86" cm="1">
        <f t="array" ref="H1237">SUM($N$3:$N$7*$B1237:$F1237)</f>
        <v>8028089.5199999996</v>
      </c>
      <c r="I1237" s="87">
        <f t="shared" si="38"/>
        <v>4.3090860759260607E-3</v>
      </c>
      <c r="J1237" s="87">
        <f t="shared" si="39"/>
        <v>-2.106088669400874E-3</v>
      </c>
      <c r="K1237" s="35"/>
      <c r="L1237" s="35"/>
      <c r="M1237" s="35"/>
      <c r="N1237" s="35"/>
    </row>
    <row r="1238" spans="1:14">
      <c r="A1238" s="85">
        <v>44536</v>
      </c>
      <c r="B1238" s="35">
        <v>36.898628000000002</v>
      </c>
      <c r="C1238" s="35">
        <v>93.232185000000001</v>
      </c>
      <c r="D1238" s="35">
        <v>28.596437000000002</v>
      </c>
      <c r="E1238" s="35">
        <v>42.184905999999998</v>
      </c>
      <c r="F1238" s="35">
        <v>47.372269000000003</v>
      </c>
      <c r="G1238" s="35"/>
      <c r="H1238" s="86" cm="1">
        <f t="array" ref="H1238">SUM($N$3:$N$7*$B1238:$F1238)</f>
        <v>8193386.0249999994</v>
      </c>
      <c r="I1238" s="87">
        <f t="shared" si="38"/>
        <v>2.0589768535615338E-2</v>
      </c>
      <c r="J1238" s="87">
        <f t="shared" si="39"/>
        <v>2.4987577696444774E-2</v>
      </c>
      <c r="K1238" s="35"/>
      <c r="L1238" s="35"/>
      <c r="M1238" s="35"/>
      <c r="N1238" s="35"/>
    </row>
    <row r="1239" spans="1:14">
      <c r="A1239" s="85">
        <v>44537</v>
      </c>
      <c r="B1239" s="35">
        <v>37.730784999999997</v>
      </c>
      <c r="C1239" s="35">
        <v>94.667297000000005</v>
      </c>
      <c r="D1239" s="35">
        <v>29.481251</v>
      </c>
      <c r="E1239" s="35">
        <v>43.258217000000002</v>
      </c>
      <c r="F1239" s="35">
        <v>48.320670999999997</v>
      </c>
      <c r="G1239" s="35"/>
      <c r="H1239" s="86" cm="1">
        <f t="array" ref="H1239">SUM($N$3:$N$7*$B1239:$F1239)</f>
        <v>8364121.2930000015</v>
      </c>
      <c r="I1239" s="87">
        <f t="shared" si="38"/>
        <v>2.0838181855346249E-2</v>
      </c>
      <c r="J1239" s="87">
        <f t="shared" si="39"/>
        <v>4.1857003732066245E-2</v>
      </c>
      <c r="K1239" s="35"/>
      <c r="L1239" s="35"/>
      <c r="M1239" s="35"/>
      <c r="N1239" s="35"/>
    </row>
    <row r="1240" spans="1:14">
      <c r="A1240" s="85">
        <v>44538</v>
      </c>
      <c r="B1240" s="35">
        <v>37.636218999999997</v>
      </c>
      <c r="C1240" s="35">
        <v>96.844688000000005</v>
      </c>
      <c r="D1240" s="35">
        <v>29.236515000000001</v>
      </c>
      <c r="E1240" s="35">
        <v>43.085720000000002</v>
      </c>
      <c r="F1240" s="35">
        <v>48.263195000000003</v>
      </c>
      <c r="G1240" s="35"/>
      <c r="H1240" s="86" cm="1">
        <f t="array" ref="H1240">SUM($N$3:$N$7*$B1240:$F1240)</f>
        <v>8417189.1209999993</v>
      </c>
      <c r="I1240" s="87">
        <f t="shared" si="38"/>
        <v>6.3446985213391205E-3</v>
      </c>
      <c r="J1240" s="87">
        <f t="shared" si="39"/>
        <v>2.7315092358290327E-2</v>
      </c>
      <c r="K1240" s="35"/>
      <c r="L1240" s="35"/>
      <c r="M1240" s="35"/>
      <c r="N1240" s="35"/>
    </row>
    <row r="1241" spans="1:14">
      <c r="A1241" s="85">
        <v>44539</v>
      </c>
      <c r="B1241" s="35">
        <v>37.910454000000001</v>
      </c>
      <c r="C1241" s="35">
        <v>98.824141999999995</v>
      </c>
      <c r="D1241" s="35">
        <v>28.897652000000001</v>
      </c>
      <c r="E1241" s="35">
        <v>42.817394</v>
      </c>
      <c r="F1241" s="35">
        <v>47.765040999999997</v>
      </c>
      <c r="G1241" s="35"/>
      <c r="H1241" s="86" cm="1">
        <f t="array" ref="H1241">SUM($N$3:$N$7*$B1241:$F1241)</f>
        <v>8455084.5389999989</v>
      </c>
      <c r="I1241" s="87">
        <f t="shared" si="38"/>
        <v>4.5021464357328789E-3</v>
      </c>
      <c r="J1241" s="87">
        <f t="shared" si="39"/>
        <v>1.087540971890566E-2</v>
      </c>
      <c r="K1241" s="35"/>
      <c r="L1241" s="35"/>
      <c r="M1241" s="35"/>
      <c r="N1241" s="35"/>
    </row>
    <row r="1242" spans="1:14">
      <c r="A1242" s="85">
        <v>44540</v>
      </c>
      <c r="B1242" s="35">
        <v>37.796982</v>
      </c>
      <c r="C1242" s="35">
        <v>96.003426000000005</v>
      </c>
      <c r="D1242" s="35">
        <v>28.747046000000001</v>
      </c>
      <c r="E1242" s="35">
        <v>42.510734999999997</v>
      </c>
      <c r="F1242" s="35">
        <v>47.707560999999998</v>
      </c>
      <c r="G1242" s="35"/>
      <c r="H1242" s="86" cm="1">
        <f t="array" ref="H1242">SUM($N$3:$N$7*$B1242:$F1242)</f>
        <v>8341269.75</v>
      </c>
      <c r="I1242" s="87">
        <f t="shared" si="38"/>
        <v>-1.34611059741645E-2</v>
      </c>
      <c r="J1242" s="87">
        <f t="shared" si="39"/>
        <v>-9.0195634087142373E-3</v>
      </c>
      <c r="K1242" s="35"/>
      <c r="L1242" s="35"/>
      <c r="M1242" s="35"/>
      <c r="N1242" s="35"/>
    </row>
    <row r="1243" spans="1:14">
      <c r="A1243" s="85">
        <v>44543</v>
      </c>
      <c r="B1243" s="35">
        <v>36.737869000000003</v>
      </c>
      <c r="C1243" s="35">
        <v>97.784935000000004</v>
      </c>
      <c r="D1243" s="35">
        <v>28.878826</v>
      </c>
      <c r="E1243" s="35">
        <v>42.069912000000002</v>
      </c>
      <c r="F1243" s="35">
        <v>46.692104</v>
      </c>
      <c r="G1243" s="35"/>
      <c r="H1243" s="86" cm="1">
        <f t="array" ref="H1243">SUM($N$3:$N$7*$B1243:$F1243)</f>
        <v>8321400.3180000009</v>
      </c>
      <c r="I1243" s="87">
        <f t="shared" si="38"/>
        <v>-2.3820632344373482E-3</v>
      </c>
      <c r="J1243" s="87">
        <f t="shared" si="39"/>
        <v>-1.5811104002965926E-2</v>
      </c>
      <c r="K1243" s="35"/>
      <c r="L1243" s="35"/>
      <c r="M1243" s="35"/>
      <c r="N1243" s="35"/>
    </row>
    <row r="1244" spans="1:14">
      <c r="A1244" s="85">
        <v>44544</v>
      </c>
      <c r="B1244" s="35">
        <v>37.352530999999999</v>
      </c>
      <c r="C1244" s="35">
        <v>94.320892000000001</v>
      </c>
      <c r="D1244" s="35">
        <v>29.330645000000001</v>
      </c>
      <c r="E1244" s="35">
        <v>41.322426</v>
      </c>
      <c r="F1244" s="35">
        <v>47.056133000000003</v>
      </c>
      <c r="G1244" s="35"/>
      <c r="H1244" s="86" cm="1">
        <f t="array" ref="H1244">SUM($N$3:$N$7*$B1244:$F1244)</f>
        <v>8229626.6909999996</v>
      </c>
      <c r="I1244" s="87">
        <f t="shared" si="38"/>
        <v>-1.1028627814177572E-2</v>
      </c>
      <c r="J1244" s="87">
        <f t="shared" si="39"/>
        <v>-1.3384420159772481E-2</v>
      </c>
      <c r="K1244" s="35"/>
      <c r="L1244" s="35"/>
      <c r="M1244" s="35"/>
      <c r="N1244" s="35"/>
    </row>
    <row r="1245" spans="1:14">
      <c r="A1245" s="85">
        <v>44545</v>
      </c>
      <c r="B1245" s="35">
        <v>36.359614999999998</v>
      </c>
      <c r="C1245" s="35">
        <v>97.191092999999995</v>
      </c>
      <c r="D1245" s="35">
        <v>29.104735999999999</v>
      </c>
      <c r="E1245" s="35">
        <v>41.935744999999997</v>
      </c>
      <c r="F1245" s="35">
        <v>46.328068000000002</v>
      </c>
      <c r="G1245" s="35"/>
      <c r="H1245" s="86" cm="1">
        <f t="array" ref="H1245">SUM($N$3:$N$7*$B1245:$F1245)</f>
        <v>8280335.4810000006</v>
      </c>
      <c r="I1245" s="87">
        <f t="shared" si="38"/>
        <v>6.1617363586439211E-3</v>
      </c>
      <c r="J1245" s="87">
        <f t="shared" si="39"/>
        <v>-4.9348469525223315E-3</v>
      </c>
      <c r="K1245" s="35"/>
      <c r="L1245" s="35"/>
      <c r="M1245" s="35"/>
      <c r="N1245" s="35"/>
    </row>
    <row r="1246" spans="1:14">
      <c r="A1246" s="85">
        <v>44546</v>
      </c>
      <c r="B1246" s="35">
        <v>37.059382999999997</v>
      </c>
      <c r="C1246" s="35">
        <v>98.428246000000001</v>
      </c>
      <c r="D1246" s="35">
        <v>29.613030999999999</v>
      </c>
      <c r="E1246" s="35">
        <v>43.258217000000002</v>
      </c>
      <c r="F1246" s="35">
        <v>47.851261000000001</v>
      </c>
      <c r="G1246" s="35"/>
      <c r="H1246" s="86" cm="1">
        <f t="array" ref="H1246">SUM($N$3:$N$7*$B1246:$F1246)</f>
        <v>8454934.5539999995</v>
      </c>
      <c r="I1246" s="87">
        <f t="shared" si="38"/>
        <v>2.1085990223540074E-2</v>
      </c>
      <c r="J1246" s="87">
        <f t="shared" si="39"/>
        <v>2.7377652894802429E-2</v>
      </c>
      <c r="K1246" s="35"/>
      <c r="L1246" s="35"/>
      <c r="M1246" s="35"/>
      <c r="N1246" s="35"/>
    </row>
    <row r="1247" spans="1:14">
      <c r="A1247" s="85">
        <v>44547</v>
      </c>
      <c r="B1247" s="35">
        <v>37.097209999999997</v>
      </c>
      <c r="C1247" s="35">
        <v>96.399315000000001</v>
      </c>
      <c r="D1247" s="35">
        <v>29.838943</v>
      </c>
      <c r="E1247" s="35">
        <v>43.124054000000001</v>
      </c>
      <c r="F1247" s="35">
        <v>47.372269000000003</v>
      </c>
      <c r="G1247" s="35"/>
      <c r="H1247" s="86" cm="1">
        <f t="array" ref="H1247">SUM($N$3:$N$7*$B1247:$F1247)</f>
        <v>8376449.1029999992</v>
      </c>
      <c r="I1247" s="87">
        <f t="shared" si="38"/>
        <v>-9.2827981693683892E-3</v>
      </c>
      <c r="J1247" s="87">
        <f t="shared" si="39"/>
        <v>1.1607455062725425E-2</v>
      </c>
      <c r="K1247" s="35"/>
      <c r="L1247" s="35"/>
      <c r="M1247" s="35"/>
      <c r="N1247" s="35"/>
    </row>
    <row r="1248" spans="1:14">
      <c r="A1248" s="85">
        <v>44550</v>
      </c>
      <c r="B1248" s="35">
        <v>36.473090999999997</v>
      </c>
      <c r="C1248" s="35">
        <v>98.576706000000001</v>
      </c>
      <c r="D1248" s="35">
        <v>28.935303000000001</v>
      </c>
      <c r="E1248" s="35">
        <v>42.357402999999998</v>
      </c>
      <c r="F1248" s="35">
        <v>46.261009000000001</v>
      </c>
      <c r="G1248" s="35"/>
      <c r="H1248" s="86" cm="1">
        <f t="array" ref="H1248">SUM($N$3:$N$7*$B1248:$F1248)</f>
        <v>8335915.8959999997</v>
      </c>
      <c r="I1248" s="87">
        <f t="shared" si="38"/>
        <v>-4.8389486405978621E-3</v>
      </c>
      <c r="J1248" s="87">
        <f t="shared" si="39"/>
        <v>-1.4076827826383642E-2</v>
      </c>
      <c r="K1248" s="35"/>
      <c r="L1248" s="35"/>
      <c r="M1248" s="35"/>
      <c r="N1248" s="35"/>
    </row>
    <row r="1249" spans="1:14">
      <c r="A1249" s="85">
        <v>44551</v>
      </c>
      <c r="B1249" s="35">
        <v>37.815894999999998</v>
      </c>
      <c r="C1249" s="35">
        <v>104.218155</v>
      </c>
      <c r="D1249" s="35">
        <v>29.725988000000001</v>
      </c>
      <c r="E1249" s="35">
        <v>43.277382000000003</v>
      </c>
      <c r="F1249" s="35">
        <v>47.841678999999999</v>
      </c>
      <c r="G1249" s="35"/>
      <c r="H1249" s="86" cm="1">
        <f t="array" ref="H1249">SUM($N$3:$N$7*$B1249:$F1249)</f>
        <v>8675010.2670000009</v>
      </c>
      <c r="I1249" s="87">
        <f t="shared" si="38"/>
        <v>4.0678717879425452E-2</v>
      </c>
      <c r="J1249" s="87">
        <f t="shared" si="39"/>
        <v>3.5642927012243586E-2</v>
      </c>
      <c r="K1249" s="35"/>
      <c r="L1249" s="35"/>
      <c r="M1249" s="35"/>
      <c r="N1249" s="35"/>
    </row>
    <row r="1250" spans="1:14">
      <c r="A1250" s="85">
        <v>44552</v>
      </c>
      <c r="B1250" s="35">
        <v>38.544029000000002</v>
      </c>
      <c r="C1250" s="35">
        <v>105.108902</v>
      </c>
      <c r="D1250" s="35">
        <v>29.951896999999999</v>
      </c>
      <c r="E1250" s="35">
        <v>43.047386000000003</v>
      </c>
      <c r="F1250" s="35">
        <v>47.697983000000001</v>
      </c>
      <c r="G1250" s="35"/>
      <c r="H1250" s="86" cm="1">
        <f t="array" ref="H1250">SUM($N$3:$N$7*$B1250:$F1250)</f>
        <v>8723556.501000002</v>
      </c>
      <c r="I1250" s="87">
        <f t="shared" si="38"/>
        <v>5.5961010426319735E-3</v>
      </c>
      <c r="J1250" s="87">
        <f t="shared" si="39"/>
        <v>4.6502461137595263E-2</v>
      </c>
      <c r="K1250" s="35"/>
      <c r="L1250" s="35"/>
      <c r="M1250" s="35"/>
      <c r="N1250" s="35"/>
    </row>
    <row r="1251" spans="1:14">
      <c r="A1251" s="85">
        <v>44553</v>
      </c>
      <c r="B1251" s="35">
        <v>38.544029000000002</v>
      </c>
      <c r="C1251" s="35">
        <v>101.545883</v>
      </c>
      <c r="D1251" s="35">
        <v>30.158982999999999</v>
      </c>
      <c r="E1251" s="35">
        <v>43.239047999999997</v>
      </c>
      <c r="F1251" s="35">
        <v>47.535125999999998</v>
      </c>
      <c r="G1251" s="35"/>
      <c r="H1251" s="86" cm="1">
        <f t="array" ref="H1251">SUM($N$3:$N$7*$B1251:$F1251)</f>
        <v>8613761.2770000026</v>
      </c>
      <c r="I1251" s="87">
        <f t="shared" si="38"/>
        <v>-1.2586062116685226E-2</v>
      </c>
      <c r="J1251" s="87">
        <f t="shared" si="39"/>
        <v>-7.0603939493871781E-3</v>
      </c>
      <c r="K1251" s="35"/>
      <c r="L1251" s="35"/>
      <c r="M1251" s="35"/>
      <c r="N1251" s="35"/>
    </row>
    <row r="1252" spans="1:14">
      <c r="A1252" s="85">
        <v>44557</v>
      </c>
      <c r="B1252" s="35">
        <v>38.950653000000003</v>
      </c>
      <c r="C1252" s="35">
        <v>100.16027099999999</v>
      </c>
      <c r="D1252" s="35">
        <v>30.516670000000001</v>
      </c>
      <c r="E1252" s="35">
        <v>43.507378000000003</v>
      </c>
      <c r="F1252" s="35">
        <v>47.899158</v>
      </c>
      <c r="G1252" s="35"/>
      <c r="H1252" s="86" cm="1">
        <f t="array" ref="H1252">SUM($N$3:$N$7*$B1252:$F1252)</f>
        <v>8614126.2899999991</v>
      </c>
      <c r="I1252" s="87">
        <f t="shared" si="38"/>
        <v>4.2375564896612872E-5</v>
      </c>
      <c r="J1252" s="87">
        <f t="shared" si="39"/>
        <v>-1.2544219893280806E-2</v>
      </c>
      <c r="K1252" s="35"/>
      <c r="L1252" s="35"/>
      <c r="M1252" s="35"/>
      <c r="N1252" s="35"/>
    </row>
    <row r="1253" spans="1:14">
      <c r="A1253" s="85">
        <v>44558</v>
      </c>
      <c r="B1253" s="35">
        <v>38.884456999999998</v>
      </c>
      <c r="C1253" s="35">
        <v>100.358215</v>
      </c>
      <c r="D1253" s="35">
        <v>30.347242000000001</v>
      </c>
      <c r="E1253" s="35">
        <v>43.526542999999997</v>
      </c>
      <c r="F1253" s="35">
        <v>48.282356</v>
      </c>
      <c r="G1253" s="35"/>
      <c r="H1253" s="86" cm="1">
        <f t="array" ref="H1253">SUM($N$3:$N$7*$B1253:$F1253)</f>
        <v>8626160.8289999999</v>
      </c>
      <c r="I1253" s="87">
        <f t="shared" si="38"/>
        <v>1.3970701838874611E-3</v>
      </c>
      <c r="J1253" s="87">
        <f t="shared" si="39"/>
        <v>1.4395049504223323E-3</v>
      </c>
      <c r="K1253" s="35"/>
      <c r="L1253" s="35"/>
      <c r="M1253" s="35"/>
      <c r="N1253" s="35"/>
    </row>
    <row r="1254" spans="1:14">
      <c r="A1254" s="85">
        <v>44559</v>
      </c>
      <c r="B1254" s="35">
        <v>38.979022999999998</v>
      </c>
      <c r="C1254" s="35">
        <v>99.962326000000004</v>
      </c>
      <c r="D1254" s="35">
        <v>30.610802</v>
      </c>
      <c r="E1254" s="35">
        <v>43.775703</v>
      </c>
      <c r="F1254" s="35">
        <v>48.186554000000001</v>
      </c>
      <c r="G1254" s="35"/>
      <c r="H1254" s="86" cm="1">
        <f t="array" ref="H1254">SUM($N$3:$N$7*$B1254:$F1254)</f>
        <v>8629975.4640000015</v>
      </c>
      <c r="I1254" s="87">
        <f t="shared" si="38"/>
        <v>4.4221700425262078E-4</v>
      </c>
      <c r="J1254" s="87">
        <f t="shared" si="39"/>
        <v>1.8399049963315761E-3</v>
      </c>
      <c r="K1254" s="35"/>
      <c r="L1254" s="35"/>
      <c r="M1254" s="35"/>
      <c r="N1254" s="35"/>
    </row>
    <row r="1255" spans="1:14">
      <c r="A1255" s="85">
        <v>44560</v>
      </c>
      <c r="B1255" s="35">
        <v>39.101951999999997</v>
      </c>
      <c r="C1255" s="35">
        <v>97.883904000000001</v>
      </c>
      <c r="D1255" s="35">
        <v>30.12133</v>
      </c>
      <c r="E1255" s="35">
        <v>43.488213000000002</v>
      </c>
      <c r="F1255" s="35">
        <v>47.851261000000001</v>
      </c>
      <c r="G1255" s="35"/>
      <c r="H1255" s="86" cm="1">
        <f t="array" ref="H1255">SUM($N$3:$N$7*$B1255:$F1255)</f>
        <v>8528739.7800000012</v>
      </c>
      <c r="I1255" s="87">
        <f t="shared" si="38"/>
        <v>-1.1730703571789514E-2</v>
      </c>
      <c r="J1255" s="87">
        <f t="shared" si="39"/>
        <v>-1.129367408412818E-2</v>
      </c>
      <c r="K1255" s="35"/>
      <c r="L1255" s="35"/>
      <c r="M1255" s="35"/>
      <c r="N1255" s="35"/>
    </row>
  </sheetData>
  <mergeCells count="5">
    <mergeCell ref="A1:N1"/>
    <mergeCell ref="L2:L7"/>
    <mergeCell ref="L9:N9"/>
    <mergeCell ref="L15:N15"/>
    <mergeCell ref="L21:N21"/>
  </mergeCells>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FE305-3C06-C644-B426-37D1F9D84278}">
  <sheetPr>
    <tabColor rgb="FF73151B"/>
  </sheetPr>
  <dimension ref="A1:J29"/>
  <sheetViews>
    <sheetView zoomScale="93" zoomScaleNormal="93" workbookViewId="0">
      <pane ySplit="1" topLeftCell="A2" activePane="bottomLeft" state="frozen"/>
      <selection pane="bottomLeft" activeCell="K24" sqref="K24"/>
    </sheetView>
  </sheetViews>
  <sheetFormatPr baseColWidth="10" defaultRowHeight="16"/>
  <sheetData>
    <row r="1" spans="1:10">
      <c r="A1" s="157" t="s">
        <v>134</v>
      </c>
      <c r="B1" s="157"/>
      <c r="C1" s="157"/>
      <c r="D1" s="157"/>
      <c r="E1" s="157"/>
      <c r="F1" s="157"/>
      <c r="G1" s="157"/>
      <c r="H1" s="157"/>
      <c r="I1" s="157"/>
      <c r="J1" s="157"/>
    </row>
    <row r="2" spans="1:10">
      <c r="A2" s="158" t="s">
        <v>135</v>
      </c>
      <c r="C2" s="117" t="s">
        <v>100</v>
      </c>
      <c r="D2" s="117"/>
      <c r="E2" s="117"/>
      <c r="G2" s="143" t="s">
        <v>21</v>
      </c>
      <c r="H2" s="143"/>
      <c r="I2" s="143"/>
      <c r="J2" s="143"/>
    </row>
    <row r="3" spans="1:10">
      <c r="A3" s="159"/>
      <c r="C3" s="143" t="s">
        <v>136</v>
      </c>
      <c r="D3" s="143"/>
      <c r="E3" s="143"/>
      <c r="G3" s="161" t="s">
        <v>93</v>
      </c>
      <c r="H3" s="163" t="s">
        <v>137</v>
      </c>
      <c r="I3" s="163"/>
      <c r="J3" s="163"/>
    </row>
    <row r="4" spans="1:10" ht="17" thickBot="1">
      <c r="A4" s="160"/>
      <c r="C4" s="77" t="s">
        <v>138</v>
      </c>
      <c r="D4" s="77" t="s">
        <v>139</v>
      </c>
      <c r="E4" s="77" t="s">
        <v>140</v>
      </c>
      <c r="G4" s="162"/>
      <c r="H4" s="77" t="s">
        <v>138</v>
      </c>
      <c r="I4" s="77" t="s">
        <v>139</v>
      </c>
      <c r="J4" s="77" t="s">
        <v>140</v>
      </c>
    </row>
    <row r="5" spans="1:10" ht="17" thickTop="1">
      <c r="A5" s="91">
        <v>0</v>
      </c>
      <c r="C5" s="92">
        <f t="shared" ref="C5:E24" si="0">($G$5+$A5*H$5)/(1-$A5*H$5)</f>
        <v>2.5000000000000001E-2</v>
      </c>
      <c r="D5" s="92">
        <f t="shared" si="0"/>
        <v>2.5000000000000001E-2</v>
      </c>
      <c r="E5" s="92">
        <f t="shared" si="0"/>
        <v>2.5000000000000001E-2</v>
      </c>
      <c r="G5" s="83">
        <v>2.5000000000000001E-2</v>
      </c>
      <c r="H5" s="65">
        <v>0.5</v>
      </c>
      <c r="I5" s="65">
        <v>0.75</v>
      </c>
      <c r="J5" s="65">
        <v>1</v>
      </c>
    </row>
    <row r="6" spans="1:10">
      <c r="A6" s="93">
        <v>0.05</v>
      </c>
      <c r="C6" s="92">
        <f t="shared" si="0"/>
        <v>5.1282051282051287E-2</v>
      </c>
      <c r="D6" s="92">
        <f t="shared" si="0"/>
        <v>6.4935064935064929E-2</v>
      </c>
      <c r="E6" s="92">
        <f t="shared" si="0"/>
        <v>7.8947368421052641E-2</v>
      </c>
    </row>
    <row r="7" spans="1:10">
      <c r="A7" s="94">
        <v>0.1</v>
      </c>
      <c r="C7" s="92">
        <f t="shared" si="0"/>
        <v>7.8947368421052641E-2</v>
      </c>
      <c r="D7" s="92">
        <f t="shared" si="0"/>
        <v>0.10810810810810811</v>
      </c>
      <c r="E7" s="92">
        <f t="shared" si="0"/>
        <v>0.1388888888888889</v>
      </c>
      <c r="G7" s="156" t="s">
        <v>101</v>
      </c>
      <c r="H7" s="156"/>
      <c r="I7" s="156"/>
      <c r="J7" s="156"/>
    </row>
    <row r="8" spans="1:10">
      <c r="A8" s="93">
        <v>0.15000000000000002</v>
      </c>
      <c r="C8" s="92">
        <f t="shared" si="0"/>
        <v>0.10810810810810811</v>
      </c>
      <c r="D8" s="92">
        <f t="shared" si="0"/>
        <v>0.15492957746478875</v>
      </c>
      <c r="E8" s="92">
        <f t="shared" si="0"/>
        <v>0.20588235294117649</v>
      </c>
      <c r="G8" s="52"/>
      <c r="H8" s="53"/>
      <c r="I8" s="53"/>
      <c r="J8" s="54"/>
    </row>
    <row r="9" spans="1:10">
      <c r="A9" s="94">
        <v>0.2</v>
      </c>
      <c r="C9" s="92">
        <f t="shared" si="0"/>
        <v>0.1388888888888889</v>
      </c>
      <c r="D9" s="92">
        <f t="shared" si="0"/>
        <v>0.20588235294117649</v>
      </c>
      <c r="E9" s="92">
        <f t="shared" si="0"/>
        <v>0.28125</v>
      </c>
      <c r="G9" s="25"/>
      <c r="J9" s="24"/>
    </row>
    <row r="10" spans="1:10">
      <c r="A10" s="93">
        <v>0.25</v>
      </c>
      <c r="C10" s="92">
        <f t="shared" si="0"/>
        <v>0.17142857142857143</v>
      </c>
      <c r="D10" s="92">
        <f t="shared" si="0"/>
        <v>0.26153846153846155</v>
      </c>
      <c r="E10" s="92">
        <f t="shared" si="0"/>
        <v>0.3666666666666667</v>
      </c>
      <c r="G10" s="25"/>
      <c r="J10" s="24"/>
    </row>
    <row r="11" spans="1:10">
      <c r="A11" s="94">
        <v>0.30000000000000004</v>
      </c>
      <c r="C11" s="92">
        <f t="shared" si="0"/>
        <v>0.20588235294117649</v>
      </c>
      <c r="D11" s="92">
        <f t="shared" si="0"/>
        <v>0.32258064516129042</v>
      </c>
      <c r="E11" s="92">
        <f t="shared" si="0"/>
        <v>0.46428571428571441</v>
      </c>
      <c r="G11" s="25"/>
      <c r="J11" s="24"/>
    </row>
    <row r="12" spans="1:10">
      <c r="A12" s="93">
        <v>0.35000000000000003</v>
      </c>
      <c r="C12" s="92">
        <f t="shared" si="0"/>
        <v>0.24242424242424246</v>
      </c>
      <c r="D12" s="92">
        <f t="shared" si="0"/>
        <v>0.38983050847457629</v>
      </c>
      <c r="E12" s="92">
        <f t="shared" si="0"/>
        <v>0.57692307692307709</v>
      </c>
      <c r="G12" s="25"/>
      <c r="J12" s="24"/>
    </row>
    <row r="13" spans="1:10">
      <c r="A13" s="94">
        <v>0.4</v>
      </c>
      <c r="C13" s="92">
        <f t="shared" si="0"/>
        <v>0.28125</v>
      </c>
      <c r="D13" s="92">
        <f t="shared" si="0"/>
        <v>0.46428571428571441</v>
      </c>
      <c r="E13" s="92">
        <f t="shared" si="0"/>
        <v>0.70833333333333348</v>
      </c>
      <c r="G13" s="25"/>
      <c r="J13" s="24"/>
    </row>
    <row r="14" spans="1:10">
      <c r="A14" s="93">
        <v>0.45</v>
      </c>
      <c r="C14" s="92">
        <f t="shared" si="0"/>
        <v>0.32258064516129031</v>
      </c>
      <c r="D14" s="92">
        <f t="shared" si="0"/>
        <v>0.54716981132075482</v>
      </c>
      <c r="E14" s="92">
        <f t="shared" si="0"/>
        <v>0.86363636363636365</v>
      </c>
      <c r="G14" s="25"/>
      <c r="J14" s="24"/>
    </row>
    <row r="15" spans="1:10">
      <c r="A15" s="94">
        <v>0.5</v>
      </c>
      <c r="C15" s="92">
        <f t="shared" si="0"/>
        <v>0.3666666666666667</v>
      </c>
      <c r="D15" s="92">
        <f t="shared" si="0"/>
        <v>0.64</v>
      </c>
      <c r="E15" s="92">
        <f t="shared" si="0"/>
        <v>1.05</v>
      </c>
      <c r="G15" s="25"/>
      <c r="J15" s="24"/>
    </row>
    <row r="16" spans="1:10">
      <c r="A16" s="93">
        <v>0.55000000000000004</v>
      </c>
      <c r="C16" s="92">
        <f t="shared" si="0"/>
        <v>0.41379310344827591</v>
      </c>
      <c r="D16" s="92">
        <f t="shared" si="0"/>
        <v>0.74468085106382997</v>
      </c>
      <c r="E16" s="92">
        <f t="shared" si="0"/>
        <v>1.2777777777777781</v>
      </c>
      <c r="G16" s="25"/>
      <c r="J16" s="24"/>
    </row>
    <row r="17" spans="1:10">
      <c r="A17" s="94">
        <v>0.60000000000000009</v>
      </c>
      <c r="C17" s="92">
        <f t="shared" si="0"/>
        <v>0.46428571428571441</v>
      </c>
      <c r="D17" s="92">
        <f t="shared" si="0"/>
        <v>0.86363636363636387</v>
      </c>
      <c r="E17" s="92">
        <f t="shared" si="0"/>
        <v>1.5625000000000007</v>
      </c>
      <c r="G17" s="25"/>
      <c r="J17" s="24"/>
    </row>
    <row r="18" spans="1:10">
      <c r="A18" s="93">
        <v>0.65</v>
      </c>
      <c r="C18" s="92">
        <f t="shared" si="0"/>
        <v>0.51851851851851849</v>
      </c>
      <c r="D18" s="92">
        <f t="shared" si="0"/>
        <v>1.0000000000000002</v>
      </c>
      <c r="E18" s="92">
        <f t="shared" si="0"/>
        <v>1.9285714285714288</v>
      </c>
      <c r="G18" s="25"/>
      <c r="J18" s="24"/>
    </row>
    <row r="19" spans="1:10">
      <c r="A19" s="94">
        <v>0.70000000000000007</v>
      </c>
      <c r="C19" s="92">
        <f t="shared" si="0"/>
        <v>0.57692307692307709</v>
      </c>
      <c r="D19" s="92">
        <f t="shared" si="0"/>
        <v>1.1578947368421053</v>
      </c>
      <c r="E19" s="92">
        <f t="shared" si="0"/>
        <v>2.4166666666666674</v>
      </c>
      <c r="G19" s="25"/>
      <c r="J19" s="24"/>
    </row>
    <row r="20" spans="1:10">
      <c r="A20" s="93">
        <v>0.75</v>
      </c>
      <c r="C20" s="92">
        <f t="shared" si="0"/>
        <v>0.64</v>
      </c>
      <c r="D20" s="92">
        <f t="shared" si="0"/>
        <v>1.342857142857143</v>
      </c>
      <c r="E20" s="92">
        <f t="shared" si="0"/>
        <v>3.1</v>
      </c>
      <c r="G20" s="25"/>
      <c r="J20" s="24"/>
    </row>
    <row r="21" spans="1:10">
      <c r="A21" s="94">
        <v>0.8</v>
      </c>
      <c r="C21" s="92">
        <f t="shared" si="0"/>
        <v>0.70833333333333348</v>
      </c>
      <c r="D21" s="92">
        <f t="shared" si="0"/>
        <v>1.5625000000000007</v>
      </c>
      <c r="E21" s="92">
        <f t="shared" si="0"/>
        <v>4.1250000000000009</v>
      </c>
      <c r="G21" s="25"/>
      <c r="J21" s="24"/>
    </row>
    <row r="22" spans="1:10">
      <c r="A22" s="93">
        <v>0.85000000000000009</v>
      </c>
      <c r="C22" s="92">
        <f t="shared" si="0"/>
        <v>0.78260869565217406</v>
      </c>
      <c r="D22" s="92">
        <f t="shared" si="0"/>
        <v>1.8275862068965523</v>
      </c>
      <c r="E22" s="92">
        <f t="shared" si="0"/>
        <v>5.8333333333333375</v>
      </c>
      <c r="G22" s="25"/>
      <c r="J22" s="24"/>
    </row>
    <row r="23" spans="1:10">
      <c r="A23" s="94">
        <v>0.9</v>
      </c>
      <c r="C23" s="92">
        <f t="shared" si="0"/>
        <v>0.86363636363636365</v>
      </c>
      <c r="D23" s="92">
        <f t="shared" si="0"/>
        <v>2.1538461538461542</v>
      </c>
      <c r="E23" s="92">
        <f t="shared" si="0"/>
        <v>9.2500000000000018</v>
      </c>
      <c r="G23" s="25"/>
      <c r="J23" s="24"/>
    </row>
    <row r="24" spans="1:10">
      <c r="A24" s="93">
        <v>0.95000000000000007</v>
      </c>
      <c r="C24" s="92">
        <f t="shared" si="0"/>
        <v>0.95238095238095255</v>
      </c>
      <c r="D24" s="92">
        <f t="shared" si="0"/>
        <v>2.5652173913043481</v>
      </c>
      <c r="E24" s="92">
        <f t="shared" si="0"/>
        <v>19.500000000000028</v>
      </c>
      <c r="G24" s="25"/>
      <c r="J24" s="24"/>
    </row>
    <row r="25" spans="1:10" ht="18">
      <c r="A25" s="94">
        <v>1</v>
      </c>
      <c r="C25" s="92">
        <f>($G$5+$A25*H$5)/(1-$A25*H$5)</f>
        <v>1.05</v>
      </c>
      <c r="D25" s="92">
        <f>($G$5+$A25*I$5)/(1-$A25*I$5)</f>
        <v>3.1</v>
      </c>
      <c r="E25" s="95" t="s">
        <v>141</v>
      </c>
      <c r="G25" s="23"/>
      <c r="H25" s="22"/>
      <c r="I25" s="22"/>
      <c r="J25" s="21"/>
    </row>
    <row r="29" spans="1:10" ht="16" customHeight="1"/>
  </sheetData>
  <mergeCells count="8">
    <mergeCell ref="G7:J7"/>
    <mergeCell ref="A1:J1"/>
    <mergeCell ref="A2:A4"/>
    <mergeCell ref="C2:E2"/>
    <mergeCell ref="G2:J2"/>
    <mergeCell ref="C3:E3"/>
    <mergeCell ref="G3:G4"/>
    <mergeCell ref="H3:J3"/>
  </mergeCells>
  <conditionalFormatting sqref="C5:E25">
    <cfRule type="colorScale" priority="2">
      <colorScale>
        <cfvo type="min"/>
        <cfvo type="percentile" val="50"/>
        <cfvo type="max"/>
        <color rgb="FF63BE7B"/>
        <color rgb="FFFFEB84"/>
        <color rgb="FFF8696B"/>
      </colorScale>
    </cfRule>
    <cfRule type="colorScale" priority="3">
      <colorScale>
        <cfvo type="min"/>
        <cfvo type="max"/>
        <color rgb="FF63BE7B"/>
        <color rgb="FFFFEF9C"/>
      </colorScale>
    </cfRule>
  </conditionalFormatting>
  <conditionalFormatting sqref="H5:J5">
    <cfRule type="dataBar" priority="1">
      <dataBar>
        <cfvo type="min"/>
        <cfvo type="max"/>
        <color rgb="FFFF555A"/>
      </dataBar>
      <extLst>
        <ext xmlns:x14="http://schemas.microsoft.com/office/spreadsheetml/2009/9/main" uri="{B025F937-C7B1-47D3-B67F-A62EFF666E3E}">
          <x14:id>{9B34320A-5C0F-3F48-BA0C-57136BBAD407}</x14:id>
        </ext>
      </extLs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9B34320A-5C0F-3F48-BA0C-57136BBAD407}">
            <x14:dataBar minLength="0" maxLength="100" border="1" negativeBarBorderColorSameAsPositive="0">
              <x14:cfvo type="autoMin"/>
              <x14:cfvo type="autoMax"/>
              <x14:borderColor rgb="FFFF555A"/>
              <x14:negativeFillColor rgb="FFFF0000"/>
              <x14:negativeBorderColor rgb="FFFF0000"/>
              <x14:axisColor rgb="FF000000"/>
            </x14:dataBar>
          </x14:cfRule>
          <xm:sqref>H5:J5</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1155C-429F-394C-83BE-4C9B5A37F745}">
  <sheetPr>
    <tabColor rgb="FF167316"/>
  </sheetPr>
  <dimension ref="A1:M1002"/>
  <sheetViews>
    <sheetView zoomScale="116" zoomScaleNormal="116" workbookViewId="0">
      <pane ySplit="1" topLeftCell="A2" activePane="bottomLeft" state="frozen"/>
      <selection activeCell="C1" sqref="C1"/>
      <selection pane="bottomLeft" activeCell="I18" sqref="I18"/>
    </sheetView>
  </sheetViews>
  <sheetFormatPr baseColWidth="10" defaultRowHeight="16"/>
  <cols>
    <col min="1" max="1" width="13.1640625" customWidth="1"/>
    <col min="2" max="2" width="13" customWidth="1"/>
    <col min="3" max="3" width="12.33203125" customWidth="1"/>
    <col min="4" max="4" width="16.6640625" customWidth="1"/>
    <col min="5" max="5" width="16.5" customWidth="1"/>
    <col min="6" max="6" width="17.6640625" customWidth="1"/>
    <col min="7" max="7" width="28.1640625" customWidth="1"/>
    <col min="8" max="8" width="29.33203125" customWidth="1"/>
    <col min="11" max="11" width="10.83203125" customWidth="1"/>
    <col min="12" max="13" width="12.83203125" customWidth="1"/>
  </cols>
  <sheetData>
    <row r="1" spans="1:13">
      <c r="A1" s="122" t="s">
        <v>142</v>
      </c>
      <c r="B1" s="122"/>
      <c r="C1" s="122"/>
      <c r="D1" s="122"/>
      <c r="E1" s="122"/>
      <c r="F1" s="122"/>
      <c r="G1" s="122"/>
      <c r="H1" s="122"/>
      <c r="I1" s="122"/>
      <c r="J1" s="122"/>
      <c r="K1" s="122"/>
      <c r="L1" s="122"/>
      <c r="M1" s="122"/>
    </row>
    <row r="2" spans="1:13">
      <c r="A2" s="35" t="s">
        <v>143</v>
      </c>
      <c r="B2" s="35" t="s">
        <v>144</v>
      </c>
      <c r="C2" s="35" t="s">
        <v>145</v>
      </c>
      <c r="D2" s="35" t="s">
        <v>146</v>
      </c>
      <c r="E2" s="35" t="s">
        <v>147</v>
      </c>
      <c r="F2" s="35" t="s">
        <v>148</v>
      </c>
      <c r="G2" s="35" t="s">
        <v>149</v>
      </c>
      <c r="H2" s="35" t="s">
        <v>150</v>
      </c>
      <c r="I2" s="35"/>
      <c r="J2" s="143" t="s">
        <v>151</v>
      </c>
      <c r="K2" s="143"/>
      <c r="L2" s="143"/>
      <c r="M2" s="143"/>
    </row>
    <row r="3" spans="1:13" ht="16" customHeight="1">
      <c r="A3" s="35">
        <v>1.1569749546905808</v>
      </c>
      <c r="B3" s="35">
        <v>27.107964641275366</v>
      </c>
      <c r="C3" s="35">
        <v>65.63290131015907</v>
      </c>
      <c r="D3" s="96">
        <f>Data__2[[#This Row],[Project_1]]/J$4</f>
        <v>7.7131663646038719E-3</v>
      </c>
      <c r="E3" s="96">
        <f>Data__2[[#This Row],[Project_2]]/K$4</f>
        <v>0.18071976427516911</v>
      </c>
      <c r="F3" s="96">
        <f>Data__2[[#This Row],[Market]]/L$4</f>
        <v>6.5632901310159072E-2</v>
      </c>
      <c r="G3" s="35">
        <f>L$24*Data__2[[#This Row],[Return Market]]*J$4</f>
        <v>3.6462722950088415</v>
      </c>
      <c r="H3" s="35">
        <f>M$24*Data__2[[#This Row],[Return Market]]*K$4</f>
        <v>3.8285859097592843</v>
      </c>
      <c r="I3" s="35"/>
      <c r="J3" s="77" t="s">
        <v>152</v>
      </c>
      <c r="K3" s="77" t="s">
        <v>153</v>
      </c>
      <c r="L3" s="77" t="s">
        <v>154</v>
      </c>
      <c r="M3" s="76" t="s">
        <v>93</v>
      </c>
    </row>
    <row r="4" spans="1:13">
      <c r="A4" s="35">
        <v>10.596416040789588</v>
      </c>
      <c r="B4" s="35">
        <v>-0.9261421533558174</v>
      </c>
      <c r="C4" s="35">
        <v>327.62678571430888</v>
      </c>
      <c r="D4" s="96">
        <f>Data__2[[#This Row],[Project_1]]/J$4</f>
        <v>7.0642773605263928E-2</v>
      </c>
      <c r="E4" s="96">
        <f>Data__2[[#This Row],[Project_2]]/K$4</f>
        <v>-6.1742810223721157E-3</v>
      </c>
      <c r="F4" s="96">
        <f>Data__2[[#This Row],[Market]]/L$4</f>
        <v>0.32762678571430887</v>
      </c>
      <c r="G4" s="35">
        <f>L$24*Data__2[[#This Row],[Return Market]]*J$4</f>
        <v>18.201488095239402</v>
      </c>
      <c r="H4" s="35">
        <f>M$24*Data__2[[#This Row],[Return Market]]*K$4</f>
        <v>19.111562500001373</v>
      </c>
      <c r="I4" s="35"/>
      <c r="J4" s="32">
        <v>150</v>
      </c>
      <c r="K4" s="32">
        <v>150</v>
      </c>
      <c r="L4" s="32">
        <v>1000</v>
      </c>
      <c r="M4" s="65">
        <v>0.04</v>
      </c>
    </row>
    <row r="5" spans="1:13">
      <c r="A5" s="35">
        <v>12.976252412443607</v>
      </c>
      <c r="B5" s="35">
        <v>18.00799897748427</v>
      </c>
      <c r="C5" s="35">
        <v>81.660126999755661</v>
      </c>
      <c r="D5" s="96">
        <f>Data__2[[#This Row],[Project_1]]/J$4</f>
        <v>8.6508349416290709E-2</v>
      </c>
      <c r="E5" s="96">
        <f>Data__2[[#This Row],[Project_2]]/K$4</f>
        <v>0.1200533265165618</v>
      </c>
      <c r="F5" s="96">
        <f>Data__2[[#This Row],[Market]]/L$4</f>
        <v>8.1660126999755667E-2</v>
      </c>
      <c r="G5" s="35">
        <f>L$24*Data__2[[#This Row],[Return Market]]*J$4</f>
        <v>4.5366737222086533</v>
      </c>
      <c r="H5" s="35">
        <f>M$24*Data__2[[#This Row],[Return Market]]*K$4</f>
        <v>4.7635074083190867</v>
      </c>
      <c r="I5" s="35"/>
      <c r="J5" s="35"/>
      <c r="K5" s="35"/>
      <c r="L5" s="35"/>
      <c r="M5" s="35"/>
    </row>
    <row r="6" spans="1:13">
      <c r="A6" s="35">
        <v>27.318714165333937</v>
      </c>
      <c r="B6" s="35">
        <v>24.40421524690051</v>
      </c>
      <c r="C6" s="35">
        <v>248.81687632442916</v>
      </c>
      <c r="D6" s="96">
        <f>Data__2[[#This Row],[Project_1]]/J$4</f>
        <v>0.18212476110222625</v>
      </c>
      <c r="E6" s="96">
        <f>Data__2[[#This Row],[Project_2]]/K$4</f>
        <v>0.16269476831267007</v>
      </c>
      <c r="F6" s="96">
        <f>Data__2[[#This Row],[Market]]/L$4</f>
        <v>0.24881687632442917</v>
      </c>
      <c r="G6" s="35">
        <f>L$24*Data__2[[#This Row],[Return Market]]*J$4</f>
        <v>13.823159795801637</v>
      </c>
      <c r="H6" s="35">
        <f>M$24*Data__2[[#This Row],[Return Market]]*K$4</f>
        <v>14.51431778559172</v>
      </c>
      <c r="I6" s="35"/>
      <c r="J6" s="117" t="s">
        <v>100</v>
      </c>
      <c r="K6" s="61" t="s">
        <v>155</v>
      </c>
      <c r="L6" s="77" t="s">
        <v>152</v>
      </c>
      <c r="M6" s="77" t="s">
        <v>153</v>
      </c>
    </row>
    <row r="7" spans="1:13">
      <c r="A7" s="35">
        <v>-25.71553481698863</v>
      </c>
      <c r="B7" s="35">
        <v>-26.679817572664142</v>
      </c>
      <c r="C7" s="35">
        <v>-105.26544017809596</v>
      </c>
      <c r="D7" s="96">
        <f>Data__2[[#This Row],[Project_1]]/J$4</f>
        <v>-0.17143689877992419</v>
      </c>
      <c r="E7" s="96">
        <f>Data__2[[#This Row],[Project_2]]/K$4</f>
        <v>-0.17786545048442762</v>
      </c>
      <c r="F7" s="96">
        <f>Data__2[[#This Row],[Market]]/L$4</f>
        <v>-0.10526544017809596</v>
      </c>
      <c r="G7" s="35">
        <f>L$24*Data__2[[#This Row],[Return Market]]*J$4</f>
        <v>-5.8480800098942263</v>
      </c>
      <c r="H7" s="35">
        <f>M$24*Data__2[[#This Row],[Return Market]]*K$4</f>
        <v>-6.1404840103889393</v>
      </c>
      <c r="I7" s="35"/>
      <c r="J7" s="117"/>
      <c r="K7" s="77" t="s">
        <v>156</v>
      </c>
      <c r="L7" s="32">
        <f>AVERAGE(Data__2[Project_1])</f>
        <v>10.999999999999996</v>
      </c>
      <c r="M7" s="32">
        <f>AVERAGE(Data__2[Project_2])</f>
        <v>9.9999999999999947</v>
      </c>
    </row>
    <row r="8" spans="1:13">
      <c r="A8" s="35">
        <v>21.978491022242142</v>
      </c>
      <c r="B8" s="35">
        <v>30.846622430133706</v>
      </c>
      <c r="C8" s="35">
        <v>442.91339043890832</v>
      </c>
      <c r="D8" s="96">
        <f>Data__2[[#This Row],[Project_1]]/J$4</f>
        <v>0.14652327348161429</v>
      </c>
      <c r="E8" s="96">
        <f>Data__2[[#This Row],[Project_2]]/K$4</f>
        <v>0.20564414953422472</v>
      </c>
      <c r="F8" s="96">
        <f>Data__2[[#This Row],[Market]]/L$4</f>
        <v>0.44291339043890832</v>
      </c>
      <c r="G8" s="35">
        <f>L$24*Data__2[[#This Row],[Return Market]]*J$4</f>
        <v>24.606299468828269</v>
      </c>
      <c r="H8" s="35">
        <f>M$24*Data__2[[#This Row],[Return Market]]*K$4</f>
        <v>25.836614442269685</v>
      </c>
      <c r="I8" s="35"/>
      <c r="J8" s="117"/>
      <c r="K8" s="77" t="s">
        <v>157</v>
      </c>
      <c r="L8" s="92">
        <f>L7/J4</f>
        <v>7.3333333333333306E-2</v>
      </c>
      <c r="M8" s="92">
        <f>M7/K4</f>
        <v>6.6666666666666638E-2</v>
      </c>
    </row>
    <row r="9" spans="1:13">
      <c r="A9" s="35">
        <v>15.344333983368719</v>
      </c>
      <c r="B9" s="35">
        <v>4.155370835769741</v>
      </c>
      <c r="C9" s="35">
        <v>52.618690236783081</v>
      </c>
      <c r="D9" s="96">
        <f>Data__2[[#This Row],[Project_1]]/J$4</f>
        <v>0.1022955598891248</v>
      </c>
      <c r="E9" s="96">
        <f>Data__2[[#This Row],[Project_2]]/K$4</f>
        <v>2.7702472238464941E-2</v>
      </c>
      <c r="F9" s="96">
        <f>Data__2[[#This Row],[Market]]/L$4</f>
        <v>5.2618690236783082E-2</v>
      </c>
      <c r="G9" s="35">
        <f>L$24*Data__2[[#This Row],[Return Market]]*J$4</f>
        <v>2.9232605687101749</v>
      </c>
      <c r="H9" s="35">
        <f>M$24*Data__2[[#This Row],[Return Market]]*K$4</f>
        <v>3.069423597145684</v>
      </c>
      <c r="I9" s="35"/>
      <c r="J9" s="35"/>
      <c r="K9" s="35"/>
      <c r="L9" s="35"/>
      <c r="M9" s="35"/>
    </row>
    <row r="10" spans="1:13">
      <c r="A10" s="35">
        <v>9.3243394268344169</v>
      </c>
      <c r="B10" s="35">
        <v>6.3908474708512681</v>
      </c>
      <c r="C10" s="35">
        <v>54.986515907549801</v>
      </c>
      <c r="D10" s="96">
        <f>Data__2[[#This Row],[Project_1]]/J$4</f>
        <v>6.2162262845562782E-2</v>
      </c>
      <c r="E10" s="96">
        <f>Data__2[[#This Row],[Project_2]]/K$4</f>
        <v>4.2605649805675119E-2</v>
      </c>
      <c r="F10" s="96">
        <f>Data__2[[#This Row],[Market]]/L$4</f>
        <v>5.4986515907549799E-2</v>
      </c>
      <c r="G10" s="35">
        <f>L$24*Data__2[[#This Row],[Return Market]]*J$4</f>
        <v>3.0548064393083254</v>
      </c>
      <c r="H10" s="35">
        <f>M$24*Data__2[[#This Row],[Return Market]]*K$4</f>
        <v>3.2075467612737425</v>
      </c>
      <c r="I10" s="35"/>
      <c r="J10" s="117" t="s">
        <v>101</v>
      </c>
      <c r="K10" s="61" t="s">
        <v>158</v>
      </c>
      <c r="L10" s="77" t="s">
        <v>152</v>
      </c>
      <c r="M10" s="77" t="s">
        <v>153</v>
      </c>
    </row>
    <row r="11" spans="1:13">
      <c r="A11" s="35">
        <v>-15.050506306581955</v>
      </c>
      <c r="B11" s="35">
        <v>-17.780550558306103</v>
      </c>
      <c r="C11" s="35">
        <v>-212.30574375284527</v>
      </c>
      <c r="D11" s="96">
        <f>Data__2[[#This Row],[Project_1]]/J$4</f>
        <v>-0.10033670871054637</v>
      </c>
      <c r="E11" s="96">
        <f>Data__2[[#This Row],[Project_2]]/K$4</f>
        <v>-0.11853700372204069</v>
      </c>
      <c r="F11" s="96">
        <f>Data__2[[#This Row],[Market]]/L$4</f>
        <v>-0.21230574375284528</v>
      </c>
      <c r="G11" s="35">
        <f>L$24*Data__2[[#This Row],[Return Market]]*J$4</f>
        <v>-11.794763541824752</v>
      </c>
      <c r="H11" s="35">
        <f>M$24*Data__2[[#This Row],[Return Market]]*K$4</f>
        <v>-12.384501718915992</v>
      </c>
      <c r="I11" s="35"/>
      <c r="J11" s="117"/>
      <c r="K11" s="77" t="s">
        <v>159</v>
      </c>
      <c r="L11" s="92">
        <f>AVERAGE(Data__2[Return Proj.1])</f>
        <v>7.3333333333333334E-2</v>
      </c>
      <c r="M11" s="92">
        <f>AVERAGE(Data__2[Return Proj.2])</f>
        <v>6.6666666666666693E-2</v>
      </c>
    </row>
    <row r="12" spans="1:13">
      <c r="A12" s="35">
        <v>37.252637934201346</v>
      </c>
      <c r="B12" s="35">
        <v>20.30224165502317</v>
      </c>
      <c r="C12" s="35">
        <v>156.21933298759524</v>
      </c>
      <c r="D12" s="96">
        <f>Data__2[[#This Row],[Project_1]]/J$4</f>
        <v>0.24835091956134231</v>
      </c>
      <c r="E12" s="96">
        <f>Data__2[[#This Row],[Project_2]]/K$4</f>
        <v>0.13534827770015448</v>
      </c>
      <c r="F12" s="96">
        <f>Data__2[[#This Row],[Market]]/L$4</f>
        <v>0.15621933298759524</v>
      </c>
      <c r="G12" s="35">
        <f>L$24*Data__2[[#This Row],[Return Market]]*J$4</f>
        <v>8.6788518326441899</v>
      </c>
      <c r="H12" s="35">
        <f>M$24*Data__2[[#This Row],[Return Market]]*K$4</f>
        <v>9.1127944242763999</v>
      </c>
      <c r="I12" s="35"/>
      <c r="J12" s="117"/>
      <c r="K12" s="77" t="s">
        <v>160</v>
      </c>
      <c r="L12" s="92">
        <f>_xlfn.STDEV.S(Data__2[Return Proj.1])</f>
        <v>0.13333333333333336</v>
      </c>
      <c r="M12" s="92">
        <f>_xlfn.STDEV.S(Data__2[Return Proj.2])</f>
        <v>0.1000000000000012</v>
      </c>
    </row>
    <row r="13" spans="1:13">
      <c r="A13" s="35">
        <v>-16.083609597101272</v>
      </c>
      <c r="B13" s="35">
        <v>30.092132616369959</v>
      </c>
      <c r="C13" s="35">
        <v>-98.272310158562618</v>
      </c>
      <c r="D13" s="96">
        <f>Data__2[[#This Row],[Project_1]]/J$4</f>
        <v>-0.10722406398067515</v>
      </c>
      <c r="E13" s="96">
        <f>Data__2[[#This Row],[Project_2]]/K$4</f>
        <v>0.20061421744246638</v>
      </c>
      <c r="F13" s="96">
        <f>Data__2[[#This Row],[Market]]/L$4</f>
        <v>-9.8272310158562623E-2</v>
      </c>
      <c r="G13" s="35">
        <f>L$24*Data__2[[#This Row],[Return Market]]*J$4</f>
        <v>-5.4595727865868184</v>
      </c>
      <c r="H13" s="35">
        <f>M$24*Data__2[[#This Row],[Return Market]]*K$4</f>
        <v>-5.7325514259161601</v>
      </c>
      <c r="I13" s="35"/>
      <c r="J13" s="117"/>
      <c r="K13" s="77" t="s">
        <v>161</v>
      </c>
      <c r="L13" s="32">
        <f>(L11-$M$4)/L12</f>
        <v>0.24999999999999994</v>
      </c>
      <c r="M13" s="78">
        <f>(M11-$M$4)/M12</f>
        <v>0.26666666666666372</v>
      </c>
    </row>
    <row r="14" spans="1:13">
      <c r="A14" s="35">
        <v>-8.2116793713908685</v>
      </c>
      <c r="B14" s="35">
        <v>11.146187256852583</v>
      </c>
      <c r="C14" s="35">
        <v>236.2614997823967</v>
      </c>
      <c r="D14" s="96">
        <f>Data__2[[#This Row],[Project_1]]/J$4</f>
        <v>-5.4744529142605788E-2</v>
      </c>
      <c r="E14" s="96">
        <f>Data__2[[#This Row],[Project_2]]/K$4</f>
        <v>7.4307915045683889E-2</v>
      </c>
      <c r="F14" s="96">
        <f>Data__2[[#This Row],[Market]]/L$4</f>
        <v>0.23626149978239669</v>
      </c>
      <c r="G14" s="35">
        <f>L$24*Data__2[[#This Row],[Return Market]]*J$4</f>
        <v>13.125638876799831</v>
      </c>
      <c r="H14" s="35">
        <f>M$24*Data__2[[#This Row],[Return Market]]*K$4</f>
        <v>13.781920820639824</v>
      </c>
      <c r="I14" s="35"/>
      <c r="J14" s="35"/>
      <c r="K14" s="35"/>
      <c r="L14" s="35"/>
      <c r="M14" s="35"/>
    </row>
    <row r="15" spans="1:13">
      <c r="A15" s="35">
        <v>4.5965926422782166</v>
      </c>
      <c r="B15" s="35">
        <v>9.9698185451634878</v>
      </c>
      <c r="C15" s="35">
        <v>170.19215673310055</v>
      </c>
      <c r="D15" s="96">
        <f>Data__2[[#This Row],[Project_1]]/J$4</f>
        <v>3.0643950948521445E-2</v>
      </c>
      <c r="E15" s="96">
        <f>Data__2[[#This Row],[Project_2]]/K$4</f>
        <v>6.6465456967756589E-2</v>
      </c>
      <c r="F15" s="96">
        <f>Data__2[[#This Row],[Market]]/L$4</f>
        <v>0.17019215673310054</v>
      </c>
      <c r="G15" s="35">
        <f>L$24*Data__2[[#This Row],[Return Market]]*J$4</f>
        <v>9.4551198185055956</v>
      </c>
      <c r="H15" s="35">
        <f>M$24*Data__2[[#This Row],[Return Market]]*K$4</f>
        <v>9.9278758094308781</v>
      </c>
      <c r="I15" s="35"/>
      <c r="J15" s="117" t="s">
        <v>106</v>
      </c>
      <c r="K15" s="61" t="s">
        <v>162</v>
      </c>
      <c r="L15" s="77" t="s">
        <v>152</v>
      </c>
      <c r="M15" s="77" t="s">
        <v>153</v>
      </c>
    </row>
    <row r="16" spans="1:13">
      <c r="A16" s="35">
        <v>2.3525825895505896</v>
      </c>
      <c r="B16" s="35">
        <v>9.2621207630547033</v>
      </c>
      <c r="C16" s="35">
        <v>90.069832479959473</v>
      </c>
      <c r="D16" s="96">
        <f>Data__2[[#This Row],[Project_1]]/J$4</f>
        <v>1.5683883930337265E-2</v>
      </c>
      <c r="E16" s="96">
        <f>Data__2[[#This Row],[Project_2]]/K$4</f>
        <v>6.1747471753698019E-2</v>
      </c>
      <c r="F16" s="96">
        <f>Data__2[[#This Row],[Market]]/L$4</f>
        <v>9.0069832479959477E-2</v>
      </c>
      <c r="G16" s="35">
        <f>L$24*Data__2[[#This Row],[Return Market]]*J$4</f>
        <v>5.0038795822199766</v>
      </c>
      <c r="H16" s="35">
        <f>M$24*Data__2[[#This Row],[Return Market]]*K$4</f>
        <v>5.2540735613309764</v>
      </c>
      <c r="I16" s="35"/>
      <c r="J16" s="117"/>
      <c r="K16" s="77" t="s">
        <v>129</v>
      </c>
      <c r="L16" s="65">
        <v>0.01</v>
      </c>
      <c r="M16" s="65">
        <v>0.01</v>
      </c>
    </row>
    <row r="17" spans="1:13">
      <c r="A17" s="35">
        <v>-6.7164978205176027</v>
      </c>
      <c r="B17" s="35">
        <v>2.2774771859919722</v>
      </c>
      <c r="C17" s="35">
        <v>209.9685871557798</v>
      </c>
      <c r="D17" s="96">
        <f>Data__2[[#This Row],[Project_1]]/J$4</f>
        <v>-4.4776652136784015E-2</v>
      </c>
      <c r="E17" s="96">
        <f>Data__2[[#This Row],[Project_2]]/K$4</f>
        <v>1.5183181239946482E-2</v>
      </c>
      <c r="F17" s="96">
        <f>Data__2[[#This Row],[Market]]/L$4</f>
        <v>0.20996858715577979</v>
      </c>
      <c r="G17" s="35">
        <f>L$24*Data__2[[#This Row],[Return Market]]*J$4</f>
        <v>11.664921508654444</v>
      </c>
      <c r="H17" s="35">
        <f>M$24*Data__2[[#This Row],[Return Market]]*K$4</f>
        <v>12.24816758408717</v>
      </c>
      <c r="I17" s="35"/>
      <c r="J17" s="117"/>
      <c r="K17" s="77" t="s">
        <v>131</v>
      </c>
      <c r="L17" s="33" cm="1">
        <f t="array" ref="L17">ABS(INDEX(_xlfn._xlws.SORT(Data__2[Return Proj.1]),L16*COUNT(Data__2[Return Proj.1])))*J4</f>
        <v>31.379408642466124</v>
      </c>
      <c r="M17" s="33" cm="1">
        <f t="array" ref="M17">ABS(INDEX(_xlfn._xlws.SORT(Data__2[Return Proj.2]),M16*COUNT(Data__2[Return Proj.2])))*K4</f>
        <v>26.666312290809373</v>
      </c>
    </row>
    <row r="18" spans="1:13">
      <c r="A18" s="35">
        <v>16.031565016010795</v>
      </c>
      <c r="B18" s="35">
        <v>10.450396520710779</v>
      </c>
      <c r="C18" s="35">
        <v>133.60143648456955</v>
      </c>
      <c r="D18" s="96">
        <f>Data__2[[#This Row],[Project_1]]/J$4</f>
        <v>0.10687710010673863</v>
      </c>
      <c r="E18" s="96">
        <f>Data__2[[#This Row],[Project_2]]/K$4</f>
        <v>6.9669310138071858E-2</v>
      </c>
      <c r="F18" s="96">
        <f>Data__2[[#This Row],[Market]]/L$4</f>
        <v>0.13360143648456954</v>
      </c>
      <c r="G18" s="35">
        <f>L$24*Data__2[[#This Row],[Return Market]]*J$4</f>
        <v>7.4223020269205389</v>
      </c>
      <c r="H18" s="35">
        <f>M$24*Data__2[[#This Row],[Return Market]]*K$4</f>
        <v>7.793417128266567</v>
      </c>
      <c r="I18" s="35"/>
      <c r="J18" s="117"/>
      <c r="K18" s="77" t="s">
        <v>163</v>
      </c>
      <c r="L18" s="84">
        <f>L7/L17</f>
        <v>0.35054835243496485</v>
      </c>
      <c r="M18" s="83">
        <f>M7/M17</f>
        <v>0.3750049834767189</v>
      </c>
    </row>
    <row r="19" spans="1:13">
      <c r="A19" s="35">
        <v>13.29483857535107</v>
      </c>
      <c r="B19" s="35">
        <v>-19.767545860769864</v>
      </c>
      <c r="C19" s="35">
        <v>60.476872037094566</v>
      </c>
      <c r="D19" s="96">
        <f>Data__2[[#This Row],[Project_1]]/J$4</f>
        <v>8.8632257169007134E-2</v>
      </c>
      <c r="E19" s="96">
        <f>Data__2[[#This Row],[Project_2]]/K$4</f>
        <v>-0.1317836390717991</v>
      </c>
      <c r="F19" s="96">
        <f>Data__2[[#This Row],[Market]]/L$4</f>
        <v>6.0476872037094564E-2</v>
      </c>
      <c r="G19" s="35">
        <f>L$24*Data__2[[#This Row],[Return Market]]*J$4</f>
        <v>3.3598262242830352</v>
      </c>
      <c r="H19" s="35">
        <f>M$24*Data__2[[#This Row],[Return Market]]*K$4</f>
        <v>3.5278175354971877</v>
      </c>
      <c r="I19" s="35"/>
      <c r="J19" s="35"/>
      <c r="K19" s="35"/>
      <c r="L19" s="35"/>
      <c r="M19" s="35"/>
    </row>
    <row r="20" spans="1:13">
      <c r="A20" s="35">
        <v>-0.20886742224337596</v>
      </c>
      <c r="B20" s="35">
        <v>8.4820933164985899</v>
      </c>
      <c r="C20" s="35">
        <v>-74.839204942302359</v>
      </c>
      <c r="D20" s="96">
        <f>Data__2[[#This Row],[Project_1]]/J$4</f>
        <v>-1.3924494816225064E-3</v>
      </c>
      <c r="E20" s="96">
        <f>Data__2[[#This Row],[Project_2]]/K$4</f>
        <v>5.6547288776657267E-2</v>
      </c>
      <c r="F20" s="96">
        <f>Data__2[[#This Row],[Market]]/L$4</f>
        <v>-7.4839204942302354E-2</v>
      </c>
      <c r="G20" s="35">
        <f>L$24*Data__2[[#This Row],[Return Market]]*J$4</f>
        <v>-4.1577336079056915</v>
      </c>
      <c r="H20" s="35">
        <f>M$24*Data__2[[#This Row],[Return Market]]*K$4</f>
        <v>-4.3656202883009767</v>
      </c>
      <c r="I20" s="35"/>
      <c r="J20" s="117" t="s">
        <v>109</v>
      </c>
      <c r="K20" s="162" t="s">
        <v>164</v>
      </c>
      <c r="L20" s="162"/>
      <c r="M20" s="33">
        <f>_xlfn.VAR.S(Data__2[Return Market])</f>
        <v>3.2400000000000012E-2</v>
      </c>
    </row>
    <row r="21" spans="1:13">
      <c r="A21" s="35">
        <v>17.648183495149851</v>
      </c>
      <c r="B21" s="35">
        <v>15.34469942893309</v>
      </c>
      <c r="C21" s="35">
        <v>202.11788683242025</v>
      </c>
      <c r="D21" s="96">
        <f>Data__2[[#This Row],[Project_1]]/J$4</f>
        <v>0.11765455663433234</v>
      </c>
      <c r="E21" s="96">
        <f>Data__2[[#This Row],[Project_2]]/K$4</f>
        <v>0.10229799619288726</v>
      </c>
      <c r="F21" s="96">
        <f>Data__2[[#This Row],[Market]]/L$4</f>
        <v>0.20211788683242024</v>
      </c>
      <c r="G21" s="35">
        <f>L$24*Data__2[[#This Row],[Return Market]]*J$4</f>
        <v>11.228771490690026</v>
      </c>
      <c r="H21" s="35">
        <f>M$24*Data__2[[#This Row],[Return Market]]*K$4</f>
        <v>11.79021006522453</v>
      </c>
      <c r="I21" s="35"/>
      <c r="J21" s="117"/>
    </row>
    <row r="22" spans="1:13">
      <c r="A22" s="35">
        <v>60.266951196605788</v>
      </c>
      <c r="B22" s="35">
        <v>29.50646132673068</v>
      </c>
      <c r="C22" s="35">
        <v>82.385014187069714</v>
      </c>
      <c r="D22" s="96">
        <f>Data__2[[#This Row],[Project_1]]/J$4</f>
        <v>0.40177967464403858</v>
      </c>
      <c r="E22" s="96">
        <f>Data__2[[#This Row],[Project_2]]/K$4</f>
        <v>0.19670974217820453</v>
      </c>
      <c r="F22" s="96">
        <f>Data__2[[#This Row],[Market]]/L$4</f>
        <v>8.2385014187069713E-2</v>
      </c>
      <c r="G22" s="35">
        <f>L$24*Data__2[[#This Row],[Return Market]]*J$4</f>
        <v>4.5769452326149898</v>
      </c>
      <c r="H22" s="35">
        <f>M$24*Data__2[[#This Row],[Return Market]]*K$4</f>
        <v>4.8057924942457388</v>
      </c>
      <c r="I22" s="35"/>
      <c r="J22" s="117"/>
      <c r="K22" s="97" t="s">
        <v>165</v>
      </c>
      <c r="L22" s="77" t="s">
        <v>152</v>
      </c>
      <c r="M22" s="77" t="s">
        <v>153</v>
      </c>
    </row>
    <row r="23" spans="1:13">
      <c r="A23" s="35">
        <v>23.76129138742894</v>
      </c>
      <c r="B23" s="35">
        <v>12.195521802063148</v>
      </c>
      <c r="C23" s="35">
        <v>34.01723744362981</v>
      </c>
      <c r="D23" s="96">
        <f>Data__2[[#This Row],[Project_1]]/J$4</f>
        <v>0.15840860924952627</v>
      </c>
      <c r="E23" s="96">
        <f>Data__2[[#This Row],[Project_2]]/K$4</f>
        <v>8.1303478680420982E-2</v>
      </c>
      <c r="F23" s="96">
        <f>Data__2[[#This Row],[Market]]/L$4</f>
        <v>3.4017237443629812E-2</v>
      </c>
      <c r="G23" s="35">
        <f>L$24*Data__2[[#This Row],[Return Market]]*J$4</f>
        <v>1.8898465246461027</v>
      </c>
      <c r="H23" s="35">
        <f>M$24*Data__2[[#This Row],[Return Market]]*K$4</f>
        <v>1.9843388508784083</v>
      </c>
      <c r="I23" s="35"/>
      <c r="J23" s="117"/>
      <c r="K23" s="77" t="s">
        <v>166</v>
      </c>
      <c r="L23" s="32">
        <f>_xlfn.COVARIANCE.S(Data__2[Return Proj.1],Data__2[Return Market])</f>
        <v>1.2000000000000018E-2</v>
      </c>
      <c r="M23" s="32">
        <f>_xlfn.COVARIANCE.S(Data__2[Return Proj.2],Data__2[Return Market])</f>
        <v>1.2600000000000021E-2</v>
      </c>
    </row>
    <row r="24" spans="1:13">
      <c r="A24" s="35">
        <v>2.7451465930125174</v>
      </c>
      <c r="B24" s="35">
        <v>25.208492958760147</v>
      </c>
      <c r="C24" s="35">
        <v>96.76437011794053</v>
      </c>
      <c r="D24" s="96">
        <f>Data__2[[#This Row],[Project_1]]/J$4</f>
        <v>1.8300977286750116E-2</v>
      </c>
      <c r="E24" s="96">
        <f>Data__2[[#This Row],[Project_2]]/K$4</f>
        <v>0.16805661972506764</v>
      </c>
      <c r="F24" s="96">
        <f>Data__2[[#This Row],[Market]]/L$4</f>
        <v>9.6764370117940535E-2</v>
      </c>
      <c r="G24" s="35">
        <f>L$24*Data__2[[#This Row],[Return Market]]*J$4</f>
        <v>5.3757983398855913</v>
      </c>
      <c r="H24" s="35">
        <f>M$24*Data__2[[#This Row],[Return Market]]*K$4</f>
        <v>5.6445882568798718</v>
      </c>
      <c r="I24" s="35"/>
      <c r="J24" s="117"/>
      <c r="K24" s="77" t="s">
        <v>167</v>
      </c>
      <c r="L24" s="33">
        <f>L23/$M$20</f>
        <v>0.37037037037037079</v>
      </c>
      <c r="M24" s="33">
        <f>M23/$M$20</f>
        <v>0.38888888888888939</v>
      </c>
    </row>
    <row r="25" spans="1:13">
      <c r="A25" s="35">
        <v>7.2322940245256113</v>
      </c>
      <c r="B25" s="35">
        <v>19.083663956703575</v>
      </c>
      <c r="C25" s="35">
        <v>63.825375761481993</v>
      </c>
      <c r="D25" s="96">
        <f>Data__2[[#This Row],[Project_1]]/J$4</f>
        <v>4.8215293496837411E-2</v>
      </c>
      <c r="E25" s="96">
        <f>Data__2[[#This Row],[Project_2]]/K$4</f>
        <v>0.12722442637802384</v>
      </c>
      <c r="F25" s="96">
        <f>Data__2[[#This Row],[Market]]/L$4</f>
        <v>6.3825375761481992E-2</v>
      </c>
      <c r="G25" s="35">
        <f>L$24*Data__2[[#This Row],[Return Market]]*J$4</f>
        <v>3.5458542089712259</v>
      </c>
      <c r="H25" s="35">
        <f>M$24*Data__2[[#This Row],[Return Market]]*K$4</f>
        <v>3.7231469194197877</v>
      </c>
      <c r="I25" s="35"/>
      <c r="J25" s="117"/>
      <c r="K25" s="77" t="s">
        <v>129</v>
      </c>
      <c r="L25" s="65">
        <v>0.01</v>
      </c>
      <c r="M25" s="65">
        <v>0.01</v>
      </c>
    </row>
    <row r="26" spans="1:13">
      <c r="A26" s="35">
        <v>16.802770820909632</v>
      </c>
      <c r="B26" s="35">
        <v>35.549006302402361</v>
      </c>
      <c r="C26" s="35">
        <v>306.68427871380288</v>
      </c>
      <c r="D26" s="96">
        <f>Data__2[[#This Row],[Project_1]]/J$4</f>
        <v>0.11201847213939754</v>
      </c>
      <c r="E26" s="96">
        <f>Data__2[[#This Row],[Project_2]]/K$4</f>
        <v>0.23699337534934908</v>
      </c>
      <c r="F26" s="96">
        <f>Data__2[[#This Row],[Market]]/L$4</f>
        <v>0.30668427871380288</v>
      </c>
      <c r="G26" s="35">
        <f>L$24*Data__2[[#This Row],[Return Market]]*J$4</f>
        <v>17.038015484100178</v>
      </c>
      <c r="H26" s="35">
        <f>M$24*Data__2[[#This Row],[Return Market]]*K$4</f>
        <v>17.889916258305192</v>
      </c>
      <c r="I26" s="35"/>
      <c r="J26" s="117"/>
      <c r="K26" s="77" t="s">
        <v>168</v>
      </c>
      <c r="L26" s="32">
        <f>AVERAGE(Data__2[Respective quantile (proj.1)])</f>
        <v>5.0000000000000036</v>
      </c>
      <c r="M26" s="32">
        <f>AVERAGE(Data__2[Respective quantile (proj.2)])</f>
        <v>5.2499999999999973</v>
      </c>
    </row>
    <row r="27" spans="1:13">
      <c r="A27" s="35">
        <v>36.161661645745191</v>
      </c>
      <c r="B27" s="35">
        <v>10.255080408105638</v>
      </c>
      <c r="C27" s="35">
        <v>160.51898036838048</v>
      </c>
      <c r="D27" s="96">
        <f>Data__2[[#This Row],[Project_1]]/J$4</f>
        <v>0.24107774430496795</v>
      </c>
      <c r="E27" s="96">
        <f>Data__2[[#This Row],[Project_2]]/K$4</f>
        <v>6.8367202720704248E-2</v>
      </c>
      <c r="F27" s="96">
        <f>Data__2[[#This Row],[Market]]/L$4</f>
        <v>0.16051898036838047</v>
      </c>
      <c r="G27" s="35">
        <f>L$24*Data__2[[#This Row],[Return Market]]*J$4</f>
        <v>8.9177211315767035</v>
      </c>
      <c r="H27" s="35">
        <f>M$24*Data__2[[#This Row],[Return Market]]*K$4</f>
        <v>9.3636071881555392</v>
      </c>
      <c r="I27" s="35"/>
      <c r="J27" s="117"/>
      <c r="K27" s="77" t="s">
        <v>131</v>
      </c>
      <c r="L27" s="33" cm="1">
        <f t="array" ref="L27">ABS(INDEX(_xlfn._xlws.SORT(Data__2[Respective quantile (proj.1)]),L25*COUNT(Data__2[Respective quantile (proj.1)])))</f>
        <v>18.187592716327242</v>
      </c>
      <c r="M27" s="33" cm="1">
        <f t="array" ref="M27">ABS(INDEX(_xlfn._xlws.SORT(Data__2[Respective quantile (proj.2)]),M25*COUNT(Data__2[Respective quantile (proj.2)])))</f>
        <v>19.096972352143602</v>
      </c>
    </row>
    <row r="28" spans="1:13">
      <c r="A28" s="35">
        <v>23.165563974440907</v>
      </c>
      <c r="B28" s="35">
        <v>35.181409131978633</v>
      </c>
      <c r="C28" s="35">
        <v>460.77826736322419</v>
      </c>
      <c r="D28" s="96">
        <f>Data__2[[#This Row],[Project_1]]/J$4</f>
        <v>0.15443709316293938</v>
      </c>
      <c r="E28" s="96">
        <f>Data__2[[#This Row],[Project_2]]/K$4</f>
        <v>0.23454272754652422</v>
      </c>
      <c r="F28" s="96">
        <f>Data__2[[#This Row],[Market]]/L$4</f>
        <v>0.46077826736322419</v>
      </c>
      <c r="G28" s="35">
        <f>L$24*Data__2[[#This Row],[Return Market]]*J$4</f>
        <v>25.598792631290262</v>
      </c>
      <c r="H28" s="35">
        <f>M$24*Data__2[[#This Row],[Return Market]]*K$4</f>
        <v>26.878732262854779</v>
      </c>
      <c r="I28" s="35"/>
      <c r="J28" s="117"/>
      <c r="K28" s="77" t="s">
        <v>169</v>
      </c>
      <c r="L28" s="98">
        <f>L26/L27</f>
        <v>0.27491268789582241</v>
      </c>
      <c r="M28" s="98">
        <f>M26/M27</f>
        <v>0.27491268789582207</v>
      </c>
    </row>
    <row r="29" spans="1:13">
      <c r="A29" s="35">
        <v>7.1742320516021589</v>
      </c>
      <c r="B29" s="35">
        <v>5.7346926541527878</v>
      </c>
      <c r="C29" s="35">
        <v>-108.82076982446355</v>
      </c>
      <c r="D29" s="96">
        <f>Data__2[[#This Row],[Project_1]]/J$4</f>
        <v>4.7828213677347728E-2</v>
      </c>
      <c r="E29" s="96">
        <f>Data__2[[#This Row],[Project_2]]/K$4</f>
        <v>3.8231284361018587E-2</v>
      </c>
      <c r="F29" s="96">
        <f>Data__2[[#This Row],[Market]]/L$4</f>
        <v>-0.10882076982446355</v>
      </c>
      <c r="G29" s="35">
        <f>L$24*Data__2[[#This Row],[Return Market]]*J$4</f>
        <v>-6.0455983235813147</v>
      </c>
      <c r="H29" s="35">
        <f>M$24*Data__2[[#This Row],[Return Market]]*K$4</f>
        <v>-6.3478782397603819</v>
      </c>
      <c r="I29" s="35"/>
      <c r="J29" s="35"/>
    </row>
    <row r="30" spans="1:13">
      <c r="A30" s="35">
        <v>33.785561523519732</v>
      </c>
      <c r="B30" s="35">
        <v>12.600191093804725</v>
      </c>
      <c r="C30" s="35">
        <v>206.43835869488899</v>
      </c>
      <c r="D30" s="96">
        <f>Data__2[[#This Row],[Project_1]]/J$4</f>
        <v>0.22523707682346489</v>
      </c>
      <c r="E30" s="96">
        <f>Data__2[[#This Row],[Project_2]]/K$4</f>
        <v>8.4001273958698164E-2</v>
      </c>
      <c r="F30" s="96">
        <f>Data__2[[#This Row],[Market]]/L$4</f>
        <v>0.206438358694889</v>
      </c>
      <c r="G30" s="35">
        <f>L$24*Data__2[[#This Row],[Return Market]]*J$4</f>
        <v>11.468797705271623</v>
      </c>
      <c r="H30" s="35">
        <f>M$24*Data__2[[#This Row],[Return Market]]*K$4</f>
        <v>12.042237590535207</v>
      </c>
      <c r="I30" s="35"/>
      <c r="J30" s="35"/>
      <c r="K30" s="35"/>
      <c r="L30" s="35"/>
      <c r="M30" s="35"/>
    </row>
    <row r="31" spans="1:13">
      <c r="A31" s="35">
        <v>34.001810381884525</v>
      </c>
      <c r="B31" s="35">
        <v>26.128193308352905</v>
      </c>
      <c r="C31" s="35">
        <v>288.93340532365517</v>
      </c>
      <c r="D31" s="96">
        <f>Data__2[[#This Row],[Project_1]]/J$4</f>
        <v>0.22667873587923015</v>
      </c>
      <c r="E31" s="96">
        <f>Data__2[[#This Row],[Project_2]]/K$4</f>
        <v>0.17418795538901938</v>
      </c>
      <c r="F31" s="96">
        <f>Data__2[[#This Row],[Market]]/L$4</f>
        <v>0.28893340532365519</v>
      </c>
      <c r="G31" s="35">
        <f>L$24*Data__2[[#This Row],[Return Market]]*J$4</f>
        <v>16.051855851314198</v>
      </c>
      <c r="H31" s="35">
        <f>M$24*Data__2[[#This Row],[Return Market]]*K$4</f>
        <v>16.854448643879909</v>
      </c>
      <c r="I31" s="35"/>
      <c r="J31" s="35"/>
      <c r="K31" s="35"/>
      <c r="L31" s="35"/>
      <c r="M31" s="35"/>
    </row>
    <row r="32" spans="1:13">
      <c r="A32" s="35">
        <v>9.6992944697414654</v>
      </c>
      <c r="B32" s="35">
        <v>-1.6491502237144307</v>
      </c>
      <c r="C32" s="35">
        <v>-181.22958477415426</v>
      </c>
      <c r="D32" s="96">
        <f>Data__2[[#This Row],[Project_1]]/J$4</f>
        <v>6.4661963131609768E-2</v>
      </c>
      <c r="E32" s="96">
        <f>Data__2[[#This Row],[Project_2]]/K$4</f>
        <v>-1.0994334824762871E-2</v>
      </c>
      <c r="F32" s="96">
        <f>Data__2[[#This Row],[Market]]/L$4</f>
        <v>-0.18122958477415427</v>
      </c>
      <c r="G32" s="35">
        <f>L$24*Data__2[[#This Row],[Return Market]]*J$4</f>
        <v>-10.068310265230805</v>
      </c>
      <c r="H32" s="35">
        <f>M$24*Data__2[[#This Row],[Return Market]]*K$4</f>
        <v>-10.571725778492347</v>
      </c>
      <c r="I32" s="35"/>
      <c r="J32" s="35"/>
      <c r="K32" s="35"/>
      <c r="L32" s="35"/>
      <c r="M32" s="35"/>
    </row>
    <row r="33" spans="1:13">
      <c r="A33" s="35">
        <v>12.025234208268719</v>
      </c>
      <c r="B33" s="35">
        <v>15.878354947566741</v>
      </c>
      <c r="C33" s="35">
        <v>31.599696788972025</v>
      </c>
      <c r="D33" s="96">
        <f>Data__2[[#This Row],[Project_1]]/J$4</f>
        <v>8.0168228055124788E-2</v>
      </c>
      <c r="E33" s="96">
        <f>Data__2[[#This Row],[Project_2]]/K$4</f>
        <v>0.10585569965044495</v>
      </c>
      <c r="F33" s="96">
        <f>Data__2[[#This Row],[Market]]/L$4</f>
        <v>3.1599696788972023E-2</v>
      </c>
      <c r="G33" s="35">
        <f>L$24*Data__2[[#This Row],[Return Market]]*J$4</f>
        <v>1.7555387104984479</v>
      </c>
      <c r="H33" s="35">
        <f>M$24*Data__2[[#This Row],[Return Market]]*K$4</f>
        <v>1.8433156460233704</v>
      </c>
      <c r="I33" s="35"/>
      <c r="J33" s="35"/>
      <c r="K33" s="35"/>
      <c r="L33" s="35"/>
      <c r="M33" s="35"/>
    </row>
    <row r="34" spans="1:13">
      <c r="A34" s="35">
        <v>-5.9479169416946291</v>
      </c>
      <c r="B34" s="35">
        <v>-8.2483878367510606</v>
      </c>
      <c r="C34" s="35">
        <v>-75.47227705847655</v>
      </c>
      <c r="D34" s="96">
        <f>Data__2[[#This Row],[Project_1]]/J$4</f>
        <v>-3.9652779611297526E-2</v>
      </c>
      <c r="E34" s="96">
        <f>Data__2[[#This Row],[Project_2]]/K$4</f>
        <v>-5.4989252245007073E-2</v>
      </c>
      <c r="F34" s="96">
        <f>Data__2[[#This Row],[Market]]/L$4</f>
        <v>-7.5472277058476547E-2</v>
      </c>
      <c r="G34" s="35">
        <f>L$24*Data__2[[#This Row],[Return Market]]*J$4</f>
        <v>-4.1929042810264798</v>
      </c>
      <c r="H34" s="35">
        <f>M$24*Data__2[[#This Row],[Return Market]]*K$4</f>
        <v>-4.4025494950778041</v>
      </c>
      <c r="I34" s="35"/>
      <c r="J34" s="35"/>
      <c r="K34" s="35"/>
      <c r="L34" s="35"/>
      <c r="M34" s="35"/>
    </row>
    <row r="35" spans="1:13">
      <c r="A35" s="35">
        <v>-5.7089440311368094</v>
      </c>
      <c r="B35" s="35">
        <v>3.4783664869114448</v>
      </c>
      <c r="C35" s="35">
        <v>-78.64956103657147</v>
      </c>
      <c r="D35" s="96">
        <f>Data__2[[#This Row],[Project_1]]/J$4</f>
        <v>-3.8059626874245397E-2</v>
      </c>
      <c r="E35" s="96">
        <f>Data__2[[#This Row],[Project_2]]/K$4</f>
        <v>2.3189109912742964E-2</v>
      </c>
      <c r="F35" s="96">
        <f>Data__2[[#This Row],[Market]]/L$4</f>
        <v>-7.8649561036571475E-2</v>
      </c>
      <c r="G35" s="35">
        <f>L$24*Data__2[[#This Row],[Return Market]]*J$4</f>
        <v>-4.369420057587309</v>
      </c>
      <c r="H35" s="35">
        <f>M$24*Data__2[[#This Row],[Return Market]]*K$4</f>
        <v>-4.5878910604666752</v>
      </c>
      <c r="I35" s="35"/>
      <c r="J35" s="35"/>
      <c r="K35" s="35"/>
      <c r="L35" s="35"/>
      <c r="M35" s="35"/>
    </row>
    <row r="36" spans="1:13">
      <c r="A36" s="35">
        <v>-15.3876781245432</v>
      </c>
      <c r="B36" s="35">
        <v>18.868390842635772</v>
      </c>
      <c r="C36" s="35">
        <v>123.28545705472389</v>
      </c>
      <c r="D36" s="96">
        <f>Data__2[[#This Row],[Project_1]]/J$4</f>
        <v>-0.102584520830288</v>
      </c>
      <c r="E36" s="96">
        <f>Data__2[[#This Row],[Project_2]]/K$4</f>
        <v>0.12578927228423847</v>
      </c>
      <c r="F36" s="96">
        <f>Data__2[[#This Row],[Market]]/L$4</f>
        <v>0.12328545705472389</v>
      </c>
      <c r="G36" s="35">
        <f>L$24*Data__2[[#This Row],[Return Market]]*J$4</f>
        <v>6.8491920585957802</v>
      </c>
      <c r="H36" s="35">
        <f>M$24*Data__2[[#This Row],[Return Market]]*K$4</f>
        <v>7.1916516615255697</v>
      </c>
      <c r="I36" s="35"/>
      <c r="J36" s="35"/>
      <c r="K36" s="35"/>
      <c r="L36" s="35"/>
      <c r="M36" s="35"/>
    </row>
    <row r="37" spans="1:13">
      <c r="A37" s="35">
        <v>-0.46619204882324183</v>
      </c>
      <c r="B37" s="35">
        <v>-26.371736929766328</v>
      </c>
      <c r="C37" s="35">
        <v>-242.92789578855542</v>
      </c>
      <c r="D37" s="96">
        <f>Data__2[[#This Row],[Project_1]]/J$4</f>
        <v>-3.1079469921549458E-3</v>
      </c>
      <c r="E37" s="96">
        <f>Data__2[[#This Row],[Project_2]]/K$4</f>
        <v>-0.17581157953177551</v>
      </c>
      <c r="F37" s="96">
        <f>Data__2[[#This Row],[Market]]/L$4</f>
        <v>-0.24292789578855542</v>
      </c>
      <c r="G37" s="35">
        <f>L$24*Data__2[[#This Row],[Return Market]]*J$4</f>
        <v>-13.495994210475315</v>
      </c>
      <c r="H37" s="35">
        <f>M$24*Data__2[[#This Row],[Return Market]]*K$4</f>
        <v>-14.170793920999085</v>
      </c>
      <c r="I37" s="35"/>
      <c r="J37" s="35"/>
      <c r="K37" s="35"/>
      <c r="L37" s="35"/>
      <c r="M37" s="35"/>
    </row>
    <row r="38" spans="1:13">
      <c r="A38" s="35">
        <v>5.0575563264003991</v>
      </c>
      <c r="B38" s="35">
        <v>8.2112041038365771</v>
      </c>
      <c r="C38" s="35">
        <v>65.643518338515037</v>
      </c>
      <c r="D38" s="96">
        <f>Data__2[[#This Row],[Project_1]]/J$4</f>
        <v>3.371704217600266E-2</v>
      </c>
      <c r="E38" s="96">
        <f>Data__2[[#This Row],[Project_2]]/K$4</f>
        <v>5.4741360692243848E-2</v>
      </c>
      <c r="F38" s="96">
        <f>Data__2[[#This Row],[Market]]/L$4</f>
        <v>6.5643518338515033E-2</v>
      </c>
      <c r="G38" s="35">
        <f>L$24*Data__2[[#This Row],[Return Market]]*J$4</f>
        <v>3.6468621299175061</v>
      </c>
      <c r="H38" s="35">
        <f>M$24*Data__2[[#This Row],[Return Market]]*K$4</f>
        <v>3.8292052364133817</v>
      </c>
      <c r="I38" s="35"/>
      <c r="J38" s="35"/>
      <c r="K38" s="35"/>
      <c r="L38" s="35"/>
      <c r="M38" s="35"/>
    </row>
    <row r="39" spans="1:13">
      <c r="A39" s="35">
        <v>30.895541014631579</v>
      </c>
      <c r="B39" s="35">
        <v>30.35372873156124</v>
      </c>
      <c r="C39" s="35">
        <v>354.66800766579024</v>
      </c>
      <c r="D39" s="96">
        <f>Data__2[[#This Row],[Project_1]]/J$4</f>
        <v>0.2059702734308772</v>
      </c>
      <c r="E39" s="96">
        <f>Data__2[[#This Row],[Project_2]]/K$4</f>
        <v>0.2023581915437416</v>
      </c>
      <c r="F39" s="96">
        <f>Data__2[[#This Row],[Market]]/L$4</f>
        <v>0.35466800766579026</v>
      </c>
      <c r="G39" s="35">
        <f>L$24*Data__2[[#This Row],[Return Market]]*J$4</f>
        <v>19.703778203655034</v>
      </c>
      <c r="H39" s="35">
        <f>M$24*Data__2[[#This Row],[Return Market]]*K$4</f>
        <v>20.688967113837791</v>
      </c>
      <c r="I39" s="35"/>
      <c r="J39" s="35"/>
      <c r="K39" s="35"/>
      <c r="L39" s="35"/>
      <c r="M39" s="35"/>
    </row>
    <row r="40" spans="1:13">
      <c r="A40" s="35">
        <v>31.061048181647898</v>
      </c>
      <c r="B40" s="35">
        <v>-10.106275211885048</v>
      </c>
      <c r="C40" s="35">
        <v>-139.29551690014728</v>
      </c>
      <c r="D40" s="96">
        <f>Data__2[[#This Row],[Project_1]]/J$4</f>
        <v>0.20707365454431931</v>
      </c>
      <c r="E40" s="96">
        <f>Data__2[[#This Row],[Project_2]]/K$4</f>
        <v>-6.737516807923366E-2</v>
      </c>
      <c r="F40" s="96">
        <f>Data__2[[#This Row],[Market]]/L$4</f>
        <v>-0.13929551690014727</v>
      </c>
      <c r="G40" s="35">
        <f>L$24*Data__2[[#This Row],[Return Market]]*J$4</f>
        <v>-7.7386398277859678</v>
      </c>
      <c r="H40" s="35">
        <f>M$24*Data__2[[#This Row],[Return Market]]*K$4</f>
        <v>-8.1255718191752671</v>
      </c>
      <c r="I40" s="35"/>
      <c r="J40" s="35"/>
      <c r="K40" s="35"/>
      <c r="L40" s="35"/>
      <c r="M40" s="35"/>
    </row>
    <row r="41" spans="1:13">
      <c r="A41" s="35">
        <v>-18.888796428699987</v>
      </c>
      <c r="B41" s="35">
        <v>3.2131582503638541</v>
      </c>
      <c r="C41" s="35">
        <v>233.04667948662865</v>
      </c>
      <c r="D41" s="96">
        <f>Data__2[[#This Row],[Project_1]]/J$4</f>
        <v>-0.12592530952466657</v>
      </c>
      <c r="E41" s="96">
        <f>Data__2[[#This Row],[Project_2]]/K$4</f>
        <v>2.1421055002425693E-2</v>
      </c>
      <c r="F41" s="96">
        <f>Data__2[[#This Row],[Market]]/L$4</f>
        <v>0.23304667948662866</v>
      </c>
      <c r="G41" s="35">
        <f>L$24*Data__2[[#This Row],[Return Market]]*J$4</f>
        <v>12.947037749257163</v>
      </c>
      <c r="H41" s="35">
        <f>M$24*Data__2[[#This Row],[Return Market]]*K$4</f>
        <v>13.594389636720024</v>
      </c>
      <c r="I41" s="35"/>
      <c r="J41" s="35"/>
      <c r="K41" s="35"/>
      <c r="L41" s="35"/>
      <c r="M41" s="35"/>
    </row>
    <row r="42" spans="1:13">
      <c r="A42" s="35">
        <v>46.163908255196958</v>
      </c>
      <c r="B42" s="35">
        <v>28.299455645632612</v>
      </c>
      <c r="C42" s="35">
        <v>275.06393682154447</v>
      </c>
      <c r="D42" s="96">
        <f>Data__2[[#This Row],[Project_1]]/J$4</f>
        <v>0.30775938836797972</v>
      </c>
      <c r="E42" s="96">
        <f>Data__2[[#This Row],[Project_2]]/K$4</f>
        <v>0.18866303763755074</v>
      </c>
      <c r="F42" s="96">
        <f>Data__2[[#This Row],[Market]]/L$4</f>
        <v>0.27506393682154445</v>
      </c>
      <c r="G42" s="35">
        <f>L$24*Data__2[[#This Row],[Return Market]]*J$4</f>
        <v>15.281329823419153</v>
      </c>
      <c r="H42" s="35">
        <f>M$24*Data__2[[#This Row],[Return Market]]*K$4</f>
        <v>16.045396314590114</v>
      </c>
      <c r="I42" s="35"/>
      <c r="J42" s="35"/>
      <c r="K42" s="35"/>
      <c r="L42" s="35"/>
      <c r="M42" s="35"/>
    </row>
    <row r="43" spans="1:13">
      <c r="A43" s="35">
        <v>1.6067011934664279</v>
      </c>
      <c r="B43" s="35">
        <v>21.599700901292859</v>
      </c>
      <c r="C43" s="35">
        <v>171.6555365126533</v>
      </c>
      <c r="D43" s="96">
        <f>Data__2[[#This Row],[Project_1]]/J$4</f>
        <v>1.0711341289776187E-2</v>
      </c>
      <c r="E43" s="96">
        <f>Data__2[[#This Row],[Project_2]]/K$4</f>
        <v>0.14399800600861906</v>
      </c>
      <c r="F43" s="96">
        <f>Data__2[[#This Row],[Market]]/L$4</f>
        <v>0.17165553651265331</v>
      </c>
      <c r="G43" s="35">
        <f>L$24*Data__2[[#This Row],[Return Market]]*J$4</f>
        <v>9.5364186951474164</v>
      </c>
      <c r="H43" s="35">
        <f>M$24*Data__2[[#This Row],[Return Market]]*K$4</f>
        <v>10.01323962990479</v>
      </c>
      <c r="I43" s="35"/>
      <c r="J43" s="35"/>
      <c r="K43" s="35"/>
      <c r="L43" s="35"/>
      <c r="M43" s="35"/>
    </row>
    <row r="44" spans="1:13">
      <c r="A44" s="35">
        <v>23.545147778752263</v>
      </c>
      <c r="B44" s="35">
        <v>18.377450526856968</v>
      </c>
      <c r="C44" s="35">
        <v>145.2457728772784</v>
      </c>
      <c r="D44" s="96">
        <f>Data__2[[#This Row],[Project_1]]/J$4</f>
        <v>0.15696765185834841</v>
      </c>
      <c r="E44" s="96">
        <f>Data__2[[#This Row],[Project_2]]/K$4</f>
        <v>0.12251633684571313</v>
      </c>
      <c r="F44" s="96">
        <f>Data__2[[#This Row],[Market]]/L$4</f>
        <v>0.14524577287727841</v>
      </c>
      <c r="G44" s="35">
        <f>L$24*Data__2[[#This Row],[Return Market]]*J$4</f>
        <v>8.0692096042932544</v>
      </c>
      <c r="H44" s="35">
        <f>M$24*Data__2[[#This Row],[Return Market]]*K$4</f>
        <v>8.4726700845079179</v>
      </c>
      <c r="I44" s="35"/>
      <c r="J44" s="35"/>
      <c r="K44" s="35"/>
      <c r="L44" s="35"/>
      <c r="M44" s="35"/>
    </row>
    <row r="45" spans="1:13">
      <c r="A45" s="35">
        <v>1.311016844856713</v>
      </c>
      <c r="B45" s="35">
        <v>17.3903729905185</v>
      </c>
      <c r="C45" s="35">
        <v>62.742449673786965</v>
      </c>
      <c r="D45" s="96">
        <f>Data__2[[#This Row],[Project_1]]/J$4</f>
        <v>8.7401122990447538E-3</v>
      </c>
      <c r="E45" s="96">
        <f>Data__2[[#This Row],[Project_2]]/K$4</f>
        <v>0.11593581993679</v>
      </c>
      <c r="F45" s="96">
        <f>Data__2[[#This Row],[Market]]/L$4</f>
        <v>6.2742449673786962E-2</v>
      </c>
      <c r="G45" s="35">
        <f>L$24*Data__2[[#This Row],[Return Market]]*J$4</f>
        <v>3.4856916485437242</v>
      </c>
      <c r="H45" s="35">
        <f>M$24*Data__2[[#This Row],[Return Market]]*K$4</f>
        <v>3.6599762309709112</v>
      </c>
      <c r="I45" s="35"/>
      <c r="J45" s="35"/>
      <c r="K45" s="35"/>
      <c r="L45" s="35"/>
      <c r="M45" s="35"/>
    </row>
    <row r="46" spans="1:13">
      <c r="A46" s="35">
        <v>-11.089429884889469</v>
      </c>
      <c r="B46" s="35">
        <v>9.5611032293092464</v>
      </c>
      <c r="C46" s="35">
        <v>80.708712949219944</v>
      </c>
      <c r="D46" s="96">
        <f>Data__2[[#This Row],[Project_1]]/J$4</f>
        <v>-7.3929532565929795E-2</v>
      </c>
      <c r="E46" s="96">
        <f>Data__2[[#This Row],[Project_2]]/K$4</f>
        <v>6.3740688195394982E-2</v>
      </c>
      <c r="F46" s="96">
        <f>Data__2[[#This Row],[Market]]/L$4</f>
        <v>8.0708712949219941E-2</v>
      </c>
      <c r="G46" s="35">
        <f>L$24*Data__2[[#This Row],[Return Market]]*J$4</f>
        <v>4.4838173860677797</v>
      </c>
      <c r="H46" s="35">
        <f>M$24*Data__2[[#This Row],[Return Market]]*K$4</f>
        <v>4.7080082553711691</v>
      </c>
      <c r="I46" s="35"/>
      <c r="J46" s="35"/>
      <c r="K46" s="35"/>
      <c r="L46" s="35"/>
      <c r="M46" s="35"/>
    </row>
    <row r="47" spans="1:13">
      <c r="A47" s="35">
        <v>24.85903259661827</v>
      </c>
      <c r="B47" s="35">
        <v>19.823573008826223</v>
      </c>
      <c r="C47" s="35">
        <v>-230.79344323108563</v>
      </c>
      <c r="D47" s="96">
        <f>Data__2[[#This Row],[Project_1]]/J$4</f>
        <v>0.16572688397745514</v>
      </c>
      <c r="E47" s="96">
        <f>Data__2[[#This Row],[Project_2]]/K$4</f>
        <v>0.13215715339217482</v>
      </c>
      <c r="F47" s="96">
        <f>Data__2[[#This Row],[Market]]/L$4</f>
        <v>-0.23079344323108564</v>
      </c>
      <c r="G47" s="35">
        <f>L$24*Data__2[[#This Row],[Return Market]]*J$4</f>
        <v>-12.82185795728255</v>
      </c>
      <c r="H47" s="35">
        <f>M$24*Data__2[[#This Row],[Return Market]]*K$4</f>
        <v>-13.46295085514668</v>
      </c>
      <c r="I47" s="35"/>
      <c r="J47" s="35"/>
      <c r="K47" s="35"/>
      <c r="L47" s="35"/>
      <c r="M47" s="35"/>
    </row>
    <row r="48" spans="1:13">
      <c r="A48" s="35">
        <v>36.893903129853321</v>
      </c>
      <c r="B48" s="35">
        <v>23.980545048168768</v>
      </c>
      <c r="C48" s="35">
        <v>378.30537571520887</v>
      </c>
      <c r="D48" s="96">
        <f>Data__2[[#This Row],[Project_1]]/J$4</f>
        <v>0.24595935419902215</v>
      </c>
      <c r="E48" s="96">
        <f>Data__2[[#This Row],[Project_2]]/K$4</f>
        <v>0.15987030032112512</v>
      </c>
      <c r="F48" s="96">
        <f>Data__2[[#This Row],[Market]]/L$4</f>
        <v>0.37830537571520889</v>
      </c>
      <c r="G48" s="35">
        <f>L$24*Data__2[[#This Row],[Return Market]]*J$4</f>
        <v>21.016965317511627</v>
      </c>
      <c r="H48" s="35">
        <f>M$24*Data__2[[#This Row],[Return Market]]*K$4</f>
        <v>22.067813583387213</v>
      </c>
      <c r="I48" s="35"/>
      <c r="J48" s="35"/>
      <c r="K48" s="35"/>
      <c r="L48" s="35"/>
      <c r="M48" s="35"/>
    </row>
    <row r="49" spans="1:13">
      <c r="A49" s="35">
        <v>-24.047435874972102</v>
      </c>
      <c r="B49" s="35">
        <v>-11.486109237154462</v>
      </c>
      <c r="C49" s="35">
        <v>51.022813892346456</v>
      </c>
      <c r="D49" s="96">
        <f>Data__2[[#This Row],[Project_1]]/J$4</f>
        <v>-0.16031623916648069</v>
      </c>
      <c r="E49" s="96">
        <f>Data__2[[#This Row],[Project_2]]/K$4</f>
        <v>-7.6574061581029751E-2</v>
      </c>
      <c r="F49" s="96">
        <f>Data__2[[#This Row],[Market]]/L$4</f>
        <v>5.1022813892346454E-2</v>
      </c>
      <c r="G49" s="35">
        <f>L$24*Data__2[[#This Row],[Return Market]]*J$4</f>
        <v>2.8346007717970285</v>
      </c>
      <c r="H49" s="35">
        <f>M$24*Data__2[[#This Row],[Return Market]]*K$4</f>
        <v>2.9763308103868802</v>
      </c>
      <c r="I49" s="35"/>
      <c r="J49" s="35"/>
      <c r="K49" s="35"/>
      <c r="L49" s="35"/>
      <c r="M49" s="35"/>
    </row>
    <row r="50" spans="1:13">
      <c r="A50" s="35">
        <v>-6.9342524592060819</v>
      </c>
      <c r="B50" s="35">
        <v>30.36076961529033</v>
      </c>
      <c r="C50" s="35">
        <v>216.07512331047445</v>
      </c>
      <c r="D50" s="96">
        <f>Data__2[[#This Row],[Project_1]]/J$4</f>
        <v>-4.6228349728040546E-2</v>
      </c>
      <c r="E50" s="96">
        <f>Data__2[[#This Row],[Project_2]]/K$4</f>
        <v>0.2024051307686022</v>
      </c>
      <c r="F50" s="96">
        <f>Data__2[[#This Row],[Market]]/L$4</f>
        <v>0.21607512331047446</v>
      </c>
      <c r="G50" s="35">
        <f>L$24*Data__2[[#This Row],[Return Market]]*J$4</f>
        <v>12.004173517248594</v>
      </c>
      <c r="H50" s="35">
        <f>M$24*Data__2[[#This Row],[Return Market]]*K$4</f>
        <v>12.604382193111025</v>
      </c>
      <c r="I50" s="35"/>
      <c r="J50" s="35"/>
      <c r="K50" s="35"/>
      <c r="L50" s="35"/>
      <c r="M50" s="35"/>
    </row>
    <row r="51" spans="1:13">
      <c r="A51" s="35">
        <v>30.516385644418431</v>
      </c>
      <c r="B51" s="35">
        <v>14.643251118609122</v>
      </c>
      <c r="C51" s="35">
        <v>-16.456987816360041</v>
      </c>
      <c r="D51" s="96">
        <f>Data__2[[#This Row],[Project_1]]/J$4</f>
        <v>0.20344257096278953</v>
      </c>
      <c r="E51" s="96">
        <f>Data__2[[#This Row],[Project_2]]/K$4</f>
        <v>9.7621674124060809E-2</v>
      </c>
      <c r="F51" s="96">
        <f>Data__2[[#This Row],[Market]]/L$4</f>
        <v>-1.6456987816360041E-2</v>
      </c>
      <c r="G51" s="35">
        <f>L$24*Data__2[[#This Row],[Return Market]]*J$4</f>
        <v>-0.91427710090889225</v>
      </c>
      <c r="H51" s="35">
        <f>M$24*Data__2[[#This Row],[Return Market]]*K$4</f>
        <v>-0.95999095595433703</v>
      </c>
      <c r="I51" s="35"/>
      <c r="J51" s="35"/>
      <c r="K51" s="35"/>
      <c r="L51" s="35"/>
      <c r="M51" s="35"/>
    </row>
    <row r="52" spans="1:13">
      <c r="A52" s="35">
        <v>53.211831761108378</v>
      </c>
      <c r="B52" s="35">
        <v>24.686037302339251</v>
      </c>
      <c r="C52" s="35">
        <v>462.44029331446751</v>
      </c>
      <c r="D52" s="96">
        <f>Data__2[[#This Row],[Project_1]]/J$4</f>
        <v>0.35474554507405587</v>
      </c>
      <c r="E52" s="96">
        <f>Data__2[[#This Row],[Project_2]]/K$4</f>
        <v>0.16457358201559502</v>
      </c>
      <c r="F52" s="96">
        <f>Data__2[[#This Row],[Market]]/L$4</f>
        <v>0.46244029331446751</v>
      </c>
      <c r="G52" s="35">
        <f>L$24*Data__2[[#This Row],[Return Market]]*J$4</f>
        <v>25.691127406359339</v>
      </c>
      <c r="H52" s="35">
        <f>M$24*Data__2[[#This Row],[Return Market]]*K$4</f>
        <v>26.975683776677307</v>
      </c>
      <c r="I52" s="35"/>
      <c r="J52" s="35"/>
      <c r="K52" s="35"/>
      <c r="L52" s="35"/>
      <c r="M52" s="35"/>
    </row>
    <row r="53" spans="1:13">
      <c r="A53" s="35">
        <v>30.248194621803748</v>
      </c>
      <c r="B53" s="35">
        <v>0.81036976477190237</v>
      </c>
      <c r="C53" s="35">
        <v>-4.7593223288939583</v>
      </c>
      <c r="D53" s="96">
        <f>Data__2[[#This Row],[Project_1]]/J$4</f>
        <v>0.20165463081202498</v>
      </c>
      <c r="E53" s="96">
        <f>Data__2[[#This Row],[Project_2]]/K$4</f>
        <v>5.4024650984793492E-3</v>
      </c>
      <c r="F53" s="96">
        <f>Data__2[[#This Row],[Market]]/L$4</f>
        <v>-4.7593223288939579E-3</v>
      </c>
      <c r="G53" s="35">
        <f>L$24*Data__2[[#This Row],[Return Market]]*J$4</f>
        <v>-0.26440679604966466</v>
      </c>
      <c r="H53" s="35">
        <f>M$24*Data__2[[#This Row],[Return Market]]*K$4</f>
        <v>-0.27762713585214788</v>
      </c>
      <c r="I53" s="35"/>
      <c r="J53" s="35"/>
      <c r="K53" s="35"/>
      <c r="L53" s="35"/>
      <c r="M53" s="35"/>
    </row>
    <row r="54" spans="1:13">
      <c r="A54" s="35">
        <v>18.448796702745764</v>
      </c>
      <c r="B54" s="35">
        <v>35.018308655033181</v>
      </c>
      <c r="C54" s="35">
        <v>196.82188726789246</v>
      </c>
      <c r="D54" s="96">
        <f>Data__2[[#This Row],[Project_1]]/J$4</f>
        <v>0.1229919780183051</v>
      </c>
      <c r="E54" s="96">
        <f>Data__2[[#This Row],[Project_2]]/K$4</f>
        <v>0.23345539103355453</v>
      </c>
      <c r="F54" s="96">
        <f>Data__2[[#This Row],[Market]]/L$4</f>
        <v>0.19682188726789246</v>
      </c>
      <c r="G54" s="35">
        <f>L$24*Data__2[[#This Row],[Return Market]]*J$4</f>
        <v>10.934549292660705</v>
      </c>
      <c r="H54" s="35">
        <f>M$24*Data__2[[#This Row],[Return Market]]*K$4</f>
        <v>11.481276757293742</v>
      </c>
      <c r="I54" s="35"/>
      <c r="J54" s="35"/>
      <c r="K54" s="35"/>
      <c r="L54" s="35"/>
      <c r="M54" s="35"/>
    </row>
    <row r="55" spans="1:13">
      <c r="A55" s="35">
        <v>1.477112152288484</v>
      </c>
      <c r="B55" s="35">
        <v>21.529477800027955</v>
      </c>
      <c r="C55" s="35">
        <v>131.33961325352553</v>
      </c>
      <c r="D55" s="96">
        <f>Data__2[[#This Row],[Project_1]]/J$4</f>
        <v>9.8474143485898936E-3</v>
      </c>
      <c r="E55" s="96">
        <f>Data__2[[#This Row],[Project_2]]/K$4</f>
        <v>0.14352985200018636</v>
      </c>
      <c r="F55" s="96">
        <f>Data__2[[#This Row],[Market]]/L$4</f>
        <v>0.13133961325352553</v>
      </c>
      <c r="G55" s="35">
        <f>L$24*Data__2[[#This Row],[Return Market]]*J$4</f>
        <v>7.2966451807514261</v>
      </c>
      <c r="H55" s="35">
        <f>M$24*Data__2[[#This Row],[Return Market]]*K$4</f>
        <v>7.6614774397889995</v>
      </c>
      <c r="I55" s="35"/>
      <c r="J55" s="35"/>
      <c r="K55" s="35"/>
      <c r="L55" s="35"/>
      <c r="M55" s="35"/>
    </row>
    <row r="56" spans="1:13">
      <c r="A56" s="35">
        <v>58.302350605697846</v>
      </c>
      <c r="B56" s="35">
        <v>45.179740945914958</v>
      </c>
      <c r="C56" s="35">
        <v>364.19335112480201</v>
      </c>
      <c r="D56" s="96">
        <f>Data__2[[#This Row],[Project_1]]/J$4</f>
        <v>0.38868233737131896</v>
      </c>
      <c r="E56" s="96">
        <f>Data__2[[#This Row],[Project_2]]/K$4</f>
        <v>0.30119827297276641</v>
      </c>
      <c r="F56" s="96">
        <f>Data__2[[#This Row],[Market]]/L$4</f>
        <v>0.364193351124802</v>
      </c>
      <c r="G56" s="35">
        <f>L$24*Data__2[[#This Row],[Return Market]]*J$4</f>
        <v>20.232963951377911</v>
      </c>
      <c r="H56" s="35">
        <f>M$24*Data__2[[#This Row],[Return Market]]*K$4</f>
        <v>21.24461214894681</v>
      </c>
      <c r="I56" s="35"/>
      <c r="J56" s="35"/>
      <c r="K56" s="35"/>
      <c r="L56" s="35"/>
      <c r="M56" s="35"/>
    </row>
    <row r="57" spans="1:13">
      <c r="A57" s="35">
        <v>29.474206078767729</v>
      </c>
      <c r="B57" s="35">
        <v>16.228366498805016</v>
      </c>
      <c r="C57" s="35">
        <v>364.49889050169224</v>
      </c>
      <c r="D57" s="96">
        <f>Data__2[[#This Row],[Project_1]]/J$4</f>
        <v>0.19649470719178486</v>
      </c>
      <c r="E57" s="96">
        <f>Data__2[[#This Row],[Project_2]]/K$4</f>
        <v>0.10818910999203345</v>
      </c>
      <c r="F57" s="96">
        <f>Data__2[[#This Row],[Market]]/L$4</f>
        <v>0.36449889050169226</v>
      </c>
      <c r="G57" s="35">
        <f>L$24*Data__2[[#This Row],[Return Market]]*J$4</f>
        <v>20.24993836120515</v>
      </c>
      <c r="H57" s="35">
        <f>M$24*Data__2[[#This Row],[Return Market]]*K$4</f>
        <v>21.262435279265411</v>
      </c>
      <c r="I57" s="35"/>
      <c r="J57" s="35"/>
      <c r="K57" s="35"/>
      <c r="L57" s="35"/>
      <c r="M57" s="35"/>
    </row>
    <row r="58" spans="1:13">
      <c r="A58" s="35">
        <v>2.7991408313008286</v>
      </c>
      <c r="B58" s="35">
        <v>14.124469079419406</v>
      </c>
      <c r="C58" s="35">
        <v>190.73561163756648</v>
      </c>
      <c r="D58" s="96">
        <f>Data__2[[#This Row],[Project_1]]/J$4</f>
        <v>1.8660938875338859E-2</v>
      </c>
      <c r="E58" s="96">
        <f>Data__2[[#This Row],[Project_2]]/K$4</f>
        <v>9.4163127196129376E-2</v>
      </c>
      <c r="F58" s="96">
        <f>Data__2[[#This Row],[Market]]/L$4</f>
        <v>0.19073561163756647</v>
      </c>
      <c r="G58" s="35">
        <f>L$24*Data__2[[#This Row],[Return Market]]*J$4</f>
        <v>10.596422868753704</v>
      </c>
      <c r="H58" s="35">
        <f>M$24*Data__2[[#This Row],[Return Market]]*K$4</f>
        <v>11.126244012191391</v>
      </c>
      <c r="I58" s="35"/>
      <c r="J58" s="35"/>
      <c r="K58" s="35"/>
      <c r="L58" s="35"/>
      <c r="M58" s="35"/>
    </row>
    <row r="59" spans="1:13">
      <c r="A59" s="35">
        <v>-0.60513088606807308</v>
      </c>
      <c r="B59" s="35">
        <v>-15.87642730751751</v>
      </c>
      <c r="C59" s="35">
        <v>-80.35867694320018</v>
      </c>
      <c r="D59" s="96">
        <f>Data__2[[#This Row],[Project_1]]/J$4</f>
        <v>-4.0342059071204871E-3</v>
      </c>
      <c r="E59" s="96">
        <f>Data__2[[#This Row],[Project_2]]/K$4</f>
        <v>-0.1058428487167834</v>
      </c>
      <c r="F59" s="96">
        <f>Data__2[[#This Row],[Market]]/L$4</f>
        <v>-8.0358676943200175E-2</v>
      </c>
      <c r="G59" s="35">
        <f>L$24*Data__2[[#This Row],[Return Market]]*J$4</f>
        <v>-4.4643709412889034</v>
      </c>
      <c r="H59" s="35">
        <f>M$24*Data__2[[#This Row],[Return Market]]*K$4</f>
        <v>-4.6875894883533498</v>
      </c>
      <c r="I59" s="35"/>
      <c r="J59" s="35"/>
      <c r="K59" s="35"/>
      <c r="L59" s="35"/>
      <c r="M59" s="35"/>
    </row>
    <row r="60" spans="1:13">
      <c r="A60" s="35">
        <v>7.0978959842157368</v>
      </c>
      <c r="B60" s="35">
        <v>7.1361701861373117</v>
      </c>
      <c r="C60" s="35">
        <v>351.05563816311513</v>
      </c>
      <c r="D60" s="96">
        <f>Data__2[[#This Row],[Project_1]]/J$4</f>
        <v>4.7319306561438242E-2</v>
      </c>
      <c r="E60" s="96">
        <f>Data__2[[#This Row],[Project_2]]/K$4</f>
        <v>4.7574467907582081E-2</v>
      </c>
      <c r="F60" s="96">
        <f>Data__2[[#This Row],[Market]]/L$4</f>
        <v>0.35105563816311514</v>
      </c>
      <c r="G60" s="35">
        <f>L$24*Data__2[[#This Row],[Return Market]]*J$4</f>
        <v>19.503091009061972</v>
      </c>
      <c r="H60" s="35">
        <f>M$24*Data__2[[#This Row],[Return Market]]*K$4</f>
        <v>20.478245559515077</v>
      </c>
      <c r="I60" s="35"/>
      <c r="J60" s="35"/>
      <c r="K60" s="35"/>
      <c r="L60" s="35"/>
      <c r="M60" s="35"/>
    </row>
    <row r="61" spans="1:13">
      <c r="A61" s="35">
        <v>8.3512603774970131</v>
      </c>
      <c r="B61" s="35">
        <v>19.905921672966947</v>
      </c>
      <c r="C61" s="35">
        <v>303.21125690728292</v>
      </c>
      <c r="D61" s="96">
        <f>Data__2[[#This Row],[Project_1]]/J$4</f>
        <v>5.5675069183313421E-2</v>
      </c>
      <c r="E61" s="96">
        <f>Data__2[[#This Row],[Project_2]]/K$4</f>
        <v>0.13270614448644633</v>
      </c>
      <c r="F61" s="96">
        <f>Data__2[[#This Row],[Market]]/L$4</f>
        <v>0.3032112569072829</v>
      </c>
      <c r="G61" s="35">
        <f>L$24*Data__2[[#This Row],[Return Market]]*J$4</f>
        <v>16.845069828182403</v>
      </c>
      <c r="H61" s="35">
        <f>M$24*Data__2[[#This Row],[Return Market]]*K$4</f>
        <v>17.687323319591528</v>
      </c>
      <c r="I61" s="35"/>
      <c r="J61" s="35"/>
      <c r="K61" s="35"/>
      <c r="L61" s="35"/>
      <c r="M61" s="35"/>
    </row>
    <row r="62" spans="1:13">
      <c r="A62" s="35">
        <v>30.540262928308756</v>
      </c>
      <c r="B62" s="35">
        <v>15.775363353367549</v>
      </c>
      <c r="C62" s="35">
        <v>221.31511825671538</v>
      </c>
      <c r="D62" s="96">
        <f>Data__2[[#This Row],[Project_1]]/J$4</f>
        <v>0.2036017528553917</v>
      </c>
      <c r="E62" s="96">
        <f>Data__2[[#This Row],[Project_2]]/K$4</f>
        <v>0.10516908902245033</v>
      </c>
      <c r="F62" s="96">
        <f>Data__2[[#This Row],[Market]]/L$4</f>
        <v>0.22131511825671538</v>
      </c>
      <c r="G62" s="35">
        <f>L$24*Data__2[[#This Row],[Return Market]]*J$4</f>
        <v>12.295284347595313</v>
      </c>
      <c r="H62" s="35">
        <f>M$24*Data__2[[#This Row],[Return Market]]*K$4</f>
        <v>12.910048564975082</v>
      </c>
      <c r="I62" s="35"/>
      <c r="J62" s="35"/>
      <c r="K62" s="35"/>
      <c r="L62" s="35"/>
      <c r="M62" s="35"/>
    </row>
    <row r="63" spans="1:13">
      <c r="A63" s="35">
        <v>8.6169483316761912</v>
      </c>
      <c r="B63" s="35">
        <v>0.89611452254954926</v>
      </c>
      <c r="C63" s="35">
        <v>116.95700695326664</v>
      </c>
      <c r="D63" s="96">
        <f>Data__2[[#This Row],[Project_1]]/J$4</f>
        <v>5.7446322211174607E-2</v>
      </c>
      <c r="E63" s="96">
        <f>Data__2[[#This Row],[Project_2]]/K$4</f>
        <v>5.9740968169969952E-3</v>
      </c>
      <c r="F63" s="96">
        <f>Data__2[[#This Row],[Market]]/L$4</f>
        <v>0.11695700695326665</v>
      </c>
      <c r="G63" s="35">
        <f>L$24*Data__2[[#This Row],[Return Market]]*J$4</f>
        <v>6.4976114974037102</v>
      </c>
      <c r="H63" s="35">
        <f>M$24*Data__2[[#This Row],[Return Market]]*K$4</f>
        <v>6.8224920722738966</v>
      </c>
      <c r="I63" s="35"/>
      <c r="J63" s="35"/>
      <c r="K63" s="35"/>
      <c r="L63" s="35"/>
      <c r="M63" s="35"/>
    </row>
    <row r="64" spans="1:13">
      <c r="A64" s="35">
        <v>12.629689479661607</v>
      </c>
      <c r="B64" s="35">
        <v>-9.6209177460217177E-2</v>
      </c>
      <c r="C64" s="35">
        <v>101.16026702584627</v>
      </c>
      <c r="D64" s="96">
        <f>Data__2[[#This Row],[Project_1]]/J$4</f>
        <v>8.4197929864410714E-2</v>
      </c>
      <c r="E64" s="96">
        <f>Data__2[[#This Row],[Project_2]]/K$4</f>
        <v>-6.4139451640144785E-4</v>
      </c>
      <c r="F64" s="96">
        <f>Data__2[[#This Row],[Market]]/L$4</f>
        <v>0.10116026702584627</v>
      </c>
      <c r="G64" s="35">
        <f>L$24*Data__2[[#This Row],[Return Market]]*J$4</f>
        <v>5.6200148347692434</v>
      </c>
      <c r="H64" s="35">
        <f>M$24*Data__2[[#This Row],[Return Market]]*K$4</f>
        <v>5.9010155765077066</v>
      </c>
      <c r="I64" s="35"/>
      <c r="J64" s="35"/>
      <c r="K64" s="35"/>
      <c r="L64" s="35"/>
      <c r="M64" s="35"/>
    </row>
    <row r="65" spans="1:13">
      <c r="A65" s="35">
        <v>4.7020749247414768</v>
      </c>
      <c r="B65" s="35">
        <v>12.499632590008678</v>
      </c>
      <c r="C65" s="35">
        <v>200.94946672489834</v>
      </c>
      <c r="D65" s="96">
        <f>Data__2[[#This Row],[Project_1]]/J$4</f>
        <v>3.134716616494318E-2</v>
      </c>
      <c r="E65" s="96">
        <f>Data__2[[#This Row],[Project_2]]/K$4</f>
        <v>8.3330883933391192E-2</v>
      </c>
      <c r="F65" s="96">
        <f>Data__2[[#This Row],[Market]]/L$4</f>
        <v>0.20094946672489836</v>
      </c>
      <c r="G65" s="35">
        <f>L$24*Data__2[[#This Row],[Return Market]]*J$4</f>
        <v>11.163859262494366</v>
      </c>
      <c r="H65" s="35">
        <f>M$24*Data__2[[#This Row],[Return Market]]*K$4</f>
        <v>11.722052225619086</v>
      </c>
      <c r="I65" s="35"/>
      <c r="J65" s="35"/>
      <c r="K65" s="35"/>
      <c r="L65" s="35"/>
      <c r="M65" s="35"/>
    </row>
    <row r="66" spans="1:13">
      <c r="A66" s="35">
        <v>24.562626220484777</v>
      </c>
      <c r="B66" s="35">
        <v>7.4587543343098091</v>
      </c>
      <c r="C66" s="35">
        <v>310.14218752436432</v>
      </c>
      <c r="D66" s="96">
        <f>Data__2[[#This Row],[Project_1]]/J$4</f>
        <v>0.16375084146989852</v>
      </c>
      <c r="E66" s="96">
        <f>Data__2[[#This Row],[Project_2]]/K$4</f>
        <v>4.9725028895398725E-2</v>
      </c>
      <c r="F66" s="96">
        <f>Data__2[[#This Row],[Market]]/L$4</f>
        <v>0.31014218752436434</v>
      </c>
      <c r="G66" s="35">
        <f>L$24*Data__2[[#This Row],[Return Market]]*J$4</f>
        <v>17.23012152913137</v>
      </c>
      <c r="H66" s="35">
        <f>M$24*Data__2[[#This Row],[Return Market]]*K$4</f>
        <v>18.091627605587945</v>
      </c>
      <c r="I66" s="35"/>
      <c r="J66" s="35"/>
      <c r="K66" s="35"/>
      <c r="L66" s="35"/>
      <c r="M66" s="35"/>
    </row>
    <row r="67" spans="1:13">
      <c r="A67" s="35">
        <v>-5.8227651118717212</v>
      </c>
      <c r="B67" s="35">
        <v>6.4582269252207869</v>
      </c>
      <c r="C67" s="35">
        <v>32.749147542365002</v>
      </c>
      <c r="D67" s="96">
        <f>Data__2[[#This Row],[Project_1]]/J$4</f>
        <v>-3.8818434079144808E-2</v>
      </c>
      <c r="E67" s="96">
        <f>Data__2[[#This Row],[Project_2]]/K$4</f>
        <v>4.305484616813858E-2</v>
      </c>
      <c r="F67" s="96">
        <f>Data__2[[#This Row],[Market]]/L$4</f>
        <v>3.2749147542364999E-2</v>
      </c>
      <c r="G67" s="35">
        <f>L$24*Data__2[[#This Row],[Return Market]]*J$4</f>
        <v>1.8193970856869464</v>
      </c>
      <c r="H67" s="35">
        <f>M$24*Data__2[[#This Row],[Return Market]]*K$4</f>
        <v>1.9103669399712941</v>
      </c>
      <c r="I67" s="35"/>
      <c r="J67" s="35"/>
      <c r="K67" s="35"/>
      <c r="L67" s="35"/>
      <c r="M67" s="35"/>
    </row>
    <row r="68" spans="1:13">
      <c r="A68" s="35">
        <v>48.167589517335699</v>
      </c>
      <c r="B68" s="35">
        <v>25.91692943643838</v>
      </c>
      <c r="C68" s="35">
        <v>276.75106580777276</v>
      </c>
      <c r="D68" s="96">
        <f>Data__2[[#This Row],[Project_1]]/J$4</f>
        <v>0.32111726344890468</v>
      </c>
      <c r="E68" s="96">
        <f>Data__2[[#This Row],[Project_2]]/K$4</f>
        <v>0.17277952957625586</v>
      </c>
      <c r="F68" s="96">
        <f>Data__2[[#This Row],[Market]]/L$4</f>
        <v>0.27675106580777276</v>
      </c>
      <c r="G68" s="35">
        <f>L$24*Data__2[[#This Row],[Return Market]]*J$4</f>
        <v>15.375059211542949</v>
      </c>
      <c r="H68" s="35">
        <f>M$24*Data__2[[#This Row],[Return Market]]*K$4</f>
        <v>16.143812172120096</v>
      </c>
      <c r="I68" s="35"/>
      <c r="J68" s="35"/>
      <c r="K68" s="35"/>
      <c r="L68" s="35"/>
      <c r="M68" s="35"/>
    </row>
    <row r="69" spans="1:13">
      <c r="A69" s="35">
        <v>11.074561008823279</v>
      </c>
      <c r="B69" s="35">
        <v>-9.8563342044353242</v>
      </c>
      <c r="C69" s="35">
        <v>-219.66547735160356</v>
      </c>
      <c r="D69" s="96">
        <f>Data__2[[#This Row],[Project_1]]/J$4</f>
        <v>7.3830406725488532E-2</v>
      </c>
      <c r="E69" s="96">
        <f>Data__2[[#This Row],[Project_2]]/K$4</f>
        <v>-6.570889469623549E-2</v>
      </c>
      <c r="F69" s="96">
        <f>Data__2[[#This Row],[Market]]/L$4</f>
        <v>-0.21966547735160355</v>
      </c>
      <c r="G69" s="35">
        <f>L$24*Data__2[[#This Row],[Return Market]]*J$4</f>
        <v>-12.203637630644655</v>
      </c>
      <c r="H69" s="35">
        <f>M$24*Data__2[[#This Row],[Return Market]]*K$4</f>
        <v>-12.81381951217689</v>
      </c>
      <c r="I69" s="35"/>
      <c r="J69" s="35"/>
      <c r="K69" s="35"/>
      <c r="L69" s="35"/>
      <c r="M69" s="35"/>
    </row>
    <row r="70" spans="1:13">
      <c r="A70" s="35">
        <v>20.978427883042507</v>
      </c>
      <c r="B70" s="35">
        <v>26.515038715160934</v>
      </c>
      <c r="C70" s="35">
        <v>72.662596955692322</v>
      </c>
      <c r="D70" s="96">
        <f>Data__2[[#This Row],[Project_1]]/J$4</f>
        <v>0.13985618588695004</v>
      </c>
      <c r="E70" s="96">
        <f>Data__2[[#This Row],[Project_2]]/K$4</f>
        <v>0.17676692476773956</v>
      </c>
      <c r="F70" s="96">
        <f>Data__2[[#This Row],[Market]]/L$4</f>
        <v>7.2662596955692327E-2</v>
      </c>
      <c r="G70" s="35">
        <f>L$24*Data__2[[#This Row],[Return Market]]*J$4</f>
        <v>4.0368109419829121</v>
      </c>
      <c r="H70" s="35">
        <f>M$24*Data__2[[#This Row],[Return Market]]*K$4</f>
        <v>4.2386514890820575</v>
      </c>
      <c r="I70" s="35"/>
      <c r="J70" s="35"/>
      <c r="K70" s="35"/>
      <c r="L70" s="35"/>
      <c r="M70" s="35"/>
    </row>
    <row r="71" spans="1:13">
      <c r="A71" s="35">
        <v>18.804886163569567</v>
      </c>
      <c r="B71" s="35">
        <v>24.310285584193377</v>
      </c>
      <c r="C71" s="35">
        <v>163.02093491802555</v>
      </c>
      <c r="D71" s="96">
        <f>Data__2[[#This Row],[Project_1]]/J$4</f>
        <v>0.12536590775713044</v>
      </c>
      <c r="E71" s="96">
        <f>Data__2[[#This Row],[Project_2]]/K$4</f>
        <v>0.16206857056128918</v>
      </c>
      <c r="F71" s="96">
        <f>Data__2[[#This Row],[Market]]/L$4</f>
        <v>0.16302093491802555</v>
      </c>
      <c r="G71" s="35">
        <f>L$24*Data__2[[#This Row],[Return Market]]*J$4</f>
        <v>9.0567186065569842</v>
      </c>
      <c r="H71" s="35">
        <f>M$24*Data__2[[#This Row],[Return Market]]*K$4</f>
        <v>9.5095545368848367</v>
      </c>
      <c r="I71" s="35"/>
      <c r="J71" s="35"/>
      <c r="K71" s="35"/>
      <c r="L71" s="35"/>
      <c r="M71" s="35"/>
    </row>
    <row r="72" spans="1:13">
      <c r="A72" s="35">
        <v>14.595686856827051</v>
      </c>
      <c r="B72" s="35">
        <v>10.957499864828343</v>
      </c>
      <c r="C72" s="35">
        <v>-44.073258525784979</v>
      </c>
      <c r="D72" s="96">
        <f>Data__2[[#This Row],[Project_1]]/J$4</f>
        <v>9.7304579045513678E-2</v>
      </c>
      <c r="E72" s="96">
        <f>Data__2[[#This Row],[Project_2]]/K$4</f>
        <v>7.3049999098855622E-2</v>
      </c>
      <c r="F72" s="96">
        <f>Data__2[[#This Row],[Market]]/L$4</f>
        <v>-4.4073258525784982E-2</v>
      </c>
      <c r="G72" s="35">
        <f>L$24*Data__2[[#This Row],[Return Market]]*J$4</f>
        <v>-2.4485143625436132</v>
      </c>
      <c r="H72" s="35">
        <f>M$24*Data__2[[#This Row],[Return Market]]*K$4</f>
        <v>-2.5709400806707943</v>
      </c>
      <c r="I72" s="35"/>
      <c r="J72" s="35"/>
      <c r="K72" s="35"/>
      <c r="L72" s="35"/>
      <c r="M72" s="35"/>
    </row>
    <row r="73" spans="1:13">
      <c r="A73" s="35">
        <v>42.837972272093374</v>
      </c>
      <c r="B73" s="35">
        <v>17.878217753039763</v>
      </c>
      <c r="C73" s="35">
        <v>204.13203357424277</v>
      </c>
      <c r="D73" s="96">
        <f>Data__2[[#This Row],[Project_1]]/J$4</f>
        <v>0.28558648181395585</v>
      </c>
      <c r="E73" s="96">
        <f>Data__2[[#This Row],[Project_2]]/K$4</f>
        <v>0.11918811835359842</v>
      </c>
      <c r="F73" s="96">
        <f>Data__2[[#This Row],[Market]]/L$4</f>
        <v>0.20413203357424275</v>
      </c>
      <c r="G73" s="35">
        <f>L$24*Data__2[[#This Row],[Return Market]]*J$4</f>
        <v>11.34066853190239</v>
      </c>
      <c r="H73" s="35">
        <f>M$24*Data__2[[#This Row],[Return Market]]*K$4</f>
        <v>11.907701958497508</v>
      </c>
      <c r="I73" s="35"/>
      <c r="J73" s="35"/>
      <c r="K73" s="35"/>
      <c r="L73" s="35"/>
      <c r="M73" s="35"/>
    </row>
    <row r="74" spans="1:13">
      <c r="A74" s="35">
        <v>4.0596413517100665</v>
      </c>
      <c r="B74" s="35">
        <v>13.513163470581107</v>
      </c>
      <c r="C74" s="35">
        <v>396.83052623219834</v>
      </c>
      <c r="D74" s="96">
        <f>Data__2[[#This Row],[Project_1]]/J$4</f>
        <v>2.7064275678067108E-2</v>
      </c>
      <c r="E74" s="96">
        <f>Data__2[[#This Row],[Project_2]]/K$4</f>
        <v>9.0087756470540709E-2</v>
      </c>
      <c r="F74" s="96">
        <f>Data__2[[#This Row],[Market]]/L$4</f>
        <v>0.39683052623219833</v>
      </c>
      <c r="G74" s="35">
        <f>L$24*Data__2[[#This Row],[Return Market]]*J$4</f>
        <v>22.046140346233265</v>
      </c>
      <c r="H74" s="35">
        <f>M$24*Data__2[[#This Row],[Return Market]]*K$4</f>
        <v>23.148447363544932</v>
      </c>
      <c r="I74" s="35"/>
      <c r="J74" s="35"/>
      <c r="K74" s="35"/>
      <c r="L74" s="35"/>
      <c r="M74" s="35"/>
    </row>
    <row r="75" spans="1:13">
      <c r="A75" s="35">
        <v>-36.09730508391042</v>
      </c>
      <c r="B75" s="35">
        <v>-16.733784006800249</v>
      </c>
      <c r="C75" s="35">
        <v>-76.911686727781415</v>
      </c>
      <c r="D75" s="96">
        <f>Data__2[[#This Row],[Project_1]]/J$4</f>
        <v>-0.2406487005594028</v>
      </c>
      <c r="E75" s="96">
        <f>Data__2[[#This Row],[Project_2]]/K$4</f>
        <v>-0.111558560045335</v>
      </c>
      <c r="F75" s="96">
        <f>Data__2[[#This Row],[Market]]/L$4</f>
        <v>-7.6911686727781411E-2</v>
      </c>
      <c r="G75" s="35">
        <f>L$24*Data__2[[#This Row],[Return Market]]*J$4</f>
        <v>-4.2728714848767497</v>
      </c>
      <c r="H75" s="35">
        <f>M$24*Data__2[[#This Row],[Return Market]]*K$4</f>
        <v>-4.4865150591205882</v>
      </c>
      <c r="I75" s="35"/>
      <c r="J75" s="35"/>
      <c r="K75" s="35"/>
      <c r="L75" s="35"/>
      <c r="M75" s="35"/>
    </row>
    <row r="76" spans="1:13">
      <c r="A76" s="35">
        <v>9.8636901095804586</v>
      </c>
      <c r="B76" s="35">
        <v>19.92370814986338</v>
      </c>
      <c r="C76" s="35">
        <v>50.478258833853118</v>
      </c>
      <c r="D76" s="96">
        <f>Data__2[[#This Row],[Project_1]]/J$4</f>
        <v>6.5757934063869719E-2</v>
      </c>
      <c r="E76" s="96">
        <f>Data__2[[#This Row],[Project_2]]/K$4</f>
        <v>0.13282472099908921</v>
      </c>
      <c r="F76" s="96">
        <f>Data__2[[#This Row],[Market]]/L$4</f>
        <v>5.0478258833853117E-2</v>
      </c>
      <c r="G76" s="35">
        <f>L$24*Data__2[[#This Row],[Return Market]]*J$4</f>
        <v>2.8043477129918433</v>
      </c>
      <c r="H76" s="35">
        <f>M$24*Data__2[[#This Row],[Return Market]]*K$4</f>
        <v>2.9445650986414353</v>
      </c>
      <c r="I76" s="35"/>
      <c r="J76" s="35"/>
      <c r="K76" s="35"/>
      <c r="L76" s="35"/>
      <c r="M76" s="35"/>
    </row>
    <row r="77" spans="1:13">
      <c r="A77" s="35">
        <v>46.467019860057682</v>
      </c>
      <c r="B77" s="35">
        <v>13.611514135347203</v>
      </c>
      <c r="C77" s="35">
        <v>-131.90314838934995</v>
      </c>
      <c r="D77" s="96">
        <f>Data__2[[#This Row],[Project_1]]/J$4</f>
        <v>0.30978013240038454</v>
      </c>
      <c r="E77" s="96">
        <f>Data__2[[#This Row],[Project_2]]/K$4</f>
        <v>9.074342756898135E-2</v>
      </c>
      <c r="F77" s="96">
        <f>Data__2[[#This Row],[Market]]/L$4</f>
        <v>-0.13190314838934994</v>
      </c>
      <c r="G77" s="35">
        <f>L$24*Data__2[[#This Row],[Return Market]]*J$4</f>
        <v>-7.3279526882972279</v>
      </c>
      <c r="H77" s="35">
        <f>M$24*Data__2[[#This Row],[Return Market]]*K$4</f>
        <v>-7.69435032271209</v>
      </c>
      <c r="I77" s="35"/>
      <c r="J77" s="35"/>
      <c r="K77" s="35"/>
      <c r="L77" s="35"/>
      <c r="M77" s="35"/>
    </row>
    <row r="78" spans="1:13">
      <c r="A78" s="35">
        <v>13.977483535135212</v>
      </c>
      <c r="B78" s="35">
        <v>2.8905630039605175</v>
      </c>
      <c r="C78" s="35">
        <v>175.89950665542321</v>
      </c>
      <c r="D78" s="96">
        <f>Data__2[[#This Row],[Project_1]]/J$4</f>
        <v>9.3183223567568085E-2</v>
      </c>
      <c r="E78" s="96">
        <f>Data__2[[#This Row],[Project_2]]/K$4</f>
        <v>1.9270420026403449E-2</v>
      </c>
      <c r="F78" s="96">
        <f>Data__2[[#This Row],[Market]]/L$4</f>
        <v>0.1758995066554232</v>
      </c>
      <c r="G78" s="35">
        <f>L$24*Data__2[[#This Row],[Return Market]]*J$4</f>
        <v>9.7721948141901898</v>
      </c>
      <c r="H78" s="35">
        <f>M$24*Data__2[[#This Row],[Return Market]]*K$4</f>
        <v>10.260804554899702</v>
      </c>
      <c r="I78" s="35"/>
      <c r="J78" s="35"/>
      <c r="K78" s="35"/>
      <c r="L78" s="35"/>
      <c r="M78" s="35"/>
    </row>
    <row r="79" spans="1:13">
      <c r="A79" s="35">
        <v>14.432210763794227</v>
      </c>
      <c r="B79" s="35">
        <v>7.7962956866611748</v>
      </c>
      <c r="C79" s="35">
        <v>254.78926543253047</v>
      </c>
      <c r="D79" s="96">
        <f>Data__2[[#This Row],[Project_1]]/J$4</f>
        <v>9.6214738425294849E-2</v>
      </c>
      <c r="E79" s="96">
        <f>Data__2[[#This Row],[Project_2]]/K$4</f>
        <v>5.1975304577741167E-2</v>
      </c>
      <c r="F79" s="96">
        <f>Data__2[[#This Row],[Market]]/L$4</f>
        <v>0.25478926543253044</v>
      </c>
      <c r="G79" s="35">
        <f>L$24*Data__2[[#This Row],[Return Market]]*J$4</f>
        <v>14.154959190696152</v>
      </c>
      <c r="H79" s="35">
        <f>M$24*Data__2[[#This Row],[Return Market]]*K$4</f>
        <v>14.862707150230962</v>
      </c>
      <c r="I79" s="35"/>
      <c r="J79" s="35"/>
      <c r="K79" s="35"/>
      <c r="L79" s="35"/>
      <c r="M79" s="35"/>
    </row>
    <row r="80" spans="1:13">
      <c r="A80" s="35">
        <v>41.981660002624096</v>
      </c>
      <c r="B80" s="35">
        <v>28.886472149363048</v>
      </c>
      <c r="C80" s="35">
        <v>317.48720648985818</v>
      </c>
      <c r="D80" s="96">
        <f>Data__2[[#This Row],[Project_1]]/J$4</f>
        <v>0.27987773335082733</v>
      </c>
      <c r="E80" s="96">
        <f>Data__2[[#This Row],[Project_2]]/K$4</f>
        <v>0.19257648099575364</v>
      </c>
      <c r="F80" s="96">
        <f>Data__2[[#This Row],[Market]]/L$4</f>
        <v>0.31748720648985818</v>
      </c>
      <c r="G80" s="35">
        <f>L$24*Data__2[[#This Row],[Return Market]]*J$4</f>
        <v>17.638178138325475</v>
      </c>
      <c r="H80" s="35">
        <f>M$24*Data__2[[#This Row],[Return Market]]*K$4</f>
        <v>18.520087045241752</v>
      </c>
      <c r="I80" s="35"/>
      <c r="J80" s="35"/>
      <c r="K80" s="35"/>
      <c r="L80" s="35"/>
      <c r="M80" s="35"/>
    </row>
    <row r="81" spans="1:13">
      <c r="A81" s="35">
        <v>20.120943465314973</v>
      </c>
      <c r="B81" s="35">
        <v>17.683438149825133</v>
      </c>
      <c r="C81" s="35">
        <v>82.953288619591248</v>
      </c>
      <c r="D81" s="96">
        <f>Data__2[[#This Row],[Project_1]]/J$4</f>
        <v>0.13413962310209981</v>
      </c>
      <c r="E81" s="96">
        <f>Data__2[[#This Row],[Project_2]]/K$4</f>
        <v>0.11788958766550088</v>
      </c>
      <c r="F81" s="96">
        <f>Data__2[[#This Row],[Market]]/L$4</f>
        <v>8.2953288619591253E-2</v>
      </c>
      <c r="G81" s="35">
        <f>L$24*Data__2[[#This Row],[Return Market]]*J$4</f>
        <v>4.6085160344217417</v>
      </c>
      <c r="H81" s="35">
        <f>M$24*Data__2[[#This Row],[Return Market]]*K$4</f>
        <v>4.8389418361428298</v>
      </c>
      <c r="I81" s="35"/>
      <c r="J81" s="35"/>
      <c r="K81" s="35"/>
      <c r="L81" s="35"/>
      <c r="M81" s="35"/>
    </row>
    <row r="82" spans="1:13">
      <c r="A82" s="35">
        <v>7.634042264102705</v>
      </c>
      <c r="B82" s="35">
        <v>22.524557281392397</v>
      </c>
      <c r="C82" s="35">
        <v>225.73092416825489</v>
      </c>
      <c r="D82" s="96">
        <f>Data__2[[#This Row],[Project_1]]/J$4</f>
        <v>5.0893615094018033E-2</v>
      </c>
      <c r="E82" s="96">
        <f>Data__2[[#This Row],[Project_2]]/K$4</f>
        <v>0.15016371520928265</v>
      </c>
      <c r="F82" s="96">
        <f>Data__2[[#This Row],[Market]]/L$4</f>
        <v>0.22573092416825488</v>
      </c>
      <c r="G82" s="35">
        <f>L$24*Data__2[[#This Row],[Return Market]]*J$4</f>
        <v>12.540606898236396</v>
      </c>
      <c r="H82" s="35">
        <f>M$24*Data__2[[#This Row],[Return Market]]*K$4</f>
        <v>13.167637243148217</v>
      </c>
      <c r="I82" s="35"/>
      <c r="J82" s="35"/>
      <c r="K82" s="35"/>
      <c r="L82" s="35"/>
      <c r="M82" s="35"/>
    </row>
    <row r="83" spans="1:13">
      <c r="A83" s="35">
        <v>27.591694844233043</v>
      </c>
      <c r="B83" s="35">
        <v>-9.2409113070530822</v>
      </c>
      <c r="C83" s="35">
        <v>-57.819052540549819</v>
      </c>
      <c r="D83" s="96">
        <f>Data__2[[#This Row],[Project_1]]/J$4</f>
        <v>0.18394463229488695</v>
      </c>
      <c r="E83" s="96">
        <f>Data__2[[#This Row],[Project_2]]/K$4</f>
        <v>-6.1606075380353884E-2</v>
      </c>
      <c r="F83" s="96">
        <f>Data__2[[#This Row],[Market]]/L$4</f>
        <v>-5.7819052540549816E-2</v>
      </c>
      <c r="G83" s="35">
        <f>L$24*Data__2[[#This Row],[Return Market]]*J$4</f>
        <v>-3.2121695855861048</v>
      </c>
      <c r="H83" s="35">
        <f>M$24*Data__2[[#This Row],[Return Market]]*K$4</f>
        <v>-3.3727780648654107</v>
      </c>
      <c r="I83" s="35"/>
      <c r="J83" s="35"/>
      <c r="K83" s="35"/>
      <c r="L83" s="35"/>
      <c r="M83" s="35"/>
    </row>
    <row r="84" spans="1:13">
      <c r="A84" s="35">
        <v>28.506664743903368</v>
      </c>
      <c r="B84" s="35">
        <v>4.3506436177955461</v>
      </c>
      <c r="C84" s="35">
        <v>314.11121743653155</v>
      </c>
      <c r="D84" s="96">
        <f>Data__2[[#This Row],[Project_1]]/J$4</f>
        <v>0.19004443162602244</v>
      </c>
      <c r="E84" s="96">
        <f>Data__2[[#This Row],[Project_2]]/K$4</f>
        <v>2.900429078530364E-2</v>
      </c>
      <c r="F84" s="96">
        <f>Data__2[[#This Row],[Market]]/L$4</f>
        <v>0.31411121743653153</v>
      </c>
      <c r="G84" s="35">
        <f>L$24*Data__2[[#This Row],[Return Market]]*J$4</f>
        <v>17.450623190918439</v>
      </c>
      <c r="H84" s="35">
        <f>M$24*Data__2[[#This Row],[Return Market]]*K$4</f>
        <v>18.323154350464364</v>
      </c>
      <c r="I84" s="35"/>
      <c r="J84" s="35"/>
      <c r="K84" s="35"/>
      <c r="L84" s="35"/>
      <c r="M84" s="35"/>
    </row>
    <row r="85" spans="1:13">
      <c r="A85" s="35">
        <v>25.366130027913425</v>
      </c>
      <c r="B85" s="35">
        <v>14.677958728037046</v>
      </c>
      <c r="C85" s="35">
        <v>126.21515043959198</v>
      </c>
      <c r="D85" s="96">
        <f>Data__2[[#This Row],[Project_1]]/J$4</f>
        <v>0.16910753351942284</v>
      </c>
      <c r="E85" s="96">
        <f>Data__2[[#This Row],[Project_2]]/K$4</f>
        <v>9.7853058186913644E-2</v>
      </c>
      <c r="F85" s="96">
        <f>Data__2[[#This Row],[Market]]/L$4</f>
        <v>0.12621515043959197</v>
      </c>
      <c r="G85" s="35">
        <f>L$24*Data__2[[#This Row],[Return Market]]*J$4</f>
        <v>7.0119528021995619</v>
      </c>
      <c r="H85" s="35">
        <f>M$24*Data__2[[#This Row],[Return Market]]*K$4</f>
        <v>7.3625504423095416</v>
      </c>
      <c r="I85" s="35"/>
      <c r="J85" s="35"/>
      <c r="K85" s="35"/>
      <c r="L85" s="35"/>
      <c r="M85" s="35"/>
    </row>
    <row r="86" spans="1:13">
      <c r="A86" s="35">
        <v>9.9861833476123696</v>
      </c>
      <c r="B86" s="35">
        <v>6.9396812258392586</v>
      </c>
      <c r="C86" s="35">
        <v>-25.687191072460635</v>
      </c>
      <c r="D86" s="96">
        <f>Data__2[[#This Row],[Project_1]]/J$4</f>
        <v>6.6574555650749129E-2</v>
      </c>
      <c r="E86" s="96">
        <f>Data__2[[#This Row],[Project_2]]/K$4</f>
        <v>4.6264541505595058E-2</v>
      </c>
      <c r="F86" s="96">
        <f>Data__2[[#This Row],[Market]]/L$4</f>
        <v>-2.5687191072460636E-2</v>
      </c>
      <c r="G86" s="35">
        <f>L$24*Data__2[[#This Row],[Return Market]]*J$4</f>
        <v>-1.4270661706922592</v>
      </c>
      <c r="H86" s="35">
        <f>M$24*Data__2[[#This Row],[Return Market]]*K$4</f>
        <v>-1.4984194792268724</v>
      </c>
      <c r="I86" s="35"/>
      <c r="J86" s="35"/>
      <c r="K86" s="35"/>
      <c r="L86" s="35"/>
      <c r="M86" s="35"/>
    </row>
    <row r="87" spans="1:13">
      <c r="A87" s="35">
        <v>-3.8545248179533207</v>
      </c>
      <c r="B87" s="35">
        <v>19.233024590376015</v>
      </c>
      <c r="C87" s="35">
        <v>169.39400183774032</v>
      </c>
      <c r="D87" s="96">
        <f>Data__2[[#This Row],[Project_1]]/J$4</f>
        <v>-2.5696832119688803E-2</v>
      </c>
      <c r="E87" s="96">
        <f>Data__2[[#This Row],[Project_2]]/K$4</f>
        <v>0.1282201639358401</v>
      </c>
      <c r="F87" s="96">
        <f>Data__2[[#This Row],[Market]]/L$4</f>
        <v>0.16939400183774031</v>
      </c>
      <c r="G87" s="35">
        <f>L$24*Data__2[[#This Row],[Return Market]]*J$4</f>
        <v>9.4107778798744732</v>
      </c>
      <c r="H87" s="35">
        <f>M$24*Data__2[[#This Row],[Return Market]]*K$4</f>
        <v>9.881316773868198</v>
      </c>
      <c r="I87" s="35"/>
      <c r="J87" s="35"/>
      <c r="K87" s="35"/>
      <c r="L87" s="35"/>
      <c r="M87" s="35"/>
    </row>
    <row r="88" spans="1:13">
      <c r="A88" s="35">
        <v>-22.802515055803816</v>
      </c>
      <c r="B88" s="35">
        <v>-8.212433385913311</v>
      </c>
      <c r="C88" s="35">
        <v>110.40465043701904</v>
      </c>
      <c r="D88" s="96">
        <f>Data__2[[#This Row],[Project_1]]/J$4</f>
        <v>-0.1520167670386921</v>
      </c>
      <c r="E88" s="96">
        <f>Data__2[[#This Row],[Project_2]]/K$4</f>
        <v>-5.4749555906088737E-2</v>
      </c>
      <c r="F88" s="96">
        <f>Data__2[[#This Row],[Market]]/L$4</f>
        <v>0.11040465043701904</v>
      </c>
      <c r="G88" s="35">
        <f>L$24*Data__2[[#This Row],[Return Market]]*J$4</f>
        <v>6.1335916909455097</v>
      </c>
      <c r="H88" s="35">
        <f>M$24*Data__2[[#This Row],[Return Market]]*K$4</f>
        <v>6.4402712754927851</v>
      </c>
      <c r="I88" s="35"/>
      <c r="J88" s="35"/>
      <c r="K88" s="35"/>
      <c r="L88" s="35"/>
      <c r="M88" s="35"/>
    </row>
    <row r="89" spans="1:13">
      <c r="A89" s="35">
        <v>6.6705227416719843</v>
      </c>
      <c r="B89" s="35">
        <v>19.334454732514761</v>
      </c>
      <c r="C89" s="35">
        <v>196.14852825516101</v>
      </c>
      <c r="D89" s="96">
        <f>Data__2[[#This Row],[Project_1]]/J$4</f>
        <v>4.4470151611146563E-2</v>
      </c>
      <c r="E89" s="96">
        <f>Data__2[[#This Row],[Project_2]]/K$4</f>
        <v>0.12889636488343173</v>
      </c>
      <c r="F89" s="96">
        <f>Data__2[[#This Row],[Market]]/L$4</f>
        <v>0.19614852825516102</v>
      </c>
      <c r="G89" s="35">
        <f>L$24*Data__2[[#This Row],[Return Market]]*J$4</f>
        <v>10.89714045862007</v>
      </c>
      <c r="H89" s="35">
        <f>M$24*Data__2[[#This Row],[Return Market]]*K$4</f>
        <v>11.441997481551073</v>
      </c>
      <c r="I89" s="35"/>
      <c r="J89" s="35"/>
      <c r="K89" s="35"/>
      <c r="L89" s="35"/>
      <c r="M89" s="35"/>
    </row>
    <row r="90" spans="1:13">
      <c r="A90" s="35">
        <v>8.7949760668721986</v>
      </c>
      <c r="B90" s="35">
        <v>24.38850364610569</v>
      </c>
      <c r="C90" s="35">
        <v>76.693558991786333</v>
      </c>
      <c r="D90" s="96">
        <f>Data__2[[#This Row],[Project_1]]/J$4</f>
        <v>5.8633173779147993E-2</v>
      </c>
      <c r="E90" s="96">
        <f>Data__2[[#This Row],[Project_2]]/K$4</f>
        <v>0.16259002430737127</v>
      </c>
      <c r="F90" s="96">
        <f>Data__2[[#This Row],[Market]]/L$4</f>
        <v>7.6693558991786329E-2</v>
      </c>
      <c r="G90" s="35">
        <f>L$24*Data__2[[#This Row],[Return Market]]*J$4</f>
        <v>4.2607532773214682</v>
      </c>
      <c r="H90" s="35">
        <f>M$24*Data__2[[#This Row],[Return Market]]*K$4</f>
        <v>4.4737909411875423</v>
      </c>
      <c r="I90" s="35"/>
      <c r="J90" s="35"/>
      <c r="K90" s="35"/>
      <c r="L90" s="35"/>
      <c r="M90" s="35"/>
    </row>
    <row r="91" spans="1:13">
      <c r="A91" s="35">
        <v>24.359362232575617</v>
      </c>
      <c r="B91" s="35">
        <v>25.504364139726487</v>
      </c>
      <c r="C91" s="35">
        <v>184.71924754873601</v>
      </c>
      <c r="D91" s="96">
        <f>Data__2[[#This Row],[Project_1]]/J$4</f>
        <v>0.16239574821717079</v>
      </c>
      <c r="E91" s="96">
        <f>Data__2[[#This Row],[Project_2]]/K$4</f>
        <v>0.17002909426484325</v>
      </c>
      <c r="F91" s="96">
        <f>Data__2[[#This Row],[Market]]/L$4</f>
        <v>0.184719247548736</v>
      </c>
      <c r="G91" s="35">
        <f>L$24*Data__2[[#This Row],[Return Market]]*J$4</f>
        <v>10.262180419374234</v>
      </c>
      <c r="H91" s="35">
        <f>M$24*Data__2[[#This Row],[Return Market]]*K$4</f>
        <v>10.775289440342947</v>
      </c>
      <c r="I91" s="35"/>
      <c r="J91" s="35"/>
      <c r="K91" s="35"/>
      <c r="L91" s="35"/>
      <c r="M91" s="35"/>
    </row>
    <row r="92" spans="1:13">
      <c r="A92" s="35">
        <v>23.014820187414941</v>
      </c>
      <c r="B92" s="35">
        <v>35.668710896265281</v>
      </c>
      <c r="C92" s="35">
        <v>465.97426723585818</v>
      </c>
      <c r="D92" s="96">
        <f>Data__2[[#This Row],[Project_1]]/J$4</f>
        <v>0.15343213458276628</v>
      </c>
      <c r="E92" s="96">
        <f>Data__2[[#This Row],[Project_2]]/K$4</f>
        <v>0.23779140597510187</v>
      </c>
      <c r="F92" s="96">
        <f>Data__2[[#This Row],[Market]]/L$4</f>
        <v>0.46597426723585816</v>
      </c>
      <c r="G92" s="35">
        <f>L$24*Data__2[[#This Row],[Return Market]]*J$4</f>
        <v>25.887459290881036</v>
      </c>
      <c r="H92" s="35">
        <f>M$24*Data__2[[#This Row],[Return Market]]*K$4</f>
        <v>27.181832255425096</v>
      </c>
      <c r="I92" s="35"/>
      <c r="J92" s="35"/>
      <c r="K92" s="35"/>
      <c r="L92" s="35"/>
      <c r="M92" s="35"/>
    </row>
    <row r="93" spans="1:13">
      <c r="A93" s="35">
        <v>-9.1054951956020815</v>
      </c>
      <c r="B93" s="35">
        <v>4.0077863587382314</v>
      </c>
      <c r="C93" s="35">
        <v>-9.3101027644697041</v>
      </c>
      <c r="D93" s="96">
        <f>Data__2[[#This Row],[Project_1]]/J$4</f>
        <v>-6.0703301304013878E-2</v>
      </c>
      <c r="E93" s="96">
        <f>Data__2[[#This Row],[Project_2]]/K$4</f>
        <v>2.6718575724921544E-2</v>
      </c>
      <c r="F93" s="96">
        <f>Data__2[[#This Row],[Market]]/L$4</f>
        <v>-9.3101027644697035E-3</v>
      </c>
      <c r="G93" s="35">
        <f>L$24*Data__2[[#This Row],[Return Market]]*J$4</f>
        <v>-0.51722793135942857</v>
      </c>
      <c r="H93" s="35">
        <f>M$24*Data__2[[#This Row],[Return Market]]*K$4</f>
        <v>-0.54308932792740006</v>
      </c>
      <c r="I93" s="35"/>
      <c r="J93" s="35"/>
      <c r="K93" s="35"/>
      <c r="L93" s="35"/>
      <c r="M93" s="35"/>
    </row>
    <row r="94" spans="1:13">
      <c r="A94" s="35">
        <v>12.704467946471404</v>
      </c>
      <c r="B94" s="35">
        <v>10.529543143933921</v>
      </c>
      <c r="C94" s="35">
        <v>-2.5813952979728896</v>
      </c>
      <c r="D94" s="96">
        <f>Data__2[[#This Row],[Project_1]]/J$4</f>
        <v>8.469645297647603E-2</v>
      </c>
      <c r="E94" s="96">
        <f>Data__2[[#This Row],[Project_2]]/K$4</f>
        <v>7.0196954292892813E-2</v>
      </c>
      <c r="F94" s="96">
        <f>Data__2[[#This Row],[Market]]/L$4</f>
        <v>-2.5813952979728896E-3</v>
      </c>
      <c r="G94" s="35">
        <f>L$24*Data__2[[#This Row],[Return Market]]*J$4</f>
        <v>-0.14341084988738292</v>
      </c>
      <c r="H94" s="35">
        <f>M$24*Data__2[[#This Row],[Return Market]]*K$4</f>
        <v>-0.15058139238175208</v>
      </c>
      <c r="I94" s="35"/>
      <c r="J94" s="35"/>
      <c r="K94" s="35"/>
      <c r="L94" s="35"/>
      <c r="M94" s="35"/>
    </row>
    <row r="95" spans="1:13">
      <c r="A95" s="35">
        <v>3.8067508917914648</v>
      </c>
      <c r="B95" s="35">
        <v>-16.119612986782712</v>
      </c>
      <c r="C95" s="35">
        <v>-166.9398377675667</v>
      </c>
      <c r="D95" s="96">
        <f>Data__2[[#This Row],[Project_1]]/J$4</f>
        <v>2.5378339278609763E-2</v>
      </c>
      <c r="E95" s="96">
        <f>Data__2[[#This Row],[Project_2]]/K$4</f>
        <v>-0.10746408657855142</v>
      </c>
      <c r="F95" s="96">
        <f>Data__2[[#This Row],[Market]]/L$4</f>
        <v>-0.16693983776756671</v>
      </c>
      <c r="G95" s="35">
        <f>L$24*Data__2[[#This Row],[Return Market]]*J$4</f>
        <v>-9.2744354315314936</v>
      </c>
      <c r="H95" s="35">
        <f>M$24*Data__2[[#This Row],[Return Market]]*K$4</f>
        <v>-9.7381572031080719</v>
      </c>
      <c r="I95" s="35"/>
      <c r="J95" s="35"/>
      <c r="K95" s="35"/>
      <c r="L95" s="35"/>
      <c r="M95" s="35"/>
    </row>
    <row r="96" spans="1:13">
      <c r="A96" s="35">
        <v>-13.595230961736263</v>
      </c>
      <c r="B96" s="35">
        <v>-3.8657266956195002</v>
      </c>
      <c r="C96" s="35">
        <v>-76.962277146135591</v>
      </c>
      <c r="D96" s="96">
        <f>Data__2[[#This Row],[Project_1]]/J$4</f>
        <v>-9.0634873078241751E-2</v>
      </c>
      <c r="E96" s="96">
        <f>Data__2[[#This Row],[Project_2]]/K$4</f>
        <v>-2.5771511304130003E-2</v>
      </c>
      <c r="F96" s="96">
        <f>Data__2[[#This Row],[Market]]/L$4</f>
        <v>-7.6962277146135585E-2</v>
      </c>
      <c r="G96" s="35">
        <f>L$24*Data__2[[#This Row],[Return Market]]*J$4</f>
        <v>-4.2756820636742043</v>
      </c>
      <c r="H96" s="35">
        <f>M$24*Data__2[[#This Row],[Return Market]]*K$4</f>
        <v>-4.4894661668579152</v>
      </c>
      <c r="I96" s="35"/>
      <c r="J96" s="35"/>
      <c r="K96" s="35"/>
      <c r="L96" s="35"/>
      <c r="M96" s="35"/>
    </row>
    <row r="97" spans="1:13">
      <c r="A97" s="35">
        <v>27.044763103576273</v>
      </c>
      <c r="B97" s="35">
        <v>14.467530116895372</v>
      </c>
      <c r="C97" s="35">
        <v>52.587203616673037</v>
      </c>
      <c r="D97" s="96">
        <f>Data__2[[#This Row],[Project_1]]/J$4</f>
        <v>0.18029842069050847</v>
      </c>
      <c r="E97" s="96">
        <f>Data__2[[#This Row],[Project_2]]/K$4</f>
        <v>9.6450200779302483E-2</v>
      </c>
      <c r="F97" s="96">
        <f>Data__2[[#This Row],[Market]]/L$4</f>
        <v>5.2587203616673038E-2</v>
      </c>
      <c r="G97" s="35">
        <f>L$24*Data__2[[#This Row],[Return Market]]*J$4</f>
        <v>2.9215113120373943</v>
      </c>
      <c r="H97" s="35">
        <f>M$24*Data__2[[#This Row],[Return Market]]*K$4</f>
        <v>3.0675868776392643</v>
      </c>
      <c r="I97" s="35"/>
      <c r="J97" s="35"/>
      <c r="K97" s="35"/>
      <c r="L97" s="35"/>
      <c r="M97" s="35"/>
    </row>
    <row r="98" spans="1:13">
      <c r="A98" s="35">
        <v>53.699590061882276</v>
      </c>
      <c r="B98" s="35">
        <v>45.00249897125164</v>
      </c>
      <c r="C98" s="35">
        <v>303.96278644232154</v>
      </c>
      <c r="D98" s="96">
        <f>Data__2[[#This Row],[Project_1]]/J$4</f>
        <v>0.3579972670792152</v>
      </c>
      <c r="E98" s="96">
        <f>Data__2[[#This Row],[Project_2]]/K$4</f>
        <v>0.30001665980834424</v>
      </c>
      <c r="F98" s="96">
        <f>Data__2[[#This Row],[Market]]/L$4</f>
        <v>0.30396278644232155</v>
      </c>
      <c r="G98" s="35">
        <f>L$24*Data__2[[#This Row],[Return Market]]*J$4</f>
        <v>16.886821469017882</v>
      </c>
      <c r="H98" s="35">
        <f>M$24*Data__2[[#This Row],[Return Market]]*K$4</f>
        <v>17.73116254246878</v>
      </c>
      <c r="I98" s="35"/>
      <c r="J98" s="35"/>
      <c r="K98" s="35"/>
      <c r="L98" s="35"/>
      <c r="M98" s="35"/>
    </row>
    <row r="99" spans="1:13">
      <c r="A99" s="35">
        <v>-4.2660797633112626</v>
      </c>
      <c r="B99" s="35">
        <v>17.609272330801861</v>
      </c>
      <c r="C99" s="35">
        <v>464.32130478713702</v>
      </c>
      <c r="D99" s="96">
        <f>Data__2[[#This Row],[Project_1]]/J$4</f>
        <v>-2.8440531755408418E-2</v>
      </c>
      <c r="E99" s="96">
        <f>Data__2[[#This Row],[Project_2]]/K$4</f>
        <v>0.11739514887201241</v>
      </c>
      <c r="F99" s="96">
        <f>Data__2[[#This Row],[Market]]/L$4</f>
        <v>0.46432130478713701</v>
      </c>
      <c r="G99" s="35">
        <f>L$24*Data__2[[#This Row],[Return Market]]*J$4</f>
        <v>25.795628043729863</v>
      </c>
      <c r="H99" s="35">
        <f>M$24*Data__2[[#This Row],[Return Market]]*K$4</f>
        <v>27.085409445916362</v>
      </c>
      <c r="I99" s="35"/>
      <c r="J99" s="35"/>
      <c r="K99" s="35"/>
      <c r="L99" s="35"/>
      <c r="M99" s="35"/>
    </row>
    <row r="100" spans="1:13">
      <c r="A100" s="35">
        <v>-1.6388014353955338</v>
      </c>
      <c r="B100" s="35">
        <v>11.766086543692552</v>
      </c>
      <c r="C100" s="35">
        <v>280.62888430599639</v>
      </c>
      <c r="D100" s="96">
        <f>Data__2[[#This Row],[Project_1]]/J$4</f>
        <v>-1.0925342902636892E-2</v>
      </c>
      <c r="E100" s="96">
        <f>Data__2[[#This Row],[Project_2]]/K$4</f>
        <v>7.8440576957950342E-2</v>
      </c>
      <c r="F100" s="96">
        <f>Data__2[[#This Row],[Market]]/L$4</f>
        <v>0.28062888430599642</v>
      </c>
      <c r="G100" s="35">
        <f>L$24*Data__2[[#This Row],[Return Market]]*J$4</f>
        <v>15.590493572555374</v>
      </c>
      <c r="H100" s="35">
        <f>M$24*Data__2[[#This Row],[Return Market]]*K$4</f>
        <v>16.370018251183147</v>
      </c>
      <c r="I100" s="35"/>
      <c r="J100" s="35"/>
      <c r="K100" s="35"/>
      <c r="L100" s="35"/>
      <c r="M100" s="35"/>
    </row>
    <row r="101" spans="1:13">
      <c r="A101" s="35">
        <v>18.812099395746635</v>
      </c>
      <c r="B101" s="35">
        <v>20.89939888469226</v>
      </c>
      <c r="C101" s="35">
        <v>98.791860575799419</v>
      </c>
      <c r="D101" s="96">
        <f>Data__2[[#This Row],[Project_1]]/J$4</f>
        <v>0.12541399597164424</v>
      </c>
      <c r="E101" s="96">
        <f>Data__2[[#This Row],[Project_2]]/K$4</f>
        <v>0.13932932589794841</v>
      </c>
      <c r="F101" s="96">
        <f>Data__2[[#This Row],[Market]]/L$4</f>
        <v>9.8791860575799417E-2</v>
      </c>
      <c r="G101" s="35">
        <f>L$24*Data__2[[#This Row],[Return Market]]*J$4</f>
        <v>5.4884366986555291</v>
      </c>
      <c r="H101" s="35">
        <f>M$24*Data__2[[#This Row],[Return Market]]*K$4</f>
        <v>5.7628585335883074</v>
      </c>
      <c r="I101" s="35"/>
      <c r="J101" s="35"/>
      <c r="K101" s="35"/>
      <c r="L101" s="35"/>
      <c r="M101" s="35"/>
    </row>
    <row r="102" spans="1:13">
      <c r="A102" s="35">
        <v>1.4544005091986278E-2</v>
      </c>
      <c r="B102" s="35">
        <v>-8.8277235657093627</v>
      </c>
      <c r="C102" s="35">
        <v>-9.5176136464280034</v>
      </c>
      <c r="D102" s="96">
        <f>Data__2[[#This Row],[Project_1]]/J$4</f>
        <v>9.6960033946575185E-5</v>
      </c>
      <c r="E102" s="96">
        <f>Data__2[[#This Row],[Project_2]]/K$4</f>
        <v>-5.8851490438062419E-2</v>
      </c>
      <c r="F102" s="96">
        <f>Data__2[[#This Row],[Market]]/L$4</f>
        <v>-9.5176136464280043E-3</v>
      </c>
      <c r="G102" s="35">
        <f>L$24*Data__2[[#This Row],[Return Market]]*J$4</f>
        <v>-0.52875631369044529</v>
      </c>
      <c r="H102" s="35">
        <f>M$24*Data__2[[#This Row],[Return Market]]*K$4</f>
        <v>-0.55519412937496759</v>
      </c>
      <c r="I102" s="35"/>
      <c r="J102" s="35"/>
      <c r="K102" s="35"/>
      <c r="L102" s="35"/>
      <c r="M102" s="35"/>
    </row>
    <row r="103" spans="1:13">
      <c r="A103" s="35">
        <v>17.792072518168482</v>
      </c>
      <c r="B103" s="35">
        <v>15.489951767093689</v>
      </c>
      <c r="C103" s="35">
        <v>238.72528856059799</v>
      </c>
      <c r="D103" s="96">
        <f>Data__2[[#This Row],[Project_1]]/J$4</f>
        <v>0.11861381678778987</v>
      </c>
      <c r="E103" s="96">
        <f>Data__2[[#This Row],[Project_2]]/K$4</f>
        <v>0.10326634511395794</v>
      </c>
      <c r="F103" s="96">
        <f>Data__2[[#This Row],[Market]]/L$4</f>
        <v>0.23872528856059799</v>
      </c>
      <c r="G103" s="35">
        <f>L$24*Data__2[[#This Row],[Return Market]]*J$4</f>
        <v>13.262516031144347</v>
      </c>
      <c r="H103" s="35">
        <f>M$24*Data__2[[#This Row],[Return Market]]*K$4</f>
        <v>13.925641832701569</v>
      </c>
      <c r="I103" s="35"/>
      <c r="J103" s="35"/>
      <c r="K103" s="35"/>
      <c r="L103" s="35"/>
      <c r="M103" s="35"/>
    </row>
    <row r="104" spans="1:13">
      <c r="A104" s="35">
        <v>68.85564786898577</v>
      </c>
      <c r="B104" s="35">
        <v>18.931846852300822</v>
      </c>
      <c r="C104" s="35">
        <v>90.878969842282203</v>
      </c>
      <c r="D104" s="96">
        <f>Data__2[[#This Row],[Project_1]]/J$4</f>
        <v>0.45903765245990513</v>
      </c>
      <c r="E104" s="96">
        <f>Data__2[[#This Row],[Project_2]]/K$4</f>
        <v>0.12621231234867214</v>
      </c>
      <c r="F104" s="96">
        <f>Data__2[[#This Row],[Market]]/L$4</f>
        <v>9.0878969842282206E-2</v>
      </c>
      <c r="G104" s="35">
        <f>L$24*Data__2[[#This Row],[Return Market]]*J$4</f>
        <v>5.0488316579045724</v>
      </c>
      <c r="H104" s="35">
        <f>M$24*Data__2[[#This Row],[Return Market]]*K$4</f>
        <v>5.3012732407998024</v>
      </c>
      <c r="I104" s="35"/>
      <c r="J104" s="35"/>
      <c r="K104" s="35"/>
      <c r="L104" s="35"/>
      <c r="M104" s="35"/>
    </row>
    <row r="105" spans="1:13">
      <c r="A105" s="35">
        <v>18.735291268287497</v>
      </c>
      <c r="B105" s="35">
        <v>-12.912665047870998</v>
      </c>
      <c r="C105" s="35">
        <v>-36.69405990104552</v>
      </c>
      <c r="D105" s="96">
        <f>Data__2[[#This Row],[Project_1]]/J$4</f>
        <v>0.12490194178858331</v>
      </c>
      <c r="E105" s="96">
        <f>Data__2[[#This Row],[Project_2]]/K$4</f>
        <v>-8.6084433652473327E-2</v>
      </c>
      <c r="F105" s="96">
        <f>Data__2[[#This Row],[Market]]/L$4</f>
        <v>-3.6694059901045517E-2</v>
      </c>
      <c r="G105" s="35">
        <f>L$24*Data__2[[#This Row],[Return Market]]*J$4</f>
        <v>-2.0385588833914201</v>
      </c>
      <c r="H105" s="35">
        <f>M$24*Data__2[[#This Row],[Return Market]]*K$4</f>
        <v>-2.1404868275609914</v>
      </c>
      <c r="I105" s="35"/>
      <c r="J105" s="35"/>
      <c r="K105" s="35"/>
      <c r="L105" s="35"/>
      <c r="M105" s="35"/>
    </row>
    <row r="106" spans="1:13">
      <c r="A106" s="35">
        <v>17.669036127642901</v>
      </c>
      <c r="B106" s="35">
        <v>-0.94952628888617951</v>
      </c>
      <c r="C106" s="35">
        <v>40.38967532418522</v>
      </c>
      <c r="D106" s="96">
        <f>Data__2[[#This Row],[Project_1]]/J$4</f>
        <v>0.117793574184286</v>
      </c>
      <c r="E106" s="96">
        <f>Data__2[[#This Row],[Project_2]]/K$4</f>
        <v>-6.3301752592411966E-3</v>
      </c>
      <c r="F106" s="96">
        <f>Data__2[[#This Row],[Market]]/L$4</f>
        <v>4.038967532418522E-2</v>
      </c>
      <c r="G106" s="35">
        <f>L$24*Data__2[[#This Row],[Return Market]]*J$4</f>
        <v>2.2438708513436261</v>
      </c>
      <c r="H106" s="35">
        <f>M$24*Data__2[[#This Row],[Return Market]]*K$4</f>
        <v>2.3560643939108075</v>
      </c>
      <c r="I106" s="35"/>
      <c r="J106" s="35"/>
      <c r="K106" s="35"/>
      <c r="L106" s="35"/>
      <c r="M106" s="35"/>
    </row>
    <row r="107" spans="1:13">
      <c r="A107" s="35">
        <v>12.086227048136806</v>
      </c>
      <c r="B107" s="35">
        <v>15.83316336790749</v>
      </c>
      <c r="C107" s="35">
        <v>-23.075971953734907</v>
      </c>
      <c r="D107" s="96">
        <f>Data__2[[#This Row],[Project_1]]/J$4</f>
        <v>8.0574846987578705E-2</v>
      </c>
      <c r="E107" s="96">
        <f>Data__2[[#This Row],[Project_2]]/K$4</f>
        <v>0.1055544224527166</v>
      </c>
      <c r="F107" s="96">
        <f>Data__2[[#This Row],[Market]]/L$4</f>
        <v>-2.3075971953734908E-2</v>
      </c>
      <c r="G107" s="35">
        <f>L$24*Data__2[[#This Row],[Return Market]]*J$4</f>
        <v>-1.281998441874163</v>
      </c>
      <c r="H107" s="35">
        <f>M$24*Data__2[[#This Row],[Return Market]]*K$4</f>
        <v>-1.3460983639678714</v>
      </c>
      <c r="I107" s="35"/>
      <c r="J107" s="35"/>
      <c r="K107" s="35"/>
      <c r="L107" s="35"/>
      <c r="M107" s="35"/>
    </row>
    <row r="108" spans="1:13">
      <c r="A108" s="35">
        <v>4.0887733352871152</v>
      </c>
      <c r="B108" s="35">
        <v>15.899215780158354</v>
      </c>
      <c r="C108" s="35">
        <v>23.37562780136679</v>
      </c>
      <c r="D108" s="96">
        <f>Data__2[[#This Row],[Project_1]]/J$4</f>
        <v>2.72584889019141E-2</v>
      </c>
      <c r="E108" s="96">
        <f>Data__2[[#This Row],[Project_2]]/K$4</f>
        <v>0.10599477186772235</v>
      </c>
      <c r="F108" s="96">
        <f>Data__2[[#This Row],[Market]]/L$4</f>
        <v>2.3375627801366788E-2</v>
      </c>
      <c r="G108" s="35">
        <f>L$24*Data__2[[#This Row],[Return Market]]*J$4</f>
        <v>1.298645988964823</v>
      </c>
      <c r="H108" s="35">
        <f>M$24*Data__2[[#This Row],[Return Market]]*K$4</f>
        <v>1.3635782884130645</v>
      </c>
      <c r="I108" s="35"/>
      <c r="J108" s="35"/>
      <c r="K108" s="35"/>
      <c r="L108" s="35"/>
      <c r="M108" s="35"/>
    </row>
    <row r="109" spans="1:13">
      <c r="A109" s="35">
        <v>32.103794268161415</v>
      </c>
      <c r="B109" s="35">
        <v>8.7668104803349856</v>
      </c>
      <c r="C109" s="35">
        <v>110.50066290206206</v>
      </c>
      <c r="D109" s="96">
        <f>Data__2[[#This Row],[Project_1]]/J$4</f>
        <v>0.2140252951210761</v>
      </c>
      <c r="E109" s="96">
        <f>Data__2[[#This Row],[Project_2]]/K$4</f>
        <v>5.8445403202233237E-2</v>
      </c>
      <c r="F109" s="96">
        <f>Data__2[[#This Row],[Market]]/L$4</f>
        <v>0.11050066290206206</v>
      </c>
      <c r="G109" s="35">
        <f>L$24*Data__2[[#This Row],[Return Market]]*J$4</f>
        <v>6.138925716781233</v>
      </c>
      <c r="H109" s="35">
        <f>M$24*Data__2[[#This Row],[Return Market]]*K$4</f>
        <v>6.4458720026202956</v>
      </c>
      <c r="I109" s="35"/>
      <c r="J109" s="35"/>
      <c r="K109" s="35"/>
      <c r="L109" s="35"/>
      <c r="M109" s="35"/>
    </row>
    <row r="110" spans="1:13">
      <c r="A110" s="35">
        <v>11.703560861813516</v>
      </c>
      <c r="B110" s="35">
        <v>19.307478254252928</v>
      </c>
      <c r="C110" s="35">
        <v>97.563243602054882</v>
      </c>
      <c r="D110" s="96">
        <f>Data__2[[#This Row],[Project_1]]/J$4</f>
        <v>7.8023739078756774E-2</v>
      </c>
      <c r="E110" s="96">
        <f>Data__2[[#This Row],[Project_2]]/K$4</f>
        <v>0.12871652169501951</v>
      </c>
      <c r="F110" s="96">
        <f>Data__2[[#This Row],[Market]]/L$4</f>
        <v>9.7563243602054886E-2</v>
      </c>
      <c r="G110" s="35">
        <f>L$24*Data__2[[#This Row],[Return Market]]*J$4</f>
        <v>5.4201802001141663</v>
      </c>
      <c r="H110" s="35">
        <f>M$24*Data__2[[#This Row],[Return Market]]*K$4</f>
        <v>5.6911892101198749</v>
      </c>
      <c r="I110" s="35"/>
      <c r="J110" s="35"/>
      <c r="K110" s="35"/>
      <c r="L110" s="35"/>
      <c r="M110" s="35"/>
    </row>
    <row r="111" spans="1:13">
      <c r="A111" s="35">
        <v>14.22818642758711</v>
      </c>
      <c r="B111" s="35">
        <v>10.18960742463144</v>
      </c>
      <c r="C111" s="35">
        <v>34.422235627879957</v>
      </c>
      <c r="D111" s="96">
        <f>Data__2[[#This Row],[Project_1]]/J$4</f>
        <v>9.4854576183914061E-2</v>
      </c>
      <c r="E111" s="96">
        <f>Data__2[[#This Row],[Project_2]]/K$4</f>
        <v>6.7930716164209592E-2</v>
      </c>
      <c r="F111" s="96">
        <f>Data__2[[#This Row],[Market]]/L$4</f>
        <v>3.4422235627879959E-2</v>
      </c>
      <c r="G111" s="35">
        <f>L$24*Data__2[[#This Row],[Return Market]]*J$4</f>
        <v>1.912346423771111</v>
      </c>
      <c r="H111" s="35">
        <f>M$24*Data__2[[#This Row],[Return Market]]*K$4</f>
        <v>2.007963744959667</v>
      </c>
      <c r="I111" s="35"/>
      <c r="J111" s="35"/>
      <c r="K111" s="35"/>
      <c r="L111" s="35"/>
      <c r="M111" s="35"/>
    </row>
    <row r="112" spans="1:13">
      <c r="A112" s="35">
        <v>44.549487656526622</v>
      </c>
      <c r="B112" s="35">
        <v>34.258333410920002</v>
      </c>
      <c r="C112" s="35">
        <v>98.490634950242097</v>
      </c>
      <c r="D112" s="96">
        <f>Data__2[[#This Row],[Project_1]]/J$4</f>
        <v>0.29699658437684417</v>
      </c>
      <c r="E112" s="96">
        <f>Data__2[[#This Row],[Project_2]]/K$4</f>
        <v>0.22838888940613336</v>
      </c>
      <c r="F112" s="96">
        <f>Data__2[[#This Row],[Market]]/L$4</f>
        <v>9.8490634950242101E-2</v>
      </c>
      <c r="G112" s="35">
        <f>L$24*Data__2[[#This Row],[Return Market]]*J$4</f>
        <v>5.4717019416801236</v>
      </c>
      <c r="H112" s="35">
        <f>M$24*Data__2[[#This Row],[Return Market]]*K$4</f>
        <v>5.7452870387641308</v>
      </c>
      <c r="I112" s="35"/>
      <c r="J112" s="35"/>
      <c r="K112" s="35"/>
      <c r="L112" s="35"/>
      <c r="M112" s="35"/>
    </row>
    <row r="113" spans="1:13">
      <c r="A113" s="35">
        <v>-7.9418654068756567</v>
      </c>
      <c r="B113" s="35">
        <v>10.27392329072209</v>
      </c>
      <c r="C113" s="35">
        <v>60.373959781453706</v>
      </c>
      <c r="D113" s="96">
        <f>Data__2[[#This Row],[Project_1]]/J$4</f>
        <v>-5.2945769379171045E-2</v>
      </c>
      <c r="E113" s="96">
        <f>Data__2[[#This Row],[Project_2]]/K$4</f>
        <v>6.8492821938147264E-2</v>
      </c>
      <c r="F113" s="96">
        <f>Data__2[[#This Row],[Market]]/L$4</f>
        <v>6.0373959781453705E-2</v>
      </c>
      <c r="G113" s="35">
        <f>L$24*Data__2[[#This Row],[Return Market]]*J$4</f>
        <v>3.3541088767474321</v>
      </c>
      <c r="H113" s="35">
        <f>M$24*Data__2[[#This Row],[Return Market]]*K$4</f>
        <v>3.521814320584804</v>
      </c>
      <c r="I113" s="35"/>
      <c r="J113" s="35"/>
      <c r="K113" s="35"/>
      <c r="L113" s="35"/>
      <c r="M113" s="35"/>
    </row>
    <row r="114" spans="1:13">
      <c r="A114" s="35">
        <v>30.144755301082391</v>
      </c>
      <c r="B114" s="35">
        <v>22.700814406798976</v>
      </c>
      <c r="C114" s="35">
        <v>245.31914636579856</v>
      </c>
      <c r="D114" s="96">
        <f>Data__2[[#This Row],[Project_1]]/J$4</f>
        <v>0.20096503534054927</v>
      </c>
      <c r="E114" s="96">
        <f>Data__2[[#This Row],[Project_2]]/K$4</f>
        <v>0.15133876271199317</v>
      </c>
      <c r="F114" s="96">
        <f>Data__2[[#This Row],[Market]]/L$4</f>
        <v>0.24531914636579855</v>
      </c>
      <c r="G114" s="35">
        <f>L$24*Data__2[[#This Row],[Return Market]]*J$4</f>
        <v>13.628841464766602</v>
      </c>
      <c r="H114" s="35">
        <f>M$24*Data__2[[#This Row],[Return Market]]*K$4</f>
        <v>14.310283538004933</v>
      </c>
      <c r="I114" s="35"/>
      <c r="J114" s="35"/>
      <c r="K114" s="35"/>
      <c r="L114" s="35"/>
      <c r="M114" s="35"/>
    </row>
    <row r="115" spans="1:13">
      <c r="A115" s="35">
        <v>6.0100445434603635</v>
      </c>
      <c r="B115" s="35">
        <v>11.718802721284966</v>
      </c>
      <c r="C115" s="35">
        <v>152.4554759740704</v>
      </c>
      <c r="D115" s="96">
        <f>Data__2[[#This Row],[Project_1]]/J$4</f>
        <v>4.0066963623069093E-2</v>
      </c>
      <c r="E115" s="96">
        <f>Data__2[[#This Row],[Project_2]]/K$4</f>
        <v>7.8125351475233112E-2</v>
      </c>
      <c r="F115" s="96">
        <f>Data__2[[#This Row],[Market]]/L$4</f>
        <v>0.15245547597407039</v>
      </c>
      <c r="G115" s="35">
        <f>L$24*Data__2[[#This Row],[Return Market]]*J$4</f>
        <v>8.4697486652261418</v>
      </c>
      <c r="H115" s="35">
        <f>M$24*Data__2[[#This Row],[Return Market]]*K$4</f>
        <v>8.893236098487451</v>
      </c>
      <c r="I115" s="35"/>
      <c r="J115" s="35"/>
      <c r="K115" s="35"/>
      <c r="L115" s="35"/>
      <c r="M115" s="35"/>
    </row>
    <row r="116" spans="1:13">
      <c r="A116" s="35">
        <v>2.2839061350446137</v>
      </c>
      <c r="B116" s="35">
        <v>3.8808731433595547</v>
      </c>
      <c r="C116" s="35">
        <v>-296.13061944646944</v>
      </c>
      <c r="D116" s="96">
        <f>Data__2[[#This Row],[Project_1]]/J$4</f>
        <v>1.5226040900297425E-2</v>
      </c>
      <c r="E116" s="96">
        <f>Data__2[[#This Row],[Project_2]]/K$4</f>
        <v>2.5872487622397033E-2</v>
      </c>
      <c r="F116" s="96">
        <f>Data__2[[#This Row],[Market]]/L$4</f>
        <v>-0.29613061944646946</v>
      </c>
      <c r="G116" s="35">
        <f>L$24*Data__2[[#This Row],[Return Market]]*J$4</f>
        <v>-16.451701080359435</v>
      </c>
      <c r="H116" s="35">
        <f>M$24*Data__2[[#This Row],[Return Market]]*K$4</f>
        <v>-17.274286134377409</v>
      </c>
      <c r="I116" s="35"/>
      <c r="J116" s="35"/>
      <c r="K116" s="35"/>
      <c r="L116" s="35"/>
      <c r="M116" s="35"/>
    </row>
    <row r="117" spans="1:13">
      <c r="A117" s="35">
        <v>6.0689998610870326</v>
      </c>
      <c r="B117" s="35">
        <v>11.444787831949485</v>
      </c>
      <c r="C117" s="35">
        <v>93.655117718580541</v>
      </c>
      <c r="D117" s="96">
        <f>Data__2[[#This Row],[Project_1]]/J$4</f>
        <v>4.0459999073913552E-2</v>
      </c>
      <c r="E117" s="96">
        <f>Data__2[[#This Row],[Project_2]]/K$4</f>
        <v>7.62985855463299E-2</v>
      </c>
      <c r="F117" s="96">
        <f>Data__2[[#This Row],[Market]]/L$4</f>
        <v>9.3655117718580538E-2</v>
      </c>
      <c r="G117" s="35">
        <f>L$24*Data__2[[#This Row],[Return Market]]*J$4</f>
        <v>5.2030620954767031</v>
      </c>
      <c r="H117" s="35">
        <f>M$24*Data__2[[#This Row],[Return Market]]*K$4</f>
        <v>5.4632152002505388</v>
      </c>
      <c r="I117" s="35"/>
      <c r="J117" s="35"/>
      <c r="K117" s="35"/>
      <c r="L117" s="35"/>
      <c r="M117" s="35"/>
    </row>
    <row r="118" spans="1:13">
      <c r="A118" s="35">
        <v>0.91224463295020719</v>
      </c>
      <c r="B118" s="35">
        <v>-5.936887318982194</v>
      </c>
      <c r="C118" s="35">
        <v>-563.29842196612492</v>
      </c>
      <c r="D118" s="96">
        <f>Data__2[[#This Row],[Project_1]]/J$4</f>
        <v>6.081630886334715E-3</v>
      </c>
      <c r="E118" s="96">
        <f>Data__2[[#This Row],[Project_2]]/K$4</f>
        <v>-3.9579248793214623E-2</v>
      </c>
      <c r="F118" s="96">
        <f>Data__2[[#This Row],[Market]]/L$4</f>
        <v>-0.5632984219661249</v>
      </c>
      <c r="G118" s="35">
        <f>L$24*Data__2[[#This Row],[Return Market]]*J$4</f>
        <v>-31.294356775895864</v>
      </c>
      <c r="H118" s="35">
        <f>M$24*Data__2[[#This Row],[Return Market]]*K$4</f>
        <v>-32.859074614690662</v>
      </c>
      <c r="I118" s="35"/>
      <c r="J118" s="35"/>
      <c r="K118" s="35"/>
      <c r="L118" s="35"/>
      <c r="M118" s="35"/>
    </row>
    <row r="119" spans="1:13">
      <c r="A119" s="35">
        <v>-7.7600629395874101</v>
      </c>
      <c r="B119" s="35">
        <v>8.420804335634184</v>
      </c>
      <c r="C119" s="35">
        <v>135.64880218125342</v>
      </c>
      <c r="D119" s="96">
        <f>Data__2[[#This Row],[Project_1]]/J$4</f>
        <v>-5.1733752930582737E-2</v>
      </c>
      <c r="E119" s="96">
        <f>Data__2[[#This Row],[Project_2]]/K$4</f>
        <v>5.6138695570894563E-2</v>
      </c>
      <c r="F119" s="96">
        <f>Data__2[[#This Row],[Market]]/L$4</f>
        <v>0.13564880218125341</v>
      </c>
      <c r="G119" s="35">
        <f>L$24*Data__2[[#This Row],[Return Market]]*J$4</f>
        <v>7.5360445656251986</v>
      </c>
      <c r="H119" s="35">
        <f>M$24*Data__2[[#This Row],[Return Market]]*K$4</f>
        <v>7.9128467939064588</v>
      </c>
      <c r="I119" s="35"/>
      <c r="J119" s="35"/>
      <c r="K119" s="35"/>
      <c r="L119" s="35"/>
      <c r="M119" s="35"/>
    </row>
    <row r="120" spans="1:13">
      <c r="A120" s="35">
        <v>-39.855849023844399</v>
      </c>
      <c r="B120" s="35">
        <v>1.4530928181822809</v>
      </c>
      <c r="C120" s="35">
        <v>-246.27931339968319</v>
      </c>
      <c r="D120" s="96">
        <f>Data__2[[#This Row],[Project_1]]/J$4</f>
        <v>-0.26570566015896269</v>
      </c>
      <c r="E120" s="96">
        <f>Data__2[[#This Row],[Project_2]]/K$4</f>
        <v>9.6872854545485398E-3</v>
      </c>
      <c r="F120" s="96">
        <f>Data__2[[#This Row],[Market]]/L$4</f>
        <v>-0.2462793133996832</v>
      </c>
      <c r="G120" s="35">
        <f>L$24*Data__2[[#This Row],[Return Market]]*J$4</f>
        <v>-13.682184077760194</v>
      </c>
      <c r="H120" s="35">
        <f>M$24*Data__2[[#This Row],[Return Market]]*K$4</f>
        <v>-14.366293281648204</v>
      </c>
      <c r="I120" s="35"/>
      <c r="J120" s="35"/>
      <c r="K120" s="35"/>
      <c r="L120" s="35"/>
      <c r="M120" s="35"/>
    </row>
    <row r="121" spans="1:13">
      <c r="A121" s="35">
        <v>5.3878303958708926</v>
      </c>
      <c r="B121" s="35">
        <v>-6.8379232800542233</v>
      </c>
      <c r="C121" s="35">
        <v>-44.162364536119071</v>
      </c>
      <c r="D121" s="96">
        <f>Data__2[[#This Row],[Project_1]]/J$4</f>
        <v>3.5918869305805949E-2</v>
      </c>
      <c r="E121" s="96">
        <f>Data__2[[#This Row],[Project_2]]/K$4</f>
        <v>-4.5586155200361488E-2</v>
      </c>
      <c r="F121" s="96">
        <f>Data__2[[#This Row],[Market]]/L$4</f>
        <v>-4.4162364536119068E-2</v>
      </c>
      <c r="G121" s="35">
        <f>L$24*Data__2[[#This Row],[Return Market]]*J$4</f>
        <v>-2.453464696451062</v>
      </c>
      <c r="H121" s="35">
        <f>M$24*Data__2[[#This Row],[Return Market]]*K$4</f>
        <v>-2.5761379312736157</v>
      </c>
      <c r="I121" s="35"/>
      <c r="J121" s="35"/>
      <c r="K121" s="35"/>
      <c r="L121" s="35"/>
      <c r="M121" s="35"/>
    </row>
    <row r="122" spans="1:13">
      <c r="A122" s="35">
        <v>-7.5059881677115499</v>
      </c>
      <c r="B122" s="35">
        <v>-13.816912851348803</v>
      </c>
      <c r="C122" s="35">
        <v>-150.44269245198927</v>
      </c>
      <c r="D122" s="96">
        <f>Data__2[[#This Row],[Project_1]]/J$4</f>
        <v>-5.0039921118077001E-2</v>
      </c>
      <c r="E122" s="96">
        <f>Data__2[[#This Row],[Project_2]]/K$4</f>
        <v>-9.2112752342325355E-2</v>
      </c>
      <c r="F122" s="96">
        <f>Data__2[[#This Row],[Market]]/L$4</f>
        <v>-0.15044269245198927</v>
      </c>
      <c r="G122" s="35">
        <f>L$24*Data__2[[#This Row],[Return Market]]*J$4</f>
        <v>-8.3579273584438578</v>
      </c>
      <c r="H122" s="35">
        <f>M$24*Data__2[[#This Row],[Return Market]]*K$4</f>
        <v>-8.7758237263660526</v>
      </c>
      <c r="I122" s="35"/>
      <c r="J122" s="35"/>
      <c r="K122" s="35"/>
      <c r="L122" s="35"/>
      <c r="M122" s="35"/>
    </row>
    <row r="123" spans="1:13">
      <c r="A123" s="35">
        <v>-22.097836882741525</v>
      </c>
      <c r="B123" s="35">
        <v>-16.45017355307003</v>
      </c>
      <c r="C123" s="35">
        <v>-96.378014556107047</v>
      </c>
      <c r="D123" s="96">
        <f>Data__2[[#This Row],[Project_1]]/J$4</f>
        <v>-0.14731891255161017</v>
      </c>
      <c r="E123" s="96">
        <f>Data__2[[#This Row],[Project_2]]/K$4</f>
        <v>-0.10966782368713353</v>
      </c>
      <c r="F123" s="96">
        <f>Data__2[[#This Row],[Market]]/L$4</f>
        <v>-9.6378014556107047E-2</v>
      </c>
      <c r="G123" s="35">
        <f>L$24*Data__2[[#This Row],[Return Market]]*J$4</f>
        <v>-5.3543341420059534</v>
      </c>
      <c r="H123" s="35">
        <f>M$24*Data__2[[#This Row],[Return Market]]*K$4</f>
        <v>-5.6220508491062517</v>
      </c>
      <c r="I123" s="35"/>
      <c r="J123" s="35"/>
      <c r="K123" s="35"/>
      <c r="L123" s="35"/>
      <c r="M123" s="35"/>
    </row>
    <row r="124" spans="1:13">
      <c r="A124" s="35">
        <v>42.995163476381592</v>
      </c>
      <c r="B124" s="35">
        <v>43.203404527859234</v>
      </c>
      <c r="C124" s="35">
        <v>306.11205534907526</v>
      </c>
      <c r="D124" s="96">
        <f>Data__2[[#This Row],[Project_1]]/J$4</f>
        <v>0.28663442317587728</v>
      </c>
      <c r="E124" s="96">
        <f>Data__2[[#This Row],[Project_2]]/K$4</f>
        <v>0.2880226968523949</v>
      </c>
      <c r="F124" s="96">
        <f>Data__2[[#This Row],[Market]]/L$4</f>
        <v>0.30611205534907526</v>
      </c>
      <c r="G124" s="35">
        <f>L$24*Data__2[[#This Row],[Return Market]]*J$4</f>
        <v>17.006225297170868</v>
      </c>
      <c r="H124" s="35">
        <f>M$24*Data__2[[#This Row],[Return Market]]*K$4</f>
        <v>17.856536562029412</v>
      </c>
      <c r="I124" s="35"/>
      <c r="J124" s="35"/>
      <c r="K124" s="35"/>
      <c r="L124" s="35"/>
      <c r="M124" s="35"/>
    </row>
    <row r="125" spans="1:13">
      <c r="A125" s="35">
        <v>27.644370679616642</v>
      </c>
      <c r="B125" s="35">
        <v>40.501512996078837</v>
      </c>
      <c r="C125" s="35">
        <v>309.38831393966302</v>
      </c>
      <c r="D125" s="96">
        <f>Data__2[[#This Row],[Project_1]]/J$4</f>
        <v>0.18429580453077762</v>
      </c>
      <c r="E125" s="96">
        <f>Data__2[[#This Row],[Project_2]]/K$4</f>
        <v>0.27001008664052556</v>
      </c>
      <c r="F125" s="96">
        <f>Data__2[[#This Row],[Market]]/L$4</f>
        <v>0.30938831393966304</v>
      </c>
      <c r="G125" s="35">
        <f>L$24*Data__2[[#This Row],[Return Market]]*J$4</f>
        <v>17.188239663314633</v>
      </c>
      <c r="H125" s="35">
        <f>M$24*Data__2[[#This Row],[Return Market]]*K$4</f>
        <v>18.047651646480368</v>
      </c>
      <c r="I125" s="35"/>
      <c r="J125" s="35"/>
      <c r="K125" s="35"/>
      <c r="L125" s="35"/>
      <c r="M125" s="35"/>
    </row>
    <row r="126" spans="1:13">
      <c r="A126" s="35">
        <v>2.0735595242868232</v>
      </c>
      <c r="B126" s="35">
        <v>-8.6355224732975238</v>
      </c>
      <c r="C126" s="35">
        <v>-71.337155639379631</v>
      </c>
      <c r="D126" s="96">
        <f>Data__2[[#This Row],[Project_1]]/J$4</f>
        <v>1.3823730161912155E-2</v>
      </c>
      <c r="E126" s="96">
        <f>Data__2[[#This Row],[Project_2]]/K$4</f>
        <v>-5.7570149821983489E-2</v>
      </c>
      <c r="F126" s="96">
        <f>Data__2[[#This Row],[Market]]/L$4</f>
        <v>-7.1337155639379632E-2</v>
      </c>
      <c r="G126" s="35">
        <f>L$24*Data__2[[#This Row],[Return Market]]*J$4</f>
        <v>-3.9631753132988732</v>
      </c>
      <c r="H126" s="35">
        <f>M$24*Data__2[[#This Row],[Return Market]]*K$4</f>
        <v>-4.1613340789638178</v>
      </c>
      <c r="I126" s="35"/>
      <c r="J126" s="35"/>
      <c r="K126" s="35"/>
      <c r="L126" s="35"/>
      <c r="M126" s="35"/>
    </row>
    <row r="127" spans="1:13">
      <c r="A127" s="35">
        <v>-0.79162312168213056</v>
      </c>
      <c r="B127" s="35">
        <v>20.111017988085397</v>
      </c>
      <c r="C127" s="35">
        <v>151.56970635669992</v>
      </c>
      <c r="D127" s="96">
        <f>Data__2[[#This Row],[Project_1]]/J$4</f>
        <v>-5.2774874778808703E-3</v>
      </c>
      <c r="E127" s="96">
        <f>Data__2[[#This Row],[Project_2]]/K$4</f>
        <v>0.13407345325390266</v>
      </c>
      <c r="F127" s="96">
        <f>Data__2[[#This Row],[Market]]/L$4</f>
        <v>0.15156970635669992</v>
      </c>
      <c r="G127" s="35">
        <f>L$24*Data__2[[#This Row],[Return Market]]*J$4</f>
        <v>8.4205392420388936</v>
      </c>
      <c r="H127" s="35">
        <f>M$24*Data__2[[#This Row],[Return Market]]*K$4</f>
        <v>8.8415662041408396</v>
      </c>
      <c r="I127" s="35"/>
      <c r="J127" s="35"/>
      <c r="K127" s="35"/>
      <c r="L127" s="35"/>
      <c r="M127" s="35"/>
    </row>
    <row r="128" spans="1:13">
      <c r="A128" s="35">
        <v>-10.418023673932097</v>
      </c>
      <c r="B128" s="35">
        <v>-10.896561540246495</v>
      </c>
      <c r="C128" s="35">
        <v>-52.601769157012825</v>
      </c>
      <c r="D128" s="96">
        <f>Data__2[[#This Row],[Project_1]]/J$4</f>
        <v>-6.9453491159547312E-2</v>
      </c>
      <c r="E128" s="96">
        <f>Data__2[[#This Row],[Project_2]]/K$4</f>
        <v>-7.2643743601643301E-2</v>
      </c>
      <c r="F128" s="96">
        <f>Data__2[[#This Row],[Market]]/L$4</f>
        <v>-5.2601769157012826E-2</v>
      </c>
      <c r="G128" s="35">
        <f>L$24*Data__2[[#This Row],[Return Market]]*J$4</f>
        <v>-2.922320508722938</v>
      </c>
      <c r="H128" s="35">
        <f>M$24*Data__2[[#This Row],[Return Market]]*K$4</f>
        <v>-3.0684365341590851</v>
      </c>
      <c r="I128" s="35"/>
      <c r="J128" s="35"/>
      <c r="K128" s="35"/>
      <c r="L128" s="35"/>
      <c r="M128" s="35"/>
    </row>
    <row r="129" spans="1:13">
      <c r="A129" s="35">
        <v>-2.1629394864327853</v>
      </c>
      <c r="B129" s="35">
        <v>19.111079267975214</v>
      </c>
      <c r="C129" s="35">
        <v>339.01249407633031</v>
      </c>
      <c r="D129" s="96">
        <f>Data__2[[#This Row],[Project_1]]/J$4</f>
        <v>-1.4419596576218569E-2</v>
      </c>
      <c r="E129" s="96">
        <f>Data__2[[#This Row],[Project_2]]/K$4</f>
        <v>0.12740719511983475</v>
      </c>
      <c r="F129" s="96">
        <f>Data__2[[#This Row],[Market]]/L$4</f>
        <v>0.33901249407633033</v>
      </c>
      <c r="G129" s="35">
        <f>L$24*Data__2[[#This Row],[Return Market]]*J$4</f>
        <v>18.834027448685038</v>
      </c>
      <c r="H129" s="35">
        <f>M$24*Data__2[[#This Row],[Return Market]]*K$4</f>
        <v>19.775728821119298</v>
      </c>
      <c r="I129" s="35"/>
      <c r="J129" s="35"/>
      <c r="K129" s="35"/>
      <c r="L129" s="35"/>
      <c r="M129" s="35"/>
    </row>
    <row r="130" spans="1:13">
      <c r="A130" s="35">
        <v>9.3645240571871273</v>
      </c>
      <c r="B130" s="35">
        <v>18.544972925133102</v>
      </c>
      <c r="C130" s="35">
        <v>360.53567662641547</v>
      </c>
      <c r="D130" s="96">
        <f>Data__2[[#This Row],[Project_1]]/J$4</f>
        <v>6.2430160381247518E-2</v>
      </c>
      <c r="E130" s="96">
        <f>Data__2[[#This Row],[Project_2]]/K$4</f>
        <v>0.12363315283422067</v>
      </c>
      <c r="F130" s="96">
        <f>Data__2[[#This Row],[Market]]/L$4</f>
        <v>0.36053567662641545</v>
      </c>
      <c r="G130" s="35">
        <f>L$24*Data__2[[#This Row],[Return Market]]*J$4</f>
        <v>20.029759812578657</v>
      </c>
      <c r="H130" s="35">
        <f>M$24*Data__2[[#This Row],[Return Market]]*K$4</f>
        <v>21.031247803207595</v>
      </c>
      <c r="I130" s="35"/>
      <c r="J130" s="35"/>
      <c r="K130" s="35"/>
      <c r="L130" s="35"/>
      <c r="M130" s="35"/>
    </row>
    <row r="131" spans="1:13">
      <c r="A131" s="35">
        <v>1.7562683317794381</v>
      </c>
      <c r="B131" s="35">
        <v>-13.653698349765634</v>
      </c>
      <c r="C131" s="35">
        <v>88.362449831474109</v>
      </c>
      <c r="D131" s="96">
        <f>Data__2[[#This Row],[Project_1]]/J$4</f>
        <v>1.1708455545196254E-2</v>
      </c>
      <c r="E131" s="96">
        <f>Data__2[[#This Row],[Project_2]]/K$4</f>
        <v>-9.1024655665104218E-2</v>
      </c>
      <c r="F131" s="96">
        <f>Data__2[[#This Row],[Market]]/L$4</f>
        <v>8.8362449831474107E-2</v>
      </c>
      <c r="G131" s="35">
        <f>L$24*Data__2[[#This Row],[Return Market]]*J$4</f>
        <v>4.9090249906374561</v>
      </c>
      <c r="H131" s="35">
        <f>M$24*Data__2[[#This Row],[Return Market]]*K$4</f>
        <v>5.1544762401693296</v>
      </c>
      <c r="I131" s="35"/>
      <c r="J131" s="35"/>
      <c r="K131" s="35"/>
      <c r="L131" s="35"/>
      <c r="M131" s="35"/>
    </row>
    <row r="132" spans="1:13">
      <c r="A132" s="35">
        <v>-8.4994559130111575</v>
      </c>
      <c r="B132" s="35">
        <v>7.1079015312277143</v>
      </c>
      <c r="C132" s="35">
        <v>53.091954836320021</v>
      </c>
      <c r="D132" s="96">
        <f>Data__2[[#This Row],[Project_1]]/J$4</f>
        <v>-5.6663039420074383E-2</v>
      </c>
      <c r="E132" s="96">
        <f>Data__2[[#This Row],[Project_2]]/K$4</f>
        <v>4.738601020818476E-2</v>
      </c>
      <c r="F132" s="96">
        <f>Data__2[[#This Row],[Market]]/L$4</f>
        <v>5.3091954836320024E-2</v>
      </c>
      <c r="G132" s="35">
        <f>L$24*Data__2[[#This Row],[Return Market]]*J$4</f>
        <v>2.9495530464622268</v>
      </c>
      <c r="H132" s="35">
        <f>M$24*Data__2[[#This Row],[Return Market]]*K$4</f>
        <v>3.0970306987853391</v>
      </c>
      <c r="I132" s="35"/>
      <c r="J132" s="35"/>
      <c r="K132" s="35"/>
      <c r="L132" s="35"/>
      <c r="M132" s="35"/>
    </row>
    <row r="133" spans="1:13">
      <c r="A133" s="35">
        <v>14.855635935192819</v>
      </c>
      <c r="B133" s="35">
        <v>14.136502018609075</v>
      </c>
      <c r="C133" s="35">
        <v>34.520037167622817</v>
      </c>
      <c r="D133" s="96">
        <f>Data__2[[#This Row],[Project_1]]/J$4</f>
        <v>9.9037572901285453E-2</v>
      </c>
      <c r="E133" s="96">
        <f>Data__2[[#This Row],[Project_2]]/K$4</f>
        <v>9.424334679072717E-2</v>
      </c>
      <c r="F133" s="96">
        <f>Data__2[[#This Row],[Market]]/L$4</f>
        <v>3.4520037167622815E-2</v>
      </c>
      <c r="G133" s="35">
        <f>L$24*Data__2[[#This Row],[Return Market]]*J$4</f>
        <v>1.9177798426457142</v>
      </c>
      <c r="H133" s="35">
        <f>M$24*Data__2[[#This Row],[Return Market]]*K$4</f>
        <v>2.0136688347780001</v>
      </c>
      <c r="I133" s="35"/>
      <c r="J133" s="35"/>
      <c r="K133" s="35"/>
      <c r="L133" s="35"/>
      <c r="M133" s="35"/>
    </row>
    <row r="134" spans="1:13">
      <c r="A134" s="35">
        <v>10.843585987542506</v>
      </c>
      <c r="B134" s="35">
        <v>8.7769121939780348</v>
      </c>
      <c r="C134" s="35">
        <v>43.165055155759703</v>
      </c>
      <c r="D134" s="96">
        <f>Data__2[[#This Row],[Project_1]]/J$4</f>
        <v>7.2290573250283374E-2</v>
      </c>
      <c r="E134" s="96">
        <f>Data__2[[#This Row],[Project_2]]/K$4</f>
        <v>5.8512747959853569E-2</v>
      </c>
      <c r="F134" s="96">
        <f>Data__2[[#This Row],[Market]]/L$4</f>
        <v>4.3165055155759705E-2</v>
      </c>
      <c r="G134" s="35">
        <f>L$24*Data__2[[#This Row],[Return Market]]*J$4</f>
        <v>2.3980586197644307</v>
      </c>
      <c r="H134" s="35">
        <f>M$24*Data__2[[#This Row],[Return Market]]*K$4</f>
        <v>2.5179615507526529</v>
      </c>
      <c r="I134" s="35"/>
      <c r="J134" s="35"/>
      <c r="K134" s="35"/>
      <c r="L134" s="35"/>
      <c r="M134" s="35"/>
    </row>
    <row r="135" spans="1:13">
      <c r="A135" s="35">
        <v>25.630593645495729</v>
      </c>
      <c r="B135" s="35">
        <v>24.535511324658216</v>
      </c>
      <c r="C135" s="35">
        <v>129.03968606441811</v>
      </c>
      <c r="D135" s="96">
        <f>Data__2[[#This Row],[Project_1]]/J$4</f>
        <v>0.17087062430330485</v>
      </c>
      <c r="E135" s="96">
        <f>Data__2[[#This Row],[Project_2]]/K$4</f>
        <v>0.16357007549772143</v>
      </c>
      <c r="F135" s="96">
        <f>Data__2[[#This Row],[Market]]/L$4</f>
        <v>0.1290396860644181</v>
      </c>
      <c r="G135" s="35">
        <f>L$24*Data__2[[#This Row],[Return Market]]*J$4</f>
        <v>7.1688714480232356</v>
      </c>
      <c r="H135" s="35">
        <f>M$24*Data__2[[#This Row],[Return Market]]*K$4</f>
        <v>7.5273150204243988</v>
      </c>
      <c r="I135" s="35"/>
      <c r="J135" s="35"/>
      <c r="K135" s="35"/>
      <c r="L135" s="35"/>
      <c r="M135" s="35"/>
    </row>
    <row r="136" spans="1:13">
      <c r="A136" s="35">
        <v>8.0347374472107873</v>
      </c>
      <c r="B136" s="35">
        <v>-9.6351515974563142</v>
      </c>
      <c r="C136" s="35">
        <v>34.136139449712054</v>
      </c>
      <c r="D136" s="96">
        <f>Data__2[[#This Row],[Project_1]]/J$4</f>
        <v>5.356491631473858E-2</v>
      </c>
      <c r="E136" s="96">
        <f>Data__2[[#This Row],[Project_2]]/K$4</f>
        <v>-6.4234343983042091E-2</v>
      </c>
      <c r="F136" s="96">
        <f>Data__2[[#This Row],[Market]]/L$4</f>
        <v>3.4136139449712055E-2</v>
      </c>
      <c r="G136" s="35">
        <f>L$24*Data__2[[#This Row],[Return Market]]*J$4</f>
        <v>1.8964521916506718</v>
      </c>
      <c r="H136" s="35">
        <f>M$24*Data__2[[#This Row],[Return Market]]*K$4</f>
        <v>1.9912748012332058</v>
      </c>
      <c r="I136" s="35"/>
      <c r="J136" s="35"/>
      <c r="K136" s="35"/>
      <c r="L136" s="35"/>
      <c r="M136" s="35"/>
    </row>
    <row r="137" spans="1:13">
      <c r="A137" s="35">
        <v>-28.921294436940606</v>
      </c>
      <c r="B137" s="35">
        <v>-10.811289904200287</v>
      </c>
      <c r="C137" s="35">
        <v>26.721477319353326</v>
      </c>
      <c r="D137" s="96">
        <f>Data__2[[#This Row],[Project_1]]/J$4</f>
        <v>-0.19280862957960404</v>
      </c>
      <c r="E137" s="96">
        <f>Data__2[[#This Row],[Project_2]]/K$4</f>
        <v>-7.2075266028001905E-2</v>
      </c>
      <c r="F137" s="96">
        <f>Data__2[[#This Row],[Market]]/L$4</f>
        <v>2.6721477319353325E-2</v>
      </c>
      <c r="G137" s="35">
        <f>L$24*Data__2[[#This Row],[Return Market]]*J$4</f>
        <v>1.4845265177418532</v>
      </c>
      <c r="H137" s="35">
        <f>M$24*Data__2[[#This Row],[Return Market]]*K$4</f>
        <v>1.5587528436289459</v>
      </c>
      <c r="I137" s="35"/>
      <c r="J137" s="35"/>
      <c r="K137" s="35"/>
      <c r="L137" s="35"/>
      <c r="M137" s="35"/>
    </row>
    <row r="138" spans="1:13">
      <c r="A138" s="35">
        <v>-0.47580638274817666</v>
      </c>
      <c r="B138" s="35">
        <v>-2.0722317061085338</v>
      </c>
      <c r="C138" s="35">
        <v>-77.761297114555475</v>
      </c>
      <c r="D138" s="96">
        <f>Data__2[[#This Row],[Project_1]]/J$4</f>
        <v>-3.1720425516545111E-3</v>
      </c>
      <c r="E138" s="96">
        <f>Data__2[[#This Row],[Project_2]]/K$4</f>
        <v>-1.3814878040723559E-2</v>
      </c>
      <c r="F138" s="96">
        <f>Data__2[[#This Row],[Market]]/L$4</f>
        <v>-7.7761297114555469E-2</v>
      </c>
      <c r="G138" s="35">
        <f>L$24*Data__2[[#This Row],[Return Market]]*J$4</f>
        <v>-4.3200720619197535</v>
      </c>
      <c r="H138" s="35">
        <f>M$24*Data__2[[#This Row],[Return Market]]*K$4</f>
        <v>-4.5360756650157414</v>
      </c>
      <c r="I138" s="35"/>
      <c r="J138" s="35"/>
      <c r="K138" s="35"/>
      <c r="L138" s="35"/>
      <c r="M138" s="35"/>
    </row>
    <row r="139" spans="1:13">
      <c r="A139" s="35">
        <v>15.472253982322687</v>
      </c>
      <c r="B139" s="35">
        <v>25.213127829927618</v>
      </c>
      <c r="C139" s="35">
        <v>24.076595315331758</v>
      </c>
      <c r="D139" s="96">
        <f>Data__2[[#This Row],[Project_1]]/J$4</f>
        <v>0.10314835988215125</v>
      </c>
      <c r="E139" s="96">
        <f>Data__2[[#This Row],[Project_2]]/K$4</f>
        <v>0.16808751886618412</v>
      </c>
      <c r="F139" s="96">
        <f>Data__2[[#This Row],[Market]]/L$4</f>
        <v>2.407659531533176E-2</v>
      </c>
      <c r="G139" s="35">
        <f>L$24*Data__2[[#This Row],[Return Market]]*J$4</f>
        <v>1.3375886286295438</v>
      </c>
      <c r="H139" s="35">
        <f>M$24*Data__2[[#This Row],[Return Market]]*K$4</f>
        <v>1.4044680600610211</v>
      </c>
      <c r="I139" s="35"/>
      <c r="J139" s="35"/>
      <c r="K139" s="35"/>
      <c r="L139" s="35"/>
      <c r="M139" s="35"/>
    </row>
    <row r="140" spans="1:13">
      <c r="A140" s="35">
        <v>-7.0710696748715272</v>
      </c>
      <c r="B140" s="35">
        <v>4.8545601152612123</v>
      </c>
      <c r="C140" s="35">
        <v>22.412684115765742</v>
      </c>
      <c r="D140" s="96">
        <f>Data__2[[#This Row],[Project_1]]/J$4</f>
        <v>-4.7140464499143511E-2</v>
      </c>
      <c r="E140" s="96">
        <f>Data__2[[#This Row],[Project_2]]/K$4</f>
        <v>3.2363734101741419E-2</v>
      </c>
      <c r="F140" s="96">
        <f>Data__2[[#This Row],[Market]]/L$4</f>
        <v>2.2412684115765743E-2</v>
      </c>
      <c r="G140" s="35">
        <f>L$24*Data__2[[#This Row],[Return Market]]*J$4</f>
        <v>1.2451491175425429</v>
      </c>
      <c r="H140" s="35">
        <f>M$24*Data__2[[#This Row],[Return Market]]*K$4</f>
        <v>1.30740657341967</v>
      </c>
      <c r="I140" s="35"/>
      <c r="J140" s="35"/>
      <c r="K140" s="35"/>
      <c r="L140" s="35"/>
      <c r="M140" s="35"/>
    </row>
    <row r="141" spans="1:13">
      <c r="A141" s="35">
        <v>-9.7614002310944983</v>
      </c>
      <c r="B141" s="35">
        <v>-5.0924705473653447</v>
      </c>
      <c r="C141" s="35">
        <v>34.363236624409083</v>
      </c>
      <c r="D141" s="96">
        <f>Data__2[[#This Row],[Project_1]]/J$4</f>
        <v>-6.5076001540629994E-2</v>
      </c>
      <c r="E141" s="96">
        <f>Data__2[[#This Row],[Project_2]]/K$4</f>
        <v>-3.39498036491023E-2</v>
      </c>
      <c r="F141" s="96">
        <f>Data__2[[#This Row],[Market]]/L$4</f>
        <v>3.4363236624409085E-2</v>
      </c>
      <c r="G141" s="35">
        <f>L$24*Data__2[[#This Row],[Return Market]]*J$4</f>
        <v>1.9090687013560625</v>
      </c>
      <c r="H141" s="35">
        <f>M$24*Data__2[[#This Row],[Return Market]]*K$4</f>
        <v>2.0045221364238661</v>
      </c>
      <c r="I141" s="35"/>
      <c r="J141" s="35"/>
      <c r="K141" s="35"/>
      <c r="L141" s="35"/>
      <c r="M141" s="35"/>
    </row>
    <row r="142" spans="1:13">
      <c r="A142" s="35">
        <v>29.484863681781629</v>
      </c>
      <c r="B142" s="35">
        <v>24.737137961206727</v>
      </c>
      <c r="C142" s="35">
        <v>343.35172721516892</v>
      </c>
      <c r="D142" s="96">
        <f>Data__2[[#This Row],[Project_1]]/J$4</f>
        <v>0.19656575787854419</v>
      </c>
      <c r="E142" s="96">
        <f>Data__2[[#This Row],[Project_2]]/K$4</f>
        <v>0.16491425307471153</v>
      </c>
      <c r="F142" s="96">
        <f>Data__2[[#This Row],[Market]]/L$4</f>
        <v>0.34335172721516893</v>
      </c>
      <c r="G142" s="35">
        <f>L$24*Data__2[[#This Row],[Return Market]]*J$4</f>
        <v>19.075095956398297</v>
      </c>
      <c r="H142" s="35">
        <f>M$24*Data__2[[#This Row],[Return Market]]*K$4</f>
        <v>20.028850754218215</v>
      </c>
      <c r="I142" s="35"/>
      <c r="J142" s="35"/>
      <c r="K142" s="35"/>
      <c r="L142" s="35"/>
      <c r="M142" s="35"/>
    </row>
    <row r="143" spans="1:13">
      <c r="A143" s="35">
        <v>18.894265575287001</v>
      </c>
      <c r="B143" s="35">
        <v>34.109484317275133</v>
      </c>
      <c r="C143" s="35">
        <v>208.2252690875786</v>
      </c>
      <c r="D143" s="96">
        <f>Data__2[[#This Row],[Project_1]]/J$4</f>
        <v>0.12596177050191334</v>
      </c>
      <c r="E143" s="96">
        <f>Data__2[[#This Row],[Project_2]]/K$4</f>
        <v>0.22739656211516754</v>
      </c>
      <c r="F143" s="96">
        <f>Data__2[[#This Row],[Market]]/L$4</f>
        <v>0.2082252690875786</v>
      </c>
      <c r="G143" s="35">
        <f>L$24*Data__2[[#This Row],[Return Market]]*J$4</f>
        <v>11.56807050486549</v>
      </c>
      <c r="H143" s="35">
        <f>M$24*Data__2[[#This Row],[Return Market]]*K$4</f>
        <v>12.146474030108767</v>
      </c>
      <c r="I143" s="35"/>
      <c r="J143" s="35"/>
      <c r="K143" s="35"/>
      <c r="L143" s="35"/>
      <c r="M143" s="35"/>
    </row>
    <row r="144" spans="1:13">
      <c r="A144" s="35">
        <v>4.3712452191022297</v>
      </c>
      <c r="B144" s="35">
        <v>3.9858280739899126</v>
      </c>
      <c r="C144" s="35">
        <v>-121.19476611155548</v>
      </c>
      <c r="D144" s="96">
        <f>Data__2[[#This Row],[Project_1]]/J$4</f>
        <v>2.9141634794014864E-2</v>
      </c>
      <c r="E144" s="96">
        <f>Data__2[[#This Row],[Project_2]]/K$4</f>
        <v>2.6572187159932752E-2</v>
      </c>
      <c r="F144" s="96">
        <f>Data__2[[#This Row],[Market]]/L$4</f>
        <v>-0.12119476611155548</v>
      </c>
      <c r="G144" s="35">
        <f>L$24*Data__2[[#This Row],[Return Market]]*J$4</f>
        <v>-6.7330425617530905</v>
      </c>
      <c r="H144" s="35">
        <f>M$24*Data__2[[#This Row],[Return Market]]*K$4</f>
        <v>-7.0696946898407456</v>
      </c>
      <c r="I144" s="35"/>
      <c r="J144" s="35"/>
      <c r="K144" s="35"/>
      <c r="L144" s="35"/>
      <c r="M144" s="35"/>
    </row>
    <row r="145" spans="1:13">
      <c r="A145" s="35">
        <v>-14.149524054298436</v>
      </c>
      <c r="B145" s="35">
        <v>14.235581890468884</v>
      </c>
      <c r="C145" s="35">
        <v>206.69791798718327</v>
      </c>
      <c r="D145" s="96">
        <f>Data__2[[#This Row],[Project_1]]/J$4</f>
        <v>-9.4330160361989573E-2</v>
      </c>
      <c r="E145" s="96">
        <f>Data__2[[#This Row],[Project_2]]/K$4</f>
        <v>9.490387926979256E-2</v>
      </c>
      <c r="F145" s="96">
        <f>Data__2[[#This Row],[Market]]/L$4</f>
        <v>0.20669791798718326</v>
      </c>
      <c r="G145" s="35">
        <f>L$24*Data__2[[#This Row],[Return Market]]*J$4</f>
        <v>11.483217665954637</v>
      </c>
      <c r="H145" s="35">
        <f>M$24*Data__2[[#This Row],[Return Market]]*K$4</f>
        <v>12.057378549252373</v>
      </c>
      <c r="I145" s="35"/>
      <c r="J145" s="35"/>
      <c r="K145" s="35"/>
      <c r="L145" s="35"/>
      <c r="M145" s="35"/>
    </row>
    <row r="146" spans="1:13">
      <c r="A146" s="35">
        <v>10.135366258387887</v>
      </c>
      <c r="B146" s="35">
        <v>19.890788104366358</v>
      </c>
      <c r="C146" s="35">
        <v>400.52509598626546</v>
      </c>
      <c r="D146" s="96">
        <f>Data__2[[#This Row],[Project_1]]/J$4</f>
        <v>6.7569108389252577E-2</v>
      </c>
      <c r="E146" s="96">
        <f>Data__2[[#This Row],[Project_2]]/K$4</f>
        <v>0.13260525402910905</v>
      </c>
      <c r="F146" s="96">
        <f>Data__2[[#This Row],[Market]]/L$4</f>
        <v>0.40052509598626546</v>
      </c>
      <c r="G146" s="35">
        <f>L$24*Data__2[[#This Row],[Return Market]]*J$4</f>
        <v>22.251394221459218</v>
      </c>
      <c r="H146" s="35">
        <f>M$24*Data__2[[#This Row],[Return Market]]*K$4</f>
        <v>23.36396393253218</v>
      </c>
      <c r="I146" s="35"/>
      <c r="J146" s="35"/>
      <c r="K146" s="35"/>
      <c r="L146" s="35"/>
      <c r="M146" s="35"/>
    </row>
    <row r="147" spans="1:13">
      <c r="A147" s="35">
        <v>58.29234796284878</v>
      </c>
      <c r="B147" s="35">
        <v>26.964372995399259</v>
      </c>
      <c r="C147" s="35">
        <v>181.73406135195918</v>
      </c>
      <c r="D147" s="96">
        <f>Data__2[[#This Row],[Project_1]]/J$4</f>
        <v>0.38861565308565854</v>
      </c>
      <c r="E147" s="96">
        <f>Data__2[[#This Row],[Project_2]]/K$4</f>
        <v>0.17976248663599506</v>
      </c>
      <c r="F147" s="96">
        <f>Data__2[[#This Row],[Market]]/L$4</f>
        <v>0.18173406135195919</v>
      </c>
      <c r="G147" s="35">
        <f>L$24*Data__2[[#This Row],[Return Market]]*J$4</f>
        <v>10.096336741775522</v>
      </c>
      <c r="H147" s="35">
        <f>M$24*Data__2[[#This Row],[Return Market]]*K$4</f>
        <v>10.601153578864299</v>
      </c>
      <c r="I147" s="35"/>
      <c r="J147" s="35"/>
      <c r="K147" s="35"/>
      <c r="L147" s="35"/>
      <c r="M147" s="35"/>
    </row>
    <row r="148" spans="1:13">
      <c r="A148" s="35">
        <v>30.03257215209285</v>
      </c>
      <c r="B148" s="35">
        <v>25.917701345813327</v>
      </c>
      <c r="C148" s="35">
        <v>-82.547523242703676</v>
      </c>
      <c r="D148" s="96">
        <f>Data__2[[#This Row],[Project_1]]/J$4</f>
        <v>0.20021714768061899</v>
      </c>
      <c r="E148" s="96">
        <f>Data__2[[#This Row],[Project_2]]/K$4</f>
        <v>0.17278467563875552</v>
      </c>
      <c r="F148" s="96">
        <f>Data__2[[#This Row],[Market]]/L$4</f>
        <v>-8.2547523242703674E-2</v>
      </c>
      <c r="G148" s="35">
        <f>L$24*Data__2[[#This Row],[Return Market]]*J$4</f>
        <v>-4.5859735134835429</v>
      </c>
      <c r="H148" s="35">
        <f>M$24*Data__2[[#This Row],[Return Market]]*K$4</f>
        <v>-4.8152721891577208</v>
      </c>
      <c r="I148" s="35"/>
      <c r="J148" s="35"/>
      <c r="K148" s="35"/>
      <c r="L148" s="35"/>
      <c r="M148" s="35"/>
    </row>
    <row r="149" spans="1:13">
      <c r="A149" s="35">
        <v>19.333652361765665</v>
      </c>
      <c r="B149" s="35">
        <v>18.995556387889245</v>
      </c>
      <c r="C149" s="35">
        <v>150.92252845831138</v>
      </c>
      <c r="D149" s="96">
        <f>Data__2[[#This Row],[Project_1]]/J$4</f>
        <v>0.12889101574510445</v>
      </c>
      <c r="E149" s="96">
        <f>Data__2[[#This Row],[Project_2]]/K$4</f>
        <v>0.12663704258592831</v>
      </c>
      <c r="F149" s="96">
        <f>Data__2[[#This Row],[Market]]/L$4</f>
        <v>0.15092252845831139</v>
      </c>
      <c r="G149" s="35">
        <f>L$24*Data__2[[#This Row],[Return Market]]*J$4</f>
        <v>8.3845849143506417</v>
      </c>
      <c r="H149" s="35">
        <f>M$24*Data__2[[#This Row],[Return Market]]*K$4</f>
        <v>8.8038141600681747</v>
      </c>
      <c r="I149" s="35"/>
      <c r="J149" s="35"/>
      <c r="K149" s="35"/>
      <c r="L149" s="35"/>
      <c r="M149" s="35"/>
    </row>
    <row r="150" spans="1:13">
      <c r="A150" s="35">
        <v>7.8326235326379372</v>
      </c>
      <c r="B150" s="35">
        <v>18.077755168323986</v>
      </c>
      <c r="C150" s="35">
        <v>306.09417839523002</v>
      </c>
      <c r="D150" s="96">
        <f>Data__2[[#This Row],[Project_1]]/J$4</f>
        <v>5.2217490217586246E-2</v>
      </c>
      <c r="E150" s="96">
        <f>Data__2[[#This Row],[Project_2]]/K$4</f>
        <v>0.12051836778882657</v>
      </c>
      <c r="F150" s="96">
        <f>Data__2[[#This Row],[Market]]/L$4</f>
        <v>0.30609417839523001</v>
      </c>
      <c r="G150" s="35">
        <f>L$24*Data__2[[#This Row],[Return Market]]*J$4</f>
        <v>17.005232133068354</v>
      </c>
      <c r="H150" s="35">
        <f>M$24*Data__2[[#This Row],[Return Market]]*K$4</f>
        <v>17.855493739721773</v>
      </c>
      <c r="I150" s="35"/>
      <c r="J150" s="35"/>
      <c r="K150" s="35"/>
      <c r="L150" s="35"/>
      <c r="M150" s="35"/>
    </row>
    <row r="151" spans="1:13">
      <c r="A151" s="35">
        <v>7.5828874623695768</v>
      </c>
      <c r="B151" s="35">
        <v>13.993886676708367</v>
      </c>
      <c r="C151" s="35">
        <v>84.302255359652179</v>
      </c>
      <c r="D151" s="96">
        <f>Data__2[[#This Row],[Project_1]]/J$4</f>
        <v>5.0552583082463846E-2</v>
      </c>
      <c r="E151" s="96">
        <f>Data__2[[#This Row],[Project_2]]/K$4</f>
        <v>9.3292577844722446E-2</v>
      </c>
      <c r="F151" s="96">
        <f>Data__2[[#This Row],[Market]]/L$4</f>
        <v>8.4302255359652176E-2</v>
      </c>
      <c r="G151" s="35">
        <f>L$24*Data__2[[#This Row],[Return Market]]*J$4</f>
        <v>4.6834586310917929</v>
      </c>
      <c r="H151" s="35">
        <f>M$24*Data__2[[#This Row],[Return Market]]*K$4</f>
        <v>4.9176315626463829</v>
      </c>
      <c r="I151" s="35"/>
      <c r="J151" s="35"/>
      <c r="K151" s="35"/>
      <c r="L151" s="35"/>
      <c r="M151" s="35"/>
    </row>
    <row r="152" spans="1:13">
      <c r="A152" s="35">
        <v>3.4648435654411029</v>
      </c>
      <c r="B152" s="35">
        <v>16.992396814892544</v>
      </c>
      <c r="C152" s="35">
        <v>128.5602063961787</v>
      </c>
      <c r="D152" s="96">
        <f>Data__2[[#This Row],[Project_1]]/J$4</f>
        <v>2.3098957102940687E-2</v>
      </c>
      <c r="E152" s="96">
        <f>Data__2[[#This Row],[Project_2]]/K$4</f>
        <v>0.11328264543261696</v>
      </c>
      <c r="F152" s="96">
        <f>Data__2[[#This Row],[Market]]/L$4</f>
        <v>0.12856020639617871</v>
      </c>
      <c r="G152" s="35">
        <f>L$24*Data__2[[#This Row],[Return Market]]*J$4</f>
        <v>7.1422336886766038</v>
      </c>
      <c r="H152" s="35">
        <f>M$24*Data__2[[#This Row],[Return Market]]*K$4</f>
        <v>7.4993453731104349</v>
      </c>
      <c r="I152" s="35"/>
      <c r="J152" s="35"/>
      <c r="K152" s="35"/>
      <c r="L152" s="35"/>
      <c r="M152" s="35"/>
    </row>
    <row r="153" spans="1:13">
      <c r="A153" s="35">
        <v>30.345495098327042</v>
      </c>
      <c r="B153" s="35">
        <v>16.523334023477826</v>
      </c>
      <c r="C153" s="35">
        <v>283.40033740156781</v>
      </c>
      <c r="D153" s="96">
        <f>Data__2[[#This Row],[Project_1]]/J$4</f>
        <v>0.20230330065551361</v>
      </c>
      <c r="E153" s="96">
        <f>Data__2[[#This Row],[Project_2]]/K$4</f>
        <v>0.11015556015651884</v>
      </c>
      <c r="F153" s="96">
        <f>Data__2[[#This Row],[Market]]/L$4</f>
        <v>0.28340033740156784</v>
      </c>
      <c r="G153" s="35">
        <f>L$24*Data__2[[#This Row],[Return Market]]*J$4</f>
        <v>15.74446318897601</v>
      </c>
      <c r="H153" s="35">
        <f>M$24*Data__2[[#This Row],[Return Market]]*K$4</f>
        <v>16.531686348424813</v>
      </c>
      <c r="I153" s="35"/>
      <c r="J153" s="35"/>
      <c r="K153" s="35"/>
      <c r="L153" s="35"/>
      <c r="M153" s="35"/>
    </row>
    <row r="154" spans="1:13">
      <c r="A154" s="35">
        <v>-4.2520315681444103</v>
      </c>
      <c r="B154" s="35">
        <v>-13.446315054013539</v>
      </c>
      <c r="C154" s="35">
        <v>-18.895863602436592</v>
      </c>
      <c r="D154" s="96">
        <f>Data__2[[#This Row],[Project_1]]/J$4</f>
        <v>-2.8346877120962736E-2</v>
      </c>
      <c r="E154" s="96">
        <f>Data__2[[#This Row],[Project_2]]/K$4</f>
        <v>-8.9642100360090252E-2</v>
      </c>
      <c r="F154" s="96">
        <f>Data__2[[#This Row],[Market]]/L$4</f>
        <v>-1.8895863602436593E-2</v>
      </c>
      <c r="G154" s="35">
        <f>L$24*Data__2[[#This Row],[Return Market]]*J$4</f>
        <v>-1.0497702001353675</v>
      </c>
      <c r="H154" s="35">
        <f>M$24*Data__2[[#This Row],[Return Market]]*K$4</f>
        <v>-1.1022587101421359</v>
      </c>
      <c r="I154" s="35"/>
      <c r="J154" s="35"/>
      <c r="K154" s="35"/>
      <c r="L154" s="35"/>
      <c r="M154" s="35"/>
    </row>
    <row r="155" spans="1:13">
      <c r="A155" s="35">
        <v>44.69066272224088</v>
      </c>
      <c r="B155" s="35">
        <v>24.558296031976852</v>
      </c>
      <c r="C155" s="35">
        <v>149.31395106801881</v>
      </c>
      <c r="D155" s="96">
        <f>Data__2[[#This Row],[Project_1]]/J$4</f>
        <v>0.29793775148160589</v>
      </c>
      <c r="E155" s="96">
        <f>Data__2[[#This Row],[Project_2]]/K$4</f>
        <v>0.16372197354651236</v>
      </c>
      <c r="F155" s="96">
        <f>Data__2[[#This Row],[Market]]/L$4</f>
        <v>0.14931395106801881</v>
      </c>
      <c r="G155" s="35">
        <f>L$24*Data__2[[#This Row],[Return Market]]*J$4</f>
        <v>8.2952195037788332</v>
      </c>
      <c r="H155" s="35">
        <f>M$24*Data__2[[#This Row],[Return Market]]*K$4</f>
        <v>8.7099804789677755</v>
      </c>
      <c r="I155" s="35"/>
      <c r="J155" s="35"/>
      <c r="K155" s="35"/>
      <c r="L155" s="35"/>
      <c r="M155" s="35"/>
    </row>
    <row r="156" spans="1:13">
      <c r="A156" s="35">
        <v>30.873215765231699</v>
      </c>
      <c r="B156" s="35">
        <v>16.064666707975434</v>
      </c>
      <c r="C156" s="35">
        <v>331.3180131477107</v>
      </c>
      <c r="D156" s="96">
        <f>Data__2[[#This Row],[Project_1]]/J$4</f>
        <v>0.20582143843487799</v>
      </c>
      <c r="E156" s="96">
        <f>Data__2[[#This Row],[Project_2]]/K$4</f>
        <v>0.10709777805316956</v>
      </c>
      <c r="F156" s="96">
        <f>Data__2[[#This Row],[Market]]/L$4</f>
        <v>0.3313180131477107</v>
      </c>
      <c r="G156" s="35">
        <f>L$24*Data__2[[#This Row],[Return Market]]*J$4</f>
        <v>18.40655628598395</v>
      </c>
      <c r="H156" s="35">
        <f>M$24*Data__2[[#This Row],[Return Market]]*K$4</f>
        <v>19.326884100283152</v>
      </c>
      <c r="I156" s="35"/>
      <c r="J156" s="35"/>
      <c r="K156" s="35"/>
      <c r="L156" s="35"/>
      <c r="M156" s="35"/>
    </row>
    <row r="157" spans="1:13">
      <c r="A157" s="35">
        <v>2.1996965029322553</v>
      </c>
      <c r="B157" s="35">
        <v>18.719777996713717</v>
      </c>
      <c r="C157" s="35">
        <v>232.46971243232673</v>
      </c>
      <c r="D157" s="96">
        <f>Data__2[[#This Row],[Project_1]]/J$4</f>
        <v>1.4664643352881701E-2</v>
      </c>
      <c r="E157" s="96">
        <f>Data__2[[#This Row],[Project_2]]/K$4</f>
        <v>0.12479851997809144</v>
      </c>
      <c r="F157" s="96">
        <f>Data__2[[#This Row],[Market]]/L$4</f>
        <v>0.23246971243232672</v>
      </c>
      <c r="G157" s="35">
        <f>L$24*Data__2[[#This Row],[Return Market]]*J$4</f>
        <v>12.914984024018166</v>
      </c>
      <c r="H157" s="35">
        <f>M$24*Data__2[[#This Row],[Return Market]]*K$4</f>
        <v>13.560733225219078</v>
      </c>
      <c r="I157" s="35"/>
      <c r="J157" s="35"/>
      <c r="K157" s="35"/>
      <c r="L157" s="35"/>
      <c r="M157" s="35"/>
    </row>
    <row r="158" spans="1:13">
      <c r="A158" s="35">
        <v>-18.140949558744833</v>
      </c>
      <c r="B158" s="35">
        <v>-10.90685110015048</v>
      </c>
      <c r="C158" s="35">
        <v>-167.6712775551859</v>
      </c>
      <c r="D158" s="96">
        <f>Data__2[[#This Row],[Project_1]]/J$4</f>
        <v>-0.12093966372496555</v>
      </c>
      <c r="E158" s="96">
        <f>Data__2[[#This Row],[Project_2]]/K$4</f>
        <v>-7.2712340667669864E-2</v>
      </c>
      <c r="F158" s="96">
        <f>Data__2[[#This Row],[Market]]/L$4</f>
        <v>-0.1676712775551859</v>
      </c>
      <c r="G158" s="35">
        <f>L$24*Data__2[[#This Row],[Return Market]]*J$4</f>
        <v>-9.3150709752881173</v>
      </c>
      <c r="H158" s="35">
        <f>M$24*Data__2[[#This Row],[Return Market]]*K$4</f>
        <v>-9.7808245240525249</v>
      </c>
      <c r="I158" s="35"/>
      <c r="J158" s="35"/>
      <c r="K158" s="35"/>
      <c r="L158" s="35"/>
      <c r="M158" s="35"/>
    </row>
    <row r="159" spans="1:13">
      <c r="A159" s="35">
        <v>14.84690166610109</v>
      </c>
      <c r="B159" s="35">
        <v>11.647857644438709</v>
      </c>
      <c r="C159" s="35">
        <v>385.91257730255387</v>
      </c>
      <c r="D159" s="96">
        <f>Data__2[[#This Row],[Project_1]]/J$4</f>
        <v>9.8979344440673925E-2</v>
      </c>
      <c r="E159" s="96">
        <f>Data__2[[#This Row],[Project_2]]/K$4</f>
        <v>7.7652384296258065E-2</v>
      </c>
      <c r="F159" s="96">
        <f>Data__2[[#This Row],[Market]]/L$4</f>
        <v>0.38591257730255385</v>
      </c>
      <c r="G159" s="35">
        <f>L$24*Data__2[[#This Row],[Return Market]]*J$4</f>
        <v>21.439587627919682</v>
      </c>
      <c r="H159" s="35">
        <f>M$24*Data__2[[#This Row],[Return Market]]*K$4</f>
        <v>22.511567009315669</v>
      </c>
      <c r="I159" s="35"/>
      <c r="J159" s="35"/>
      <c r="K159" s="35"/>
      <c r="L159" s="35"/>
      <c r="M159" s="35"/>
    </row>
    <row r="160" spans="1:13">
      <c r="A160" s="35">
        <v>-9.7211078223483298</v>
      </c>
      <c r="B160" s="35">
        <v>-0.99434033231443131</v>
      </c>
      <c r="C160" s="35">
        <v>-179.36127442402812</v>
      </c>
      <c r="D160" s="96">
        <f>Data__2[[#This Row],[Project_1]]/J$4</f>
        <v>-6.4807385482322205E-2</v>
      </c>
      <c r="E160" s="96">
        <f>Data__2[[#This Row],[Project_2]]/K$4</f>
        <v>-6.6289355487628753E-3</v>
      </c>
      <c r="F160" s="96">
        <f>Data__2[[#This Row],[Market]]/L$4</f>
        <v>-0.17936127442402813</v>
      </c>
      <c r="G160" s="35">
        <f>L$24*Data__2[[#This Row],[Return Market]]*J$4</f>
        <v>-9.9645152457793511</v>
      </c>
      <c r="H160" s="35">
        <f>M$24*Data__2[[#This Row],[Return Market]]*K$4</f>
        <v>-10.462741008068322</v>
      </c>
      <c r="I160" s="35"/>
      <c r="J160" s="35"/>
      <c r="K160" s="35"/>
      <c r="L160" s="35"/>
      <c r="M160" s="35"/>
    </row>
    <row r="161" spans="1:13">
      <c r="A161" s="35">
        <v>46.145489679452382</v>
      </c>
      <c r="B161" s="35">
        <v>16.006630188242788</v>
      </c>
      <c r="C161" s="35">
        <v>-20.796320138138086</v>
      </c>
      <c r="D161" s="96">
        <f>Data__2[[#This Row],[Project_1]]/J$4</f>
        <v>0.30763659786301589</v>
      </c>
      <c r="E161" s="96">
        <f>Data__2[[#This Row],[Project_2]]/K$4</f>
        <v>0.10671086792161859</v>
      </c>
      <c r="F161" s="96">
        <f>Data__2[[#This Row],[Market]]/L$4</f>
        <v>-2.0796320138138084E-2</v>
      </c>
      <c r="G161" s="35">
        <f>L$24*Data__2[[#This Row],[Return Market]]*J$4</f>
        <v>-1.1553511187854504</v>
      </c>
      <c r="H161" s="35">
        <f>M$24*Data__2[[#This Row],[Return Market]]*K$4</f>
        <v>-1.2131186747247231</v>
      </c>
      <c r="I161" s="35"/>
      <c r="J161" s="35"/>
      <c r="K161" s="35"/>
      <c r="L161" s="35"/>
      <c r="M161" s="35"/>
    </row>
    <row r="162" spans="1:13">
      <c r="A162" s="35">
        <v>-11.516150097942372</v>
      </c>
      <c r="B162" s="35">
        <v>-5.0334520968239698</v>
      </c>
      <c r="C162" s="35">
        <v>-13.277815778410712</v>
      </c>
      <c r="D162" s="96">
        <f>Data__2[[#This Row],[Project_1]]/J$4</f>
        <v>-7.6774333986282486E-2</v>
      </c>
      <c r="E162" s="96">
        <f>Data__2[[#This Row],[Project_2]]/K$4</f>
        <v>-3.3556347312159798E-2</v>
      </c>
      <c r="F162" s="96">
        <f>Data__2[[#This Row],[Market]]/L$4</f>
        <v>-1.3277815778410713E-2</v>
      </c>
      <c r="G162" s="35">
        <f>L$24*Data__2[[#This Row],[Return Market]]*J$4</f>
        <v>-0.7376564321339294</v>
      </c>
      <c r="H162" s="35">
        <f>M$24*Data__2[[#This Row],[Return Market]]*K$4</f>
        <v>-0.77453925374062593</v>
      </c>
      <c r="I162" s="35"/>
      <c r="J162" s="35"/>
      <c r="K162" s="35"/>
      <c r="L162" s="35"/>
      <c r="M162" s="35"/>
    </row>
    <row r="163" spans="1:13">
      <c r="A163" s="35">
        <v>-5.1236838196712426</v>
      </c>
      <c r="B163" s="35">
        <v>3.9594353803268021</v>
      </c>
      <c r="C163" s="35">
        <v>-195.17464901630296</v>
      </c>
      <c r="D163" s="96">
        <f>Data__2[[#This Row],[Project_1]]/J$4</f>
        <v>-3.4157892131141621E-2</v>
      </c>
      <c r="E163" s="96">
        <f>Data__2[[#This Row],[Project_2]]/K$4</f>
        <v>2.6396235868845347E-2</v>
      </c>
      <c r="F163" s="96">
        <f>Data__2[[#This Row],[Market]]/L$4</f>
        <v>-0.19517464901630296</v>
      </c>
      <c r="G163" s="35">
        <f>L$24*Data__2[[#This Row],[Return Market]]*J$4</f>
        <v>-10.843036056461287</v>
      </c>
      <c r="H163" s="35">
        <f>M$24*Data__2[[#This Row],[Return Market]]*K$4</f>
        <v>-11.385187859284354</v>
      </c>
      <c r="I163" s="35"/>
      <c r="J163" s="35"/>
      <c r="K163" s="35"/>
      <c r="L163" s="35"/>
      <c r="M163" s="35"/>
    </row>
    <row r="164" spans="1:13">
      <c r="A164" s="35">
        <v>12.1351182915968</v>
      </c>
      <c r="B164" s="35">
        <v>9.5738339788790903</v>
      </c>
      <c r="C164" s="35">
        <v>143.20244311385659</v>
      </c>
      <c r="D164" s="96">
        <f>Data__2[[#This Row],[Project_1]]/J$4</f>
        <v>8.0900788610645341E-2</v>
      </c>
      <c r="E164" s="96">
        <f>Data__2[[#This Row],[Project_2]]/K$4</f>
        <v>6.3825559859193928E-2</v>
      </c>
      <c r="F164" s="96">
        <f>Data__2[[#This Row],[Market]]/L$4</f>
        <v>0.14320244311385658</v>
      </c>
      <c r="G164" s="35">
        <f>L$24*Data__2[[#This Row],[Return Market]]*J$4</f>
        <v>7.9556912841031524</v>
      </c>
      <c r="H164" s="35">
        <f>M$24*Data__2[[#This Row],[Return Market]]*K$4</f>
        <v>8.353475848308312</v>
      </c>
      <c r="I164" s="35"/>
      <c r="J164" s="35"/>
      <c r="K164" s="35"/>
      <c r="L164" s="35"/>
      <c r="M164" s="35"/>
    </row>
    <row r="165" spans="1:13">
      <c r="A165" s="35">
        <v>-9.3286447158471191</v>
      </c>
      <c r="B165" s="35">
        <v>13.133840459539588</v>
      </c>
      <c r="C165" s="35">
        <v>-2.9415151258121028</v>
      </c>
      <c r="D165" s="96">
        <f>Data__2[[#This Row],[Project_1]]/J$4</f>
        <v>-6.2190964772314124E-2</v>
      </c>
      <c r="E165" s="96">
        <f>Data__2[[#This Row],[Project_2]]/K$4</f>
        <v>8.7558936396930589E-2</v>
      </c>
      <c r="F165" s="96">
        <f>Data__2[[#This Row],[Market]]/L$4</f>
        <v>-2.9415151258121029E-3</v>
      </c>
      <c r="G165" s="35">
        <f>L$24*Data__2[[#This Row],[Return Market]]*J$4</f>
        <v>-0.16341750698956148</v>
      </c>
      <c r="H165" s="35">
        <f>M$24*Data__2[[#This Row],[Return Market]]*K$4</f>
        <v>-0.17158838233903959</v>
      </c>
      <c r="I165" s="35"/>
      <c r="J165" s="35"/>
      <c r="K165" s="35"/>
      <c r="L165" s="35"/>
      <c r="M165" s="35"/>
    </row>
    <row r="166" spans="1:13">
      <c r="A166" s="35">
        <v>-19.023469269842579</v>
      </c>
      <c r="B166" s="35">
        <v>1.9668931956587361</v>
      </c>
      <c r="C166" s="35">
        <v>-68.759167039979474</v>
      </c>
      <c r="D166" s="96">
        <f>Data__2[[#This Row],[Project_1]]/J$4</f>
        <v>-0.12682312846561719</v>
      </c>
      <c r="E166" s="96">
        <f>Data__2[[#This Row],[Project_2]]/K$4</f>
        <v>1.3112621304391574E-2</v>
      </c>
      <c r="F166" s="96">
        <f>Data__2[[#This Row],[Market]]/L$4</f>
        <v>-6.8759167039979474E-2</v>
      </c>
      <c r="G166" s="35">
        <f>L$24*Data__2[[#This Row],[Return Market]]*J$4</f>
        <v>-3.8199537244433084</v>
      </c>
      <c r="H166" s="35">
        <f>M$24*Data__2[[#This Row],[Return Market]]*K$4</f>
        <v>-4.0109514106654744</v>
      </c>
      <c r="I166" s="35"/>
      <c r="J166" s="35"/>
      <c r="K166" s="35"/>
      <c r="L166" s="35"/>
      <c r="M166" s="35"/>
    </row>
    <row r="167" spans="1:13">
      <c r="A167" s="35">
        <v>46.749250656496486</v>
      </c>
      <c r="B167" s="35">
        <v>27.505921086635631</v>
      </c>
      <c r="C167" s="35">
        <v>402.40166475277499</v>
      </c>
      <c r="D167" s="96">
        <f>Data__2[[#This Row],[Project_1]]/J$4</f>
        <v>0.31166167104330988</v>
      </c>
      <c r="E167" s="96">
        <f>Data__2[[#This Row],[Project_2]]/K$4</f>
        <v>0.18337280724423755</v>
      </c>
      <c r="F167" s="96">
        <f>Data__2[[#This Row],[Market]]/L$4</f>
        <v>0.402401664752775</v>
      </c>
      <c r="G167" s="35">
        <f>L$24*Data__2[[#This Row],[Return Market]]*J$4</f>
        <v>22.355648041820857</v>
      </c>
      <c r="H167" s="35">
        <f>M$24*Data__2[[#This Row],[Return Market]]*K$4</f>
        <v>23.473430443911905</v>
      </c>
      <c r="I167" s="35"/>
      <c r="J167" s="35"/>
      <c r="K167" s="35"/>
      <c r="L167" s="35"/>
      <c r="M167" s="35"/>
    </row>
    <row r="168" spans="1:13">
      <c r="A168" s="35">
        <v>6.6042672380448657</v>
      </c>
      <c r="B168" s="35">
        <v>10.749573301220366</v>
      </c>
      <c r="C168" s="35">
        <v>-122.03333152366332</v>
      </c>
      <c r="D168" s="96">
        <f>Data__2[[#This Row],[Project_1]]/J$4</f>
        <v>4.4028448253632439E-2</v>
      </c>
      <c r="E168" s="96">
        <f>Data__2[[#This Row],[Project_2]]/K$4</f>
        <v>7.1663822008135772E-2</v>
      </c>
      <c r="F168" s="96">
        <f>Data__2[[#This Row],[Market]]/L$4</f>
        <v>-0.12203333152366332</v>
      </c>
      <c r="G168" s="35">
        <f>L$24*Data__2[[#This Row],[Return Market]]*J$4</f>
        <v>-6.7796295290924142</v>
      </c>
      <c r="H168" s="35">
        <f>M$24*Data__2[[#This Row],[Return Market]]*K$4</f>
        <v>-7.1186110055470362</v>
      </c>
      <c r="I168" s="35"/>
      <c r="J168" s="35"/>
      <c r="K168" s="35"/>
      <c r="L168" s="35"/>
      <c r="M168" s="35"/>
    </row>
    <row r="169" spans="1:13">
      <c r="A169" s="35">
        <v>46.529473603221263</v>
      </c>
      <c r="B169" s="35">
        <v>39.470782829756118</v>
      </c>
      <c r="C169" s="35">
        <v>371.87303875974027</v>
      </c>
      <c r="D169" s="96">
        <f>Data__2[[#This Row],[Project_1]]/J$4</f>
        <v>0.31019649068814176</v>
      </c>
      <c r="E169" s="96">
        <f>Data__2[[#This Row],[Project_2]]/K$4</f>
        <v>0.26313855219837412</v>
      </c>
      <c r="F169" s="96">
        <f>Data__2[[#This Row],[Market]]/L$4</f>
        <v>0.37187303875974026</v>
      </c>
      <c r="G169" s="35">
        <f>L$24*Data__2[[#This Row],[Return Market]]*J$4</f>
        <v>20.659613264430039</v>
      </c>
      <c r="H169" s="35">
        <f>M$24*Data__2[[#This Row],[Return Market]]*K$4</f>
        <v>21.692593927651544</v>
      </c>
      <c r="I169" s="35"/>
      <c r="J169" s="35"/>
      <c r="K169" s="35"/>
      <c r="L169" s="35"/>
      <c r="M169" s="35"/>
    </row>
    <row r="170" spans="1:13">
      <c r="A170" s="35">
        <v>0.27931999504730776</v>
      </c>
      <c r="B170" s="35">
        <v>5.9826410250534483</v>
      </c>
      <c r="C170" s="35">
        <v>170.01487309172262</v>
      </c>
      <c r="D170" s="96">
        <f>Data__2[[#This Row],[Project_1]]/J$4</f>
        <v>1.8621333003153849E-3</v>
      </c>
      <c r="E170" s="96">
        <f>Data__2[[#This Row],[Project_2]]/K$4</f>
        <v>3.9884273500356324E-2</v>
      </c>
      <c r="F170" s="96">
        <f>Data__2[[#This Row],[Market]]/L$4</f>
        <v>0.17001487309172261</v>
      </c>
      <c r="G170" s="35">
        <f>L$24*Data__2[[#This Row],[Return Market]]*J$4</f>
        <v>9.4452707273179328</v>
      </c>
      <c r="H170" s="35">
        <f>M$24*Data__2[[#This Row],[Return Market]]*K$4</f>
        <v>9.917534263683832</v>
      </c>
      <c r="I170" s="35"/>
      <c r="J170" s="35"/>
      <c r="K170" s="35"/>
      <c r="L170" s="35"/>
      <c r="M170" s="35"/>
    </row>
    <row r="171" spans="1:13">
      <c r="A171" s="35">
        <v>26.201293428739284</v>
      </c>
      <c r="B171" s="35">
        <v>9.2961557383097073</v>
      </c>
      <c r="C171" s="35">
        <v>21.212777838786664</v>
      </c>
      <c r="D171" s="96">
        <f>Data__2[[#This Row],[Project_1]]/J$4</f>
        <v>0.17467528952492856</v>
      </c>
      <c r="E171" s="96">
        <f>Data__2[[#This Row],[Project_2]]/K$4</f>
        <v>6.1974371588731383E-2</v>
      </c>
      <c r="F171" s="96">
        <f>Data__2[[#This Row],[Market]]/L$4</f>
        <v>2.1212777838786664E-2</v>
      </c>
      <c r="G171" s="35">
        <f>L$24*Data__2[[#This Row],[Return Market]]*J$4</f>
        <v>1.1784876577103716</v>
      </c>
      <c r="H171" s="35">
        <f>M$24*Data__2[[#This Row],[Return Market]]*K$4</f>
        <v>1.2374120405958902</v>
      </c>
      <c r="I171" s="35"/>
      <c r="J171" s="35"/>
      <c r="K171" s="35"/>
      <c r="L171" s="35"/>
      <c r="M171" s="35"/>
    </row>
    <row r="172" spans="1:13">
      <c r="A172" s="35">
        <v>56.888560534484583</v>
      </c>
      <c r="B172" s="35">
        <v>13.154301284316338</v>
      </c>
      <c r="C172" s="35">
        <v>129.70254273735782</v>
      </c>
      <c r="D172" s="96">
        <f>Data__2[[#This Row],[Project_1]]/J$4</f>
        <v>0.37925707022989724</v>
      </c>
      <c r="E172" s="96">
        <f>Data__2[[#This Row],[Project_2]]/K$4</f>
        <v>8.7695341895442258E-2</v>
      </c>
      <c r="F172" s="96">
        <f>Data__2[[#This Row],[Market]]/L$4</f>
        <v>0.12970254273735782</v>
      </c>
      <c r="G172" s="35">
        <f>L$24*Data__2[[#This Row],[Return Market]]*J$4</f>
        <v>7.2056968187421093</v>
      </c>
      <c r="H172" s="35">
        <f>M$24*Data__2[[#This Row],[Return Market]]*K$4</f>
        <v>7.565981659679216</v>
      </c>
      <c r="I172" s="35"/>
      <c r="J172" s="35"/>
      <c r="K172" s="35"/>
      <c r="L172" s="35"/>
      <c r="M172" s="35"/>
    </row>
    <row r="173" spans="1:13">
      <c r="A173" s="35">
        <v>2.6032089112313326</v>
      </c>
      <c r="B173" s="35">
        <v>-1.4270882057491523</v>
      </c>
      <c r="C173" s="35">
        <v>-81.887719142048013</v>
      </c>
      <c r="D173" s="96">
        <f>Data__2[[#This Row],[Project_1]]/J$4</f>
        <v>1.7354726074875551E-2</v>
      </c>
      <c r="E173" s="96">
        <f>Data__2[[#This Row],[Project_2]]/K$4</f>
        <v>-9.513921371661016E-3</v>
      </c>
      <c r="F173" s="96">
        <f>Data__2[[#This Row],[Market]]/L$4</f>
        <v>-8.188771914204801E-2</v>
      </c>
      <c r="G173" s="35">
        <f>L$24*Data__2[[#This Row],[Return Market]]*J$4</f>
        <v>-4.549317730113783</v>
      </c>
      <c r="H173" s="35">
        <f>M$24*Data__2[[#This Row],[Return Market]]*K$4</f>
        <v>-4.7767836166194737</v>
      </c>
      <c r="I173" s="35"/>
      <c r="J173" s="35"/>
      <c r="K173" s="35"/>
      <c r="L173" s="35"/>
      <c r="M173" s="35"/>
    </row>
    <row r="174" spans="1:13">
      <c r="A174" s="35">
        <v>2.6759180619430847</v>
      </c>
      <c r="B174" s="35">
        <v>3.3795921142608236</v>
      </c>
      <c r="C174" s="35">
        <v>260.56443033964337</v>
      </c>
      <c r="D174" s="96">
        <f>Data__2[[#This Row],[Project_1]]/J$4</f>
        <v>1.7839453746287232E-2</v>
      </c>
      <c r="E174" s="96">
        <f>Data__2[[#This Row],[Project_2]]/K$4</f>
        <v>2.2530614095072156E-2</v>
      </c>
      <c r="F174" s="96">
        <f>Data__2[[#This Row],[Market]]/L$4</f>
        <v>0.26056443033964338</v>
      </c>
      <c r="G174" s="35">
        <f>L$24*Data__2[[#This Row],[Return Market]]*J$4</f>
        <v>14.47580168553576</v>
      </c>
      <c r="H174" s="35">
        <f>M$24*Data__2[[#This Row],[Return Market]]*K$4</f>
        <v>15.19959176981255</v>
      </c>
      <c r="I174" s="35"/>
      <c r="J174" s="35"/>
      <c r="K174" s="35"/>
      <c r="L174" s="35"/>
      <c r="M174" s="35"/>
    </row>
    <row r="175" spans="1:13">
      <c r="A175" s="35">
        <v>-2.6591715574300192</v>
      </c>
      <c r="B175" s="35">
        <v>24.877637019758545</v>
      </c>
      <c r="C175" s="35">
        <v>61.045489002284945</v>
      </c>
      <c r="D175" s="96">
        <f>Data__2[[#This Row],[Project_1]]/J$4</f>
        <v>-1.7727810382866794E-2</v>
      </c>
      <c r="E175" s="96">
        <f>Data__2[[#This Row],[Project_2]]/K$4</f>
        <v>0.16585091346505695</v>
      </c>
      <c r="F175" s="96">
        <f>Data__2[[#This Row],[Market]]/L$4</f>
        <v>6.1045489002284944E-2</v>
      </c>
      <c r="G175" s="35">
        <f>L$24*Data__2[[#This Row],[Return Market]]*J$4</f>
        <v>3.3914160556825008</v>
      </c>
      <c r="H175" s="35">
        <f>M$24*Data__2[[#This Row],[Return Market]]*K$4</f>
        <v>3.5609868584666264</v>
      </c>
      <c r="I175" s="35"/>
      <c r="J175" s="35"/>
      <c r="K175" s="35"/>
      <c r="L175" s="35"/>
      <c r="M175" s="35"/>
    </row>
    <row r="176" spans="1:13">
      <c r="A176" s="35">
        <v>8.4137136857209729</v>
      </c>
      <c r="B176" s="35">
        <v>8.3399785916111693</v>
      </c>
      <c r="C176" s="35">
        <v>37.565333708478711</v>
      </c>
      <c r="D176" s="96">
        <f>Data__2[[#This Row],[Project_1]]/J$4</f>
        <v>5.6091424571473154E-2</v>
      </c>
      <c r="E176" s="96">
        <f>Data__2[[#This Row],[Project_2]]/K$4</f>
        <v>5.5599857277407794E-2</v>
      </c>
      <c r="F176" s="96">
        <f>Data__2[[#This Row],[Market]]/L$4</f>
        <v>3.7565333708478713E-2</v>
      </c>
      <c r="G176" s="35">
        <f>L$24*Data__2[[#This Row],[Return Market]]*J$4</f>
        <v>2.0869629838043755</v>
      </c>
      <c r="H176" s="35">
        <f>M$24*Data__2[[#This Row],[Return Market]]*K$4</f>
        <v>2.1913111329945947</v>
      </c>
      <c r="I176" s="35"/>
      <c r="J176" s="35"/>
      <c r="K176" s="35"/>
      <c r="L176" s="35"/>
      <c r="M176" s="35"/>
    </row>
    <row r="177" spans="1:13">
      <c r="A177" s="35">
        <v>-1.1832248493027073</v>
      </c>
      <c r="B177" s="35">
        <v>-11.401284435747158</v>
      </c>
      <c r="C177" s="35">
        <v>-1.8905844675121131</v>
      </c>
      <c r="D177" s="96">
        <f>Data__2[[#This Row],[Project_1]]/J$4</f>
        <v>-7.8881656620180488E-3</v>
      </c>
      <c r="E177" s="96">
        <f>Data__2[[#This Row],[Project_2]]/K$4</f>
        <v>-7.600856290498105E-2</v>
      </c>
      <c r="F177" s="96">
        <f>Data__2[[#This Row],[Market]]/L$4</f>
        <v>-1.8905844675121131E-3</v>
      </c>
      <c r="G177" s="35">
        <f>L$24*Data__2[[#This Row],[Return Market]]*J$4</f>
        <v>-0.10503247041733973</v>
      </c>
      <c r="H177" s="35">
        <f>M$24*Data__2[[#This Row],[Return Market]]*K$4</f>
        <v>-0.11028409393820673</v>
      </c>
      <c r="I177" s="35"/>
      <c r="J177" s="35"/>
      <c r="K177" s="35"/>
      <c r="L177" s="35"/>
      <c r="M177" s="35"/>
    </row>
    <row r="178" spans="1:13">
      <c r="A178" s="35">
        <v>31.910424661534666</v>
      </c>
      <c r="B178" s="35">
        <v>27.506620684242318</v>
      </c>
      <c r="C178" s="35">
        <v>179.2337762908582</v>
      </c>
      <c r="D178" s="96">
        <f>Data__2[[#This Row],[Project_1]]/J$4</f>
        <v>0.2127361644102311</v>
      </c>
      <c r="E178" s="96">
        <f>Data__2[[#This Row],[Project_2]]/K$4</f>
        <v>0.18337747122828213</v>
      </c>
      <c r="F178" s="96">
        <f>Data__2[[#This Row],[Market]]/L$4</f>
        <v>0.17923377629085821</v>
      </c>
      <c r="G178" s="35">
        <f>L$24*Data__2[[#This Row],[Return Market]]*J$4</f>
        <v>9.9574320161587995</v>
      </c>
      <c r="H178" s="35">
        <f>M$24*Data__2[[#This Row],[Return Market]]*K$4</f>
        <v>10.455303616966743</v>
      </c>
      <c r="I178" s="35"/>
      <c r="J178" s="35"/>
      <c r="K178" s="35"/>
      <c r="L178" s="35"/>
      <c r="M178" s="35"/>
    </row>
    <row r="179" spans="1:13">
      <c r="A179" s="35">
        <v>-18.650027446251087</v>
      </c>
      <c r="B179" s="35">
        <v>7.3879688119611808</v>
      </c>
      <c r="C179" s="35">
        <v>151.70170395267994</v>
      </c>
      <c r="D179" s="96">
        <f>Data__2[[#This Row],[Project_1]]/J$4</f>
        <v>-0.12433351630834058</v>
      </c>
      <c r="E179" s="96">
        <f>Data__2[[#This Row],[Project_2]]/K$4</f>
        <v>4.9253125413074542E-2</v>
      </c>
      <c r="F179" s="96">
        <f>Data__2[[#This Row],[Market]]/L$4</f>
        <v>0.15170170395267993</v>
      </c>
      <c r="G179" s="35">
        <f>L$24*Data__2[[#This Row],[Return Market]]*J$4</f>
        <v>8.4278724418155608</v>
      </c>
      <c r="H179" s="35">
        <f>M$24*Data__2[[#This Row],[Return Market]]*K$4</f>
        <v>8.8492660639063399</v>
      </c>
      <c r="I179" s="35"/>
      <c r="J179" s="35"/>
      <c r="K179" s="35"/>
      <c r="L179" s="35"/>
      <c r="M179" s="35"/>
    </row>
    <row r="180" spans="1:13">
      <c r="A180" s="35">
        <v>8.1346348561608881</v>
      </c>
      <c r="B180" s="35">
        <v>30.016329529834302</v>
      </c>
      <c r="C180" s="35">
        <v>205.57773054591351</v>
      </c>
      <c r="D180" s="96">
        <f>Data__2[[#This Row],[Project_1]]/J$4</f>
        <v>5.4230899041072589E-2</v>
      </c>
      <c r="E180" s="96">
        <f>Data__2[[#This Row],[Project_2]]/K$4</f>
        <v>0.20010886353222868</v>
      </c>
      <c r="F180" s="96">
        <f>Data__2[[#This Row],[Market]]/L$4</f>
        <v>0.20557773054591352</v>
      </c>
      <c r="G180" s="35">
        <f>L$24*Data__2[[#This Row],[Return Market]]*J$4</f>
        <v>11.420985030328541</v>
      </c>
      <c r="H180" s="35">
        <f>M$24*Data__2[[#This Row],[Return Market]]*K$4</f>
        <v>11.992034281844971</v>
      </c>
      <c r="I180" s="35"/>
      <c r="J180" s="35"/>
      <c r="K180" s="35"/>
      <c r="L180" s="35"/>
      <c r="M180" s="35"/>
    </row>
    <row r="181" spans="1:13">
      <c r="A181" s="35">
        <v>33.694730654973895</v>
      </c>
      <c r="B181" s="35">
        <v>18.554951027740287</v>
      </c>
      <c r="C181" s="35">
        <v>87.521573268061459</v>
      </c>
      <c r="D181" s="96">
        <f>Data__2[[#This Row],[Project_1]]/J$4</f>
        <v>0.22463153769982597</v>
      </c>
      <c r="E181" s="96">
        <f>Data__2[[#This Row],[Project_2]]/K$4</f>
        <v>0.12369967351826858</v>
      </c>
      <c r="F181" s="96">
        <f>Data__2[[#This Row],[Market]]/L$4</f>
        <v>8.7521573268061453E-2</v>
      </c>
      <c r="G181" s="35">
        <f>L$24*Data__2[[#This Row],[Return Market]]*J$4</f>
        <v>4.8623096260034204</v>
      </c>
      <c r="H181" s="35">
        <f>M$24*Data__2[[#This Row],[Return Market]]*K$4</f>
        <v>5.1054251073035912</v>
      </c>
      <c r="I181" s="35"/>
      <c r="J181" s="35"/>
      <c r="K181" s="35"/>
      <c r="L181" s="35"/>
      <c r="M181" s="35"/>
    </row>
    <row r="182" spans="1:13">
      <c r="A182" s="35">
        <v>21.43786904713712</v>
      </c>
      <c r="B182" s="35">
        <v>35.840930676795779</v>
      </c>
      <c r="C182" s="35">
        <v>499.58998002654835</v>
      </c>
      <c r="D182" s="96">
        <f>Data__2[[#This Row],[Project_1]]/J$4</f>
        <v>0.14291912698091414</v>
      </c>
      <c r="E182" s="96">
        <f>Data__2[[#This Row],[Project_2]]/K$4</f>
        <v>0.23893953784530519</v>
      </c>
      <c r="F182" s="96">
        <f>Data__2[[#This Row],[Market]]/L$4</f>
        <v>0.49958998002654836</v>
      </c>
      <c r="G182" s="35">
        <f>L$24*Data__2[[#This Row],[Return Market]]*J$4</f>
        <v>27.754998890363829</v>
      </c>
      <c r="H182" s="35">
        <f>M$24*Data__2[[#This Row],[Return Market]]*K$4</f>
        <v>29.142748834882024</v>
      </c>
      <c r="I182" s="35"/>
      <c r="J182" s="35"/>
      <c r="K182" s="35"/>
      <c r="L182" s="35"/>
      <c r="M182" s="35"/>
    </row>
    <row r="183" spans="1:13">
      <c r="A183" s="35">
        <v>-6.6060312246090191</v>
      </c>
      <c r="B183" s="35">
        <v>-8.8987224926872059</v>
      </c>
      <c r="C183" s="35">
        <v>-49.425958546373721</v>
      </c>
      <c r="D183" s="96">
        <f>Data__2[[#This Row],[Project_1]]/J$4</f>
        <v>-4.4040208164060131E-2</v>
      </c>
      <c r="E183" s="96">
        <f>Data__2[[#This Row],[Project_2]]/K$4</f>
        <v>-5.9324816617914708E-2</v>
      </c>
      <c r="F183" s="96">
        <f>Data__2[[#This Row],[Market]]/L$4</f>
        <v>-4.9425958546373723E-2</v>
      </c>
      <c r="G183" s="35">
        <f>L$24*Data__2[[#This Row],[Return Market]]*J$4</f>
        <v>-2.7458865859096546</v>
      </c>
      <c r="H183" s="35">
        <f>M$24*Data__2[[#This Row],[Return Market]]*K$4</f>
        <v>-2.8831809152051378</v>
      </c>
      <c r="I183" s="35"/>
      <c r="J183" s="35"/>
      <c r="K183" s="35"/>
      <c r="L183" s="35"/>
      <c r="M183" s="35"/>
    </row>
    <row r="184" spans="1:13">
      <c r="A184" s="35">
        <v>16.152416989072297</v>
      </c>
      <c r="B184" s="35">
        <v>9.6560438599601657</v>
      </c>
      <c r="C184" s="35">
        <v>80.421697978276143</v>
      </c>
      <c r="D184" s="96">
        <f>Data__2[[#This Row],[Project_1]]/J$4</f>
        <v>0.10768277992714864</v>
      </c>
      <c r="E184" s="96">
        <f>Data__2[[#This Row],[Project_2]]/K$4</f>
        <v>6.4373625733067777E-2</v>
      </c>
      <c r="F184" s="96">
        <f>Data__2[[#This Row],[Market]]/L$4</f>
        <v>8.0421697978276141E-2</v>
      </c>
      <c r="G184" s="35">
        <f>L$24*Data__2[[#This Row],[Return Market]]*J$4</f>
        <v>4.4678721099042358</v>
      </c>
      <c r="H184" s="35">
        <f>M$24*Data__2[[#This Row],[Return Market]]*K$4</f>
        <v>4.6912657153994477</v>
      </c>
      <c r="I184" s="35"/>
      <c r="J184" s="35"/>
      <c r="K184" s="35"/>
      <c r="L184" s="35"/>
      <c r="M184" s="35"/>
    </row>
    <row r="185" spans="1:13">
      <c r="A185" s="35">
        <v>-4.1850978373158512</v>
      </c>
      <c r="B185" s="35">
        <v>0.48322640449845977</v>
      </c>
      <c r="C185" s="35">
        <v>108.80476599638872</v>
      </c>
      <c r="D185" s="96">
        <f>Data__2[[#This Row],[Project_1]]/J$4</f>
        <v>-2.7900652248772341E-2</v>
      </c>
      <c r="E185" s="96">
        <f>Data__2[[#This Row],[Project_2]]/K$4</f>
        <v>3.2215093633230652E-3</v>
      </c>
      <c r="F185" s="96">
        <f>Data__2[[#This Row],[Market]]/L$4</f>
        <v>0.10880476599638872</v>
      </c>
      <c r="G185" s="35">
        <f>L$24*Data__2[[#This Row],[Return Market]]*J$4</f>
        <v>6.044709222021603</v>
      </c>
      <c r="H185" s="35">
        <f>M$24*Data__2[[#This Row],[Return Market]]*K$4</f>
        <v>6.3469446831226843</v>
      </c>
      <c r="I185" s="35"/>
      <c r="J185" s="35"/>
      <c r="K185" s="35"/>
      <c r="L185" s="35"/>
      <c r="M185" s="35"/>
    </row>
    <row r="186" spans="1:13">
      <c r="A186" s="35">
        <v>16.186901260597075</v>
      </c>
      <c r="B186" s="35">
        <v>22.454203528272828</v>
      </c>
      <c r="C186" s="35">
        <v>109.71443576507215</v>
      </c>
      <c r="D186" s="96">
        <f>Data__2[[#This Row],[Project_1]]/J$4</f>
        <v>0.10791267507064717</v>
      </c>
      <c r="E186" s="96">
        <f>Data__2[[#This Row],[Project_2]]/K$4</f>
        <v>0.14969469018848552</v>
      </c>
      <c r="F186" s="96">
        <f>Data__2[[#This Row],[Market]]/L$4</f>
        <v>0.10971443576507216</v>
      </c>
      <c r="G186" s="35">
        <f>L$24*Data__2[[#This Row],[Return Market]]*J$4</f>
        <v>6.095246431392904</v>
      </c>
      <c r="H186" s="35">
        <f>M$24*Data__2[[#This Row],[Return Market]]*K$4</f>
        <v>6.4000087529625507</v>
      </c>
      <c r="I186" s="35"/>
      <c r="J186" s="35"/>
      <c r="K186" s="35"/>
      <c r="L186" s="35"/>
      <c r="M186" s="35"/>
    </row>
    <row r="187" spans="1:13">
      <c r="A187" s="35">
        <v>11.474363971653839</v>
      </c>
      <c r="B187" s="35">
        <v>-9.0550799471127874</v>
      </c>
      <c r="C187" s="35">
        <v>-100.67152129279341</v>
      </c>
      <c r="D187" s="96">
        <f>Data__2[[#This Row],[Project_1]]/J$4</f>
        <v>7.649575981102559E-2</v>
      </c>
      <c r="E187" s="96">
        <f>Data__2[[#This Row],[Project_2]]/K$4</f>
        <v>-6.036719964741858E-2</v>
      </c>
      <c r="F187" s="96">
        <f>Data__2[[#This Row],[Market]]/L$4</f>
        <v>-0.10067152129279341</v>
      </c>
      <c r="G187" s="35">
        <f>L$24*Data__2[[#This Row],[Return Market]]*J$4</f>
        <v>-5.5928622940440853</v>
      </c>
      <c r="H187" s="35">
        <f>M$24*Data__2[[#This Row],[Return Market]]*K$4</f>
        <v>-5.8725054087462905</v>
      </c>
      <c r="I187" s="35"/>
      <c r="J187" s="35"/>
      <c r="K187" s="35"/>
      <c r="L187" s="35"/>
      <c r="M187" s="35"/>
    </row>
    <row r="188" spans="1:13">
      <c r="A188" s="35">
        <v>-5.6362718575735684</v>
      </c>
      <c r="B188" s="35">
        <v>2.0514269471037458</v>
      </c>
      <c r="C188" s="35">
        <v>29.411495299084486</v>
      </c>
      <c r="D188" s="96">
        <f>Data__2[[#This Row],[Project_1]]/J$4</f>
        <v>-3.7575145717157123E-2</v>
      </c>
      <c r="E188" s="96">
        <f>Data__2[[#This Row],[Project_2]]/K$4</f>
        <v>1.3676179647358306E-2</v>
      </c>
      <c r="F188" s="96">
        <f>Data__2[[#This Row],[Market]]/L$4</f>
        <v>2.9411495299084486E-2</v>
      </c>
      <c r="G188" s="35">
        <f>L$24*Data__2[[#This Row],[Return Market]]*J$4</f>
        <v>1.633971961060251</v>
      </c>
      <c r="H188" s="35">
        <f>M$24*Data__2[[#This Row],[Return Market]]*K$4</f>
        <v>1.7156705591132639</v>
      </c>
      <c r="I188" s="35"/>
      <c r="J188" s="35"/>
      <c r="K188" s="35"/>
      <c r="L188" s="35"/>
      <c r="M188" s="35"/>
    </row>
    <row r="189" spans="1:13">
      <c r="A189" s="35">
        <v>-1.5776534958352038</v>
      </c>
      <c r="B189" s="35">
        <v>32.436209656243257</v>
      </c>
      <c r="C189" s="35">
        <v>231.0384492702357</v>
      </c>
      <c r="D189" s="96">
        <f>Data__2[[#This Row],[Project_1]]/J$4</f>
        <v>-1.0517689972234692E-2</v>
      </c>
      <c r="E189" s="96">
        <f>Data__2[[#This Row],[Project_2]]/K$4</f>
        <v>0.21624139770828837</v>
      </c>
      <c r="F189" s="96">
        <f>Data__2[[#This Row],[Market]]/L$4</f>
        <v>0.2310384492702357</v>
      </c>
      <c r="G189" s="35">
        <f>L$24*Data__2[[#This Row],[Return Market]]*J$4</f>
        <v>12.835469403901998</v>
      </c>
      <c r="H189" s="35">
        <f>M$24*Data__2[[#This Row],[Return Market]]*K$4</f>
        <v>13.477242874097099</v>
      </c>
      <c r="I189" s="35"/>
      <c r="J189" s="35"/>
      <c r="K189" s="35"/>
      <c r="L189" s="35"/>
      <c r="M189" s="35"/>
    </row>
    <row r="190" spans="1:13">
      <c r="A190" s="35">
        <v>-0.32459482281606</v>
      </c>
      <c r="B190" s="35">
        <v>3.5560803751409908</v>
      </c>
      <c r="C190" s="35">
        <v>-97.531257612656219</v>
      </c>
      <c r="D190" s="96">
        <f>Data__2[[#This Row],[Project_1]]/J$4</f>
        <v>-2.1639654854404E-3</v>
      </c>
      <c r="E190" s="96">
        <f>Data__2[[#This Row],[Project_2]]/K$4</f>
        <v>2.3707202500939939E-2</v>
      </c>
      <c r="F190" s="96">
        <f>Data__2[[#This Row],[Market]]/L$4</f>
        <v>-9.7531257612656214E-2</v>
      </c>
      <c r="G190" s="35">
        <f>L$24*Data__2[[#This Row],[Return Market]]*J$4</f>
        <v>-5.4184032007031293</v>
      </c>
      <c r="H190" s="35">
        <f>M$24*Data__2[[#This Row],[Return Market]]*K$4</f>
        <v>-5.6893233607382863</v>
      </c>
      <c r="I190" s="35"/>
      <c r="J190" s="35"/>
      <c r="K190" s="35"/>
      <c r="L190" s="35"/>
      <c r="M190" s="35"/>
    </row>
    <row r="191" spans="1:13">
      <c r="A191" s="35">
        <v>55.14549055951926</v>
      </c>
      <c r="B191" s="35">
        <v>74.641901419720398</v>
      </c>
      <c r="C191" s="35">
        <v>608.14149094035713</v>
      </c>
      <c r="D191" s="96">
        <f>Data__2[[#This Row],[Project_1]]/J$4</f>
        <v>0.36763660373012841</v>
      </c>
      <c r="E191" s="96">
        <f>Data__2[[#This Row],[Project_2]]/K$4</f>
        <v>0.49761267613146931</v>
      </c>
      <c r="F191" s="96">
        <f>Data__2[[#This Row],[Market]]/L$4</f>
        <v>0.60814149094035708</v>
      </c>
      <c r="G191" s="35">
        <f>L$24*Data__2[[#This Row],[Return Market]]*J$4</f>
        <v>33.785638385575432</v>
      </c>
      <c r="H191" s="35">
        <f>M$24*Data__2[[#This Row],[Return Market]]*K$4</f>
        <v>35.474920304854209</v>
      </c>
      <c r="I191" s="35"/>
      <c r="J191" s="35"/>
      <c r="K191" s="35"/>
      <c r="L191" s="35"/>
      <c r="M191" s="35"/>
    </row>
    <row r="192" spans="1:13">
      <c r="A192" s="35">
        <v>27.6317402096333</v>
      </c>
      <c r="B192" s="35">
        <v>-8.4994980170456884</v>
      </c>
      <c r="C192" s="35">
        <v>38.700986387624255</v>
      </c>
      <c r="D192" s="96">
        <f>Data__2[[#This Row],[Project_1]]/J$4</f>
        <v>0.18421160139755532</v>
      </c>
      <c r="E192" s="96">
        <f>Data__2[[#This Row],[Project_2]]/K$4</f>
        <v>-5.6663320113637922E-2</v>
      </c>
      <c r="F192" s="96">
        <f>Data__2[[#This Row],[Market]]/L$4</f>
        <v>3.8700986387624252E-2</v>
      </c>
      <c r="G192" s="35">
        <f>L$24*Data__2[[#This Row],[Return Market]]*J$4</f>
        <v>2.150054799312461</v>
      </c>
      <c r="H192" s="35">
        <f>M$24*Data__2[[#This Row],[Return Market]]*K$4</f>
        <v>2.2575575392780842</v>
      </c>
      <c r="I192" s="35"/>
      <c r="J192" s="35"/>
      <c r="K192" s="35"/>
      <c r="L192" s="35"/>
      <c r="M192" s="35"/>
    </row>
    <row r="193" spans="1:13">
      <c r="A193" s="35">
        <v>39.661365271287792</v>
      </c>
      <c r="B193" s="35">
        <v>13.47086367935391</v>
      </c>
      <c r="C193" s="35">
        <v>318.91940091406309</v>
      </c>
      <c r="D193" s="96">
        <f>Data__2[[#This Row],[Project_1]]/J$4</f>
        <v>0.26440910180858529</v>
      </c>
      <c r="E193" s="96">
        <f>Data__2[[#This Row],[Project_2]]/K$4</f>
        <v>8.9805757862359392E-2</v>
      </c>
      <c r="F193" s="96">
        <f>Data__2[[#This Row],[Market]]/L$4</f>
        <v>0.31891940091406307</v>
      </c>
      <c r="G193" s="35">
        <f>L$24*Data__2[[#This Row],[Return Market]]*J$4</f>
        <v>17.717744495225745</v>
      </c>
      <c r="H193" s="35">
        <f>M$24*Data__2[[#This Row],[Return Market]]*K$4</f>
        <v>18.603631719987035</v>
      </c>
      <c r="I193" s="35"/>
      <c r="J193" s="35"/>
      <c r="K193" s="35"/>
      <c r="L193" s="35"/>
      <c r="M193" s="35"/>
    </row>
    <row r="194" spans="1:13">
      <c r="A194" s="35">
        <v>20.175854511629876</v>
      </c>
      <c r="B194" s="35">
        <v>-9.739311518748778</v>
      </c>
      <c r="C194" s="35">
        <v>-86.378319279541984</v>
      </c>
      <c r="D194" s="96">
        <f>Data__2[[#This Row],[Project_1]]/J$4</f>
        <v>0.13450569674419918</v>
      </c>
      <c r="E194" s="96">
        <f>Data__2[[#This Row],[Project_2]]/K$4</f>
        <v>-6.492874345832518E-2</v>
      </c>
      <c r="F194" s="96">
        <f>Data__2[[#This Row],[Market]]/L$4</f>
        <v>-8.6378319279541982E-2</v>
      </c>
      <c r="G194" s="35">
        <f>L$24*Data__2[[#This Row],[Return Market]]*J$4</f>
        <v>-4.7987955155301156</v>
      </c>
      <c r="H194" s="35">
        <f>M$24*Data__2[[#This Row],[Return Market]]*K$4</f>
        <v>-5.0387352913066223</v>
      </c>
      <c r="I194" s="35"/>
      <c r="J194" s="35"/>
      <c r="K194" s="35"/>
      <c r="L194" s="35"/>
      <c r="M194" s="35"/>
    </row>
    <row r="195" spans="1:13">
      <c r="A195" s="35">
        <v>45.880708286627467</v>
      </c>
      <c r="B195" s="35">
        <v>32.049283304464879</v>
      </c>
      <c r="C195" s="35">
        <v>203.0391391816045</v>
      </c>
      <c r="D195" s="96">
        <f>Data__2[[#This Row],[Project_1]]/J$4</f>
        <v>0.30587138857751645</v>
      </c>
      <c r="E195" s="96">
        <f>Data__2[[#This Row],[Project_2]]/K$4</f>
        <v>0.21366188869643252</v>
      </c>
      <c r="F195" s="96">
        <f>Data__2[[#This Row],[Market]]/L$4</f>
        <v>0.20303913918160449</v>
      </c>
      <c r="G195" s="35">
        <f>L$24*Data__2[[#This Row],[Return Market]]*J$4</f>
        <v>11.279952176755817</v>
      </c>
      <c r="H195" s="35">
        <f>M$24*Data__2[[#This Row],[Return Market]]*K$4</f>
        <v>11.843949785593612</v>
      </c>
      <c r="I195" s="35"/>
      <c r="J195" s="35"/>
      <c r="K195" s="35"/>
      <c r="L195" s="35"/>
      <c r="M195" s="35"/>
    </row>
    <row r="196" spans="1:13">
      <c r="A196" s="35">
        <v>7.1925473582492678</v>
      </c>
      <c r="B196" s="35">
        <v>5.8992920079491427</v>
      </c>
      <c r="C196" s="35">
        <v>174.47667248706458</v>
      </c>
      <c r="D196" s="96">
        <f>Data__2[[#This Row],[Project_1]]/J$4</f>
        <v>4.7950315721661786E-2</v>
      </c>
      <c r="E196" s="96">
        <f>Data__2[[#This Row],[Project_2]]/K$4</f>
        <v>3.9328613386327621E-2</v>
      </c>
      <c r="F196" s="96">
        <f>Data__2[[#This Row],[Market]]/L$4</f>
        <v>0.17447667248706458</v>
      </c>
      <c r="G196" s="35">
        <f>L$24*Data__2[[#This Row],[Return Market]]*J$4</f>
        <v>9.6931484715035996</v>
      </c>
      <c r="H196" s="35">
        <f>M$24*Data__2[[#This Row],[Return Market]]*K$4</f>
        <v>10.17780589507878</v>
      </c>
      <c r="I196" s="35"/>
      <c r="J196" s="35"/>
      <c r="K196" s="35"/>
      <c r="L196" s="35"/>
      <c r="M196" s="35"/>
    </row>
    <row r="197" spans="1:13">
      <c r="A197" s="35">
        <v>0.42625517236199428</v>
      </c>
      <c r="B197" s="35">
        <v>4.8152429479941592</v>
      </c>
      <c r="C197" s="35">
        <v>369.81739465469201</v>
      </c>
      <c r="D197" s="96">
        <f>Data__2[[#This Row],[Project_1]]/J$4</f>
        <v>2.8417011490799618E-3</v>
      </c>
      <c r="E197" s="96">
        <f>Data__2[[#This Row],[Project_2]]/K$4</f>
        <v>3.2101619653294396E-2</v>
      </c>
      <c r="F197" s="96">
        <f>Data__2[[#This Row],[Market]]/L$4</f>
        <v>0.36981739465469199</v>
      </c>
      <c r="G197" s="35">
        <f>L$24*Data__2[[#This Row],[Return Market]]*J$4</f>
        <v>20.54541081414958</v>
      </c>
      <c r="H197" s="35">
        <f>M$24*Data__2[[#This Row],[Return Market]]*K$4</f>
        <v>21.572681354857064</v>
      </c>
      <c r="I197" s="35"/>
      <c r="J197" s="35"/>
      <c r="K197" s="35"/>
      <c r="L197" s="35"/>
      <c r="M197" s="35"/>
    </row>
    <row r="198" spans="1:13">
      <c r="A198" s="35">
        <v>12.676727311416217</v>
      </c>
      <c r="B198" s="35">
        <v>12.387779057630439</v>
      </c>
      <c r="C198" s="35">
        <v>48.535042588341881</v>
      </c>
      <c r="D198" s="96">
        <f>Data__2[[#This Row],[Project_1]]/J$4</f>
        <v>8.4511515409441448E-2</v>
      </c>
      <c r="E198" s="96">
        <f>Data__2[[#This Row],[Project_2]]/K$4</f>
        <v>8.2585193717536268E-2</v>
      </c>
      <c r="F198" s="96">
        <f>Data__2[[#This Row],[Market]]/L$4</f>
        <v>4.8535042588341883E-2</v>
      </c>
      <c r="G198" s="35">
        <f>L$24*Data__2[[#This Row],[Return Market]]*J$4</f>
        <v>2.6963912549078852</v>
      </c>
      <c r="H198" s="35">
        <f>M$24*Data__2[[#This Row],[Return Market]]*K$4</f>
        <v>2.8312108176532802</v>
      </c>
      <c r="I198" s="35"/>
      <c r="J198" s="35"/>
      <c r="K198" s="35"/>
      <c r="L198" s="35"/>
      <c r="M198" s="35"/>
    </row>
    <row r="199" spans="1:13">
      <c r="A199" s="35">
        <v>9.8039109496189152</v>
      </c>
      <c r="B199" s="35">
        <v>15.921805815959598</v>
      </c>
      <c r="C199" s="35">
        <v>400.10225667678412</v>
      </c>
      <c r="D199" s="96">
        <f>Data__2[[#This Row],[Project_1]]/J$4</f>
        <v>6.5359406330792763E-2</v>
      </c>
      <c r="E199" s="96">
        <f>Data__2[[#This Row],[Project_2]]/K$4</f>
        <v>0.10614537210639732</v>
      </c>
      <c r="F199" s="96">
        <f>Data__2[[#This Row],[Market]]/L$4</f>
        <v>0.40010225667678412</v>
      </c>
      <c r="G199" s="35">
        <f>L$24*Data__2[[#This Row],[Return Market]]*J$4</f>
        <v>22.227903148710254</v>
      </c>
      <c r="H199" s="35">
        <f>M$24*Data__2[[#This Row],[Return Market]]*K$4</f>
        <v>23.339298306145771</v>
      </c>
      <c r="I199" s="35"/>
      <c r="J199" s="35"/>
      <c r="K199" s="35"/>
      <c r="L199" s="35"/>
      <c r="M199" s="35"/>
    </row>
    <row r="200" spans="1:13">
      <c r="A200" s="35">
        <v>25.910878564063204</v>
      </c>
      <c r="B200" s="35">
        <v>32.924348892519788</v>
      </c>
      <c r="C200" s="35">
        <v>335.66308575588442</v>
      </c>
      <c r="D200" s="96">
        <f>Data__2[[#This Row],[Project_1]]/J$4</f>
        <v>0.17273919042708802</v>
      </c>
      <c r="E200" s="96">
        <f>Data__2[[#This Row],[Project_2]]/K$4</f>
        <v>0.21949565928346526</v>
      </c>
      <c r="F200" s="96">
        <f>Data__2[[#This Row],[Market]]/L$4</f>
        <v>0.33566308575588444</v>
      </c>
      <c r="G200" s="35">
        <f>L$24*Data__2[[#This Row],[Return Market]]*J$4</f>
        <v>18.647949208660268</v>
      </c>
      <c r="H200" s="35">
        <f>M$24*Data__2[[#This Row],[Return Market]]*K$4</f>
        <v>19.580346669093288</v>
      </c>
      <c r="I200" s="35"/>
      <c r="J200" s="35"/>
      <c r="K200" s="35"/>
      <c r="L200" s="35"/>
      <c r="M200" s="35"/>
    </row>
    <row r="201" spans="1:13">
      <c r="A201" s="35">
        <v>-3.0748654655687453</v>
      </c>
      <c r="B201" s="35">
        <v>-0.73486403498966801</v>
      </c>
      <c r="C201" s="35">
        <v>-31.961573180684937</v>
      </c>
      <c r="D201" s="96">
        <f>Data__2[[#This Row],[Project_1]]/J$4</f>
        <v>-2.0499103103791636E-2</v>
      </c>
      <c r="E201" s="96">
        <f>Data__2[[#This Row],[Project_2]]/K$4</f>
        <v>-4.8990935665977871E-3</v>
      </c>
      <c r="F201" s="96">
        <f>Data__2[[#This Row],[Market]]/L$4</f>
        <v>-3.1961573180684939E-2</v>
      </c>
      <c r="G201" s="35">
        <f>L$24*Data__2[[#This Row],[Return Market]]*J$4</f>
        <v>-1.7756429544824988</v>
      </c>
      <c r="H201" s="35">
        <f>M$24*Data__2[[#This Row],[Return Market]]*K$4</f>
        <v>-1.8644251022066238</v>
      </c>
      <c r="I201" s="35"/>
      <c r="J201" s="35"/>
      <c r="K201" s="35"/>
      <c r="L201" s="35"/>
      <c r="M201" s="35"/>
    </row>
    <row r="202" spans="1:13">
      <c r="A202" s="35">
        <v>20.120429511646353</v>
      </c>
      <c r="B202" s="35">
        <v>20.895212436515479</v>
      </c>
      <c r="C202" s="35">
        <v>258.01854984006832</v>
      </c>
      <c r="D202" s="96">
        <f>Data__2[[#This Row],[Project_1]]/J$4</f>
        <v>0.13413619674430902</v>
      </c>
      <c r="E202" s="96">
        <f>Data__2[[#This Row],[Project_2]]/K$4</f>
        <v>0.13930141624343653</v>
      </c>
      <c r="F202" s="96">
        <f>Data__2[[#This Row],[Market]]/L$4</f>
        <v>0.25801854984006833</v>
      </c>
      <c r="G202" s="35">
        <f>L$24*Data__2[[#This Row],[Return Market]]*J$4</f>
        <v>14.334363880003814</v>
      </c>
      <c r="H202" s="35">
        <f>M$24*Data__2[[#This Row],[Return Market]]*K$4</f>
        <v>15.051082074004006</v>
      </c>
      <c r="I202" s="35"/>
      <c r="J202" s="35"/>
      <c r="K202" s="35"/>
      <c r="L202" s="35"/>
      <c r="M202" s="35"/>
    </row>
    <row r="203" spans="1:13">
      <c r="A203" s="35">
        <v>24.849039619734469</v>
      </c>
      <c r="B203" s="35">
        <v>-7.6225468104804861</v>
      </c>
      <c r="C203" s="35">
        <v>-208.17259328807296</v>
      </c>
      <c r="D203" s="96">
        <f>Data__2[[#This Row],[Project_1]]/J$4</f>
        <v>0.16566026413156312</v>
      </c>
      <c r="E203" s="96">
        <f>Data__2[[#This Row],[Project_2]]/K$4</f>
        <v>-5.0816978736536574E-2</v>
      </c>
      <c r="F203" s="96">
        <f>Data__2[[#This Row],[Market]]/L$4</f>
        <v>-0.20817259328807297</v>
      </c>
      <c r="G203" s="35">
        <f>L$24*Data__2[[#This Row],[Return Market]]*J$4</f>
        <v>-11.565144071559622</v>
      </c>
      <c r="H203" s="35">
        <f>M$24*Data__2[[#This Row],[Return Market]]*K$4</f>
        <v>-12.143401275137606</v>
      </c>
      <c r="I203" s="35"/>
      <c r="J203" s="35"/>
      <c r="K203" s="35"/>
      <c r="L203" s="35"/>
      <c r="M203" s="35"/>
    </row>
    <row r="204" spans="1:13">
      <c r="A204" s="35">
        <v>11.884349728801869</v>
      </c>
      <c r="B204" s="35">
        <v>6.0838978753665884</v>
      </c>
      <c r="C204" s="35">
        <v>98.079307425025689</v>
      </c>
      <c r="D204" s="96">
        <f>Data__2[[#This Row],[Project_1]]/J$4</f>
        <v>7.9228998192012456E-2</v>
      </c>
      <c r="E204" s="96">
        <f>Data__2[[#This Row],[Project_2]]/K$4</f>
        <v>4.055931916911059E-2</v>
      </c>
      <c r="F204" s="96">
        <f>Data__2[[#This Row],[Market]]/L$4</f>
        <v>9.8079307425025686E-2</v>
      </c>
      <c r="G204" s="35">
        <f>L$24*Data__2[[#This Row],[Return Market]]*J$4</f>
        <v>5.4488504125014332</v>
      </c>
      <c r="H204" s="35">
        <f>M$24*Data__2[[#This Row],[Return Market]]*K$4</f>
        <v>5.7212929331265059</v>
      </c>
      <c r="I204" s="35"/>
      <c r="J204" s="35"/>
      <c r="K204" s="35"/>
      <c r="L204" s="35"/>
      <c r="M204" s="35"/>
    </row>
    <row r="205" spans="1:13">
      <c r="A205" s="35">
        <v>49.251559357253214</v>
      </c>
      <c r="B205" s="35">
        <v>27.631064693512965</v>
      </c>
      <c r="C205" s="35">
        <v>343.0775406719174</v>
      </c>
      <c r="D205" s="96">
        <f>Data__2[[#This Row],[Project_1]]/J$4</f>
        <v>0.32834372904835474</v>
      </c>
      <c r="E205" s="96">
        <f>Data__2[[#This Row],[Project_2]]/K$4</f>
        <v>0.18420709795675311</v>
      </c>
      <c r="F205" s="96">
        <f>Data__2[[#This Row],[Market]]/L$4</f>
        <v>0.34307754067191742</v>
      </c>
      <c r="G205" s="35">
        <f>L$24*Data__2[[#This Row],[Return Market]]*J$4</f>
        <v>19.0598633706621</v>
      </c>
      <c r="H205" s="35">
        <f>M$24*Data__2[[#This Row],[Return Market]]*K$4</f>
        <v>20.012856539195209</v>
      </c>
      <c r="I205" s="35"/>
      <c r="J205" s="35"/>
      <c r="K205" s="35"/>
      <c r="L205" s="35"/>
      <c r="M205" s="35"/>
    </row>
    <row r="206" spans="1:13">
      <c r="A206" s="35">
        <v>23.154401835816003</v>
      </c>
      <c r="B206" s="35">
        <v>57.999865529959607</v>
      </c>
      <c r="C206" s="35">
        <v>522.19812126323791</v>
      </c>
      <c r="D206" s="96">
        <f>Data__2[[#This Row],[Project_1]]/J$4</f>
        <v>0.15436267890544003</v>
      </c>
      <c r="E206" s="96">
        <f>Data__2[[#This Row],[Project_2]]/K$4</f>
        <v>0.3866657701997307</v>
      </c>
      <c r="F206" s="96">
        <f>Data__2[[#This Row],[Market]]/L$4</f>
        <v>0.52219812126323795</v>
      </c>
      <c r="G206" s="35">
        <f>L$24*Data__2[[#This Row],[Return Market]]*J$4</f>
        <v>29.011006736846586</v>
      </c>
      <c r="H206" s="35">
        <f>M$24*Data__2[[#This Row],[Return Market]]*K$4</f>
        <v>30.461557073688919</v>
      </c>
      <c r="I206" s="35"/>
      <c r="J206" s="35"/>
      <c r="K206" s="35"/>
      <c r="L206" s="35"/>
      <c r="M206" s="35"/>
    </row>
    <row r="207" spans="1:13">
      <c r="A207" s="35">
        <v>46.481917344953061</v>
      </c>
      <c r="B207" s="35">
        <v>20.446411355523985</v>
      </c>
      <c r="C207" s="35">
        <v>299.81969205178086</v>
      </c>
      <c r="D207" s="96">
        <f>Data__2[[#This Row],[Project_1]]/J$4</f>
        <v>0.30987944896635372</v>
      </c>
      <c r="E207" s="96">
        <f>Data__2[[#This Row],[Project_2]]/K$4</f>
        <v>0.13630940903682656</v>
      </c>
      <c r="F207" s="96">
        <f>Data__2[[#This Row],[Market]]/L$4</f>
        <v>0.29981969205178088</v>
      </c>
      <c r="G207" s="35">
        <f>L$24*Data__2[[#This Row],[Return Market]]*J$4</f>
        <v>16.656649558432289</v>
      </c>
      <c r="H207" s="35">
        <f>M$24*Data__2[[#This Row],[Return Market]]*K$4</f>
        <v>17.489482036353905</v>
      </c>
      <c r="I207" s="35"/>
      <c r="J207" s="35"/>
      <c r="K207" s="35"/>
      <c r="L207" s="35"/>
      <c r="M207" s="35"/>
    </row>
    <row r="208" spans="1:13">
      <c r="A208" s="35">
        <v>-16.988409918846294</v>
      </c>
      <c r="B208" s="35">
        <v>-13.05526682080631</v>
      </c>
      <c r="C208" s="35">
        <v>-149.89226896407092</v>
      </c>
      <c r="D208" s="96">
        <f>Data__2[[#This Row],[Project_1]]/J$4</f>
        <v>-0.11325606612564196</v>
      </c>
      <c r="E208" s="96">
        <f>Data__2[[#This Row],[Project_2]]/K$4</f>
        <v>-8.7035112138708737E-2</v>
      </c>
      <c r="F208" s="96">
        <f>Data__2[[#This Row],[Market]]/L$4</f>
        <v>-0.14989226896407093</v>
      </c>
      <c r="G208" s="35">
        <f>L$24*Data__2[[#This Row],[Return Market]]*J$4</f>
        <v>-8.327348275781727</v>
      </c>
      <c r="H208" s="35">
        <f>M$24*Data__2[[#This Row],[Return Market]]*K$4</f>
        <v>-8.7437156895708164</v>
      </c>
      <c r="I208" s="35"/>
      <c r="J208" s="35"/>
      <c r="K208" s="35"/>
      <c r="L208" s="35"/>
      <c r="M208" s="35"/>
    </row>
    <row r="209" spans="1:13">
      <c r="A209" s="35">
        <v>-13.340925210150743</v>
      </c>
      <c r="B209" s="35">
        <v>2.1733352208484495</v>
      </c>
      <c r="C209" s="35">
        <v>79.13205326903109</v>
      </c>
      <c r="D209" s="96">
        <f>Data__2[[#This Row],[Project_1]]/J$4</f>
        <v>-8.8939501401004956E-2</v>
      </c>
      <c r="E209" s="96">
        <f>Data__2[[#This Row],[Project_2]]/K$4</f>
        <v>1.4488901472322997E-2</v>
      </c>
      <c r="F209" s="96">
        <f>Data__2[[#This Row],[Market]]/L$4</f>
        <v>7.9132053269031083E-2</v>
      </c>
      <c r="G209" s="35">
        <f>L$24*Data__2[[#This Row],[Return Market]]*J$4</f>
        <v>4.3962251816128433</v>
      </c>
      <c r="H209" s="35">
        <f>M$24*Data__2[[#This Row],[Return Market]]*K$4</f>
        <v>4.6160364406934855</v>
      </c>
      <c r="I209" s="35"/>
      <c r="J209" s="35"/>
      <c r="K209" s="35"/>
      <c r="L209" s="35"/>
      <c r="M209" s="35"/>
    </row>
    <row r="210" spans="1:13">
      <c r="A210" s="35">
        <v>6.8007912481667931</v>
      </c>
      <c r="B210" s="35">
        <v>4.1966235974825006</v>
      </c>
      <c r="C210" s="35">
        <v>-82.98433147346941</v>
      </c>
      <c r="D210" s="96">
        <f>Data__2[[#This Row],[Project_1]]/J$4</f>
        <v>4.5338608321111952E-2</v>
      </c>
      <c r="E210" s="96">
        <f>Data__2[[#This Row],[Project_2]]/K$4</f>
        <v>2.7977490649883339E-2</v>
      </c>
      <c r="F210" s="96">
        <f>Data__2[[#This Row],[Market]]/L$4</f>
        <v>-8.2984331473469411E-2</v>
      </c>
      <c r="G210" s="35">
        <f>L$24*Data__2[[#This Row],[Return Market]]*J$4</f>
        <v>-4.6102406374149725</v>
      </c>
      <c r="H210" s="35">
        <f>M$24*Data__2[[#This Row],[Return Market]]*K$4</f>
        <v>-4.8407526692857221</v>
      </c>
      <c r="I210" s="35"/>
      <c r="J210" s="35"/>
      <c r="K210" s="35"/>
      <c r="L210" s="35"/>
      <c r="M210" s="35"/>
    </row>
    <row r="211" spans="1:13">
      <c r="A211" s="35">
        <v>47.089309184187421</v>
      </c>
      <c r="B211" s="35">
        <v>36.346488498733621</v>
      </c>
      <c r="C211" s="35">
        <v>364.51773283215573</v>
      </c>
      <c r="D211" s="96">
        <f>Data__2[[#This Row],[Project_1]]/J$4</f>
        <v>0.31392872789458282</v>
      </c>
      <c r="E211" s="96">
        <f>Data__2[[#This Row],[Project_2]]/K$4</f>
        <v>0.24230992332489079</v>
      </c>
      <c r="F211" s="96">
        <f>Data__2[[#This Row],[Market]]/L$4</f>
        <v>0.36451773283215572</v>
      </c>
      <c r="G211" s="35">
        <f>L$24*Data__2[[#This Row],[Return Market]]*J$4</f>
        <v>20.250985157342008</v>
      </c>
      <c r="H211" s="35">
        <f>M$24*Data__2[[#This Row],[Return Market]]*K$4</f>
        <v>21.263534415209111</v>
      </c>
      <c r="I211" s="35"/>
      <c r="J211" s="35"/>
      <c r="K211" s="35"/>
      <c r="L211" s="35"/>
      <c r="M211" s="35"/>
    </row>
    <row r="212" spans="1:13">
      <c r="A212" s="35">
        <v>0.19473487093689457</v>
      </c>
      <c r="B212" s="35">
        <v>-10.092212907533195</v>
      </c>
      <c r="C212" s="35">
        <v>-230.99237385551214</v>
      </c>
      <c r="D212" s="96">
        <f>Data__2[[#This Row],[Project_1]]/J$4</f>
        <v>1.2982324729126304E-3</v>
      </c>
      <c r="E212" s="96">
        <f>Data__2[[#This Row],[Project_2]]/K$4</f>
        <v>-6.7281419383554641E-2</v>
      </c>
      <c r="F212" s="96">
        <f>Data__2[[#This Row],[Market]]/L$4</f>
        <v>-0.23099237385551213</v>
      </c>
      <c r="G212" s="35">
        <f>L$24*Data__2[[#This Row],[Return Market]]*J$4</f>
        <v>-12.832909658639577</v>
      </c>
      <c r="H212" s="35">
        <f>M$24*Data__2[[#This Row],[Return Market]]*K$4</f>
        <v>-13.474555141571559</v>
      </c>
      <c r="I212" s="35"/>
      <c r="J212" s="35"/>
      <c r="K212" s="35"/>
      <c r="L212" s="35"/>
      <c r="M212" s="35"/>
    </row>
    <row r="213" spans="1:13">
      <c r="A213" s="35">
        <v>21.342717268351045</v>
      </c>
      <c r="B213" s="35">
        <v>24.498925054643465</v>
      </c>
      <c r="C213" s="35">
        <v>352.40391649578459</v>
      </c>
      <c r="D213" s="96">
        <f>Data__2[[#This Row],[Project_1]]/J$4</f>
        <v>0.14228478178900697</v>
      </c>
      <c r="E213" s="96">
        <f>Data__2[[#This Row],[Project_2]]/K$4</f>
        <v>0.16332616703095643</v>
      </c>
      <c r="F213" s="96">
        <f>Data__2[[#This Row],[Market]]/L$4</f>
        <v>0.35240391649578456</v>
      </c>
      <c r="G213" s="35">
        <f>L$24*Data__2[[#This Row],[Return Market]]*J$4</f>
        <v>19.577995360876944</v>
      </c>
      <c r="H213" s="35">
        <f>M$24*Data__2[[#This Row],[Return Market]]*K$4</f>
        <v>20.556895128920793</v>
      </c>
      <c r="I213" s="35"/>
      <c r="J213" s="35"/>
      <c r="K213" s="35"/>
      <c r="L213" s="35"/>
      <c r="M213" s="35"/>
    </row>
    <row r="214" spans="1:13">
      <c r="A214" s="35">
        <v>7.7951859050923922</v>
      </c>
      <c r="B214" s="35">
        <v>-8.6842817813953062</v>
      </c>
      <c r="C214" s="35">
        <v>-53.456658416463853</v>
      </c>
      <c r="D214" s="96">
        <f>Data__2[[#This Row],[Project_1]]/J$4</f>
        <v>5.1967906033949282E-2</v>
      </c>
      <c r="E214" s="96">
        <f>Data__2[[#This Row],[Project_2]]/K$4</f>
        <v>-5.7895211875968709E-2</v>
      </c>
      <c r="F214" s="96">
        <f>Data__2[[#This Row],[Market]]/L$4</f>
        <v>-5.3456658416463854E-2</v>
      </c>
      <c r="G214" s="35">
        <f>L$24*Data__2[[#This Row],[Return Market]]*J$4</f>
        <v>-2.9698143564702177</v>
      </c>
      <c r="H214" s="35">
        <f>M$24*Data__2[[#This Row],[Return Market]]*K$4</f>
        <v>-3.1183050742937288</v>
      </c>
      <c r="I214" s="35"/>
      <c r="J214" s="35"/>
      <c r="K214" s="35"/>
      <c r="L214" s="35"/>
      <c r="M214" s="35"/>
    </row>
    <row r="215" spans="1:13">
      <c r="A215" s="35">
        <v>-16.455317477208105</v>
      </c>
      <c r="B215" s="35">
        <v>2.6072693436331242</v>
      </c>
      <c r="C215" s="35">
        <v>-82.225362910922371</v>
      </c>
      <c r="D215" s="96">
        <f>Data__2[[#This Row],[Project_1]]/J$4</f>
        <v>-0.1097021165147207</v>
      </c>
      <c r="E215" s="96">
        <f>Data__2[[#This Row],[Project_2]]/K$4</f>
        <v>1.738179562422083E-2</v>
      </c>
      <c r="F215" s="96">
        <f>Data__2[[#This Row],[Market]]/L$4</f>
        <v>-8.2225362910922375E-2</v>
      </c>
      <c r="G215" s="35">
        <f>L$24*Data__2[[#This Row],[Return Market]]*J$4</f>
        <v>-4.5680757172734712</v>
      </c>
      <c r="H215" s="35">
        <f>M$24*Data__2[[#This Row],[Return Market]]*K$4</f>
        <v>-4.796479503137145</v>
      </c>
      <c r="I215" s="35"/>
      <c r="J215" s="35"/>
      <c r="K215" s="35"/>
      <c r="L215" s="35"/>
      <c r="M215" s="35"/>
    </row>
    <row r="216" spans="1:13">
      <c r="A216" s="35">
        <v>28.680714768345503</v>
      </c>
      <c r="B216" s="35">
        <v>37.4638635038567</v>
      </c>
      <c r="C216" s="35">
        <v>303.90681540434053</v>
      </c>
      <c r="D216" s="96">
        <f>Data__2[[#This Row],[Project_1]]/J$4</f>
        <v>0.19120476512230336</v>
      </c>
      <c r="E216" s="96">
        <f>Data__2[[#This Row],[Project_2]]/K$4</f>
        <v>0.24975909002571134</v>
      </c>
      <c r="F216" s="96">
        <f>Data__2[[#This Row],[Market]]/L$4</f>
        <v>0.30390681540434056</v>
      </c>
      <c r="G216" s="35">
        <f>L$24*Data__2[[#This Row],[Return Market]]*J$4</f>
        <v>16.883711966907828</v>
      </c>
      <c r="H216" s="35">
        <f>M$24*Data__2[[#This Row],[Return Market]]*K$4</f>
        <v>17.727897565253222</v>
      </c>
      <c r="I216" s="35"/>
      <c r="J216" s="35"/>
      <c r="K216" s="35"/>
      <c r="L216" s="35"/>
      <c r="M216" s="35"/>
    </row>
    <row r="217" spans="1:13">
      <c r="A217" s="35">
        <v>32.230820642382042</v>
      </c>
      <c r="B217" s="35">
        <v>18.253880361461889</v>
      </c>
      <c r="C217" s="35">
        <v>116.08880162050278</v>
      </c>
      <c r="D217" s="96">
        <f>Data__2[[#This Row],[Project_1]]/J$4</f>
        <v>0.21487213761588028</v>
      </c>
      <c r="E217" s="96">
        <f>Data__2[[#This Row],[Project_2]]/K$4</f>
        <v>0.12169253574307926</v>
      </c>
      <c r="F217" s="96">
        <f>Data__2[[#This Row],[Market]]/L$4</f>
        <v>0.11608880162050278</v>
      </c>
      <c r="G217" s="35">
        <f>L$24*Data__2[[#This Row],[Return Market]]*J$4</f>
        <v>6.4493778678057172</v>
      </c>
      <c r="H217" s="35">
        <f>M$24*Data__2[[#This Row],[Return Market]]*K$4</f>
        <v>6.771846761196004</v>
      </c>
      <c r="I217" s="35"/>
      <c r="J217" s="35"/>
      <c r="K217" s="35"/>
      <c r="L217" s="35"/>
      <c r="M217" s="35"/>
    </row>
    <row r="218" spans="1:13">
      <c r="A218" s="35">
        <v>40.908197837104851</v>
      </c>
      <c r="B218" s="35">
        <v>24.923850033835983</v>
      </c>
      <c r="C218" s="35">
        <v>205.88127427031614</v>
      </c>
      <c r="D218" s="96">
        <f>Data__2[[#This Row],[Project_1]]/J$4</f>
        <v>0.27272131891403234</v>
      </c>
      <c r="E218" s="96">
        <f>Data__2[[#This Row],[Project_2]]/K$4</f>
        <v>0.16615900022557323</v>
      </c>
      <c r="F218" s="96">
        <f>Data__2[[#This Row],[Market]]/L$4</f>
        <v>0.20588127427031613</v>
      </c>
      <c r="G218" s="35">
        <f>L$24*Data__2[[#This Row],[Return Market]]*J$4</f>
        <v>11.437848570573133</v>
      </c>
      <c r="H218" s="35">
        <f>M$24*Data__2[[#This Row],[Return Market]]*K$4</f>
        <v>12.009740999101789</v>
      </c>
      <c r="I218" s="35"/>
      <c r="J218" s="35"/>
      <c r="K218" s="35"/>
      <c r="L218" s="35"/>
      <c r="M218" s="35"/>
    </row>
    <row r="219" spans="1:13">
      <c r="A219" s="35">
        <v>29.502003943795959</v>
      </c>
      <c r="B219" s="35">
        <v>25.877408077055772</v>
      </c>
      <c r="C219" s="35">
        <v>-33.433539296749458</v>
      </c>
      <c r="D219" s="96">
        <f>Data__2[[#This Row],[Project_1]]/J$4</f>
        <v>0.19668002629197306</v>
      </c>
      <c r="E219" s="96">
        <f>Data__2[[#This Row],[Project_2]]/K$4</f>
        <v>0.17251605384703847</v>
      </c>
      <c r="F219" s="96">
        <f>Data__2[[#This Row],[Market]]/L$4</f>
        <v>-3.3433539296749457E-2</v>
      </c>
      <c r="G219" s="35">
        <f>L$24*Data__2[[#This Row],[Return Market]]*J$4</f>
        <v>-1.8574188498194164</v>
      </c>
      <c r="H219" s="35">
        <f>M$24*Data__2[[#This Row],[Return Market]]*K$4</f>
        <v>-1.9502897923103877</v>
      </c>
      <c r="I219" s="35"/>
      <c r="J219" s="35"/>
      <c r="K219" s="35"/>
      <c r="L219" s="35"/>
      <c r="M219" s="35"/>
    </row>
    <row r="220" spans="1:13">
      <c r="A220" s="35">
        <v>10.445823786976652</v>
      </c>
      <c r="B220" s="35">
        <v>19.390974102656401</v>
      </c>
      <c r="C220" s="35">
        <v>168.93483663710128</v>
      </c>
      <c r="D220" s="96">
        <f>Data__2[[#This Row],[Project_1]]/J$4</f>
        <v>6.9638825246511007E-2</v>
      </c>
      <c r="E220" s="96">
        <f>Data__2[[#This Row],[Project_2]]/K$4</f>
        <v>0.129273160684376</v>
      </c>
      <c r="F220" s="96">
        <f>Data__2[[#This Row],[Market]]/L$4</f>
        <v>0.16893483663710129</v>
      </c>
      <c r="G220" s="35">
        <f>L$24*Data__2[[#This Row],[Return Market]]*J$4</f>
        <v>9.3852687020611931</v>
      </c>
      <c r="H220" s="35">
        <f>M$24*Data__2[[#This Row],[Return Market]]*K$4</f>
        <v>9.854532137164254</v>
      </c>
      <c r="I220" s="35"/>
      <c r="J220" s="35"/>
      <c r="K220" s="35"/>
      <c r="L220" s="35"/>
      <c r="M220" s="35"/>
    </row>
    <row r="221" spans="1:13">
      <c r="A221" s="35">
        <v>36.054093192707228</v>
      </c>
      <c r="B221" s="35">
        <v>24.308691977962731</v>
      </c>
      <c r="C221" s="35">
        <v>155.73937714464833</v>
      </c>
      <c r="D221" s="96">
        <f>Data__2[[#This Row],[Project_1]]/J$4</f>
        <v>0.24036062128471486</v>
      </c>
      <c r="E221" s="96">
        <f>Data__2[[#This Row],[Project_2]]/K$4</f>
        <v>0.16205794651975153</v>
      </c>
      <c r="F221" s="96">
        <f>Data__2[[#This Row],[Market]]/L$4</f>
        <v>0.15573937714464833</v>
      </c>
      <c r="G221" s="35">
        <f>L$24*Data__2[[#This Row],[Return Market]]*J$4</f>
        <v>8.6521876191471403</v>
      </c>
      <c r="H221" s="35">
        <f>M$24*Data__2[[#This Row],[Return Market]]*K$4</f>
        <v>9.0847970001044978</v>
      </c>
      <c r="I221" s="35"/>
      <c r="J221" s="35"/>
      <c r="K221" s="35"/>
      <c r="L221" s="35"/>
      <c r="M221" s="35"/>
    </row>
    <row r="222" spans="1:13">
      <c r="A222" s="35">
        <v>-6.0348191624414547</v>
      </c>
      <c r="B222" s="35">
        <v>14.851989429022009</v>
      </c>
      <c r="C222" s="35">
        <v>166.12746109395835</v>
      </c>
      <c r="D222" s="96">
        <f>Data__2[[#This Row],[Project_1]]/J$4</f>
        <v>-4.02321277496097E-2</v>
      </c>
      <c r="E222" s="96">
        <f>Data__2[[#This Row],[Project_2]]/K$4</f>
        <v>9.9013262860146722E-2</v>
      </c>
      <c r="F222" s="96">
        <f>Data__2[[#This Row],[Market]]/L$4</f>
        <v>0.16612746109395835</v>
      </c>
      <c r="G222" s="35">
        <f>L$24*Data__2[[#This Row],[Return Market]]*J$4</f>
        <v>9.2293033941088076</v>
      </c>
      <c r="H222" s="35">
        <f>M$24*Data__2[[#This Row],[Return Market]]*K$4</f>
        <v>9.6907685638142489</v>
      </c>
      <c r="I222" s="35"/>
      <c r="J222" s="35"/>
      <c r="K222" s="35"/>
      <c r="L222" s="35"/>
      <c r="M222" s="35"/>
    </row>
    <row r="223" spans="1:13">
      <c r="A223" s="35">
        <v>-25.596285972435538</v>
      </c>
      <c r="B223" s="35">
        <v>-10.778534968645086</v>
      </c>
      <c r="C223" s="35">
        <v>-235.60356043212465</v>
      </c>
      <c r="D223" s="96">
        <f>Data__2[[#This Row],[Project_1]]/J$4</f>
        <v>-0.17064190648290359</v>
      </c>
      <c r="E223" s="96">
        <f>Data__2[[#This Row],[Project_2]]/K$4</f>
        <v>-7.1856899790967238E-2</v>
      </c>
      <c r="F223" s="96">
        <f>Data__2[[#This Row],[Market]]/L$4</f>
        <v>-0.23560356043212466</v>
      </c>
      <c r="G223" s="35">
        <f>L$24*Data__2[[#This Row],[Return Market]]*J$4</f>
        <v>-13.089086690673607</v>
      </c>
      <c r="H223" s="35">
        <f>M$24*Data__2[[#This Row],[Return Market]]*K$4</f>
        <v>-13.743541025207289</v>
      </c>
      <c r="I223" s="35"/>
      <c r="J223" s="35"/>
      <c r="K223" s="35"/>
      <c r="L223" s="35"/>
      <c r="M223" s="35"/>
    </row>
    <row r="224" spans="1:13">
      <c r="A224" s="35">
        <v>20.680760878143754</v>
      </c>
      <c r="B224" s="35">
        <v>33.297929373108595</v>
      </c>
      <c r="C224" s="35">
        <v>396.47149132687099</v>
      </c>
      <c r="D224" s="96">
        <f>Data__2[[#This Row],[Project_1]]/J$4</f>
        <v>0.13787173918762502</v>
      </c>
      <c r="E224" s="96">
        <f>Data__2[[#This Row],[Project_2]]/K$4</f>
        <v>0.22198619582072396</v>
      </c>
      <c r="F224" s="96">
        <f>Data__2[[#This Row],[Market]]/L$4</f>
        <v>0.39647149132687098</v>
      </c>
      <c r="G224" s="35">
        <f>L$24*Data__2[[#This Row],[Return Market]]*J$4</f>
        <v>22.026193962603969</v>
      </c>
      <c r="H224" s="35">
        <f>M$24*Data__2[[#This Row],[Return Market]]*K$4</f>
        <v>23.12750366073417</v>
      </c>
      <c r="I224" s="35"/>
      <c r="J224" s="35"/>
      <c r="K224" s="35"/>
      <c r="L224" s="35"/>
      <c r="M224" s="35"/>
    </row>
    <row r="225" spans="1:13">
      <c r="A225" s="35">
        <v>5.2987887178051443</v>
      </c>
      <c r="B225" s="35">
        <v>14.561533689751158</v>
      </c>
      <c r="C225" s="35">
        <v>174.34568536907574</v>
      </c>
      <c r="D225" s="96">
        <f>Data__2[[#This Row],[Project_1]]/J$4</f>
        <v>3.5325258118700964E-2</v>
      </c>
      <c r="E225" s="96">
        <f>Data__2[[#This Row],[Project_2]]/K$4</f>
        <v>9.7076891265007723E-2</v>
      </c>
      <c r="F225" s="96">
        <f>Data__2[[#This Row],[Market]]/L$4</f>
        <v>0.17434568536907574</v>
      </c>
      <c r="G225" s="35">
        <f>L$24*Data__2[[#This Row],[Return Market]]*J$4</f>
        <v>9.6858714093931084</v>
      </c>
      <c r="H225" s="35">
        <f>M$24*Data__2[[#This Row],[Return Market]]*K$4</f>
        <v>10.170164979862765</v>
      </c>
      <c r="I225" s="35"/>
      <c r="J225" s="35"/>
      <c r="K225" s="35"/>
      <c r="L225" s="35"/>
      <c r="M225" s="35"/>
    </row>
    <row r="226" spans="1:13">
      <c r="A226" s="35">
        <v>20.949916844677904</v>
      </c>
      <c r="B226" s="35">
        <v>15.050074465956913</v>
      </c>
      <c r="C226" s="35">
        <v>70.244000836327629</v>
      </c>
      <c r="D226" s="96">
        <f>Data__2[[#This Row],[Project_1]]/J$4</f>
        <v>0.1396661122978527</v>
      </c>
      <c r="E226" s="96">
        <f>Data__2[[#This Row],[Project_2]]/K$4</f>
        <v>0.10033382977304608</v>
      </c>
      <c r="F226" s="96">
        <f>Data__2[[#This Row],[Market]]/L$4</f>
        <v>7.0244000836327633E-2</v>
      </c>
      <c r="G226" s="35">
        <f>L$24*Data__2[[#This Row],[Return Market]]*J$4</f>
        <v>3.902444490907095</v>
      </c>
      <c r="H226" s="35">
        <f>M$24*Data__2[[#This Row],[Return Market]]*K$4</f>
        <v>4.0975667154524507</v>
      </c>
      <c r="I226" s="35"/>
      <c r="J226" s="35"/>
      <c r="K226" s="35"/>
      <c r="L226" s="35"/>
      <c r="M226" s="35"/>
    </row>
    <row r="227" spans="1:13">
      <c r="A227" s="35">
        <v>-5.7694397146704546</v>
      </c>
      <c r="B227" s="35">
        <v>10.290209030167166</v>
      </c>
      <c r="C227" s="35">
        <v>183.53665646459058</v>
      </c>
      <c r="D227" s="96">
        <f>Data__2[[#This Row],[Project_1]]/J$4</f>
        <v>-3.8462931431136362E-2</v>
      </c>
      <c r="E227" s="96">
        <f>Data__2[[#This Row],[Project_2]]/K$4</f>
        <v>6.8601393534447774E-2</v>
      </c>
      <c r="F227" s="96">
        <f>Data__2[[#This Row],[Market]]/L$4</f>
        <v>0.18353665646459058</v>
      </c>
      <c r="G227" s="35">
        <f>L$24*Data__2[[#This Row],[Return Market]]*J$4</f>
        <v>10.196480914699487</v>
      </c>
      <c r="H227" s="35">
        <f>M$24*Data__2[[#This Row],[Return Market]]*K$4</f>
        <v>10.706304960434466</v>
      </c>
      <c r="I227" s="35"/>
      <c r="J227" s="35"/>
      <c r="K227" s="35"/>
      <c r="L227" s="35"/>
      <c r="M227" s="35"/>
    </row>
    <row r="228" spans="1:13">
      <c r="A228" s="35">
        <v>12.819910320949209</v>
      </c>
      <c r="B228" s="35">
        <v>27.639452279860574</v>
      </c>
      <c r="C228" s="35">
        <v>213.65875189885151</v>
      </c>
      <c r="D228" s="96">
        <f>Data__2[[#This Row],[Project_1]]/J$4</f>
        <v>8.5466068806328052E-2</v>
      </c>
      <c r="E228" s="96">
        <f>Data__2[[#This Row],[Project_2]]/K$4</f>
        <v>0.18426301519907048</v>
      </c>
      <c r="F228" s="96">
        <f>Data__2[[#This Row],[Market]]/L$4</f>
        <v>0.2136587518988515</v>
      </c>
      <c r="G228" s="35">
        <f>L$24*Data__2[[#This Row],[Return Market]]*J$4</f>
        <v>11.869930661047318</v>
      </c>
      <c r="H228" s="35">
        <f>M$24*Data__2[[#This Row],[Return Market]]*K$4</f>
        <v>12.463427194099687</v>
      </c>
      <c r="I228" s="35"/>
      <c r="J228" s="35"/>
      <c r="K228" s="35"/>
      <c r="L228" s="35"/>
      <c r="M228" s="35"/>
    </row>
    <row r="229" spans="1:13">
      <c r="A229" s="35">
        <v>-27.464264629039462</v>
      </c>
      <c r="B229" s="35">
        <v>7.964971499825749</v>
      </c>
      <c r="C229" s="35">
        <v>133.96059629707008</v>
      </c>
      <c r="D229" s="96">
        <f>Data__2[[#This Row],[Project_1]]/J$4</f>
        <v>-0.18309509752692976</v>
      </c>
      <c r="E229" s="96">
        <f>Data__2[[#This Row],[Project_2]]/K$4</f>
        <v>5.3099809998838329E-2</v>
      </c>
      <c r="F229" s="96">
        <f>Data__2[[#This Row],[Market]]/L$4</f>
        <v>0.13396059629707008</v>
      </c>
      <c r="G229" s="35">
        <f>L$24*Data__2[[#This Row],[Return Market]]*J$4</f>
        <v>7.4422553498372341</v>
      </c>
      <c r="H229" s="35">
        <f>M$24*Data__2[[#This Row],[Return Market]]*K$4</f>
        <v>7.8143681173290984</v>
      </c>
      <c r="I229" s="35"/>
      <c r="J229" s="35"/>
      <c r="K229" s="35"/>
      <c r="L229" s="35"/>
      <c r="M229" s="35"/>
    </row>
    <row r="230" spans="1:13">
      <c r="A230" s="35">
        <v>20.046973306627784</v>
      </c>
      <c r="B230" s="35">
        <v>13.548292585252769</v>
      </c>
      <c r="C230" s="35">
        <v>173.86244099423044</v>
      </c>
      <c r="D230" s="96">
        <f>Data__2[[#This Row],[Project_1]]/J$4</f>
        <v>0.13364648871085189</v>
      </c>
      <c r="E230" s="96">
        <f>Data__2[[#This Row],[Project_2]]/K$4</f>
        <v>9.0321950568351794E-2</v>
      </c>
      <c r="F230" s="96">
        <f>Data__2[[#This Row],[Market]]/L$4</f>
        <v>0.17386244099423043</v>
      </c>
      <c r="G230" s="35">
        <f>L$24*Data__2[[#This Row],[Return Market]]*J$4</f>
        <v>9.6590244996794787</v>
      </c>
      <c r="H230" s="35">
        <f>M$24*Data__2[[#This Row],[Return Market]]*K$4</f>
        <v>10.141975724663455</v>
      </c>
      <c r="I230" s="35"/>
      <c r="J230" s="35"/>
      <c r="K230" s="35"/>
      <c r="L230" s="35"/>
      <c r="M230" s="35"/>
    </row>
    <row r="231" spans="1:13">
      <c r="A231" s="35">
        <v>32.404019432984455</v>
      </c>
      <c r="B231" s="35">
        <v>34.145315262908952</v>
      </c>
      <c r="C231" s="35">
        <v>330.0814929237813</v>
      </c>
      <c r="D231" s="96">
        <f>Data__2[[#This Row],[Project_1]]/J$4</f>
        <v>0.21602679621989637</v>
      </c>
      <c r="E231" s="96">
        <f>Data__2[[#This Row],[Project_2]]/K$4</f>
        <v>0.22763543508605968</v>
      </c>
      <c r="F231" s="96">
        <f>Data__2[[#This Row],[Market]]/L$4</f>
        <v>0.33008149292378131</v>
      </c>
      <c r="G231" s="35">
        <f>L$24*Data__2[[#This Row],[Return Market]]*J$4</f>
        <v>18.337860717987869</v>
      </c>
      <c r="H231" s="35">
        <f>M$24*Data__2[[#This Row],[Return Market]]*K$4</f>
        <v>19.254753753887268</v>
      </c>
      <c r="I231" s="35"/>
      <c r="J231" s="35"/>
      <c r="K231" s="35"/>
      <c r="L231" s="35"/>
      <c r="M231" s="35"/>
    </row>
    <row r="232" spans="1:13">
      <c r="A232" s="35">
        <v>27.379611765175063</v>
      </c>
      <c r="B232" s="35">
        <v>29.347832416298246</v>
      </c>
      <c r="C232" s="35">
        <v>299.64159457592802</v>
      </c>
      <c r="D232" s="96">
        <f>Data__2[[#This Row],[Project_1]]/J$4</f>
        <v>0.1825307451011671</v>
      </c>
      <c r="E232" s="96">
        <f>Data__2[[#This Row],[Project_2]]/K$4</f>
        <v>0.19565221610865496</v>
      </c>
      <c r="F232" s="96">
        <f>Data__2[[#This Row],[Market]]/L$4</f>
        <v>0.29964159457592804</v>
      </c>
      <c r="G232" s="35">
        <f>L$24*Data__2[[#This Row],[Return Market]]*J$4</f>
        <v>16.646755254218245</v>
      </c>
      <c r="H232" s="35">
        <f>M$24*Data__2[[#This Row],[Return Market]]*K$4</f>
        <v>17.479093016929159</v>
      </c>
      <c r="I232" s="35"/>
      <c r="J232" s="35"/>
      <c r="K232" s="35"/>
      <c r="L232" s="35"/>
      <c r="M232" s="35"/>
    </row>
    <row r="233" spans="1:13">
      <c r="A233" s="35">
        <v>41.68966705367496</v>
      </c>
      <c r="B233" s="35">
        <v>29.977404780015</v>
      </c>
      <c r="C233" s="35">
        <v>35.972652211310233</v>
      </c>
      <c r="D233" s="96">
        <f>Data__2[[#This Row],[Project_1]]/J$4</f>
        <v>0.27793111369116641</v>
      </c>
      <c r="E233" s="96">
        <f>Data__2[[#This Row],[Project_2]]/K$4</f>
        <v>0.19984936520009999</v>
      </c>
      <c r="F233" s="96">
        <f>Data__2[[#This Row],[Market]]/L$4</f>
        <v>3.5972652211310234E-2</v>
      </c>
      <c r="G233" s="35">
        <f>L$24*Data__2[[#This Row],[Return Market]]*J$4</f>
        <v>1.9984806784061264</v>
      </c>
      <c r="H233" s="35">
        <f>M$24*Data__2[[#This Row],[Return Market]]*K$4</f>
        <v>2.0984047123264333</v>
      </c>
      <c r="I233" s="35"/>
      <c r="J233" s="35"/>
      <c r="K233" s="35"/>
      <c r="L233" s="35"/>
      <c r="M233" s="35"/>
    </row>
    <row r="234" spans="1:13">
      <c r="A234" s="35">
        <v>-25.485278770938166</v>
      </c>
      <c r="B234" s="35">
        <v>-2.8746469758930786</v>
      </c>
      <c r="C234" s="35">
        <v>-39.161107917474055</v>
      </c>
      <c r="D234" s="96">
        <f>Data__2[[#This Row],[Project_1]]/J$4</f>
        <v>-0.16990185847292111</v>
      </c>
      <c r="E234" s="96">
        <f>Data__2[[#This Row],[Project_2]]/K$4</f>
        <v>-1.9164313172620524E-2</v>
      </c>
      <c r="F234" s="96">
        <f>Data__2[[#This Row],[Market]]/L$4</f>
        <v>-3.9161107917474056E-2</v>
      </c>
      <c r="G234" s="35">
        <f>L$24*Data__2[[#This Row],[Return Market]]*J$4</f>
        <v>-2.1756171065263388</v>
      </c>
      <c r="H234" s="35">
        <f>M$24*Data__2[[#This Row],[Return Market]]*K$4</f>
        <v>-2.2843979618526564</v>
      </c>
      <c r="I234" s="35"/>
      <c r="J234" s="35"/>
      <c r="K234" s="35"/>
      <c r="L234" s="35"/>
      <c r="M234" s="35"/>
    </row>
    <row r="235" spans="1:13">
      <c r="A235" s="35">
        <v>-3.2577011737889041</v>
      </c>
      <c r="B235" s="35">
        <v>6.5315501709417321</v>
      </c>
      <c r="C235" s="35">
        <v>-16.291317780096335</v>
      </c>
      <c r="D235" s="96">
        <f>Data__2[[#This Row],[Project_1]]/J$4</f>
        <v>-2.1718007825259362E-2</v>
      </c>
      <c r="E235" s="96">
        <f>Data__2[[#This Row],[Project_2]]/K$4</f>
        <v>4.3543667806278212E-2</v>
      </c>
      <c r="F235" s="96">
        <f>Data__2[[#This Row],[Market]]/L$4</f>
        <v>-1.6291317780096334E-2</v>
      </c>
      <c r="G235" s="35">
        <f>L$24*Data__2[[#This Row],[Return Market]]*J$4</f>
        <v>-0.9050732100053529</v>
      </c>
      <c r="H235" s="35">
        <f>M$24*Data__2[[#This Row],[Return Market]]*K$4</f>
        <v>-0.9503268705056207</v>
      </c>
      <c r="I235" s="35"/>
      <c r="J235" s="35"/>
      <c r="K235" s="35"/>
      <c r="L235" s="35"/>
      <c r="M235" s="35"/>
    </row>
    <row r="236" spans="1:13">
      <c r="A236" s="35">
        <v>-1.1388830803042804</v>
      </c>
      <c r="B236" s="35">
        <v>-4.6327565261242931</v>
      </c>
      <c r="C236" s="35">
        <v>9.8856869049951683</v>
      </c>
      <c r="D236" s="96">
        <f>Data__2[[#This Row],[Project_1]]/J$4</f>
        <v>-7.5925538686952027E-3</v>
      </c>
      <c r="E236" s="96">
        <f>Data__2[[#This Row],[Project_2]]/K$4</f>
        <v>-3.0885043507495286E-2</v>
      </c>
      <c r="F236" s="96">
        <f>Data__2[[#This Row],[Market]]/L$4</f>
        <v>9.8856869049951685E-3</v>
      </c>
      <c r="G236" s="35">
        <f>L$24*Data__2[[#This Row],[Return Market]]*J$4</f>
        <v>0.54920482805528781</v>
      </c>
      <c r="H236" s="35">
        <f>M$24*Data__2[[#This Row],[Return Market]]*K$4</f>
        <v>0.57666506945805218</v>
      </c>
      <c r="I236" s="35"/>
      <c r="J236" s="35"/>
      <c r="K236" s="35"/>
      <c r="L236" s="35"/>
      <c r="M236" s="35"/>
    </row>
    <row r="237" spans="1:13">
      <c r="A237" s="35">
        <v>20.860255118047192</v>
      </c>
      <c r="B237" s="35">
        <v>20.428534809612994</v>
      </c>
      <c r="C237" s="35">
        <v>174.8319671361368</v>
      </c>
      <c r="D237" s="96">
        <f>Data__2[[#This Row],[Project_1]]/J$4</f>
        <v>0.13906836745364795</v>
      </c>
      <c r="E237" s="96">
        <f>Data__2[[#This Row],[Project_2]]/K$4</f>
        <v>0.13619023206408662</v>
      </c>
      <c r="F237" s="96">
        <f>Data__2[[#This Row],[Market]]/L$4</f>
        <v>0.1748319671361368</v>
      </c>
      <c r="G237" s="35">
        <f>L$24*Data__2[[#This Row],[Return Market]]*J$4</f>
        <v>9.7128870631187212</v>
      </c>
      <c r="H237" s="35">
        <f>M$24*Data__2[[#This Row],[Return Market]]*K$4</f>
        <v>10.19853141627466</v>
      </c>
      <c r="I237" s="35"/>
      <c r="J237" s="35"/>
      <c r="K237" s="35"/>
      <c r="L237" s="35"/>
      <c r="M237" s="35"/>
    </row>
    <row r="238" spans="1:13">
      <c r="A238" s="35">
        <v>-9.7431252986305452</v>
      </c>
      <c r="B238" s="35">
        <v>-5.6719644148064479</v>
      </c>
      <c r="C238" s="35">
        <v>-141.33949505387298</v>
      </c>
      <c r="D238" s="96">
        <f>Data__2[[#This Row],[Project_1]]/J$4</f>
        <v>-6.4954168657536962E-2</v>
      </c>
      <c r="E238" s="96">
        <f>Data__2[[#This Row],[Project_2]]/K$4</f>
        <v>-3.7813096098709649E-2</v>
      </c>
      <c r="F238" s="96">
        <f>Data__2[[#This Row],[Market]]/L$4</f>
        <v>-0.14133949505387297</v>
      </c>
      <c r="G238" s="35">
        <f>L$24*Data__2[[#This Row],[Return Market]]*J$4</f>
        <v>-7.8521941696596187</v>
      </c>
      <c r="H238" s="35">
        <f>M$24*Data__2[[#This Row],[Return Market]]*K$4</f>
        <v>-8.2448038781425996</v>
      </c>
      <c r="I238" s="35"/>
      <c r="J238" s="35"/>
      <c r="K238" s="35"/>
      <c r="L238" s="35"/>
      <c r="M238" s="35"/>
    </row>
    <row r="239" spans="1:13">
      <c r="A239" s="35">
        <v>-1.3508274285708115</v>
      </c>
      <c r="B239" s="35">
        <v>19.608317787518828</v>
      </c>
      <c r="C239" s="35">
        <v>174.19998468419732</v>
      </c>
      <c r="D239" s="96">
        <f>Data__2[[#This Row],[Project_1]]/J$4</f>
        <v>-9.0055161904720772E-3</v>
      </c>
      <c r="E239" s="96">
        <f>Data__2[[#This Row],[Project_2]]/K$4</f>
        <v>0.13072211858345886</v>
      </c>
      <c r="F239" s="96">
        <f>Data__2[[#This Row],[Market]]/L$4</f>
        <v>0.17419998468419731</v>
      </c>
      <c r="G239" s="35">
        <f>L$24*Data__2[[#This Row],[Return Market]]*J$4</f>
        <v>9.6777769268998615</v>
      </c>
      <c r="H239" s="35">
        <f>M$24*Data__2[[#This Row],[Return Market]]*K$4</f>
        <v>10.161665773244856</v>
      </c>
      <c r="I239" s="35"/>
      <c r="J239" s="35"/>
      <c r="K239" s="35"/>
      <c r="L239" s="35"/>
      <c r="M239" s="35"/>
    </row>
    <row r="240" spans="1:13">
      <c r="A240" s="35">
        <v>20.63405035612822</v>
      </c>
      <c r="B240" s="35">
        <v>4.5797368313417008</v>
      </c>
      <c r="C240" s="35">
        <v>135.41058584399829</v>
      </c>
      <c r="D240" s="96">
        <f>Data__2[[#This Row],[Project_1]]/J$4</f>
        <v>0.13756033570752146</v>
      </c>
      <c r="E240" s="96">
        <f>Data__2[[#This Row],[Project_2]]/K$4</f>
        <v>3.0531578875611341E-2</v>
      </c>
      <c r="F240" s="96">
        <f>Data__2[[#This Row],[Market]]/L$4</f>
        <v>0.13541058584399829</v>
      </c>
      <c r="G240" s="35">
        <f>L$24*Data__2[[#This Row],[Return Market]]*J$4</f>
        <v>7.5228103246665805</v>
      </c>
      <c r="H240" s="35">
        <f>M$24*Data__2[[#This Row],[Return Market]]*K$4</f>
        <v>7.8989508408999098</v>
      </c>
      <c r="I240" s="35"/>
      <c r="J240" s="35"/>
      <c r="K240" s="35"/>
      <c r="L240" s="35"/>
      <c r="M240" s="35"/>
    </row>
    <row r="241" spans="1:13">
      <c r="A241" s="35">
        <v>13.864625829250272</v>
      </c>
      <c r="B241" s="35">
        <v>27.285941145166298</v>
      </c>
      <c r="C241" s="35">
        <v>287.22448192079139</v>
      </c>
      <c r="D241" s="96">
        <f>Data__2[[#This Row],[Project_1]]/J$4</f>
        <v>9.2430838861668488E-2</v>
      </c>
      <c r="E241" s="96">
        <f>Data__2[[#This Row],[Project_2]]/K$4</f>
        <v>0.18190627430110864</v>
      </c>
      <c r="F241" s="96">
        <f>Data__2[[#This Row],[Market]]/L$4</f>
        <v>0.28722448192079136</v>
      </c>
      <c r="G241" s="35">
        <f>L$24*Data__2[[#This Row],[Return Market]]*J$4</f>
        <v>15.956915662266205</v>
      </c>
      <c r="H241" s="35">
        <f>M$24*Data__2[[#This Row],[Return Market]]*K$4</f>
        <v>16.754761445379518</v>
      </c>
      <c r="I241" s="35"/>
      <c r="J241" s="35"/>
      <c r="K241" s="35"/>
      <c r="L241" s="35"/>
      <c r="M241" s="35"/>
    </row>
    <row r="242" spans="1:13">
      <c r="A242" s="35">
        <v>9.5451456092554974</v>
      </c>
      <c r="B242" s="35">
        <v>16.462162201984587</v>
      </c>
      <c r="C242" s="35">
        <v>34.607340745904871</v>
      </c>
      <c r="D242" s="96">
        <f>Data__2[[#This Row],[Project_1]]/J$4</f>
        <v>6.3634304061703312E-2</v>
      </c>
      <c r="E242" s="96">
        <f>Data__2[[#This Row],[Project_2]]/K$4</f>
        <v>0.10974774801323058</v>
      </c>
      <c r="F242" s="96">
        <f>Data__2[[#This Row],[Market]]/L$4</f>
        <v>3.4607340745904873E-2</v>
      </c>
      <c r="G242" s="35">
        <f>L$24*Data__2[[#This Row],[Return Market]]*J$4</f>
        <v>1.9226300414391617</v>
      </c>
      <c r="H242" s="35">
        <f>M$24*Data__2[[#This Row],[Return Market]]*K$4</f>
        <v>2.0187615435111201</v>
      </c>
      <c r="I242" s="35"/>
      <c r="J242" s="35"/>
      <c r="K242" s="35"/>
      <c r="L242" s="35"/>
      <c r="M242" s="35"/>
    </row>
    <row r="243" spans="1:13">
      <c r="A243" s="35">
        <v>5.3297392777755528</v>
      </c>
      <c r="B243" s="35">
        <v>17.902125420709602</v>
      </c>
      <c r="C243" s="35">
        <v>157.01154280081732</v>
      </c>
      <c r="D243" s="96">
        <f>Data__2[[#This Row],[Project_1]]/J$4</f>
        <v>3.553159518517035E-2</v>
      </c>
      <c r="E243" s="96">
        <f>Data__2[[#This Row],[Project_2]]/K$4</f>
        <v>0.11934750280473068</v>
      </c>
      <c r="F243" s="96">
        <f>Data__2[[#This Row],[Market]]/L$4</f>
        <v>0.15701154280081733</v>
      </c>
      <c r="G243" s="35">
        <f>L$24*Data__2[[#This Row],[Return Market]]*J$4</f>
        <v>8.7228634889343066</v>
      </c>
      <c r="H243" s="35">
        <f>M$24*Data__2[[#This Row],[Return Market]]*K$4</f>
        <v>9.1590066633810228</v>
      </c>
      <c r="I243" s="35"/>
      <c r="J243" s="35"/>
      <c r="K243" s="35"/>
      <c r="L243" s="35"/>
      <c r="M243" s="35"/>
    </row>
    <row r="244" spans="1:13">
      <c r="A244" s="35">
        <v>-3.2670739039135519</v>
      </c>
      <c r="B244" s="35">
        <v>-0.93917485282410595</v>
      </c>
      <c r="C244" s="35">
        <v>-245.92925735316192</v>
      </c>
      <c r="D244" s="96">
        <f>Data__2[[#This Row],[Project_1]]/J$4</f>
        <v>-2.1780492692757013E-2</v>
      </c>
      <c r="E244" s="96">
        <f>Data__2[[#This Row],[Project_2]]/K$4</f>
        <v>-6.26116568549404E-3</v>
      </c>
      <c r="F244" s="96">
        <f>Data__2[[#This Row],[Market]]/L$4</f>
        <v>-0.24592925735316193</v>
      </c>
      <c r="G244" s="35">
        <f>L$24*Data__2[[#This Row],[Return Market]]*J$4</f>
        <v>-13.662736519620124</v>
      </c>
      <c r="H244" s="35">
        <f>M$24*Data__2[[#This Row],[Return Market]]*K$4</f>
        <v>-14.345873345601131</v>
      </c>
      <c r="I244" s="35"/>
      <c r="J244" s="35"/>
      <c r="K244" s="35"/>
      <c r="L244" s="35"/>
      <c r="M244" s="35"/>
    </row>
    <row r="245" spans="1:13">
      <c r="A245" s="35">
        <v>11.403288532516266</v>
      </c>
      <c r="B245" s="35">
        <v>15.809291943829951</v>
      </c>
      <c r="C245" s="35">
        <v>144.78809653449946</v>
      </c>
      <c r="D245" s="96">
        <f>Data__2[[#This Row],[Project_1]]/J$4</f>
        <v>7.6021923550108436E-2</v>
      </c>
      <c r="E245" s="96">
        <f>Data__2[[#This Row],[Project_2]]/K$4</f>
        <v>0.10539527962553301</v>
      </c>
      <c r="F245" s="96">
        <f>Data__2[[#This Row],[Market]]/L$4</f>
        <v>0.14478809653449945</v>
      </c>
      <c r="G245" s="35">
        <f>L$24*Data__2[[#This Row],[Return Market]]*J$4</f>
        <v>8.0437831408055338</v>
      </c>
      <c r="H245" s="35">
        <f>M$24*Data__2[[#This Row],[Return Market]]*K$4</f>
        <v>8.4459722978458132</v>
      </c>
      <c r="I245" s="35"/>
      <c r="J245" s="35"/>
      <c r="K245" s="35"/>
      <c r="L245" s="35"/>
      <c r="M245" s="35"/>
    </row>
    <row r="246" spans="1:13">
      <c r="A246" s="35">
        <v>50.194910586545525</v>
      </c>
      <c r="B246" s="35">
        <v>35.116259846749756</v>
      </c>
      <c r="C246" s="35">
        <v>436.23181350775536</v>
      </c>
      <c r="D246" s="96">
        <f>Data__2[[#This Row],[Project_1]]/J$4</f>
        <v>0.33463273724363685</v>
      </c>
      <c r="E246" s="96">
        <f>Data__2[[#This Row],[Project_2]]/K$4</f>
        <v>0.23410839897833172</v>
      </c>
      <c r="F246" s="96">
        <f>Data__2[[#This Row],[Market]]/L$4</f>
        <v>0.43623181350775536</v>
      </c>
      <c r="G246" s="35">
        <f>L$24*Data__2[[#This Row],[Return Market]]*J$4</f>
        <v>24.235100750430881</v>
      </c>
      <c r="H246" s="35">
        <f>M$24*Data__2[[#This Row],[Return Market]]*K$4</f>
        <v>25.44685578795243</v>
      </c>
      <c r="I246" s="35"/>
      <c r="J246" s="35"/>
      <c r="K246" s="35"/>
      <c r="L246" s="35"/>
      <c r="M246" s="35"/>
    </row>
    <row r="247" spans="1:13">
      <c r="A247" s="35">
        <v>23.710993480649641</v>
      </c>
      <c r="B247" s="35">
        <v>22.003106207651058</v>
      </c>
      <c r="C247" s="35">
        <v>133.98088835067591</v>
      </c>
      <c r="D247" s="96">
        <f>Data__2[[#This Row],[Project_1]]/J$4</f>
        <v>0.15807328987099761</v>
      </c>
      <c r="E247" s="96">
        <f>Data__2[[#This Row],[Project_2]]/K$4</f>
        <v>0.14668737471767371</v>
      </c>
      <c r="F247" s="96">
        <f>Data__2[[#This Row],[Market]]/L$4</f>
        <v>0.13398088835067593</v>
      </c>
      <c r="G247" s="35">
        <f>L$24*Data__2[[#This Row],[Return Market]]*J$4</f>
        <v>7.4433826861486709</v>
      </c>
      <c r="H247" s="35">
        <f>M$24*Data__2[[#This Row],[Return Market]]*K$4</f>
        <v>7.8155518204561059</v>
      </c>
      <c r="I247" s="35"/>
      <c r="J247" s="35"/>
      <c r="K247" s="35"/>
      <c r="L247" s="35"/>
      <c r="M247" s="35"/>
    </row>
    <row r="248" spans="1:13">
      <c r="A248" s="35">
        <v>22.547116154691018</v>
      </c>
      <c r="B248" s="35">
        <v>21.6966209900683</v>
      </c>
      <c r="C248" s="35">
        <v>126.08221039254501</v>
      </c>
      <c r="D248" s="96">
        <f>Data__2[[#This Row],[Project_1]]/J$4</f>
        <v>0.15031410769794012</v>
      </c>
      <c r="E248" s="96">
        <f>Data__2[[#This Row],[Project_2]]/K$4</f>
        <v>0.14464413993378866</v>
      </c>
      <c r="F248" s="96">
        <f>Data__2[[#This Row],[Market]]/L$4</f>
        <v>0.126082210392545</v>
      </c>
      <c r="G248" s="35">
        <f>L$24*Data__2[[#This Row],[Return Market]]*J$4</f>
        <v>7.0045672440302855</v>
      </c>
      <c r="H248" s="35">
        <f>M$24*Data__2[[#This Row],[Return Market]]*K$4</f>
        <v>7.354795606231801</v>
      </c>
      <c r="I248" s="35"/>
      <c r="J248" s="35"/>
      <c r="K248" s="35"/>
      <c r="L248" s="35"/>
      <c r="M248" s="35"/>
    </row>
    <row r="249" spans="1:13">
      <c r="A249" s="35">
        <v>12.007907706894525</v>
      </c>
      <c r="B249" s="35">
        <v>6.1197426971557096</v>
      </c>
      <c r="C249" s="35">
        <v>153.43811857000509</v>
      </c>
      <c r="D249" s="96">
        <f>Data__2[[#This Row],[Project_1]]/J$4</f>
        <v>8.0052718045963492E-2</v>
      </c>
      <c r="E249" s="96">
        <f>Data__2[[#This Row],[Project_2]]/K$4</f>
        <v>4.0798284647704734E-2</v>
      </c>
      <c r="F249" s="96">
        <f>Data__2[[#This Row],[Market]]/L$4</f>
        <v>0.15343811857000508</v>
      </c>
      <c r="G249" s="35">
        <f>L$24*Data__2[[#This Row],[Return Market]]*J$4</f>
        <v>8.5243399205558479</v>
      </c>
      <c r="H249" s="35">
        <f>M$24*Data__2[[#This Row],[Return Market]]*K$4</f>
        <v>8.9505569165836416</v>
      </c>
      <c r="I249" s="35"/>
      <c r="J249" s="35"/>
      <c r="K249" s="35"/>
      <c r="L249" s="35"/>
      <c r="M249" s="35"/>
    </row>
    <row r="250" spans="1:13">
      <c r="A250" s="35">
        <v>11.438770071220551</v>
      </c>
      <c r="B250" s="35">
        <v>-0.18746998187429575</v>
      </c>
      <c r="C250" s="35">
        <v>304.69103457600073</v>
      </c>
      <c r="D250" s="96">
        <f>Data__2[[#This Row],[Project_1]]/J$4</f>
        <v>7.6258467141470346E-2</v>
      </c>
      <c r="E250" s="96">
        <f>Data__2[[#This Row],[Project_2]]/K$4</f>
        <v>-1.2497998791619717E-3</v>
      </c>
      <c r="F250" s="96">
        <f>Data__2[[#This Row],[Market]]/L$4</f>
        <v>0.30469103457600072</v>
      </c>
      <c r="G250" s="35">
        <f>L$24*Data__2[[#This Row],[Return Market]]*J$4</f>
        <v>16.927279698666727</v>
      </c>
      <c r="H250" s="35">
        <f>M$24*Data__2[[#This Row],[Return Market]]*K$4</f>
        <v>17.773643683600067</v>
      </c>
      <c r="I250" s="35"/>
      <c r="J250" s="35"/>
      <c r="K250" s="35"/>
      <c r="L250" s="35"/>
      <c r="M250" s="35"/>
    </row>
    <row r="251" spans="1:13">
      <c r="A251" s="35">
        <v>10.574520346905581</v>
      </c>
      <c r="B251" s="35">
        <v>13.827139824824382</v>
      </c>
      <c r="C251" s="35">
        <v>162.40158549189636</v>
      </c>
      <c r="D251" s="96">
        <f>Data__2[[#This Row],[Project_1]]/J$4</f>
        <v>7.0496802312703874E-2</v>
      </c>
      <c r="E251" s="96">
        <f>Data__2[[#This Row],[Project_2]]/K$4</f>
        <v>9.2180932165495874E-2</v>
      </c>
      <c r="F251" s="96">
        <f>Data__2[[#This Row],[Market]]/L$4</f>
        <v>0.16240158549189634</v>
      </c>
      <c r="G251" s="35">
        <f>L$24*Data__2[[#This Row],[Return Market]]*J$4</f>
        <v>9.0223103051053641</v>
      </c>
      <c r="H251" s="35">
        <f>M$24*Data__2[[#This Row],[Return Market]]*K$4</f>
        <v>9.4734258203606316</v>
      </c>
      <c r="I251" s="35"/>
      <c r="J251" s="35"/>
      <c r="K251" s="35"/>
      <c r="L251" s="35"/>
      <c r="M251" s="35"/>
    </row>
    <row r="252" spans="1:13">
      <c r="A252" s="35">
        <v>27.06438234786777</v>
      </c>
      <c r="B252" s="35">
        <v>36.459282571871491</v>
      </c>
      <c r="C252" s="35">
        <v>173.61024169320393</v>
      </c>
      <c r="D252" s="96">
        <f>Data__2[[#This Row],[Project_1]]/J$4</f>
        <v>0.18042921565245179</v>
      </c>
      <c r="E252" s="96">
        <f>Data__2[[#This Row],[Project_2]]/K$4</f>
        <v>0.24306188381247659</v>
      </c>
      <c r="F252" s="96">
        <f>Data__2[[#This Row],[Market]]/L$4</f>
        <v>0.17361024169320394</v>
      </c>
      <c r="G252" s="35">
        <f>L$24*Data__2[[#This Row],[Return Market]]*J$4</f>
        <v>9.6450134274002313</v>
      </c>
      <c r="H252" s="35">
        <f>M$24*Data__2[[#This Row],[Return Market]]*K$4</f>
        <v>10.127264098770244</v>
      </c>
      <c r="I252" s="35"/>
      <c r="J252" s="35"/>
      <c r="K252" s="35"/>
      <c r="L252" s="35"/>
      <c r="M252" s="35"/>
    </row>
    <row r="253" spans="1:13">
      <c r="A253" s="35">
        <v>26.688603578507799</v>
      </c>
      <c r="B253" s="35">
        <v>31.352965344836061</v>
      </c>
      <c r="C253" s="35">
        <v>384.42344556165136</v>
      </c>
      <c r="D253" s="96">
        <f>Data__2[[#This Row],[Project_1]]/J$4</f>
        <v>0.17792402385671865</v>
      </c>
      <c r="E253" s="96">
        <f>Data__2[[#This Row],[Project_2]]/K$4</f>
        <v>0.20901976896557375</v>
      </c>
      <c r="F253" s="96">
        <f>Data__2[[#This Row],[Market]]/L$4</f>
        <v>0.38442344556165137</v>
      </c>
      <c r="G253" s="35">
        <f>L$24*Data__2[[#This Row],[Return Market]]*J$4</f>
        <v>21.356858086758436</v>
      </c>
      <c r="H253" s="35">
        <f>M$24*Data__2[[#This Row],[Return Market]]*K$4</f>
        <v>22.424700991096358</v>
      </c>
      <c r="I253" s="35"/>
      <c r="J253" s="35"/>
      <c r="K253" s="35"/>
      <c r="L253" s="35"/>
      <c r="M253" s="35"/>
    </row>
    <row r="254" spans="1:13">
      <c r="A254" s="35">
        <v>14.569069115511759</v>
      </c>
      <c r="B254" s="35">
        <v>28.035045292664492</v>
      </c>
      <c r="C254" s="35">
        <v>150.65246833001675</v>
      </c>
      <c r="D254" s="96">
        <f>Data__2[[#This Row],[Project_1]]/J$4</f>
        <v>9.7127127436745064E-2</v>
      </c>
      <c r="E254" s="96">
        <f>Data__2[[#This Row],[Project_2]]/K$4</f>
        <v>0.18690030195109661</v>
      </c>
      <c r="F254" s="96">
        <f>Data__2[[#This Row],[Market]]/L$4</f>
        <v>0.15065246833001675</v>
      </c>
      <c r="G254" s="35">
        <f>L$24*Data__2[[#This Row],[Return Market]]*J$4</f>
        <v>8.3695815738898283</v>
      </c>
      <c r="H254" s="35">
        <f>M$24*Data__2[[#This Row],[Return Market]]*K$4</f>
        <v>8.7880606525843223</v>
      </c>
      <c r="I254" s="35"/>
      <c r="J254" s="35"/>
      <c r="K254" s="35"/>
      <c r="L254" s="35"/>
      <c r="M254" s="35"/>
    </row>
    <row r="255" spans="1:13">
      <c r="A255" s="35">
        <v>31.434409360062144</v>
      </c>
      <c r="B255" s="35">
        <v>35.014946063213692</v>
      </c>
      <c r="C255" s="35">
        <v>398.68866284232803</v>
      </c>
      <c r="D255" s="96">
        <f>Data__2[[#This Row],[Project_1]]/J$4</f>
        <v>0.20956272906708096</v>
      </c>
      <c r="E255" s="96">
        <f>Data__2[[#This Row],[Project_2]]/K$4</f>
        <v>0.23343297375475794</v>
      </c>
      <c r="F255" s="96">
        <f>Data__2[[#This Row],[Market]]/L$4</f>
        <v>0.39868866284232801</v>
      </c>
      <c r="G255" s="35">
        <f>L$24*Data__2[[#This Row],[Return Market]]*J$4</f>
        <v>22.149370157907136</v>
      </c>
      <c r="H255" s="35">
        <f>M$24*Data__2[[#This Row],[Return Market]]*K$4</f>
        <v>23.256838665802498</v>
      </c>
      <c r="I255" s="35"/>
      <c r="J255" s="35"/>
      <c r="K255" s="35"/>
      <c r="L255" s="35"/>
      <c r="M255" s="35"/>
    </row>
    <row r="256" spans="1:13">
      <c r="A256" s="35">
        <v>-6.1238926274455032</v>
      </c>
      <c r="B256" s="35">
        <v>0.57828410108326267</v>
      </c>
      <c r="C256" s="35">
        <v>-138.68606612617887</v>
      </c>
      <c r="D256" s="96">
        <f>Data__2[[#This Row],[Project_1]]/J$4</f>
        <v>-4.0825950849636687E-2</v>
      </c>
      <c r="E256" s="96">
        <f>Data__2[[#This Row],[Project_2]]/K$4</f>
        <v>3.8552273405550843E-3</v>
      </c>
      <c r="F256" s="96">
        <f>Data__2[[#This Row],[Market]]/L$4</f>
        <v>-0.13868606612617887</v>
      </c>
      <c r="G256" s="35">
        <f>L$24*Data__2[[#This Row],[Return Market]]*J$4</f>
        <v>-7.70478145145439</v>
      </c>
      <c r="H256" s="35">
        <f>M$24*Data__2[[#This Row],[Return Market]]*K$4</f>
        <v>-8.0900205240271106</v>
      </c>
      <c r="I256" s="35"/>
      <c r="J256" s="35"/>
      <c r="K256" s="35"/>
      <c r="L256" s="35"/>
      <c r="M256" s="35"/>
    </row>
    <row r="257" spans="1:13">
      <c r="A257" s="35">
        <v>28.974587317053562</v>
      </c>
      <c r="B257" s="35">
        <v>17.889576287858674</v>
      </c>
      <c r="C257" s="35">
        <v>245.18075309746601</v>
      </c>
      <c r="D257" s="96">
        <f>Data__2[[#This Row],[Project_1]]/J$4</f>
        <v>0.19316391544702374</v>
      </c>
      <c r="E257" s="96">
        <f>Data__2[[#This Row],[Project_2]]/K$4</f>
        <v>0.11926384191905783</v>
      </c>
      <c r="F257" s="96">
        <f>Data__2[[#This Row],[Market]]/L$4</f>
        <v>0.24518075309746601</v>
      </c>
      <c r="G257" s="35">
        <f>L$24*Data__2[[#This Row],[Return Market]]*J$4</f>
        <v>13.621152949859237</v>
      </c>
      <c r="H257" s="35">
        <f>M$24*Data__2[[#This Row],[Return Market]]*K$4</f>
        <v>14.302210597352202</v>
      </c>
      <c r="I257" s="35"/>
      <c r="J257" s="35"/>
      <c r="K257" s="35"/>
      <c r="L257" s="35"/>
      <c r="M257" s="35"/>
    </row>
    <row r="258" spans="1:13">
      <c r="A258" s="35">
        <v>31.336543632546064</v>
      </c>
      <c r="B258" s="35">
        <v>23.50048474472592</v>
      </c>
      <c r="C258" s="35">
        <v>5.1361200654203145</v>
      </c>
      <c r="D258" s="96">
        <f>Data__2[[#This Row],[Project_1]]/J$4</f>
        <v>0.20891029088364044</v>
      </c>
      <c r="E258" s="96">
        <f>Data__2[[#This Row],[Project_2]]/K$4</f>
        <v>0.15666989829817279</v>
      </c>
      <c r="F258" s="96">
        <f>Data__2[[#This Row],[Market]]/L$4</f>
        <v>5.1361200654203142E-3</v>
      </c>
      <c r="G258" s="35">
        <f>L$24*Data__2[[#This Row],[Return Market]]*J$4</f>
        <v>0.28534000363446221</v>
      </c>
      <c r="H258" s="35">
        <f>M$24*Data__2[[#This Row],[Return Market]]*K$4</f>
        <v>0.29960700381618538</v>
      </c>
      <c r="I258" s="35"/>
      <c r="J258" s="35"/>
      <c r="K258" s="35"/>
      <c r="L258" s="35"/>
      <c r="M258" s="35"/>
    </row>
    <row r="259" spans="1:13">
      <c r="A259" s="35">
        <v>14.135899367676517</v>
      </c>
      <c r="B259" s="35">
        <v>11.350681273150494</v>
      </c>
      <c r="C259" s="35">
        <v>89.202011029748078</v>
      </c>
      <c r="D259" s="96">
        <f>Data__2[[#This Row],[Project_1]]/J$4</f>
        <v>9.423932911784344E-2</v>
      </c>
      <c r="E259" s="96">
        <f>Data__2[[#This Row],[Project_2]]/K$4</f>
        <v>7.5671208487669964E-2</v>
      </c>
      <c r="F259" s="96">
        <f>Data__2[[#This Row],[Market]]/L$4</f>
        <v>8.9202011029748077E-2</v>
      </c>
      <c r="G259" s="35">
        <f>L$24*Data__2[[#This Row],[Return Market]]*J$4</f>
        <v>4.9556672794304539</v>
      </c>
      <c r="H259" s="35">
        <f>M$24*Data__2[[#This Row],[Return Market]]*K$4</f>
        <v>5.203450643401978</v>
      </c>
      <c r="I259" s="35"/>
      <c r="J259" s="35"/>
      <c r="K259" s="35"/>
      <c r="L259" s="35"/>
      <c r="M259" s="35"/>
    </row>
    <row r="260" spans="1:13">
      <c r="A260" s="35">
        <v>-12.571218914585515</v>
      </c>
      <c r="B260" s="35">
        <v>-8.6942078918054193</v>
      </c>
      <c r="C260" s="35">
        <v>-202.53068524218389</v>
      </c>
      <c r="D260" s="96">
        <f>Data__2[[#This Row],[Project_1]]/J$4</f>
        <v>-8.3808126097236771E-2</v>
      </c>
      <c r="E260" s="96">
        <f>Data__2[[#This Row],[Project_2]]/K$4</f>
        <v>-5.796138594536946E-2</v>
      </c>
      <c r="F260" s="96">
        <f>Data__2[[#This Row],[Market]]/L$4</f>
        <v>-0.2025306852421839</v>
      </c>
      <c r="G260" s="35">
        <f>L$24*Data__2[[#This Row],[Return Market]]*J$4</f>
        <v>-11.251704735676896</v>
      </c>
      <c r="H260" s="35">
        <f>M$24*Data__2[[#This Row],[Return Market]]*K$4</f>
        <v>-11.814289972460742</v>
      </c>
      <c r="I260" s="35"/>
      <c r="J260" s="35"/>
      <c r="K260" s="35"/>
      <c r="L260" s="35"/>
      <c r="M260" s="35"/>
    </row>
    <row r="261" spans="1:13">
      <c r="A261" s="35">
        <v>20.247482630454844</v>
      </c>
      <c r="B261" s="35">
        <v>9.1542402204586537E-2</v>
      </c>
      <c r="C261" s="35">
        <v>-83.896860638038362</v>
      </c>
      <c r="D261" s="96">
        <f>Data__2[[#This Row],[Project_1]]/J$4</f>
        <v>0.13498321753636564</v>
      </c>
      <c r="E261" s="96">
        <f>Data__2[[#This Row],[Project_2]]/K$4</f>
        <v>6.1028268136391025E-4</v>
      </c>
      <c r="F261" s="96">
        <f>Data__2[[#This Row],[Market]]/L$4</f>
        <v>-8.3896860638038362E-2</v>
      </c>
      <c r="G261" s="35">
        <f>L$24*Data__2[[#This Row],[Return Market]]*J$4</f>
        <v>-4.660936702113248</v>
      </c>
      <c r="H261" s="35">
        <f>M$24*Data__2[[#This Row],[Return Market]]*K$4</f>
        <v>-4.8939835372189107</v>
      </c>
      <c r="I261" s="35"/>
      <c r="J261" s="35"/>
      <c r="K261" s="35"/>
      <c r="L261" s="35"/>
      <c r="M261" s="35"/>
    </row>
    <row r="262" spans="1:13">
      <c r="A262" s="35">
        <v>20.814649222093223</v>
      </c>
      <c r="B262" s="35">
        <v>11.069484676881718</v>
      </c>
      <c r="C262" s="35">
        <v>68.253585760577892</v>
      </c>
      <c r="D262" s="96">
        <f>Data__2[[#This Row],[Project_1]]/J$4</f>
        <v>0.13876432814728815</v>
      </c>
      <c r="E262" s="96">
        <f>Data__2[[#This Row],[Project_2]]/K$4</f>
        <v>7.3796564512544779E-2</v>
      </c>
      <c r="F262" s="96">
        <f>Data__2[[#This Row],[Market]]/L$4</f>
        <v>6.8253585760577898E-2</v>
      </c>
      <c r="G262" s="35">
        <f>L$24*Data__2[[#This Row],[Return Market]]*J$4</f>
        <v>3.7918658755876651</v>
      </c>
      <c r="H262" s="35">
        <f>M$24*Data__2[[#This Row],[Return Market]]*K$4</f>
        <v>3.9814591693670489</v>
      </c>
      <c r="I262" s="35"/>
      <c r="J262" s="35"/>
      <c r="K262" s="35"/>
      <c r="L262" s="35"/>
      <c r="M262" s="35"/>
    </row>
    <row r="263" spans="1:13">
      <c r="A263" s="35">
        <v>19.518705002420695</v>
      </c>
      <c r="B263" s="35">
        <v>6.0237852887416068</v>
      </c>
      <c r="C263" s="35">
        <v>84.84207106491769</v>
      </c>
      <c r="D263" s="96">
        <f>Data__2[[#This Row],[Project_1]]/J$4</f>
        <v>0.13012470001613796</v>
      </c>
      <c r="E263" s="96">
        <f>Data__2[[#This Row],[Project_2]]/K$4</f>
        <v>4.015856859161071E-2</v>
      </c>
      <c r="F263" s="96">
        <f>Data__2[[#This Row],[Market]]/L$4</f>
        <v>8.4842071064917687E-2</v>
      </c>
      <c r="G263" s="35">
        <f>L$24*Data__2[[#This Row],[Return Market]]*J$4</f>
        <v>4.7134483924954331</v>
      </c>
      <c r="H263" s="35">
        <f>M$24*Data__2[[#This Row],[Return Market]]*K$4</f>
        <v>4.9491208121202046</v>
      </c>
      <c r="I263" s="35"/>
      <c r="J263" s="35"/>
      <c r="K263" s="35"/>
      <c r="L263" s="35"/>
      <c r="M263" s="35"/>
    </row>
    <row r="264" spans="1:13">
      <c r="A264" s="35">
        <v>11.001205264321156</v>
      </c>
      <c r="B264" s="35">
        <v>33.88563053119514</v>
      </c>
      <c r="C264" s="35">
        <v>121.96151460580265</v>
      </c>
      <c r="D264" s="96">
        <f>Data__2[[#This Row],[Project_1]]/J$4</f>
        <v>7.3341368428807702E-2</v>
      </c>
      <c r="E264" s="96">
        <f>Data__2[[#This Row],[Project_2]]/K$4</f>
        <v>0.22590420354130095</v>
      </c>
      <c r="F264" s="96">
        <f>Data__2[[#This Row],[Market]]/L$4</f>
        <v>0.12196151460580265</v>
      </c>
      <c r="G264" s="35">
        <f>L$24*Data__2[[#This Row],[Return Market]]*J$4</f>
        <v>6.7756397003223769</v>
      </c>
      <c r="H264" s="35">
        <f>M$24*Data__2[[#This Row],[Return Market]]*K$4</f>
        <v>7.1144216853384972</v>
      </c>
      <c r="I264" s="35"/>
      <c r="J264" s="35"/>
      <c r="K264" s="35"/>
      <c r="L264" s="35"/>
      <c r="M264" s="35"/>
    </row>
    <row r="265" spans="1:13">
      <c r="A265" s="35">
        <v>26.733833536721018</v>
      </c>
      <c r="B265" s="35">
        <v>6.8701673158973282</v>
      </c>
      <c r="C265" s="35">
        <v>9.6545698669424098</v>
      </c>
      <c r="D265" s="96">
        <f>Data__2[[#This Row],[Project_1]]/J$4</f>
        <v>0.17822555691147346</v>
      </c>
      <c r="E265" s="96">
        <f>Data__2[[#This Row],[Project_2]]/K$4</f>
        <v>4.5801115439315525E-2</v>
      </c>
      <c r="F265" s="96">
        <f>Data__2[[#This Row],[Market]]/L$4</f>
        <v>9.6545698669424102E-3</v>
      </c>
      <c r="G265" s="35">
        <f>L$24*Data__2[[#This Row],[Return Market]]*J$4</f>
        <v>0.53636499260791237</v>
      </c>
      <c r="H265" s="35">
        <f>M$24*Data__2[[#This Row],[Return Market]]*K$4</f>
        <v>0.56318324223830807</v>
      </c>
      <c r="I265" s="35"/>
      <c r="J265" s="35"/>
      <c r="K265" s="35"/>
      <c r="L265" s="35"/>
      <c r="M265" s="35"/>
    </row>
    <row r="266" spans="1:13">
      <c r="A266" s="35">
        <v>36.151523121527596</v>
      </c>
      <c r="B266" s="35">
        <v>45.775203360794521</v>
      </c>
      <c r="C266" s="35">
        <v>359.87567607993464</v>
      </c>
      <c r="D266" s="96">
        <f>Data__2[[#This Row],[Project_1]]/J$4</f>
        <v>0.24101015414351731</v>
      </c>
      <c r="E266" s="96">
        <f>Data__2[[#This Row],[Project_2]]/K$4</f>
        <v>0.30516802240529678</v>
      </c>
      <c r="F266" s="96">
        <f>Data__2[[#This Row],[Market]]/L$4</f>
        <v>0.35987567607993465</v>
      </c>
      <c r="G266" s="35">
        <f>L$24*Data__2[[#This Row],[Return Market]]*J$4</f>
        <v>19.993093115551947</v>
      </c>
      <c r="H266" s="35">
        <f>M$24*Data__2[[#This Row],[Return Market]]*K$4</f>
        <v>20.992747771329547</v>
      </c>
      <c r="I266" s="35"/>
      <c r="J266" s="35"/>
      <c r="K266" s="35"/>
      <c r="L266" s="35"/>
      <c r="M266" s="35"/>
    </row>
    <row r="267" spans="1:13">
      <c r="A267" s="35">
        <v>32.691818224903429</v>
      </c>
      <c r="B267" s="35">
        <v>10.332443547943429</v>
      </c>
      <c r="C267" s="35">
        <v>223.14913367499253</v>
      </c>
      <c r="D267" s="96">
        <f>Data__2[[#This Row],[Project_1]]/J$4</f>
        <v>0.21794545483268954</v>
      </c>
      <c r="E267" s="96">
        <f>Data__2[[#This Row],[Project_2]]/K$4</f>
        <v>6.8882956986289531E-2</v>
      </c>
      <c r="F267" s="96">
        <f>Data__2[[#This Row],[Market]]/L$4</f>
        <v>0.22314913367499253</v>
      </c>
      <c r="G267" s="35">
        <f>L$24*Data__2[[#This Row],[Return Market]]*J$4</f>
        <v>12.397174093055154</v>
      </c>
      <c r="H267" s="35">
        <f>M$24*Data__2[[#This Row],[Return Market]]*K$4</f>
        <v>13.017032797707916</v>
      </c>
      <c r="I267" s="35"/>
      <c r="J267" s="35"/>
      <c r="K267" s="35"/>
      <c r="L267" s="35"/>
      <c r="M267" s="35"/>
    </row>
    <row r="268" spans="1:13">
      <c r="A268" s="35">
        <v>24.56799307196119</v>
      </c>
      <c r="B268" s="35">
        <v>21.344626377748892</v>
      </c>
      <c r="C268" s="35">
        <v>292.527553840542</v>
      </c>
      <c r="D268" s="96">
        <f>Data__2[[#This Row],[Project_1]]/J$4</f>
        <v>0.16378662047974127</v>
      </c>
      <c r="E268" s="96">
        <f>Data__2[[#This Row],[Project_2]]/K$4</f>
        <v>0.14229750918499262</v>
      </c>
      <c r="F268" s="96">
        <f>Data__2[[#This Row],[Market]]/L$4</f>
        <v>0.29252755384054202</v>
      </c>
      <c r="G268" s="35">
        <f>L$24*Data__2[[#This Row],[Return Market]]*J$4</f>
        <v>16.251530768919018</v>
      </c>
      <c r="H268" s="35">
        <f>M$24*Data__2[[#This Row],[Return Market]]*K$4</f>
        <v>17.064107307364974</v>
      </c>
      <c r="I268" s="35"/>
      <c r="J268" s="35"/>
      <c r="K268" s="35"/>
      <c r="L268" s="35"/>
      <c r="M268" s="35"/>
    </row>
    <row r="269" spans="1:13">
      <c r="A269" s="35">
        <v>18.780854859114271</v>
      </c>
      <c r="B269" s="35">
        <v>4.3017051322455035</v>
      </c>
      <c r="C269" s="35">
        <v>166.14836263919824</v>
      </c>
      <c r="D269" s="96">
        <f>Data__2[[#This Row],[Project_1]]/J$4</f>
        <v>0.12520569906076182</v>
      </c>
      <c r="E269" s="96">
        <f>Data__2[[#This Row],[Project_2]]/K$4</f>
        <v>2.8678034214970023E-2</v>
      </c>
      <c r="F269" s="96">
        <f>Data__2[[#This Row],[Market]]/L$4</f>
        <v>0.16614836263919824</v>
      </c>
      <c r="G269" s="35">
        <f>L$24*Data__2[[#This Row],[Return Market]]*J$4</f>
        <v>9.2304645910665801</v>
      </c>
      <c r="H269" s="35">
        <f>M$24*Data__2[[#This Row],[Return Market]]*K$4</f>
        <v>9.691987820619909</v>
      </c>
      <c r="I269" s="35"/>
      <c r="J269" s="35"/>
      <c r="K269" s="35"/>
      <c r="L269" s="35"/>
      <c r="M269" s="35"/>
    </row>
    <row r="270" spans="1:13">
      <c r="A270" s="35">
        <v>25.979770282435837</v>
      </c>
      <c r="B270" s="35">
        <v>2.1259861766813373</v>
      </c>
      <c r="C270" s="35">
        <v>212.52467250543953</v>
      </c>
      <c r="D270" s="96">
        <f>Data__2[[#This Row],[Project_1]]/J$4</f>
        <v>0.17319846854957224</v>
      </c>
      <c r="E270" s="96">
        <f>Data__2[[#This Row],[Project_2]]/K$4</f>
        <v>1.4173241177875582E-2</v>
      </c>
      <c r="F270" s="96">
        <f>Data__2[[#This Row],[Market]]/L$4</f>
        <v>0.21252467250543952</v>
      </c>
      <c r="G270" s="35">
        <f>L$24*Data__2[[#This Row],[Return Market]]*J$4</f>
        <v>11.80692625030221</v>
      </c>
      <c r="H270" s="35">
        <f>M$24*Data__2[[#This Row],[Return Market]]*K$4</f>
        <v>12.397272562817321</v>
      </c>
      <c r="I270" s="35"/>
      <c r="J270" s="35"/>
      <c r="K270" s="35"/>
      <c r="L270" s="35"/>
      <c r="M270" s="35"/>
    </row>
    <row r="271" spans="1:13">
      <c r="A271" s="35">
        <v>10.39714614399743</v>
      </c>
      <c r="B271" s="35">
        <v>31.560355344857882</v>
      </c>
      <c r="C271" s="35">
        <v>356.27961147031039</v>
      </c>
      <c r="D271" s="96">
        <f>Data__2[[#This Row],[Project_1]]/J$4</f>
        <v>6.9314307626649529E-2</v>
      </c>
      <c r="E271" s="96">
        <f>Data__2[[#This Row],[Project_2]]/K$4</f>
        <v>0.21040236896571921</v>
      </c>
      <c r="F271" s="96">
        <f>Data__2[[#This Row],[Market]]/L$4</f>
        <v>0.3562796114703104</v>
      </c>
      <c r="G271" s="35">
        <f>L$24*Data__2[[#This Row],[Return Market]]*J$4</f>
        <v>19.7933117483506</v>
      </c>
      <c r="H271" s="35">
        <f>M$24*Data__2[[#This Row],[Return Market]]*K$4</f>
        <v>20.782977335768134</v>
      </c>
      <c r="I271" s="35"/>
      <c r="J271" s="35"/>
      <c r="K271" s="35"/>
      <c r="L271" s="35"/>
      <c r="M271" s="35"/>
    </row>
    <row r="272" spans="1:13">
      <c r="A272" s="35">
        <v>42.737759693010332</v>
      </c>
      <c r="B272" s="35">
        <v>27.181111254083444</v>
      </c>
      <c r="C272" s="35">
        <v>94.726282101168707</v>
      </c>
      <c r="D272" s="96">
        <f>Data__2[[#This Row],[Project_1]]/J$4</f>
        <v>0.28491839795340224</v>
      </c>
      <c r="E272" s="96">
        <f>Data__2[[#This Row],[Project_2]]/K$4</f>
        <v>0.18120740836055629</v>
      </c>
      <c r="F272" s="96">
        <f>Data__2[[#This Row],[Market]]/L$4</f>
        <v>9.4726282101168707E-2</v>
      </c>
      <c r="G272" s="35">
        <f>L$24*Data__2[[#This Row],[Return Market]]*J$4</f>
        <v>5.2625712278427113</v>
      </c>
      <c r="H272" s="35">
        <f>M$24*Data__2[[#This Row],[Return Market]]*K$4</f>
        <v>5.5256997892348485</v>
      </c>
      <c r="I272" s="35"/>
      <c r="J272" s="35"/>
      <c r="K272" s="35"/>
      <c r="L272" s="35"/>
      <c r="M272" s="35"/>
    </row>
    <row r="273" spans="1:13">
      <c r="A273" s="35">
        <v>31.157756863401577</v>
      </c>
      <c r="B273" s="35">
        <v>23.175394201726419</v>
      </c>
      <c r="C273" s="35">
        <v>248.68590374933939</v>
      </c>
      <c r="D273" s="96">
        <f>Data__2[[#This Row],[Project_1]]/J$4</f>
        <v>0.20771837908934385</v>
      </c>
      <c r="E273" s="96">
        <f>Data__2[[#This Row],[Project_2]]/K$4</f>
        <v>0.15450262801150946</v>
      </c>
      <c r="F273" s="96">
        <f>Data__2[[#This Row],[Market]]/L$4</f>
        <v>0.24868590374933938</v>
      </c>
      <c r="G273" s="35">
        <f>L$24*Data__2[[#This Row],[Return Market]]*J$4</f>
        <v>13.815883541629983</v>
      </c>
      <c r="H273" s="35">
        <f>M$24*Data__2[[#This Row],[Return Market]]*K$4</f>
        <v>14.506677718711483</v>
      </c>
      <c r="I273" s="35"/>
      <c r="J273" s="35"/>
      <c r="K273" s="35"/>
      <c r="L273" s="35"/>
      <c r="M273" s="35"/>
    </row>
    <row r="274" spans="1:13">
      <c r="A274" s="35">
        <v>12.392069203051374</v>
      </c>
      <c r="B274" s="35">
        <v>20.227017684923378</v>
      </c>
      <c r="C274" s="35">
        <v>317.66341517582816</v>
      </c>
      <c r="D274" s="96">
        <f>Data__2[[#This Row],[Project_1]]/J$4</f>
        <v>8.2613794687009162E-2</v>
      </c>
      <c r="E274" s="96">
        <f>Data__2[[#This Row],[Project_2]]/K$4</f>
        <v>0.13484678456615587</v>
      </c>
      <c r="F274" s="96">
        <f>Data__2[[#This Row],[Market]]/L$4</f>
        <v>0.31766341517582819</v>
      </c>
      <c r="G274" s="35">
        <f>L$24*Data__2[[#This Row],[Return Market]]*J$4</f>
        <v>17.647967509768254</v>
      </c>
      <c r="H274" s="35">
        <f>M$24*Data__2[[#This Row],[Return Market]]*K$4</f>
        <v>18.530365885256668</v>
      </c>
      <c r="I274" s="35"/>
      <c r="J274" s="35"/>
      <c r="K274" s="35"/>
      <c r="L274" s="35"/>
      <c r="M274" s="35"/>
    </row>
    <row r="275" spans="1:13">
      <c r="A275" s="35">
        <v>-25.801907723712844</v>
      </c>
      <c r="B275" s="35">
        <v>-3.6718759932426916</v>
      </c>
      <c r="C275" s="35">
        <v>-251.790860305774</v>
      </c>
      <c r="D275" s="96">
        <f>Data__2[[#This Row],[Project_1]]/J$4</f>
        <v>-0.17201271815808564</v>
      </c>
      <c r="E275" s="96">
        <f>Data__2[[#This Row],[Project_2]]/K$4</f>
        <v>-2.4479173288284611E-2</v>
      </c>
      <c r="F275" s="96">
        <f>Data__2[[#This Row],[Market]]/L$4</f>
        <v>-0.25179086030577402</v>
      </c>
      <c r="G275" s="35">
        <f>L$24*Data__2[[#This Row],[Return Market]]*J$4</f>
        <v>-13.988381128098572</v>
      </c>
      <c r="H275" s="35">
        <f>M$24*Data__2[[#This Row],[Return Market]]*K$4</f>
        <v>-14.687800184503505</v>
      </c>
      <c r="I275" s="35"/>
      <c r="J275" s="35"/>
      <c r="K275" s="35"/>
      <c r="L275" s="35"/>
      <c r="M275" s="35"/>
    </row>
    <row r="276" spans="1:13">
      <c r="A276" s="35">
        <v>12.712922849644968</v>
      </c>
      <c r="B276" s="35">
        <v>18.199208273139377</v>
      </c>
      <c r="C276" s="35">
        <v>54.858566508991188</v>
      </c>
      <c r="D276" s="96">
        <f>Data__2[[#This Row],[Project_1]]/J$4</f>
        <v>8.4752818997633123E-2</v>
      </c>
      <c r="E276" s="96">
        <f>Data__2[[#This Row],[Project_2]]/K$4</f>
        <v>0.12132805515426251</v>
      </c>
      <c r="F276" s="96">
        <f>Data__2[[#This Row],[Market]]/L$4</f>
        <v>5.4858566508991187E-2</v>
      </c>
      <c r="G276" s="35">
        <f>L$24*Data__2[[#This Row],[Return Market]]*J$4</f>
        <v>3.0476981393884026</v>
      </c>
      <c r="H276" s="35">
        <f>M$24*Data__2[[#This Row],[Return Market]]*K$4</f>
        <v>3.2000830463578231</v>
      </c>
      <c r="I276" s="35"/>
      <c r="J276" s="35"/>
      <c r="K276" s="35"/>
      <c r="L276" s="35"/>
      <c r="M276" s="35"/>
    </row>
    <row r="277" spans="1:13">
      <c r="A277" s="35">
        <v>-8.9779500176628559</v>
      </c>
      <c r="B277" s="35">
        <v>-0.75418744243546598</v>
      </c>
      <c r="C277" s="35">
        <v>-136.85250505361842</v>
      </c>
      <c r="D277" s="96">
        <f>Data__2[[#This Row],[Project_1]]/J$4</f>
        <v>-5.9853000117752374E-2</v>
      </c>
      <c r="E277" s="96">
        <f>Data__2[[#This Row],[Project_2]]/K$4</f>
        <v>-5.0279162829031067E-3</v>
      </c>
      <c r="F277" s="96">
        <f>Data__2[[#This Row],[Market]]/L$4</f>
        <v>-0.13685250505361843</v>
      </c>
      <c r="G277" s="35">
        <f>L$24*Data__2[[#This Row],[Return Market]]*J$4</f>
        <v>-7.602916947423255</v>
      </c>
      <c r="H277" s="35">
        <f>M$24*Data__2[[#This Row],[Return Market]]*K$4</f>
        <v>-7.983062794794419</v>
      </c>
      <c r="I277" s="35"/>
      <c r="J277" s="35"/>
      <c r="K277" s="35"/>
      <c r="L277" s="35"/>
      <c r="M277" s="35"/>
    </row>
    <row r="278" spans="1:13">
      <c r="A278" s="35">
        <v>1.6013084169051712</v>
      </c>
      <c r="B278" s="35">
        <v>-9.1603147960581452</v>
      </c>
      <c r="C278" s="35">
        <v>259.24537232200692</v>
      </c>
      <c r="D278" s="96">
        <f>Data__2[[#This Row],[Project_1]]/J$4</f>
        <v>1.0675389446034475E-2</v>
      </c>
      <c r="E278" s="96">
        <f>Data__2[[#This Row],[Project_2]]/K$4</f>
        <v>-6.1068765307054303E-2</v>
      </c>
      <c r="F278" s="96">
        <f>Data__2[[#This Row],[Market]]/L$4</f>
        <v>0.2592453723220069</v>
      </c>
      <c r="G278" s="35">
        <f>L$24*Data__2[[#This Row],[Return Market]]*J$4</f>
        <v>14.402520684555956</v>
      </c>
      <c r="H278" s="35">
        <f>M$24*Data__2[[#This Row],[Return Market]]*K$4</f>
        <v>15.122646718783756</v>
      </c>
      <c r="I278" s="35"/>
      <c r="J278" s="35"/>
      <c r="K278" s="35"/>
      <c r="L278" s="35"/>
      <c r="M278" s="35"/>
    </row>
    <row r="279" spans="1:13">
      <c r="A279" s="35">
        <v>7.7561255713422446</v>
      </c>
      <c r="B279" s="35">
        <v>5.5729279132380647</v>
      </c>
      <c r="C279" s="35">
        <v>141.734877348894</v>
      </c>
      <c r="D279" s="96">
        <f>Data__2[[#This Row],[Project_1]]/J$4</f>
        <v>5.1707503808948299E-2</v>
      </c>
      <c r="E279" s="96">
        <f>Data__2[[#This Row],[Project_2]]/K$4</f>
        <v>3.7152852754920432E-2</v>
      </c>
      <c r="F279" s="96">
        <f>Data__2[[#This Row],[Market]]/L$4</f>
        <v>0.14173487734889401</v>
      </c>
      <c r="G279" s="35">
        <f>L$24*Data__2[[#This Row],[Return Market]]*J$4</f>
        <v>7.8741598527163426</v>
      </c>
      <c r="H279" s="35">
        <f>M$24*Data__2[[#This Row],[Return Market]]*K$4</f>
        <v>8.2678678453521606</v>
      </c>
      <c r="I279" s="35"/>
      <c r="J279" s="35"/>
      <c r="K279" s="35"/>
      <c r="L279" s="35"/>
      <c r="M279" s="35"/>
    </row>
    <row r="280" spans="1:13">
      <c r="A280" s="35">
        <v>28.647998997470957</v>
      </c>
      <c r="B280" s="35">
        <v>18.835035355428431</v>
      </c>
      <c r="C280" s="35">
        <v>154.02554552454623</v>
      </c>
      <c r="D280" s="96">
        <f>Data__2[[#This Row],[Project_1]]/J$4</f>
        <v>0.19098665998313971</v>
      </c>
      <c r="E280" s="96">
        <f>Data__2[[#This Row],[Project_2]]/K$4</f>
        <v>0.12556690236952286</v>
      </c>
      <c r="F280" s="96">
        <f>Data__2[[#This Row],[Market]]/L$4</f>
        <v>0.15402554552454623</v>
      </c>
      <c r="G280" s="35">
        <f>L$24*Data__2[[#This Row],[Return Market]]*J$4</f>
        <v>8.5569747513636898</v>
      </c>
      <c r="H280" s="35">
        <f>M$24*Data__2[[#This Row],[Return Market]]*K$4</f>
        <v>8.984823488931875</v>
      </c>
      <c r="I280" s="35"/>
      <c r="J280" s="35"/>
      <c r="K280" s="35"/>
      <c r="L280" s="35"/>
      <c r="M280" s="35"/>
    </row>
    <row r="281" spans="1:13">
      <c r="A281" s="35">
        <v>4.3324997196722723</v>
      </c>
      <c r="B281" s="35">
        <v>9.286259436528109</v>
      </c>
      <c r="C281" s="35">
        <v>-44.711684313683264</v>
      </c>
      <c r="D281" s="96">
        <f>Data__2[[#This Row],[Project_1]]/J$4</f>
        <v>2.8883331464481816E-2</v>
      </c>
      <c r="E281" s="96">
        <f>Data__2[[#This Row],[Project_2]]/K$4</f>
        <v>6.1908396243520729E-2</v>
      </c>
      <c r="F281" s="96">
        <f>Data__2[[#This Row],[Market]]/L$4</f>
        <v>-4.4711684313683261E-2</v>
      </c>
      <c r="G281" s="35">
        <f>L$24*Data__2[[#This Row],[Return Market]]*J$4</f>
        <v>-2.4839824618712951</v>
      </c>
      <c r="H281" s="35">
        <f>M$24*Data__2[[#This Row],[Return Market]]*K$4</f>
        <v>-2.6081815849648602</v>
      </c>
      <c r="I281" s="35"/>
      <c r="J281" s="35"/>
      <c r="K281" s="35"/>
      <c r="L281" s="35"/>
      <c r="M281" s="35"/>
    </row>
    <row r="282" spans="1:13">
      <c r="A282" s="35">
        <v>31.284533488930915</v>
      </c>
      <c r="B282" s="35">
        <v>17.315736737462043</v>
      </c>
      <c r="C282" s="35">
        <v>96.871988764804684</v>
      </c>
      <c r="D282" s="96">
        <f>Data__2[[#This Row],[Project_1]]/J$4</f>
        <v>0.20856355659287276</v>
      </c>
      <c r="E282" s="96">
        <f>Data__2[[#This Row],[Project_2]]/K$4</f>
        <v>0.11543824491641362</v>
      </c>
      <c r="F282" s="96">
        <f>Data__2[[#This Row],[Market]]/L$4</f>
        <v>9.6871988764804684E-2</v>
      </c>
      <c r="G282" s="35">
        <f>L$24*Data__2[[#This Row],[Return Market]]*J$4</f>
        <v>5.3817771536002663</v>
      </c>
      <c r="H282" s="35">
        <f>M$24*Data__2[[#This Row],[Return Market]]*K$4</f>
        <v>5.6508660112802813</v>
      </c>
      <c r="I282" s="35"/>
      <c r="J282" s="35"/>
      <c r="K282" s="35"/>
      <c r="L282" s="35"/>
      <c r="M282" s="35"/>
    </row>
    <row r="283" spans="1:13">
      <c r="A283" s="35">
        <v>31.588570858730638</v>
      </c>
      <c r="B283" s="35">
        <v>19.592513369848461</v>
      </c>
      <c r="C283" s="35">
        <v>164.29430214738574</v>
      </c>
      <c r="D283" s="96">
        <f>Data__2[[#This Row],[Project_1]]/J$4</f>
        <v>0.21059047239153758</v>
      </c>
      <c r="E283" s="96">
        <f>Data__2[[#This Row],[Project_2]]/K$4</f>
        <v>0.13061675579898974</v>
      </c>
      <c r="F283" s="96">
        <f>Data__2[[#This Row],[Market]]/L$4</f>
        <v>0.16429430214738575</v>
      </c>
      <c r="G283" s="35">
        <f>L$24*Data__2[[#This Row],[Return Market]]*J$4</f>
        <v>9.1274612304103293</v>
      </c>
      <c r="H283" s="35">
        <f>M$24*Data__2[[#This Row],[Return Market]]*K$4</f>
        <v>9.583834291930847</v>
      </c>
      <c r="I283" s="35"/>
      <c r="J283" s="35"/>
      <c r="K283" s="35"/>
      <c r="L283" s="35"/>
      <c r="M283" s="35"/>
    </row>
    <row r="284" spans="1:13">
      <c r="A284" s="35">
        <v>-12.723933829454452</v>
      </c>
      <c r="B284" s="35">
        <v>-4.4351646214032101</v>
      </c>
      <c r="C284" s="35">
        <v>-59.005546387639328</v>
      </c>
      <c r="D284" s="96">
        <f>Data__2[[#This Row],[Project_1]]/J$4</f>
        <v>-8.4826225529696347E-2</v>
      </c>
      <c r="E284" s="96">
        <f>Data__2[[#This Row],[Project_2]]/K$4</f>
        <v>-2.9567764142688066E-2</v>
      </c>
      <c r="F284" s="96">
        <f>Data__2[[#This Row],[Market]]/L$4</f>
        <v>-5.9005546387639329E-2</v>
      </c>
      <c r="G284" s="35">
        <f>L$24*Data__2[[#This Row],[Return Market]]*J$4</f>
        <v>-3.2780859104244109</v>
      </c>
      <c r="H284" s="35">
        <f>M$24*Data__2[[#This Row],[Return Market]]*K$4</f>
        <v>-3.4419902059456322</v>
      </c>
      <c r="I284" s="35"/>
      <c r="J284" s="35"/>
      <c r="K284" s="35"/>
      <c r="L284" s="35"/>
      <c r="M284" s="35"/>
    </row>
    <row r="285" spans="1:13">
      <c r="A285" s="35">
        <v>5.095457364879219</v>
      </c>
      <c r="B285" s="35">
        <v>23.210339579583099</v>
      </c>
      <c r="C285" s="35">
        <v>337.5605498749</v>
      </c>
      <c r="D285" s="96">
        <f>Data__2[[#This Row],[Project_1]]/J$4</f>
        <v>3.3969715765861462E-2</v>
      </c>
      <c r="E285" s="96">
        <f>Data__2[[#This Row],[Project_2]]/K$4</f>
        <v>0.15473559719722066</v>
      </c>
      <c r="F285" s="96">
        <f>Data__2[[#This Row],[Market]]/L$4</f>
        <v>0.33756054987490003</v>
      </c>
      <c r="G285" s="35">
        <f>L$24*Data__2[[#This Row],[Return Market]]*J$4</f>
        <v>18.753363881938913</v>
      </c>
      <c r="H285" s="35">
        <f>M$24*Data__2[[#This Row],[Return Market]]*K$4</f>
        <v>19.69103207603586</v>
      </c>
      <c r="I285" s="35"/>
      <c r="J285" s="35"/>
      <c r="K285" s="35"/>
      <c r="L285" s="35"/>
      <c r="M285" s="35"/>
    </row>
    <row r="286" spans="1:13">
      <c r="A286" s="35">
        <v>7.3102761239659273</v>
      </c>
      <c r="B286" s="35">
        <v>4.9659742372104256</v>
      </c>
      <c r="C286" s="35">
        <v>-10.011105959214817</v>
      </c>
      <c r="D286" s="96">
        <f>Data__2[[#This Row],[Project_1]]/J$4</f>
        <v>4.8735174159772847E-2</v>
      </c>
      <c r="E286" s="96">
        <f>Data__2[[#This Row],[Project_2]]/K$4</f>
        <v>3.3106494914736169E-2</v>
      </c>
      <c r="F286" s="96">
        <f>Data__2[[#This Row],[Market]]/L$4</f>
        <v>-1.0011105959214816E-2</v>
      </c>
      <c r="G286" s="35">
        <f>L$24*Data__2[[#This Row],[Return Market]]*J$4</f>
        <v>-0.5561725532897126</v>
      </c>
      <c r="H286" s="35">
        <f>M$24*Data__2[[#This Row],[Return Market]]*K$4</f>
        <v>-0.58398118095419838</v>
      </c>
      <c r="I286" s="35"/>
      <c r="J286" s="35"/>
      <c r="K286" s="35"/>
      <c r="L286" s="35"/>
      <c r="M286" s="35"/>
    </row>
    <row r="287" spans="1:13">
      <c r="A287" s="35">
        <v>6.164098862905993</v>
      </c>
      <c r="B287" s="35">
        <v>19.590852542966324</v>
      </c>
      <c r="C287" s="35">
        <v>24.780516646443957</v>
      </c>
      <c r="D287" s="96">
        <f>Data__2[[#This Row],[Project_1]]/J$4</f>
        <v>4.1093992419373289E-2</v>
      </c>
      <c r="E287" s="96">
        <f>Data__2[[#This Row],[Project_2]]/K$4</f>
        <v>0.13060568361977551</v>
      </c>
      <c r="F287" s="96">
        <f>Data__2[[#This Row],[Market]]/L$4</f>
        <v>2.4780516646443956E-2</v>
      </c>
      <c r="G287" s="35">
        <f>L$24*Data__2[[#This Row],[Return Market]]*J$4</f>
        <v>1.3766953692468882</v>
      </c>
      <c r="H287" s="35">
        <f>M$24*Data__2[[#This Row],[Return Market]]*K$4</f>
        <v>1.4455301377092327</v>
      </c>
      <c r="I287" s="35"/>
      <c r="J287" s="35"/>
      <c r="K287" s="35"/>
      <c r="L287" s="35"/>
      <c r="M287" s="35"/>
    </row>
    <row r="288" spans="1:13">
      <c r="A288" s="35">
        <v>0.18332954180398175</v>
      </c>
      <c r="B288" s="35">
        <v>-12.762425853993172</v>
      </c>
      <c r="C288" s="35">
        <v>-51.32562173376661</v>
      </c>
      <c r="D288" s="96">
        <f>Data__2[[#This Row],[Project_1]]/J$4</f>
        <v>1.2221969453598783E-3</v>
      </c>
      <c r="E288" s="96">
        <f>Data__2[[#This Row],[Project_2]]/K$4</f>
        <v>-8.5082839026621143E-2</v>
      </c>
      <c r="F288" s="96">
        <f>Data__2[[#This Row],[Market]]/L$4</f>
        <v>-5.1325621733766612E-2</v>
      </c>
      <c r="G288" s="35">
        <f>L$24*Data__2[[#This Row],[Return Market]]*J$4</f>
        <v>-2.8514234296537042</v>
      </c>
      <c r="H288" s="35">
        <f>M$24*Data__2[[#This Row],[Return Market]]*K$4</f>
        <v>-2.9939946011363894</v>
      </c>
      <c r="I288" s="35"/>
      <c r="J288" s="35"/>
      <c r="K288" s="35"/>
      <c r="L288" s="35"/>
      <c r="M288" s="35"/>
    </row>
    <row r="289" spans="1:13">
      <c r="A289" s="35">
        <v>-1.3501748219020797</v>
      </c>
      <c r="B289" s="35">
        <v>-2.3699152573037203</v>
      </c>
      <c r="C289" s="35">
        <v>123.32643218903272</v>
      </c>
      <c r="D289" s="96">
        <f>Data__2[[#This Row],[Project_1]]/J$4</f>
        <v>-9.0011654793471976E-3</v>
      </c>
      <c r="E289" s="96">
        <f>Data__2[[#This Row],[Project_2]]/K$4</f>
        <v>-1.5799435048691468E-2</v>
      </c>
      <c r="F289" s="96">
        <f>Data__2[[#This Row],[Market]]/L$4</f>
        <v>0.12332643218903272</v>
      </c>
      <c r="G289" s="35">
        <f>L$24*Data__2[[#This Row],[Return Market]]*J$4</f>
        <v>6.8514684549462697</v>
      </c>
      <c r="H289" s="35">
        <f>M$24*Data__2[[#This Row],[Return Market]]*K$4</f>
        <v>7.1940418776935848</v>
      </c>
      <c r="I289" s="35"/>
      <c r="J289" s="35"/>
      <c r="K289" s="35"/>
      <c r="L289" s="35"/>
      <c r="M289" s="35"/>
    </row>
    <row r="290" spans="1:13">
      <c r="A290" s="35">
        <v>8.9333016547254758</v>
      </c>
      <c r="B290" s="35">
        <v>34.027026116422093</v>
      </c>
      <c r="C290" s="35">
        <v>372.39930277005436</v>
      </c>
      <c r="D290" s="96">
        <f>Data__2[[#This Row],[Project_1]]/J$4</f>
        <v>5.9555344364836504E-2</v>
      </c>
      <c r="E290" s="96">
        <f>Data__2[[#This Row],[Project_2]]/K$4</f>
        <v>0.22684684077614728</v>
      </c>
      <c r="F290" s="96">
        <f>Data__2[[#This Row],[Market]]/L$4</f>
        <v>0.37239930277005434</v>
      </c>
      <c r="G290" s="35">
        <f>L$24*Data__2[[#This Row],[Return Market]]*J$4</f>
        <v>20.688850153891934</v>
      </c>
      <c r="H290" s="35">
        <f>M$24*Data__2[[#This Row],[Return Market]]*K$4</f>
        <v>21.723292661586534</v>
      </c>
      <c r="I290" s="35"/>
      <c r="J290" s="35"/>
      <c r="K290" s="35"/>
      <c r="L290" s="35"/>
      <c r="M290" s="35"/>
    </row>
    <row r="291" spans="1:13">
      <c r="A291" s="35">
        <v>-3.2607640472386237</v>
      </c>
      <c r="B291" s="35">
        <v>-8.1890754054557178</v>
      </c>
      <c r="C291" s="35">
        <v>-110.68407180705947</v>
      </c>
      <c r="D291" s="96">
        <f>Data__2[[#This Row],[Project_1]]/J$4</f>
        <v>-2.1738426981590824E-2</v>
      </c>
      <c r="E291" s="96">
        <f>Data__2[[#This Row],[Project_2]]/K$4</f>
        <v>-5.4593836036371454E-2</v>
      </c>
      <c r="F291" s="96">
        <f>Data__2[[#This Row],[Market]]/L$4</f>
        <v>-0.11068407180705947</v>
      </c>
      <c r="G291" s="35">
        <f>L$24*Data__2[[#This Row],[Return Market]]*J$4</f>
        <v>-6.1491151003921996</v>
      </c>
      <c r="H291" s="35">
        <f>M$24*Data__2[[#This Row],[Return Market]]*K$4</f>
        <v>-6.4565708554118109</v>
      </c>
      <c r="I291" s="35"/>
      <c r="J291" s="35"/>
      <c r="K291" s="35"/>
      <c r="L291" s="35"/>
      <c r="M291" s="35"/>
    </row>
    <row r="292" spans="1:13">
      <c r="A292" s="35">
        <v>0.69812712996823123</v>
      </c>
      <c r="B292" s="35">
        <v>1.8434116522705413</v>
      </c>
      <c r="C292" s="35">
        <v>-65.66752081111386</v>
      </c>
      <c r="D292" s="96">
        <f>Data__2[[#This Row],[Project_1]]/J$4</f>
        <v>4.6541808664548748E-3</v>
      </c>
      <c r="E292" s="96">
        <f>Data__2[[#This Row],[Project_2]]/K$4</f>
        <v>1.2289411015136942E-2</v>
      </c>
      <c r="F292" s="96">
        <f>Data__2[[#This Row],[Market]]/L$4</f>
        <v>-6.5667520811113864E-2</v>
      </c>
      <c r="G292" s="35">
        <f>L$24*Data__2[[#This Row],[Return Market]]*J$4</f>
        <v>-3.6481956006174414</v>
      </c>
      <c r="H292" s="35">
        <f>M$24*Data__2[[#This Row],[Return Market]]*K$4</f>
        <v>-3.8306053806483136</v>
      </c>
      <c r="I292" s="35"/>
      <c r="J292" s="35"/>
      <c r="K292" s="35"/>
      <c r="L292" s="35"/>
      <c r="M292" s="35"/>
    </row>
    <row r="293" spans="1:13">
      <c r="A293" s="35">
        <v>12.121130547791225</v>
      </c>
      <c r="B293" s="35">
        <v>-2.4722262401923096</v>
      </c>
      <c r="C293" s="35">
        <v>-112.95941138060675</v>
      </c>
      <c r="D293" s="96">
        <f>Data__2[[#This Row],[Project_1]]/J$4</f>
        <v>8.0807536985274833E-2</v>
      </c>
      <c r="E293" s="96">
        <f>Data__2[[#This Row],[Project_2]]/K$4</f>
        <v>-1.6481508267948732E-2</v>
      </c>
      <c r="F293" s="96">
        <f>Data__2[[#This Row],[Market]]/L$4</f>
        <v>-0.11295941138060675</v>
      </c>
      <c r="G293" s="35">
        <f>L$24*Data__2[[#This Row],[Return Market]]*J$4</f>
        <v>-6.2755228544781598</v>
      </c>
      <c r="H293" s="35">
        <f>M$24*Data__2[[#This Row],[Return Market]]*K$4</f>
        <v>-6.5892989972020688</v>
      </c>
      <c r="I293" s="35"/>
      <c r="J293" s="35"/>
      <c r="K293" s="35"/>
      <c r="L293" s="35"/>
      <c r="M293" s="35"/>
    </row>
    <row r="294" spans="1:13">
      <c r="A294" s="35">
        <v>23.972853879658274</v>
      </c>
      <c r="B294" s="35">
        <v>9.6603929666580211</v>
      </c>
      <c r="C294" s="35">
        <v>-32.021399027550316</v>
      </c>
      <c r="D294" s="96">
        <f>Data__2[[#This Row],[Project_1]]/J$4</f>
        <v>0.15981902586438848</v>
      </c>
      <c r="E294" s="96">
        <f>Data__2[[#This Row],[Project_2]]/K$4</f>
        <v>6.4402619777720146E-2</v>
      </c>
      <c r="F294" s="96">
        <f>Data__2[[#This Row],[Market]]/L$4</f>
        <v>-3.2021399027550315E-2</v>
      </c>
      <c r="G294" s="35">
        <f>L$24*Data__2[[#This Row],[Return Market]]*J$4</f>
        <v>-1.7789666126416861</v>
      </c>
      <c r="H294" s="35">
        <f>M$24*Data__2[[#This Row],[Return Market]]*K$4</f>
        <v>-1.8679149432737709</v>
      </c>
      <c r="I294" s="35"/>
      <c r="J294" s="35"/>
      <c r="K294" s="35"/>
      <c r="L294" s="35"/>
      <c r="M294" s="35"/>
    </row>
    <row r="295" spans="1:13">
      <c r="A295" s="35">
        <v>31.185056338347536</v>
      </c>
      <c r="B295" s="35">
        <v>-1.4856372981262282</v>
      </c>
      <c r="C295" s="35">
        <v>-58.232440562949478</v>
      </c>
      <c r="D295" s="96">
        <f>Data__2[[#This Row],[Project_1]]/J$4</f>
        <v>0.20790037558898358</v>
      </c>
      <c r="E295" s="96">
        <f>Data__2[[#This Row],[Project_2]]/K$4</f>
        <v>-9.9042486541748558E-3</v>
      </c>
      <c r="F295" s="96">
        <f>Data__2[[#This Row],[Market]]/L$4</f>
        <v>-5.8232440562949475E-2</v>
      </c>
      <c r="G295" s="35">
        <f>L$24*Data__2[[#This Row],[Return Market]]*J$4</f>
        <v>-3.23513558683053</v>
      </c>
      <c r="H295" s="35">
        <f>M$24*Data__2[[#This Row],[Return Market]]*K$4</f>
        <v>-3.3968923661720574</v>
      </c>
      <c r="I295" s="35"/>
      <c r="J295" s="35"/>
      <c r="K295" s="35"/>
      <c r="L295" s="35"/>
      <c r="M295" s="35"/>
    </row>
    <row r="296" spans="1:13">
      <c r="A296" s="35">
        <v>34.235052752969409</v>
      </c>
      <c r="B296" s="35">
        <v>31.933681133623132</v>
      </c>
      <c r="C296" s="35">
        <v>233.39419465287475</v>
      </c>
      <c r="D296" s="96">
        <f>Data__2[[#This Row],[Project_1]]/J$4</f>
        <v>0.22823368501979607</v>
      </c>
      <c r="E296" s="96">
        <f>Data__2[[#This Row],[Project_2]]/K$4</f>
        <v>0.21289120755748756</v>
      </c>
      <c r="F296" s="96">
        <f>Data__2[[#This Row],[Market]]/L$4</f>
        <v>0.23339419465287475</v>
      </c>
      <c r="G296" s="35">
        <f>L$24*Data__2[[#This Row],[Return Market]]*J$4</f>
        <v>12.966344147381944</v>
      </c>
      <c r="H296" s="35">
        <f>M$24*Data__2[[#This Row],[Return Market]]*K$4</f>
        <v>13.614661354751046</v>
      </c>
      <c r="I296" s="35"/>
      <c r="J296" s="35"/>
      <c r="K296" s="35"/>
      <c r="L296" s="35"/>
      <c r="M296" s="35"/>
    </row>
    <row r="297" spans="1:13">
      <c r="A297" s="35">
        <v>-28.837464041903424</v>
      </c>
      <c r="B297" s="35">
        <v>9.7494789716718113</v>
      </c>
      <c r="C297" s="35">
        <v>127.7571071775985</v>
      </c>
      <c r="D297" s="96">
        <f>Data__2[[#This Row],[Project_1]]/J$4</f>
        <v>-0.19224976027935617</v>
      </c>
      <c r="E297" s="96">
        <f>Data__2[[#This Row],[Project_2]]/K$4</f>
        <v>6.499652647781208E-2</v>
      </c>
      <c r="F297" s="96">
        <f>Data__2[[#This Row],[Market]]/L$4</f>
        <v>0.1277571071775985</v>
      </c>
      <c r="G297" s="35">
        <f>L$24*Data__2[[#This Row],[Return Market]]*J$4</f>
        <v>7.0976170654221464</v>
      </c>
      <c r="H297" s="35">
        <f>M$24*Data__2[[#This Row],[Return Market]]*K$4</f>
        <v>7.4524979186932558</v>
      </c>
      <c r="I297" s="35"/>
      <c r="J297" s="35"/>
      <c r="K297" s="35"/>
      <c r="L297" s="35"/>
      <c r="M297" s="35"/>
    </row>
    <row r="298" spans="1:13">
      <c r="A298" s="35">
        <v>4.184975527239458</v>
      </c>
      <c r="B298" s="35">
        <v>-2.9567683295368852E-2</v>
      </c>
      <c r="C298" s="35">
        <v>-114.77562800688131</v>
      </c>
      <c r="D298" s="96">
        <f>Data__2[[#This Row],[Project_1]]/J$4</f>
        <v>2.7899836848263054E-2</v>
      </c>
      <c r="E298" s="96">
        <f>Data__2[[#This Row],[Project_2]]/K$4</f>
        <v>-1.9711788863579236E-4</v>
      </c>
      <c r="F298" s="96">
        <f>Data__2[[#This Row],[Market]]/L$4</f>
        <v>-0.11477562800688131</v>
      </c>
      <c r="G298" s="35">
        <f>L$24*Data__2[[#This Row],[Return Market]]*J$4</f>
        <v>-6.3764237781600803</v>
      </c>
      <c r="H298" s="35">
        <f>M$24*Data__2[[#This Row],[Return Market]]*K$4</f>
        <v>-6.6952449670680849</v>
      </c>
      <c r="I298" s="35"/>
      <c r="J298" s="35"/>
      <c r="K298" s="35"/>
      <c r="L298" s="35"/>
      <c r="M298" s="35"/>
    </row>
    <row r="299" spans="1:13">
      <c r="A299" s="35">
        <v>2.4096972233179379</v>
      </c>
      <c r="B299" s="35">
        <v>-1.8121241449732395</v>
      </c>
      <c r="C299" s="35">
        <v>-304.30955477628993</v>
      </c>
      <c r="D299" s="96">
        <f>Data__2[[#This Row],[Project_1]]/J$4</f>
        <v>1.6064648155452919E-2</v>
      </c>
      <c r="E299" s="96">
        <f>Data__2[[#This Row],[Project_2]]/K$4</f>
        <v>-1.208082763315493E-2</v>
      </c>
      <c r="F299" s="96">
        <f>Data__2[[#This Row],[Market]]/L$4</f>
        <v>-0.3043095547762899</v>
      </c>
      <c r="G299" s="35">
        <f>L$24*Data__2[[#This Row],[Return Market]]*J$4</f>
        <v>-16.906086376460568</v>
      </c>
      <c r="H299" s="35">
        <f>M$24*Data__2[[#This Row],[Return Market]]*K$4</f>
        <v>-17.7513906952836</v>
      </c>
      <c r="I299" s="35"/>
      <c r="J299" s="35"/>
      <c r="K299" s="35"/>
      <c r="L299" s="35"/>
      <c r="M299" s="35"/>
    </row>
    <row r="300" spans="1:13">
      <c r="A300" s="35">
        <v>13.511155399766432</v>
      </c>
      <c r="B300" s="35">
        <v>25.231448573226618</v>
      </c>
      <c r="C300" s="35">
        <v>349.42512465202418</v>
      </c>
      <c r="D300" s="96">
        <f>Data__2[[#This Row],[Project_1]]/J$4</f>
        <v>9.0074369331776219E-2</v>
      </c>
      <c r="E300" s="96">
        <f>Data__2[[#This Row],[Project_2]]/K$4</f>
        <v>0.16820965715484412</v>
      </c>
      <c r="F300" s="96">
        <f>Data__2[[#This Row],[Market]]/L$4</f>
        <v>0.34942512465202419</v>
      </c>
      <c r="G300" s="35">
        <f>L$24*Data__2[[#This Row],[Return Market]]*J$4</f>
        <v>19.412506925112478</v>
      </c>
      <c r="H300" s="35">
        <f>M$24*Data__2[[#This Row],[Return Market]]*K$4</f>
        <v>20.383132271368101</v>
      </c>
      <c r="I300" s="35"/>
      <c r="J300" s="35"/>
      <c r="K300" s="35"/>
      <c r="L300" s="35"/>
      <c r="M300" s="35"/>
    </row>
    <row r="301" spans="1:13">
      <c r="A301" s="35">
        <v>3.6878900065581357</v>
      </c>
      <c r="B301" s="35">
        <v>-1.3546713547161122</v>
      </c>
      <c r="C301" s="35">
        <v>118.45368327884336</v>
      </c>
      <c r="D301" s="96">
        <f>Data__2[[#This Row],[Project_1]]/J$4</f>
        <v>2.4585933377054239E-2</v>
      </c>
      <c r="E301" s="96">
        <f>Data__2[[#This Row],[Project_2]]/K$4</f>
        <v>-9.0311423647740814E-3</v>
      </c>
      <c r="F301" s="96">
        <f>Data__2[[#This Row],[Market]]/L$4</f>
        <v>0.11845368327884336</v>
      </c>
      <c r="G301" s="35">
        <f>L$24*Data__2[[#This Row],[Return Market]]*J$4</f>
        <v>6.5807601821579711</v>
      </c>
      <c r="H301" s="35">
        <f>M$24*Data__2[[#This Row],[Return Market]]*K$4</f>
        <v>6.9097981912658719</v>
      </c>
      <c r="I301" s="35"/>
      <c r="J301" s="35"/>
      <c r="K301" s="35"/>
      <c r="L301" s="35"/>
      <c r="M301" s="35"/>
    </row>
    <row r="302" spans="1:13">
      <c r="A302" s="35">
        <v>-6.6953316279461639</v>
      </c>
      <c r="B302" s="35">
        <v>-4.8215333500732847</v>
      </c>
      <c r="C302" s="35">
        <v>-190.71814126581592</v>
      </c>
      <c r="D302" s="96">
        <f>Data__2[[#This Row],[Project_1]]/J$4</f>
        <v>-4.463554418630776E-2</v>
      </c>
      <c r="E302" s="96">
        <f>Data__2[[#This Row],[Project_2]]/K$4</f>
        <v>-3.2143555667155231E-2</v>
      </c>
      <c r="F302" s="96">
        <f>Data__2[[#This Row],[Market]]/L$4</f>
        <v>-0.1907181412658159</v>
      </c>
      <c r="G302" s="35">
        <f>L$24*Data__2[[#This Row],[Return Market]]*J$4</f>
        <v>-10.595452292545341</v>
      </c>
      <c r="H302" s="35">
        <f>M$24*Data__2[[#This Row],[Return Market]]*K$4</f>
        <v>-11.12522490717261</v>
      </c>
      <c r="I302" s="35"/>
      <c r="J302" s="35"/>
      <c r="K302" s="35"/>
      <c r="L302" s="35"/>
      <c r="M302" s="35"/>
    </row>
    <row r="303" spans="1:13">
      <c r="A303" s="35">
        <v>-3.4653023080041265</v>
      </c>
      <c r="B303" s="35">
        <v>-9.6155355075312841</v>
      </c>
      <c r="C303" s="35">
        <v>-100.83765543855981</v>
      </c>
      <c r="D303" s="96">
        <f>Data__2[[#This Row],[Project_1]]/J$4</f>
        <v>-2.3102015386694177E-2</v>
      </c>
      <c r="E303" s="96">
        <f>Data__2[[#This Row],[Project_2]]/K$4</f>
        <v>-6.4103570050208558E-2</v>
      </c>
      <c r="F303" s="96">
        <f>Data__2[[#This Row],[Market]]/L$4</f>
        <v>-0.10083765543855981</v>
      </c>
      <c r="G303" s="35">
        <f>L$24*Data__2[[#This Row],[Return Market]]*J$4</f>
        <v>-5.6020919688088853</v>
      </c>
      <c r="H303" s="35">
        <f>M$24*Data__2[[#This Row],[Return Market]]*K$4</f>
        <v>-5.8821965672493297</v>
      </c>
      <c r="I303" s="35"/>
      <c r="J303" s="35"/>
      <c r="K303" s="35"/>
      <c r="L303" s="35"/>
      <c r="M303" s="35"/>
    </row>
    <row r="304" spans="1:13">
      <c r="A304" s="35">
        <v>-12.667227987371</v>
      </c>
      <c r="B304" s="35">
        <v>-5.0664443107265384</v>
      </c>
      <c r="C304" s="35">
        <v>47.003712664411715</v>
      </c>
      <c r="D304" s="96">
        <f>Data__2[[#This Row],[Project_1]]/J$4</f>
        <v>-8.4448186582473328E-2</v>
      </c>
      <c r="E304" s="96">
        <f>Data__2[[#This Row],[Project_2]]/K$4</f>
        <v>-3.3776295404843587E-2</v>
      </c>
      <c r="F304" s="96">
        <f>Data__2[[#This Row],[Market]]/L$4</f>
        <v>4.7003712664411716E-2</v>
      </c>
      <c r="G304" s="35">
        <f>L$24*Data__2[[#This Row],[Return Market]]*J$4</f>
        <v>2.6113173702450982</v>
      </c>
      <c r="H304" s="35">
        <f>M$24*Data__2[[#This Row],[Return Market]]*K$4</f>
        <v>2.741883238757354</v>
      </c>
      <c r="I304" s="35"/>
      <c r="J304" s="35"/>
      <c r="K304" s="35"/>
      <c r="L304" s="35"/>
      <c r="M304" s="35"/>
    </row>
    <row r="305" spans="1:13">
      <c r="A305" s="35">
        <v>-1.7869573300794244</v>
      </c>
      <c r="B305" s="35">
        <v>16.349288796669548</v>
      </c>
      <c r="C305" s="35">
        <v>56.996983306606637</v>
      </c>
      <c r="D305" s="96">
        <f>Data__2[[#This Row],[Project_1]]/J$4</f>
        <v>-1.1913048867196163E-2</v>
      </c>
      <c r="E305" s="96">
        <f>Data__2[[#This Row],[Project_2]]/K$4</f>
        <v>0.10899525864446365</v>
      </c>
      <c r="F305" s="96">
        <f>Data__2[[#This Row],[Market]]/L$4</f>
        <v>5.6996983306606637E-2</v>
      </c>
      <c r="G305" s="35">
        <f>L$24*Data__2[[#This Row],[Return Market]]*J$4</f>
        <v>3.1664990725892612</v>
      </c>
      <c r="H305" s="35">
        <f>M$24*Data__2[[#This Row],[Return Market]]*K$4</f>
        <v>3.324824026218725</v>
      </c>
      <c r="I305" s="35"/>
      <c r="J305" s="35"/>
      <c r="K305" s="35"/>
      <c r="L305" s="35"/>
      <c r="M305" s="35"/>
    </row>
    <row r="306" spans="1:13">
      <c r="A306" s="35">
        <v>-18.082426999205321</v>
      </c>
      <c r="B306" s="35">
        <v>-5.5284639942675433</v>
      </c>
      <c r="C306" s="35">
        <v>-19.498224336590738</v>
      </c>
      <c r="D306" s="96">
        <f>Data__2[[#This Row],[Project_1]]/J$4</f>
        <v>-0.12054951332803547</v>
      </c>
      <c r="E306" s="96">
        <f>Data__2[[#This Row],[Project_2]]/K$4</f>
        <v>-3.6856426628450289E-2</v>
      </c>
      <c r="F306" s="96">
        <f>Data__2[[#This Row],[Market]]/L$4</f>
        <v>-1.9498224336590739E-2</v>
      </c>
      <c r="G306" s="35">
        <f>L$24*Data__2[[#This Row],[Return Market]]*J$4</f>
        <v>-1.0832346853661534</v>
      </c>
      <c r="H306" s="35">
        <f>M$24*Data__2[[#This Row],[Return Market]]*K$4</f>
        <v>-1.1373964196344613</v>
      </c>
      <c r="I306" s="35"/>
      <c r="J306" s="35"/>
      <c r="K306" s="35"/>
      <c r="L306" s="35"/>
      <c r="M306" s="35"/>
    </row>
    <row r="307" spans="1:13">
      <c r="A307" s="35">
        <v>33.654626926257052</v>
      </c>
      <c r="B307" s="35">
        <v>35.137844230521317</v>
      </c>
      <c r="C307" s="35">
        <v>322.60867632874692</v>
      </c>
      <c r="D307" s="96">
        <f>Data__2[[#This Row],[Project_1]]/J$4</f>
        <v>0.22436417950838033</v>
      </c>
      <c r="E307" s="96">
        <f>Data__2[[#This Row],[Project_2]]/K$4</f>
        <v>0.23425229487014212</v>
      </c>
      <c r="F307" s="96">
        <f>Data__2[[#This Row],[Market]]/L$4</f>
        <v>0.3226086763287469</v>
      </c>
      <c r="G307" s="35">
        <f>L$24*Data__2[[#This Row],[Return Market]]*J$4</f>
        <v>17.92270424048596</v>
      </c>
      <c r="H307" s="35">
        <f>M$24*Data__2[[#This Row],[Return Market]]*K$4</f>
        <v>18.818839452510261</v>
      </c>
      <c r="I307" s="35"/>
      <c r="J307" s="35"/>
      <c r="K307" s="35"/>
      <c r="L307" s="35"/>
      <c r="M307" s="35"/>
    </row>
    <row r="308" spans="1:13">
      <c r="A308" s="35">
        <v>-7.767639447556931</v>
      </c>
      <c r="B308" s="35">
        <v>-9.2038884407819204</v>
      </c>
      <c r="C308" s="35">
        <v>-89.160492380067694</v>
      </c>
      <c r="D308" s="96">
        <f>Data__2[[#This Row],[Project_1]]/J$4</f>
        <v>-5.1784262983712873E-2</v>
      </c>
      <c r="E308" s="96">
        <f>Data__2[[#This Row],[Project_2]]/K$4</f>
        <v>-6.1359256271879471E-2</v>
      </c>
      <c r="F308" s="96">
        <f>Data__2[[#This Row],[Market]]/L$4</f>
        <v>-8.9160492380067694E-2</v>
      </c>
      <c r="G308" s="35">
        <f>L$24*Data__2[[#This Row],[Return Market]]*J$4</f>
        <v>-4.9533606877815446</v>
      </c>
      <c r="H308" s="35">
        <f>M$24*Data__2[[#This Row],[Return Market]]*K$4</f>
        <v>-5.201028722170622</v>
      </c>
      <c r="I308" s="35"/>
      <c r="J308" s="35"/>
      <c r="K308" s="35"/>
      <c r="L308" s="35"/>
      <c r="M308" s="35"/>
    </row>
    <row r="309" spans="1:13">
      <c r="A309" s="35">
        <v>5.8746659740341025</v>
      </c>
      <c r="B309" s="35">
        <v>-11.892857013013938</v>
      </c>
      <c r="C309" s="35">
        <v>-93.70863607605628</v>
      </c>
      <c r="D309" s="96">
        <f>Data__2[[#This Row],[Project_1]]/J$4</f>
        <v>3.9164439826894014E-2</v>
      </c>
      <c r="E309" s="96">
        <f>Data__2[[#This Row],[Project_2]]/K$4</f>
        <v>-7.9285713420092913E-2</v>
      </c>
      <c r="F309" s="96">
        <f>Data__2[[#This Row],[Market]]/L$4</f>
        <v>-9.3708636076056284E-2</v>
      </c>
      <c r="G309" s="35">
        <f>L$24*Data__2[[#This Row],[Return Market]]*J$4</f>
        <v>-5.2060353375586885</v>
      </c>
      <c r="H309" s="35">
        <f>M$24*Data__2[[#This Row],[Return Market]]*K$4</f>
        <v>-5.4663371044366231</v>
      </c>
      <c r="I309" s="35"/>
      <c r="J309" s="35"/>
      <c r="K309" s="35"/>
      <c r="L309" s="35"/>
      <c r="M309" s="35"/>
    </row>
    <row r="310" spans="1:13">
      <c r="A310" s="35">
        <v>11.003984774584582</v>
      </c>
      <c r="B310" s="35">
        <v>10.045598670401581</v>
      </c>
      <c r="C310" s="35">
        <v>105.73537777745325</v>
      </c>
      <c r="D310" s="96">
        <f>Data__2[[#This Row],[Project_1]]/J$4</f>
        <v>7.3359898497230555E-2</v>
      </c>
      <c r="E310" s="96">
        <f>Data__2[[#This Row],[Project_2]]/K$4</f>
        <v>6.6970657802677205E-2</v>
      </c>
      <c r="F310" s="96">
        <f>Data__2[[#This Row],[Market]]/L$4</f>
        <v>0.10573537777745325</v>
      </c>
      <c r="G310" s="35">
        <f>L$24*Data__2[[#This Row],[Return Market]]*J$4</f>
        <v>5.8741876543029647</v>
      </c>
      <c r="H310" s="35">
        <f>M$24*Data__2[[#This Row],[Return Market]]*K$4</f>
        <v>6.1678970370181139</v>
      </c>
      <c r="I310" s="35"/>
      <c r="J310" s="35"/>
      <c r="K310" s="35"/>
      <c r="L310" s="35"/>
      <c r="M310" s="35"/>
    </row>
    <row r="311" spans="1:13">
      <c r="A311" s="35">
        <v>8.2238274466851458</v>
      </c>
      <c r="B311" s="35">
        <v>20.810542766972812</v>
      </c>
      <c r="C311" s="35">
        <v>118.535371663517</v>
      </c>
      <c r="D311" s="96">
        <f>Data__2[[#This Row],[Project_1]]/J$4</f>
        <v>5.4825516311234307E-2</v>
      </c>
      <c r="E311" s="96">
        <f>Data__2[[#This Row],[Project_2]]/K$4</f>
        <v>0.13873695177981873</v>
      </c>
      <c r="F311" s="96">
        <f>Data__2[[#This Row],[Market]]/L$4</f>
        <v>0.11853537166351699</v>
      </c>
      <c r="G311" s="35">
        <f>L$24*Data__2[[#This Row],[Return Market]]*J$4</f>
        <v>6.5852984257509517</v>
      </c>
      <c r="H311" s="35">
        <f>M$24*Data__2[[#This Row],[Return Market]]*K$4</f>
        <v>6.9145633470385004</v>
      </c>
      <c r="I311" s="35"/>
      <c r="J311" s="35"/>
      <c r="K311" s="35"/>
      <c r="L311" s="35"/>
      <c r="M311" s="35"/>
    </row>
    <row r="312" spans="1:13">
      <c r="A312" s="35">
        <v>-35.337256084007386</v>
      </c>
      <c r="B312" s="35">
        <v>-0.74010962259985646</v>
      </c>
      <c r="C312" s="35">
        <v>-146.79448877029856</v>
      </c>
      <c r="D312" s="96">
        <f>Data__2[[#This Row],[Project_1]]/J$4</f>
        <v>-0.2355817072267159</v>
      </c>
      <c r="E312" s="96">
        <f>Data__2[[#This Row],[Project_2]]/K$4</f>
        <v>-4.9340641506657101E-3</v>
      </c>
      <c r="F312" s="96">
        <f>Data__2[[#This Row],[Market]]/L$4</f>
        <v>-0.14679448877029855</v>
      </c>
      <c r="G312" s="35">
        <f>L$24*Data__2[[#This Row],[Return Market]]*J$4</f>
        <v>-8.1552493761277063</v>
      </c>
      <c r="H312" s="35">
        <f>M$24*Data__2[[#This Row],[Return Market]]*K$4</f>
        <v>-8.5630118449340937</v>
      </c>
      <c r="I312" s="35"/>
      <c r="J312" s="35"/>
      <c r="K312" s="35"/>
      <c r="L312" s="35"/>
      <c r="M312" s="35"/>
    </row>
    <row r="313" spans="1:13">
      <c r="A313" s="35">
        <v>-14.758958533957571</v>
      </c>
      <c r="B313" s="35">
        <v>-0.41893343139035188</v>
      </c>
      <c r="C313" s="35">
        <v>-100.7146342061541</v>
      </c>
      <c r="D313" s="96">
        <f>Data__2[[#This Row],[Project_1]]/J$4</f>
        <v>-9.8393056893050473E-2</v>
      </c>
      <c r="E313" s="96">
        <f>Data__2[[#This Row],[Project_2]]/K$4</f>
        <v>-2.7928895426023461E-3</v>
      </c>
      <c r="F313" s="96">
        <f>Data__2[[#This Row],[Market]]/L$4</f>
        <v>-0.10071463420615411</v>
      </c>
      <c r="G313" s="35">
        <f>L$24*Data__2[[#This Row],[Return Market]]*J$4</f>
        <v>-5.5952574558974559</v>
      </c>
      <c r="H313" s="35">
        <f>M$24*Data__2[[#This Row],[Return Market]]*K$4</f>
        <v>-5.8750203286923313</v>
      </c>
      <c r="I313" s="35"/>
      <c r="J313" s="35"/>
      <c r="K313" s="35"/>
      <c r="L313" s="35"/>
      <c r="M313" s="35"/>
    </row>
    <row r="314" spans="1:13">
      <c r="A314" s="35">
        <v>34.271232604065361</v>
      </c>
      <c r="B314" s="35">
        <v>25.738652789039072</v>
      </c>
      <c r="C314" s="35">
        <v>263.31493720940068</v>
      </c>
      <c r="D314" s="96">
        <f>Data__2[[#This Row],[Project_1]]/J$4</f>
        <v>0.22847488402710239</v>
      </c>
      <c r="E314" s="96">
        <f>Data__2[[#This Row],[Project_2]]/K$4</f>
        <v>0.17159101859359382</v>
      </c>
      <c r="F314" s="96">
        <f>Data__2[[#This Row],[Market]]/L$4</f>
        <v>0.26331493720940069</v>
      </c>
      <c r="G314" s="35">
        <f>L$24*Data__2[[#This Row],[Return Market]]*J$4</f>
        <v>14.6286076227445</v>
      </c>
      <c r="H314" s="35">
        <f>M$24*Data__2[[#This Row],[Return Market]]*K$4</f>
        <v>15.360038003881728</v>
      </c>
      <c r="I314" s="35"/>
      <c r="J314" s="35"/>
      <c r="K314" s="35"/>
      <c r="L314" s="35"/>
      <c r="M314" s="35"/>
    </row>
    <row r="315" spans="1:13">
      <c r="A315" s="35">
        <v>11.486134713134469</v>
      </c>
      <c r="B315" s="35">
        <v>25.967423300658297</v>
      </c>
      <c r="C315" s="35">
        <v>337.52522588689419</v>
      </c>
      <c r="D315" s="96">
        <f>Data__2[[#This Row],[Project_1]]/J$4</f>
        <v>7.6574231420896463E-2</v>
      </c>
      <c r="E315" s="96">
        <f>Data__2[[#This Row],[Project_2]]/K$4</f>
        <v>0.17311615533772198</v>
      </c>
      <c r="F315" s="96">
        <f>Data__2[[#This Row],[Market]]/L$4</f>
        <v>0.33752522588689421</v>
      </c>
      <c r="G315" s="35">
        <f>L$24*Data__2[[#This Row],[Return Market]]*J$4</f>
        <v>18.751401438160812</v>
      </c>
      <c r="H315" s="35">
        <f>M$24*Data__2[[#This Row],[Return Market]]*K$4</f>
        <v>19.688971510068853</v>
      </c>
      <c r="I315" s="35"/>
      <c r="J315" s="35"/>
      <c r="K315" s="35"/>
      <c r="L315" s="35"/>
      <c r="M315" s="35"/>
    </row>
    <row r="316" spans="1:13">
      <c r="A316" s="35">
        <v>32.052298817031939</v>
      </c>
      <c r="B316" s="35">
        <v>30.781657997212832</v>
      </c>
      <c r="C316" s="35">
        <v>268.11362682565311</v>
      </c>
      <c r="D316" s="96">
        <f>Data__2[[#This Row],[Project_1]]/J$4</f>
        <v>0.21368199211354627</v>
      </c>
      <c r="E316" s="96">
        <f>Data__2[[#This Row],[Project_2]]/K$4</f>
        <v>0.20521105331475223</v>
      </c>
      <c r="F316" s="96">
        <f>Data__2[[#This Row],[Market]]/L$4</f>
        <v>0.2681136268256531</v>
      </c>
      <c r="G316" s="35">
        <f>L$24*Data__2[[#This Row],[Return Market]]*J$4</f>
        <v>14.895201490314077</v>
      </c>
      <c r="H316" s="35">
        <f>M$24*Data__2[[#This Row],[Return Market]]*K$4</f>
        <v>15.639961564829784</v>
      </c>
      <c r="I316" s="35"/>
      <c r="J316" s="35"/>
      <c r="K316" s="35"/>
      <c r="L316" s="35"/>
      <c r="M316" s="35"/>
    </row>
    <row r="317" spans="1:13">
      <c r="A317" s="35">
        <v>-22.080204260441811</v>
      </c>
      <c r="B317" s="35">
        <v>-16.911947039100788</v>
      </c>
      <c r="C317" s="35">
        <v>-159.55741624188417</v>
      </c>
      <c r="D317" s="96">
        <f>Data__2[[#This Row],[Project_1]]/J$4</f>
        <v>-0.14720136173627874</v>
      </c>
      <c r="E317" s="96">
        <f>Data__2[[#This Row],[Project_2]]/K$4</f>
        <v>-0.11274631359400525</v>
      </c>
      <c r="F317" s="96">
        <f>Data__2[[#This Row],[Market]]/L$4</f>
        <v>-0.15955741624188416</v>
      </c>
      <c r="G317" s="35">
        <f>L$24*Data__2[[#This Row],[Return Market]]*J$4</f>
        <v>-8.8643009023269084</v>
      </c>
      <c r="H317" s="35">
        <f>M$24*Data__2[[#This Row],[Return Market]]*K$4</f>
        <v>-9.3075159474432549</v>
      </c>
      <c r="I317" s="35"/>
      <c r="J317" s="35"/>
      <c r="K317" s="35"/>
      <c r="L317" s="35"/>
      <c r="M317" s="35"/>
    </row>
    <row r="318" spans="1:13">
      <c r="A318" s="35">
        <v>-4.0639984039283199</v>
      </c>
      <c r="B318" s="35">
        <v>15.842256516301319</v>
      </c>
      <c r="C318" s="35">
        <v>41.030787832216099</v>
      </c>
      <c r="D318" s="96">
        <f>Data__2[[#This Row],[Project_1]]/J$4</f>
        <v>-2.7093322692855467E-2</v>
      </c>
      <c r="E318" s="96">
        <f>Data__2[[#This Row],[Project_2]]/K$4</f>
        <v>0.1056150434420088</v>
      </c>
      <c r="F318" s="96">
        <f>Data__2[[#This Row],[Market]]/L$4</f>
        <v>4.1030787832216101E-2</v>
      </c>
      <c r="G318" s="35">
        <f>L$24*Data__2[[#This Row],[Return Market]]*J$4</f>
        <v>2.2794882129008971</v>
      </c>
      <c r="H318" s="35">
        <f>M$24*Data__2[[#This Row],[Return Market]]*K$4</f>
        <v>2.3934626235459424</v>
      </c>
      <c r="I318" s="35"/>
      <c r="J318" s="35"/>
      <c r="K318" s="35"/>
      <c r="L318" s="35"/>
      <c r="M318" s="35"/>
    </row>
    <row r="319" spans="1:13">
      <c r="A319" s="35">
        <v>48.593653931648284</v>
      </c>
      <c r="B319" s="35">
        <v>22.542246763371736</v>
      </c>
      <c r="C319" s="35">
        <v>358.48398346440013</v>
      </c>
      <c r="D319" s="96">
        <f>Data__2[[#This Row],[Project_1]]/J$4</f>
        <v>0.32395769287765525</v>
      </c>
      <c r="E319" s="96">
        <f>Data__2[[#This Row],[Project_2]]/K$4</f>
        <v>0.15028164508914491</v>
      </c>
      <c r="F319" s="96">
        <f>Data__2[[#This Row],[Market]]/L$4</f>
        <v>0.35848398346440014</v>
      </c>
      <c r="G319" s="35">
        <f>L$24*Data__2[[#This Row],[Return Market]]*J$4</f>
        <v>19.915776859133366</v>
      </c>
      <c r="H319" s="35">
        <f>M$24*Data__2[[#This Row],[Return Market]]*K$4</f>
        <v>20.911565702090037</v>
      </c>
      <c r="I319" s="35"/>
      <c r="J319" s="35"/>
      <c r="K319" s="35"/>
      <c r="L319" s="35"/>
      <c r="M319" s="35"/>
    </row>
    <row r="320" spans="1:13">
      <c r="A320" s="35">
        <v>27.539600249086586</v>
      </c>
      <c r="B320" s="35">
        <v>20.341270055928142</v>
      </c>
      <c r="C320" s="35">
        <v>95.763104790135657</v>
      </c>
      <c r="D320" s="96">
        <f>Data__2[[#This Row],[Project_1]]/J$4</f>
        <v>0.18359733499391057</v>
      </c>
      <c r="E320" s="96">
        <f>Data__2[[#This Row],[Project_2]]/K$4</f>
        <v>0.13560846703952095</v>
      </c>
      <c r="F320" s="96">
        <f>Data__2[[#This Row],[Market]]/L$4</f>
        <v>9.5763104790135653E-2</v>
      </c>
      <c r="G320" s="35">
        <f>L$24*Data__2[[#This Row],[Return Market]]*J$4</f>
        <v>5.3201724883408765</v>
      </c>
      <c r="H320" s="35">
        <f>M$24*Data__2[[#This Row],[Return Market]]*K$4</f>
        <v>5.5861811127579202</v>
      </c>
      <c r="I320" s="35"/>
      <c r="J320" s="35"/>
      <c r="K320" s="35"/>
      <c r="L320" s="35"/>
      <c r="M320" s="35"/>
    </row>
    <row r="321" spans="1:13">
      <c r="A321" s="35">
        <v>27.412716611065758</v>
      </c>
      <c r="B321" s="35">
        <v>-2.5711965504605274</v>
      </c>
      <c r="C321" s="35">
        <v>67.265747314013993</v>
      </c>
      <c r="D321" s="96">
        <f>Data__2[[#This Row],[Project_1]]/J$4</f>
        <v>0.18275144407377172</v>
      </c>
      <c r="E321" s="96">
        <f>Data__2[[#This Row],[Project_2]]/K$4</f>
        <v>-1.7141310336403516E-2</v>
      </c>
      <c r="F321" s="96">
        <f>Data__2[[#This Row],[Market]]/L$4</f>
        <v>6.7265747314013996E-2</v>
      </c>
      <c r="G321" s="35">
        <f>L$24*Data__2[[#This Row],[Return Market]]*J$4</f>
        <v>3.7369859618896704</v>
      </c>
      <c r="H321" s="35">
        <f>M$24*Data__2[[#This Row],[Return Market]]*K$4</f>
        <v>3.9238352599841551</v>
      </c>
      <c r="I321" s="35"/>
      <c r="J321" s="35"/>
      <c r="K321" s="35"/>
      <c r="L321" s="35"/>
      <c r="M321" s="35"/>
    </row>
    <row r="322" spans="1:13">
      <c r="A322" s="35">
        <v>35.123550326529504</v>
      </c>
      <c r="B322" s="35">
        <v>1.1432453749140024</v>
      </c>
      <c r="C322" s="35">
        <v>114.95148261536806</v>
      </c>
      <c r="D322" s="96">
        <f>Data__2[[#This Row],[Project_1]]/J$4</f>
        <v>0.23415700217686336</v>
      </c>
      <c r="E322" s="96">
        <f>Data__2[[#This Row],[Project_2]]/K$4</f>
        <v>7.6216358327600153E-3</v>
      </c>
      <c r="F322" s="96">
        <f>Data__2[[#This Row],[Market]]/L$4</f>
        <v>0.11495148261536807</v>
      </c>
      <c r="G322" s="35">
        <f>L$24*Data__2[[#This Row],[Return Market]]*J$4</f>
        <v>6.3861934786315668</v>
      </c>
      <c r="H322" s="35">
        <f>M$24*Data__2[[#This Row],[Return Market]]*K$4</f>
        <v>6.7055031525631454</v>
      </c>
      <c r="I322" s="35"/>
      <c r="J322" s="35"/>
      <c r="K322" s="35"/>
      <c r="L322" s="35"/>
      <c r="M322" s="35"/>
    </row>
    <row r="323" spans="1:13">
      <c r="A323" s="35">
        <v>33.46028996541996</v>
      </c>
      <c r="B323" s="35">
        <v>12.851232987620756</v>
      </c>
      <c r="C323" s="35">
        <v>66.06148863840518</v>
      </c>
      <c r="D323" s="96">
        <f>Data__2[[#This Row],[Project_1]]/J$4</f>
        <v>0.22306859976946641</v>
      </c>
      <c r="E323" s="96">
        <f>Data__2[[#This Row],[Project_2]]/K$4</f>
        <v>8.5674886584138368E-2</v>
      </c>
      <c r="F323" s="96">
        <f>Data__2[[#This Row],[Market]]/L$4</f>
        <v>6.6061488638405177E-2</v>
      </c>
      <c r="G323" s="35">
        <f>L$24*Data__2[[#This Row],[Return Market]]*J$4</f>
        <v>3.6700827021336253</v>
      </c>
      <c r="H323" s="35">
        <f>M$24*Data__2[[#This Row],[Return Market]]*K$4</f>
        <v>3.8535868372403068</v>
      </c>
      <c r="I323" s="35"/>
      <c r="J323" s="35"/>
      <c r="K323" s="35"/>
      <c r="L323" s="35"/>
      <c r="M323" s="35"/>
    </row>
    <row r="324" spans="1:13">
      <c r="A324" s="35">
        <v>22.774996238764977</v>
      </c>
      <c r="B324" s="35">
        <v>1.3629046512011271</v>
      </c>
      <c r="C324" s="35">
        <v>35.350058685788738</v>
      </c>
      <c r="D324" s="96">
        <f>Data__2[[#This Row],[Project_1]]/J$4</f>
        <v>0.15183330825843319</v>
      </c>
      <c r="E324" s="96">
        <f>Data__2[[#This Row],[Project_2]]/K$4</f>
        <v>9.0860310080075144E-3</v>
      </c>
      <c r="F324" s="96">
        <f>Data__2[[#This Row],[Market]]/L$4</f>
        <v>3.5350058685788735E-2</v>
      </c>
      <c r="G324" s="35">
        <f>L$24*Data__2[[#This Row],[Return Market]]*J$4</f>
        <v>1.9638921492104877</v>
      </c>
      <c r="H324" s="35">
        <f>M$24*Data__2[[#This Row],[Return Market]]*K$4</f>
        <v>2.0620867566710124</v>
      </c>
      <c r="I324" s="35"/>
      <c r="J324" s="35"/>
      <c r="K324" s="35"/>
      <c r="L324" s="35"/>
      <c r="M324" s="35"/>
    </row>
    <row r="325" spans="1:13">
      <c r="A325" s="35">
        <v>3.0928384083393059</v>
      </c>
      <c r="B325" s="35">
        <v>11.807531492644655</v>
      </c>
      <c r="C325" s="35">
        <v>91.221877800123721</v>
      </c>
      <c r="D325" s="96">
        <f>Data__2[[#This Row],[Project_1]]/J$4</f>
        <v>2.061892272226204E-2</v>
      </c>
      <c r="E325" s="96">
        <f>Data__2[[#This Row],[Project_2]]/K$4</f>
        <v>7.8716876617631035E-2</v>
      </c>
      <c r="F325" s="96">
        <f>Data__2[[#This Row],[Market]]/L$4</f>
        <v>9.1221877800123724E-2</v>
      </c>
      <c r="G325" s="35">
        <f>L$24*Data__2[[#This Row],[Return Market]]*J$4</f>
        <v>5.0678821000068792</v>
      </c>
      <c r="H325" s="35">
        <f>M$24*Data__2[[#This Row],[Return Market]]*K$4</f>
        <v>5.3212762050072246</v>
      </c>
      <c r="I325" s="35"/>
      <c r="J325" s="35"/>
      <c r="K325" s="35"/>
      <c r="L325" s="35"/>
      <c r="M325" s="35"/>
    </row>
    <row r="326" spans="1:13">
      <c r="A326" s="35">
        <v>18.925456185634985</v>
      </c>
      <c r="B326" s="35">
        <v>20.572434612724663</v>
      </c>
      <c r="C326" s="35">
        <v>136.36443313477184</v>
      </c>
      <c r="D326" s="96">
        <f>Data__2[[#This Row],[Project_1]]/J$4</f>
        <v>0.12616970790423324</v>
      </c>
      <c r="E326" s="96">
        <f>Data__2[[#This Row],[Project_2]]/K$4</f>
        <v>0.13714956408483109</v>
      </c>
      <c r="F326" s="96">
        <f>Data__2[[#This Row],[Market]]/L$4</f>
        <v>0.13636443313477184</v>
      </c>
      <c r="G326" s="35">
        <f>L$24*Data__2[[#This Row],[Return Market]]*J$4</f>
        <v>7.5758018408206667</v>
      </c>
      <c r="H326" s="35">
        <f>M$24*Data__2[[#This Row],[Return Market]]*K$4</f>
        <v>7.9545919328617005</v>
      </c>
      <c r="I326" s="35"/>
      <c r="J326" s="35"/>
      <c r="K326" s="35"/>
      <c r="L326" s="35"/>
      <c r="M326" s="35"/>
    </row>
    <row r="327" spans="1:13">
      <c r="A327" s="35">
        <v>6.6892788183759837</v>
      </c>
      <c r="B327" s="35">
        <v>15.490915405946939</v>
      </c>
      <c r="C327" s="35">
        <v>199.29310419687693</v>
      </c>
      <c r="D327" s="96">
        <f>Data__2[[#This Row],[Project_1]]/J$4</f>
        <v>4.4595192122506559E-2</v>
      </c>
      <c r="E327" s="96">
        <f>Data__2[[#This Row],[Project_2]]/K$4</f>
        <v>0.10327276937297959</v>
      </c>
      <c r="F327" s="96">
        <f>Data__2[[#This Row],[Market]]/L$4</f>
        <v>0.19929310419687693</v>
      </c>
      <c r="G327" s="35">
        <f>L$24*Data__2[[#This Row],[Return Market]]*J$4</f>
        <v>11.071839122048731</v>
      </c>
      <c r="H327" s="35">
        <f>M$24*Data__2[[#This Row],[Return Market]]*K$4</f>
        <v>11.625431078151168</v>
      </c>
      <c r="I327" s="35"/>
      <c r="J327" s="35"/>
      <c r="K327" s="35"/>
      <c r="L327" s="35"/>
      <c r="M327" s="35"/>
    </row>
    <row r="328" spans="1:13">
      <c r="A328" s="35">
        <v>46.833386413154876</v>
      </c>
      <c r="B328" s="35">
        <v>21.433775004872388</v>
      </c>
      <c r="C328" s="35">
        <v>-4.0256566467788133</v>
      </c>
      <c r="D328" s="96">
        <f>Data__2[[#This Row],[Project_1]]/J$4</f>
        <v>0.31222257608769916</v>
      </c>
      <c r="E328" s="96">
        <f>Data__2[[#This Row],[Project_2]]/K$4</f>
        <v>0.14289183336581593</v>
      </c>
      <c r="F328" s="96">
        <f>Data__2[[#This Row],[Market]]/L$4</f>
        <v>-4.0256566467788135E-3</v>
      </c>
      <c r="G328" s="35">
        <f>L$24*Data__2[[#This Row],[Return Market]]*J$4</f>
        <v>-0.2236475914877121</v>
      </c>
      <c r="H328" s="35">
        <f>M$24*Data__2[[#This Row],[Return Market]]*K$4</f>
        <v>-0.23482997106209777</v>
      </c>
      <c r="I328" s="35"/>
      <c r="J328" s="35"/>
      <c r="K328" s="35"/>
      <c r="L328" s="35"/>
      <c r="M328" s="35"/>
    </row>
    <row r="329" spans="1:13">
      <c r="A329" s="35">
        <v>13.054698549306046</v>
      </c>
      <c r="B329" s="35">
        <v>16.477911676202947</v>
      </c>
      <c r="C329" s="35">
        <v>-153.38069811217051</v>
      </c>
      <c r="D329" s="96">
        <f>Data__2[[#This Row],[Project_1]]/J$4</f>
        <v>8.7031323662040305E-2</v>
      </c>
      <c r="E329" s="96">
        <f>Data__2[[#This Row],[Project_2]]/K$4</f>
        <v>0.10985274450801964</v>
      </c>
      <c r="F329" s="96">
        <f>Data__2[[#This Row],[Market]]/L$4</f>
        <v>-0.1533806981121705</v>
      </c>
      <c r="G329" s="35">
        <f>L$24*Data__2[[#This Row],[Return Market]]*J$4</f>
        <v>-8.521149895120594</v>
      </c>
      <c r="H329" s="35">
        <f>M$24*Data__2[[#This Row],[Return Market]]*K$4</f>
        <v>-8.947207389876624</v>
      </c>
      <c r="I329" s="35"/>
      <c r="J329" s="35"/>
      <c r="K329" s="35"/>
      <c r="L329" s="35"/>
      <c r="M329" s="35"/>
    </row>
    <row r="330" spans="1:13">
      <c r="A330" s="35">
        <v>8.3779299876133386</v>
      </c>
      <c r="B330" s="35">
        <v>17.691796977785806</v>
      </c>
      <c r="C330" s="35">
        <v>170.44183820525831</v>
      </c>
      <c r="D330" s="96">
        <f>Data__2[[#This Row],[Project_1]]/J$4</f>
        <v>5.5852866584088924E-2</v>
      </c>
      <c r="E330" s="96">
        <f>Data__2[[#This Row],[Project_2]]/K$4</f>
        <v>0.11794531318523871</v>
      </c>
      <c r="F330" s="96">
        <f>Data__2[[#This Row],[Market]]/L$4</f>
        <v>0.17044183820525829</v>
      </c>
      <c r="G330" s="35">
        <f>L$24*Data__2[[#This Row],[Return Market]]*J$4</f>
        <v>9.4689910114032489</v>
      </c>
      <c r="H330" s="35">
        <f>M$24*Data__2[[#This Row],[Return Market]]*K$4</f>
        <v>9.9424405619734131</v>
      </c>
      <c r="I330" s="35"/>
      <c r="J330" s="35"/>
      <c r="K330" s="35"/>
      <c r="L330" s="35"/>
      <c r="M330" s="35"/>
    </row>
    <row r="331" spans="1:13">
      <c r="A331" s="35">
        <v>44.403092069674337</v>
      </c>
      <c r="B331" s="35">
        <v>26.085305899619083</v>
      </c>
      <c r="C331" s="35">
        <v>355.25748033536178</v>
      </c>
      <c r="D331" s="96">
        <f>Data__2[[#This Row],[Project_1]]/J$4</f>
        <v>0.2960206137978289</v>
      </c>
      <c r="E331" s="96">
        <f>Data__2[[#This Row],[Project_2]]/K$4</f>
        <v>0.1739020393307939</v>
      </c>
      <c r="F331" s="96">
        <f>Data__2[[#This Row],[Market]]/L$4</f>
        <v>0.35525748033536175</v>
      </c>
      <c r="G331" s="35">
        <f>L$24*Data__2[[#This Row],[Return Market]]*J$4</f>
        <v>19.736526685297896</v>
      </c>
      <c r="H331" s="35">
        <f>M$24*Data__2[[#This Row],[Return Market]]*K$4</f>
        <v>20.723353019562797</v>
      </c>
      <c r="I331" s="35"/>
      <c r="J331" s="35"/>
      <c r="K331" s="35"/>
      <c r="L331" s="35"/>
      <c r="M331" s="35"/>
    </row>
    <row r="332" spans="1:13">
      <c r="A332" s="35">
        <v>4.9203154966960758</v>
      </c>
      <c r="B332" s="35">
        <v>15.872354293690439</v>
      </c>
      <c r="C332" s="35">
        <v>106.3498325773411</v>
      </c>
      <c r="D332" s="96">
        <f>Data__2[[#This Row],[Project_1]]/J$4</f>
        <v>3.2802103311307174E-2</v>
      </c>
      <c r="E332" s="96">
        <f>Data__2[[#This Row],[Project_2]]/K$4</f>
        <v>0.10581569529126959</v>
      </c>
      <c r="F332" s="96">
        <f>Data__2[[#This Row],[Market]]/L$4</f>
        <v>0.10634983257734111</v>
      </c>
      <c r="G332" s="35">
        <f>L$24*Data__2[[#This Row],[Return Market]]*J$4</f>
        <v>5.9083240320745132</v>
      </c>
      <c r="H332" s="35">
        <f>M$24*Data__2[[#This Row],[Return Market]]*K$4</f>
        <v>6.2037402336782401</v>
      </c>
      <c r="I332" s="35"/>
      <c r="J332" s="35"/>
      <c r="K332" s="35"/>
      <c r="L332" s="35"/>
      <c r="M332" s="35"/>
    </row>
    <row r="333" spans="1:13">
      <c r="A333" s="35">
        <v>17.237922215789155</v>
      </c>
      <c r="B333" s="35">
        <v>18.843051240892589</v>
      </c>
      <c r="C333" s="35">
        <v>78.889622082862005</v>
      </c>
      <c r="D333" s="96">
        <f>Data__2[[#This Row],[Project_1]]/J$4</f>
        <v>0.11491948143859436</v>
      </c>
      <c r="E333" s="96">
        <f>Data__2[[#This Row],[Project_2]]/K$4</f>
        <v>0.12562034160595059</v>
      </c>
      <c r="F333" s="96">
        <f>Data__2[[#This Row],[Market]]/L$4</f>
        <v>7.8889622082862002E-2</v>
      </c>
      <c r="G333" s="35">
        <f>L$24*Data__2[[#This Row],[Return Market]]*J$4</f>
        <v>4.382756782381227</v>
      </c>
      <c r="H333" s="35">
        <f>M$24*Data__2[[#This Row],[Return Market]]*K$4</f>
        <v>4.6018946215002892</v>
      </c>
      <c r="I333" s="35"/>
      <c r="J333" s="35"/>
      <c r="K333" s="35"/>
      <c r="L333" s="35"/>
      <c r="M333" s="35"/>
    </row>
    <row r="334" spans="1:13">
      <c r="A334" s="35">
        <v>-23.200859527450746</v>
      </c>
      <c r="B334" s="35">
        <v>5.3737220356939037</v>
      </c>
      <c r="C334" s="35">
        <v>-5.6927240473334706</v>
      </c>
      <c r="D334" s="96">
        <f>Data__2[[#This Row],[Project_1]]/J$4</f>
        <v>-0.15467239684967163</v>
      </c>
      <c r="E334" s="96">
        <f>Data__2[[#This Row],[Project_2]]/K$4</f>
        <v>3.5824813571292691E-2</v>
      </c>
      <c r="F334" s="96">
        <f>Data__2[[#This Row],[Market]]/L$4</f>
        <v>-5.6927240473334702E-3</v>
      </c>
      <c r="G334" s="35">
        <f>L$24*Data__2[[#This Row],[Return Market]]*J$4</f>
        <v>-0.31626244707408202</v>
      </c>
      <c r="H334" s="35">
        <f>M$24*Data__2[[#This Row],[Return Market]]*K$4</f>
        <v>-0.33207556942778615</v>
      </c>
      <c r="I334" s="35"/>
      <c r="J334" s="35"/>
      <c r="K334" s="35"/>
      <c r="L334" s="35"/>
      <c r="M334" s="35"/>
    </row>
    <row r="335" spans="1:13">
      <c r="A335" s="35">
        <v>36.802002158302869</v>
      </c>
      <c r="B335" s="35">
        <v>26.030552635810263</v>
      </c>
      <c r="C335" s="35">
        <v>187.54117122549292</v>
      </c>
      <c r="D335" s="96">
        <f>Data__2[[#This Row],[Project_1]]/J$4</f>
        <v>0.24534668105535246</v>
      </c>
      <c r="E335" s="96">
        <f>Data__2[[#This Row],[Project_2]]/K$4</f>
        <v>0.17353701757206841</v>
      </c>
      <c r="F335" s="96">
        <f>Data__2[[#This Row],[Market]]/L$4</f>
        <v>0.18754117122549291</v>
      </c>
      <c r="G335" s="35">
        <f>L$24*Data__2[[#This Row],[Return Market]]*J$4</f>
        <v>10.418953956971841</v>
      </c>
      <c r="H335" s="35">
        <f>M$24*Data__2[[#This Row],[Return Market]]*K$4</f>
        <v>10.939901654820433</v>
      </c>
      <c r="I335" s="35"/>
      <c r="J335" s="35"/>
      <c r="K335" s="35"/>
      <c r="L335" s="35"/>
      <c r="M335" s="35"/>
    </row>
    <row r="336" spans="1:13">
      <c r="A336" s="35">
        <v>17.794035510789513</v>
      </c>
      <c r="B336" s="35">
        <v>24.740172619701209</v>
      </c>
      <c r="C336" s="35">
        <v>210.24127665591857</v>
      </c>
      <c r="D336" s="96">
        <f>Data__2[[#This Row],[Project_1]]/J$4</f>
        <v>0.11862690340526343</v>
      </c>
      <c r="E336" s="96">
        <f>Data__2[[#This Row],[Project_2]]/K$4</f>
        <v>0.1649344841313414</v>
      </c>
      <c r="F336" s="96">
        <f>Data__2[[#This Row],[Market]]/L$4</f>
        <v>0.21024127665591857</v>
      </c>
      <c r="G336" s="35">
        <f>L$24*Data__2[[#This Row],[Return Market]]*J$4</f>
        <v>11.680070925328822</v>
      </c>
      <c r="H336" s="35">
        <f>M$24*Data__2[[#This Row],[Return Market]]*K$4</f>
        <v>12.264074471595265</v>
      </c>
      <c r="I336" s="35"/>
      <c r="J336" s="35"/>
      <c r="K336" s="35"/>
      <c r="L336" s="35"/>
      <c r="M336" s="35"/>
    </row>
    <row r="337" spans="1:13">
      <c r="A337" s="35">
        <v>26.770848235458725</v>
      </c>
      <c r="B337" s="35">
        <v>28.604876626015454</v>
      </c>
      <c r="C337" s="35">
        <v>269.30079971963175</v>
      </c>
      <c r="D337" s="96">
        <f>Data__2[[#This Row],[Project_1]]/J$4</f>
        <v>0.17847232156972484</v>
      </c>
      <c r="E337" s="96">
        <f>Data__2[[#This Row],[Project_2]]/K$4</f>
        <v>0.19069917750676968</v>
      </c>
      <c r="F337" s="96">
        <f>Data__2[[#This Row],[Market]]/L$4</f>
        <v>0.26930079971963178</v>
      </c>
      <c r="G337" s="35">
        <f>L$24*Data__2[[#This Row],[Return Market]]*J$4</f>
        <v>14.961155539979559</v>
      </c>
      <c r="H337" s="35">
        <f>M$24*Data__2[[#This Row],[Return Market]]*K$4</f>
        <v>15.709213316978541</v>
      </c>
      <c r="I337" s="35"/>
      <c r="J337" s="35"/>
      <c r="K337" s="35"/>
      <c r="L337" s="35"/>
      <c r="M337" s="35"/>
    </row>
    <row r="338" spans="1:13">
      <c r="A338" s="35">
        <v>56.244858160200252</v>
      </c>
      <c r="B338" s="35">
        <v>41.158639444882155</v>
      </c>
      <c r="C338" s="35">
        <v>428.73353072698808</v>
      </c>
      <c r="D338" s="96">
        <f>Data__2[[#This Row],[Project_1]]/J$4</f>
        <v>0.37496572106800169</v>
      </c>
      <c r="E338" s="96">
        <f>Data__2[[#This Row],[Project_2]]/K$4</f>
        <v>0.27439092963254769</v>
      </c>
      <c r="F338" s="96">
        <f>Data__2[[#This Row],[Market]]/L$4</f>
        <v>0.42873353072698805</v>
      </c>
      <c r="G338" s="35">
        <f>L$24*Data__2[[#This Row],[Return Market]]*J$4</f>
        <v>23.818529484832698</v>
      </c>
      <c r="H338" s="35">
        <f>M$24*Data__2[[#This Row],[Return Market]]*K$4</f>
        <v>25.009455959074334</v>
      </c>
      <c r="I338" s="35"/>
      <c r="J338" s="35"/>
      <c r="K338" s="35"/>
      <c r="L338" s="35"/>
      <c r="M338" s="35"/>
    </row>
    <row r="339" spans="1:13">
      <c r="A339" s="35">
        <v>41.282869118967781</v>
      </c>
      <c r="B339" s="35">
        <v>11.647957895723813</v>
      </c>
      <c r="C339" s="35">
        <v>317.92342775640424</v>
      </c>
      <c r="D339" s="96">
        <f>Data__2[[#This Row],[Project_1]]/J$4</f>
        <v>0.27521912745978522</v>
      </c>
      <c r="E339" s="96">
        <f>Data__2[[#This Row],[Project_2]]/K$4</f>
        <v>7.7653052638158748E-2</v>
      </c>
      <c r="F339" s="96">
        <f>Data__2[[#This Row],[Market]]/L$4</f>
        <v>0.31792342775640425</v>
      </c>
      <c r="G339" s="35">
        <f>L$24*Data__2[[#This Row],[Return Market]]*J$4</f>
        <v>17.66241265313359</v>
      </c>
      <c r="H339" s="35">
        <f>M$24*Data__2[[#This Row],[Return Market]]*K$4</f>
        <v>18.545533285790274</v>
      </c>
      <c r="I339" s="35"/>
      <c r="J339" s="35"/>
      <c r="K339" s="35"/>
      <c r="L339" s="35"/>
      <c r="M339" s="35"/>
    </row>
    <row r="340" spans="1:13">
      <c r="A340" s="35">
        <v>8.2752603799358333</v>
      </c>
      <c r="B340" s="35">
        <v>12.813470656528601</v>
      </c>
      <c r="C340" s="35">
        <v>109.6926782935189</v>
      </c>
      <c r="D340" s="96">
        <f>Data__2[[#This Row],[Project_1]]/J$4</f>
        <v>5.5168402532905558E-2</v>
      </c>
      <c r="E340" s="96">
        <f>Data__2[[#This Row],[Project_2]]/K$4</f>
        <v>8.5423137710190666E-2</v>
      </c>
      <c r="F340" s="96">
        <f>Data__2[[#This Row],[Market]]/L$4</f>
        <v>0.10969267829351889</v>
      </c>
      <c r="G340" s="35">
        <f>L$24*Data__2[[#This Row],[Return Market]]*J$4</f>
        <v>6.094037682973279</v>
      </c>
      <c r="H340" s="35">
        <f>M$24*Data__2[[#This Row],[Return Market]]*K$4</f>
        <v>6.398739567121944</v>
      </c>
      <c r="I340" s="35"/>
      <c r="J340" s="35"/>
      <c r="K340" s="35"/>
      <c r="L340" s="35"/>
      <c r="M340" s="35"/>
    </row>
    <row r="341" spans="1:13">
      <c r="A341" s="35">
        <v>14.349812294411951</v>
      </c>
      <c r="B341" s="35">
        <v>6.9776041493016034</v>
      </c>
      <c r="C341" s="35">
        <v>99.815001160532901</v>
      </c>
      <c r="D341" s="96">
        <f>Data__2[[#This Row],[Project_1]]/J$4</f>
        <v>9.5665415296079678E-2</v>
      </c>
      <c r="E341" s="96">
        <f>Data__2[[#This Row],[Project_2]]/K$4</f>
        <v>4.6517360995344023E-2</v>
      </c>
      <c r="F341" s="96">
        <f>Data__2[[#This Row],[Market]]/L$4</f>
        <v>9.9815001160532907E-2</v>
      </c>
      <c r="G341" s="35">
        <f>L$24*Data__2[[#This Row],[Return Market]]*J$4</f>
        <v>5.5452778422518341</v>
      </c>
      <c r="H341" s="35">
        <f>M$24*Data__2[[#This Row],[Return Market]]*K$4</f>
        <v>5.8225417343644263</v>
      </c>
      <c r="I341" s="35"/>
      <c r="J341" s="35"/>
      <c r="K341" s="35"/>
      <c r="L341" s="35"/>
      <c r="M341" s="35"/>
    </row>
    <row r="342" spans="1:13">
      <c r="A342" s="35">
        <v>32.661872980452067</v>
      </c>
      <c r="B342" s="35">
        <v>10.495553424450552</v>
      </c>
      <c r="C342" s="35">
        <v>23.893736563847497</v>
      </c>
      <c r="D342" s="96">
        <f>Data__2[[#This Row],[Project_1]]/J$4</f>
        <v>0.21774581986968045</v>
      </c>
      <c r="E342" s="96">
        <f>Data__2[[#This Row],[Project_2]]/K$4</f>
        <v>6.9970356163003677E-2</v>
      </c>
      <c r="F342" s="96">
        <f>Data__2[[#This Row],[Market]]/L$4</f>
        <v>2.3893736563847499E-2</v>
      </c>
      <c r="G342" s="35">
        <f>L$24*Data__2[[#This Row],[Return Market]]*J$4</f>
        <v>1.3274298091026402</v>
      </c>
      <c r="H342" s="35">
        <f>M$24*Data__2[[#This Row],[Return Market]]*K$4</f>
        <v>1.3938012995577727</v>
      </c>
      <c r="I342" s="35"/>
      <c r="J342" s="35"/>
      <c r="K342" s="35"/>
      <c r="L342" s="35"/>
      <c r="M342" s="35"/>
    </row>
    <row r="343" spans="1:13">
      <c r="A343" s="35">
        <v>11.711092314895856</v>
      </c>
      <c r="B343" s="35">
        <v>10.470605333116946</v>
      </c>
      <c r="C343" s="35">
        <v>-197.73180080404893</v>
      </c>
      <c r="D343" s="96">
        <f>Data__2[[#This Row],[Project_1]]/J$4</f>
        <v>7.8073948765972373E-2</v>
      </c>
      <c r="E343" s="96">
        <f>Data__2[[#This Row],[Project_2]]/K$4</f>
        <v>6.9804035554112978E-2</v>
      </c>
      <c r="F343" s="96">
        <f>Data__2[[#This Row],[Market]]/L$4</f>
        <v>-0.19773180080404892</v>
      </c>
      <c r="G343" s="35">
        <f>L$24*Data__2[[#This Row],[Return Market]]*J$4</f>
        <v>-10.985100044669396</v>
      </c>
      <c r="H343" s="35">
        <f>M$24*Data__2[[#This Row],[Return Market]]*K$4</f>
        <v>-11.534355046902869</v>
      </c>
      <c r="I343" s="35"/>
      <c r="J343" s="35"/>
      <c r="K343" s="35"/>
      <c r="L343" s="35"/>
      <c r="M343" s="35"/>
    </row>
    <row r="344" spans="1:13">
      <c r="A344" s="35">
        <v>1.0456062975872999</v>
      </c>
      <c r="B344" s="35">
        <v>0.41598344214672167</v>
      </c>
      <c r="C344" s="35">
        <v>-93.096063791612295</v>
      </c>
      <c r="D344" s="96">
        <f>Data__2[[#This Row],[Project_1]]/J$4</f>
        <v>6.9707086505819997E-3</v>
      </c>
      <c r="E344" s="96">
        <f>Data__2[[#This Row],[Project_2]]/K$4</f>
        <v>2.7732229476448112E-3</v>
      </c>
      <c r="F344" s="96">
        <f>Data__2[[#This Row],[Market]]/L$4</f>
        <v>-9.3096063791612296E-2</v>
      </c>
      <c r="G344" s="35">
        <f>L$24*Data__2[[#This Row],[Return Market]]*J$4</f>
        <v>-5.1720035439784668</v>
      </c>
      <c r="H344" s="35">
        <f>M$24*Data__2[[#This Row],[Return Market]]*K$4</f>
        <v>-5.4306037211773912</v>
      </c>
      <c r="I344" s="35"/>
      <c r="J344" s="35"/>
      <c r="K344" s="35"/>
      <c r="L344" s="35"/>
      <c r="M344" s="35"/>
    </row>
    <row r="345" spans="1:13">
      <c r="A345" s="35">
        <v>24.362043117580722</v>
      </c>
      <c r="B345" s="35">
        <v>-4.138585583913601</v>
      </c>
      <c r="C345" s="35">
        <v>-150.09843112327994</v>
      </c>
      <c r="D345" s="96">
        <f>Data__2[[#This Row],[Project_1]]/J$4</f>
        <v>0.16241362078387148</v>
      </c>
      <c r="E345" s="96">
        <f>Data__2[[#This Row],[Project_2]]/K$4</f>
        <v>-2.7590570559424005E-2</v>
      </c>
      <c r="F345" s="96">
        <f>Data__2[[#This Row],[Market]]/L$4</f>
        <v>-0.15009843112327995</v>
      </c>
      <c r="G345" s="35">
        <f>L$24*Data__2[[#This Row],[Return Market]]*J$4</f>
        <v>-8.3388017290711183</v>
      </c>
      <c r="H345" s="35">
        <f>M$24*Data__2[[#This Row],[Return Market]]*K$4</f>
        <v>-8.755741815524674</v>
      </c>
      <c r="I345" s="35"/>
      <c r="J345" s="35"/>
      <c r="K345" s="35"/>
      <c r="L345" s="35"/>
      <c r="M345" s="35"/>
    </row>
    <row r="346" spans="1:13">
      <c r="A346" s="35">
        <v>28.78664678236099</v>
      </c>
      <c r="B346" s="35">
        <v>41.415351296766502</v>
      </c>
      <c r="C346" s="35">
        <v>343.87157843614358</v>
      </c>
      <c r="D346" s="96">
        <f>Data__2[[#This Row],[Project_1]]/J$4</f>
        <v>0.19191097854907327</v>
      </c>
      <c r="E346" s="96">
        <f>Data__2[[#This Row],[Project_2]]/K$4</f>
        <v>0.27610234197844336</v>
      </c>
      <c r="F346" s="96">
        <f>Data__2[[#This Row],[Market]]/L$4</f>
        <v>0.34387157843614358</v>
      </c>
      <c r="G346" s="35">
        <f>L$24*Data__2[[#This Row],[Return Market]]*J$4</f>
        <v>19.10397657978578</v>
      </c>
      <c r="H346" s="35">
        <f>M$24*Data__2[[#This Row],[Return Market]]*K$4</f>
        <v>20.059175408775065</v>
      </c>
      <c r="I346" s="35"/>
      <c r="J346" s="35"/>
      <c r="K346" s="35"/>
      <c r="L346" s="35"/>
      <c r="M346" s="35"/>
    </row>
    <row r="347" spans="1:13">
      <c r="A347" s="35">
        <v>7.4462855482034431</v>
      </c>
      <c r="B347" s="35">
        <v>10.600042432001874</v>
      </c>
      <c r="C347" s="35">
        <v>265.3419774308303</v>
      </c>
      <c r="D347" s="96">
        <f>Data__2[[#This Row],[Project_1]]/J$4</f>
        <v>4.9641903654689623E-2</v>
      </c>
      <c r="E347" s="96">
        <f>Data__2[[#This Row],[Project_2]]/K$4</f>
        <v>7.0666949546679167E-2</v>
      </c>
      <c r="F347" s="96">
        <f>Data__2[[#This Row],[Market]]/L$4</f>
        <v>0.26534197743083032</v>
      </c>
      <c r="G347" s="35">
        <f>L$24*Data__2[[#This Row],[Return Market]]*J$4</f>
        <v>14.74122096837948</v>
      </c>
      <c r="H347" s="35">
        <f>M$24*Data__2[[#This Row],[Return Market]]*K$4</f>
        <v>15.478282016798454</v>
      </c>
      <c r="I347" s="35"/>
      <c r="J347" s="35"/>
      <c r="K347" s="35"/>
      <c r="L347" s="35"/>
      <c r="M347" s="35"/>
    </row>
    <row r="348" spans="1:13">
      <c r="A348" s="35">
        <v>6.6248574688325625</v>
      </c>
      <c r="B348" s="35">
        <v>2.8518200648741647</v>
      </c>
      <c r="C348" s="35">
        <v>-117.10478981114522</v>
      </c>
      <c r="D348" s="96">
        <f>Data__2[[#This Row],[Project_1]]/J$4</f>
        <v>4.4165716458883751E-2</v>
      </c>
      <c r="E348" s="96">
        <f>Data__2[[#This Row],[Project_2]]/K$4</f>
        <v>1.9012133765827766E-2</v>
      </c>
      <c r="F348" s="96">
        <f>Data__2[[#This Row],[Market]]/L$4</f>
        <v>-0.11710478981114522</v>
      </c>
      <c r="G348" s="35">
        <f>L$24*Data__2[[#This Row],[Return Market]]*J$4</f>
        <v>-6.5058216561747422</v>
      </c>
      <c r="H348" s="35">
        <f>M$24*Data__2[[#This Row],[Return Market]]*K$4</f>
        <v>-6.8311127389834807</v>
      </c>
      <c r="I348" s="35"/>
      <c r="J348" s="35"/>
      <c r="K348" s="35"/>
      <c r="L348" s="35"/>
      <c r="M348" s="35"/>
    </row>
    <row r="349" spans="1:13">
      <c r="A349" s="35">
        <v>-6.9459175670883937</v>
      </c>
      <c r="B349" s="35">
        <v>14.977031708313222</v>
      </c>
      <c r="C349" s="35">
        <v>-97.589465026770625</v>
      </c>
      <c r="D349" s="96">
        <f>Data__2[[#This Row],[Project_1]]/J$4</f>
        <v>-4.6306117113922622E-2</v>
      </c>
      <c r="E349" s="96">
        <f>Data__2[[#This Row],[Project_2]]/K$4</f>
        <v>9.9846878055421473E-2</v>
      </c>
      <c r="F349" s="96">
        <f>Data__2[[#This Row],[Market]]/L$4</f>
        <v>-9.7589465026770628E-2</v>
      </c>
      <c r="G349" s="35">
        <f>L$24*Data__2[[#This Row],[Return Market]]*J$4</f>
        <v>-5.4216369459317084</v>
      </c>
      <c r="H349" s="35">
        <f>M$24*Data__2[[#This Row],[Return Market]]*K$4</f>
        <v>-5.6927187932282939</v>
      </c>
      <c r="I349" s="35"/>
      <c r="J349" s="35"/>
      <c r="K349" s="35"/>
      <c r="L349" s="35"/>
      <c r="M349" s="35"/>
    </row>
    <row r="350" spans="1:13">
      <c r="A350" s="35">
        <v>5.6112512693746606</v>
      </c>
      <c r="B350" s="35">
        <v>14.382058585492441</v>
      </c>
      <c r="C350" s="35">
        <v>32.732863724251203</v>
      </c>
      <c r="D350" s="96">
        <f>Data__2[[#This Row],[Project_1]]/J$4</f>
        <v>3.7408341795831072E-2</v>
      </c>
      <c r="E350" s="96">
        <f>Data__2[[#This Row],[Project_2]]/K$4</f>
        <v>9.5880390569949611E-2</v>
      </c>
      <c r="F350" s="96">
        <f>Data__2[[#This Row],[Market]]/L$4</f>
        <v>3.2732863724251202E-2</v>
      </c>
      <c r="G350" s="35">
        <f>L$24*Data__2[[#This Row],[Return Market]]*J$4</f>
        <v>1.8184924291250688</v>
      </c>
      <c r="H350" s="35">
        <f>M$24*Data__2[[#This Row],[Return Market]]*K$4</f>
        <v>1.9094170505813226</v>
      </c>
      <c r="I350" s="35"/>
      <c r="J350" s="35"/>
      <c r="K350" s="35"/>
      <c r="L350" s="35"/>
      <c r="M350" s="35"/>
    </row>
    <row r="351" spans="1:13">
      <c r="A351" s="35">
        <v>-4.9866196708942567</v>
      </c>
      <c r="B351" s="35">
        <v>-5.2154835125684595</v>
      </c>
      <c r="C351" s="35">
        <v>-10.403055700505604</v>
      </c>
      <c r="D351" s="96">
        <f>Data__2[[#This Row],[Project_1]]/J$4</f>
        <v>-3.3244131139295044E-2</v>
      </c>
      <c r="E351" s="96">
        <f>Data__2[[#This Row],[Project_2]]/K$4</f>
        <v>-3.476989008378973E-2</v>
      </c>
      <c r="F351" s="96">
        <f>Data__2[[#This Row],[Market]]/L$4</f>
        <v>-1.0403055700505605E-2</v>
      </c>
      <c r="G351" s="35">
        <f>L$24*Data__2[[#This Row],[Return Market]]*J$4</f>
        <v>-0.5779475389169787</v>
      </c>
      <c r="H351" s="35">
        <f>M$24*Data__2[[#This Row],[Return Market]]*K$4</f>
        <v>-0.60684491586282774</v>
      </c>
      <c r="I351" s="35"/>
      <c r="J351" s="35"/>
      <c r="K351" s="35"/>
      <c r="L351" s="35"/>
      <c r="M351" s="35"/>
    </row>
    <row r="352" spans="1:13">
      <c r="A352" s="35">
        <v>-12.746355946387531</v>
      </c>
      <c r="B352" s="35">
        <v>-9.3855917100602788</v>
      </c>
      <c r="C352" s="35">
        <v>-204.76296225406878</v>
      </c>
      <c r="D352" s="96">
        <f>Data__2[[#This Row],[Project_1]]/J$4</f>
        <v>-8.4975706309250207E-2</v>
      </c>
      <c r="E352" s="96">
        <f>Data__2[[#This Row],[Project_2]]/K$4</f>
        <v>-6.2570611400401863E-2</v>
      </c>
      <c r="F352" s="96">
        <f>Data__2[[#This Row],[Market]]/L$4</f>
        <v>-0.20476296225406879</v>
      </c>
      <c r="G352" s="35">
        <f>L$24*Data__2[[#This Row],[Return Market]]*J$4</f>
        <v>-11.375720125226056</v>
      </c>
      <c r="H352" s="35">
        <f>M$24*Data__2[[#This Row],[Return Market]]*K$4</f>
        <v>-11.94450613148736</v>
      </c>
      <c r="I352" s="35"/>
      <c r="J352" s="35"/>
      <c r="K352" s="35"/>
      <c r="L352" s="35"/>
      <c r="M352" s="35"/>
    </row>
    <row r="353" spans="1:13">
      <c r="A353" s="35">
        <v>2.3304300487943053</v>
      </c>
      <c r="B353" s="35">
        <v>37.386334545865388</v>
      </c>
      <c r="C353" s="35">
        <v>460.29957463878054</v>
      </c>
      <c r="D353" s="96">
        <f>Data__2[[#This Row],[Project_1]]/J$4</f>
        <v>1.5536200325295369E-2</v>
      </c>
      <c r="E353" s="96">
        <f>Data__2[[#This Row],[Project_2]]/K$4</f>
        <v>0.24924223030576925</v>
      </c>
      <c r="F353" s="96">
        <f>Data__2[[#This Row],[Market]]/L$4</f>
        <v>0.46029957463878052</v>
      </c>
      <c r="G353" s="35">
        <f>L$24*Data__2[[#This Row],[Return Market]]*J$4</f>
        <v>25.572198591043392</v>
      </c>
      <c r="H353" s="35">
        <f>M$24*Data__2[[#This Row],[Return Market]]*K$4</f>
        <v>26.850808520595564</v>
      </c>
      <c r="I353" s="35"/>
      <c r="J353" s="35"/>
      <c r="K353" s="35"/>
      <c r="L353" s="35"/>
      <c r="M353" s="35"/>
    </row>
    <row r="354" spans="1:13">
      <c r="A354" s="35">
        <v>21.414504950690009</v>
      </c>
      <c r="B354" s="35">
        <v>27.662953651071614</v>
      </c>
      <c r="C354" s="35">
        <v>253.83403291597875</v>
      </c>
      <c r="D354" s="96">
        <f>Data__2[[#This Row],[Project_1]]/J$4</f>
        <v>0.14276336633793341</v>
      </c>
      <c r="E354" s="96">
        <f>Data__2[[#This Row],[Project_2]]/K$4</f>
        <v>0.18441969100714409</v>
      </c>
      <c r="F354" s="96">
        <f>Data__2[[#This Row],[Market]]/L$4</f>
        <v>0.25383403291597878</v>
      </c>
      <c r="G354" s="35">
        <f>L$24*Data__2[[#This Row],[Return Market]]*J$4</f>
        <v>14.101890717554394</v>
      </c>
      <c r="H354" s="35">
        <f>M$24*Data__2[[#This Row],[Return Market]]*K$4</f>
        <v>14.806985253432114</v>
      </c>
      <c r="I354" s="35"/>
      <c r="J354" s="35"/>
      <c r="K354" s="35"/>
      <c r="L354" s="35"/>
      <c r="M354" s="35"/>
    </row>
    <row r="355" spans="1:13">
      <c r="A355" s="35">
        <v>32.013488677001298</v>
      </c>
      <c r="B355" s="35">
        <v>21.506793533312539</v>
      </c>
      <c r="C355" s="35">
        <v>50.692293427044618</v>
      </c>
      <c r="D355" s="96">
        <f>Data__2[[#This Row],[Project_1]]/J$4</f>
        <v>0.21342325784667532</v>
      </c>
      <c r="E355" s="96">
        <f>Data__2[[#This Row],[Project_2]]/K$4</f>
        <v>0.14337862355541692</v>
      </c>
      <c r="F355" s="96">
        <f>Data__2[[#This Row],[Market]]/L$4</f>
        <v>5.0692293427044614E-2</v>
      </c>
      <c r="G355" s="35">
        <f>L$24*Data__2[[#This Row],[Return Market]]*J$4</f>
        <v>2.8162385237247038</v>
      </c>
      <c r="H355" s="35">
        <f>M$24*Data__2[[#This Row],[Return Market]]*K$4</f>
        <v>2.9570504499109398</v>
      </c>
      <c r="I355" s="35"/>
      <c r="J355" s="35"/>
      <c r="K355" s="35"/>
      <c r="L355" s="35"/>
      <c r="M355" s="35"/>
    </row>
    <row r="356" spans="1:13">
      <c r="A356" s="35">
        <v>-19.714445626068812</v>
      </c>
      <c r="B356" s="35">
        <v>15.811877418953639</v>
      </c>
      <c r="C356" s="35">
        <v>66.067147203174017</v>
      </c>
      <c r="D356" s="96">
        <f>Data__2[[#This Row],[Project_1]]/J$4</f>
        <v>-0.13142963750712541</v>
      </c>
      <c r="E356" s="96">
        <f>Data__2[[#This Row],[Project_2]]/K$4</f>
        <v>0.10541251612635759</v>
      </c>
      <c r="F356" s="96">
        <f>Data__2[[#This Row],[Market]]/L$4</f>
        <v>6.6067147203174012E-2</v>
      </c>
      <c r="G356" s="35">
        <f>L$24*Data__2[[#This Row],[Return Market]]*J$4</f>
        <v>3.6703970668430048</v>
      </c>
      <c r="H356" s="35">
        <f>M$24*Data__2[[#This Row],[Return Market]]*K$4</f>
        <v>3.853916920185156</v>
      </c>
      <c r="I356" s="35"/>
      <c r="J356" s="35"/>
      <c r="K356" s="35"/>
      <c r="L356" s="35"/>
      <c r="M356" s="35"/>
    </row>
    <row r="357" spans="1:13">
      <c r="A357" s="35">
        <v>24.627057409227589</v>
      </c>
      <c r="B357" s="35">
        <v>10.349576424500327</v>
      </c>
      <c r="C357" s="35">
        <v>90.020646685261227</v>
      </c>
      <c r="D357" s="96">
        <f>Data__2[[#This Row],[Project_1]]/J$4</f>
        <v>0.16418038272818392</v>
      </c>
      <c r="E357" s="96">
        <f>Data__2[[#This Row],[Project_2]]/K$4</f>
        <v>6.8997176163335519E-2</v>
      </c>
      <c r="F357" s="96">
        <f>Data__2[[#This Row],[Market]]/L$4</f>
        <v>9.0020646685261232E-2</v>
      </c>
      <c r="G357" s="35">
        <f>L$24*Data__2[[#This Row],[Return Market]]*J$4</f>
        <v>5.0011470380700738</v>
      </c>
      <c r="H357" s="35">
        <f>M$24*Data__2[[#This Row],[Return Market]]*K$4</f>
        <v>5.2512043899735792</v>
      </c>
      <c r="I357" s="35"/>
      <c r="J357" s="35"/>
      <c r="K357" s="35"/>
      <c r="L357" s="35"/>
      <c r="M357" s="35"/>
    </row>
    <row r="358" spans="1:13">
      <c r="A358" s="35">
        <v>-10.762023436908379</v>
      </c>
      <c r="B358" s="35">
        <v>-1.8517998446002011</v>
      </c>
      <c r="C358" s="35">
        <v>-110.44818515873979</v>
      </c>
      <c r="D358" s="96">
        <f>Data__2[[#This Row],[Project_1]]/J$4</f>
        <v>-7.1746822912722524E-2</v>
      </c>
      <c r="E358" s="96">
        <f>Data__2[[#This Row],[Project_2]]/K$4</f>
        <v>-1.2345332297334673E-2</v>
      </c>
      <c r="F358" s="96">
        <f>Data__2[[#This Row],[Market]]/L$4</f>
        <v>-0.11044818515873979</v>
      </c>
      <c r="G358" s="35">
        <f>L$24*Data__2[[#This Row],[Return Market]]*J$4</f>
        <v>-6.1360102865966617</v>
      </c>
      <c r="H358" s="35">
        <f>M$24*Data__2[[#This Row],[Return Market]]*K$4</f>
        <v>-6.4428108009264964</v>
      </c>
      <c r="I358" s="35"/>
      <c r="J358" s="35"/>
      <c r="K358" s="35"/>
      <c r="L358" s="35"/>
      <c r="M358" s="35"/>
    </row>
    <row r="359" spans="1:13">
      <c r="A359" s="35">
        <v>-21.314113513734164</v>
      </c>
      <c r="B359" s="35">
        <v>-11.125332577486134</v>
      </c>
      <c r="C359" s="35">
        <v>-2.2320015686410102</v>
      </c>
      <c r="D359" s="96">
        <f>Data__2[[#This Row],[Project_1]]/J$4</f>
        <v>-0.1420940900915611</v>
      </c>
      <c r="E359" s="96">
        <f>Data__2[[#This Row],[Project_2]]/K$4</f>
        <v>-7.4168883849907552E-2</v>
      </c>
      <c r="F359" s="96">
        <f>Data__2[[#This Row],[Market]]/L$4</f>
        <v>-2.2320015686410101E-3</v>
      </c>
      <c r="G359" s="35">
        <f>L$24*Data__2[[#This Row],[Return Market]]*J$4</f>
        <v>-0.12400008714672292</v>
      </c>
      <c r="H359" s="35">
        <f>M$24*Data__2[[#This Row],[Return Market]]*K$4</f>
        <v>-0.13020009150405909</v>
      </c>
      <c r="I359" s="35"/>
      <c r="J359" s="35"/>
      <c r="K359" s="35"/>
      <c r="L359" s="35"/>
      <c r="M359" s="35"/>
    </row>
    <row r="360" spans="1:13">
      <c r="A360" s="35">
        <v>-19.661332048146321</v>
      </c>
      <c r="B360" s="35">
        <v>-7.0961993088719382</v>
      </c>
      <c r="C360" s="35">
        <v>-10.108453300518931</v>
      </c>
      <c r="D360" s="96">
        <f>Data__2[[#This Row],[Project_1]]/J$4</f>
        <v>-0.13107554698764215</v>
      </c>
      <c r="E360" s="96">
        <f>Data__2[[#This Row],[Project_2]]/K$4</f>
        <v>-4.7307995392479589E-2</v>
      </c>
      <c r="F360" s="96">
        <f>Data__2[[#This Row],[Market]]/L$4</f>
        <v>-1.0108453300518931E-2</v>
      </c>
      <c r="G360" s="35">
        <f>L$24*Data__2[[#This Row],[Return Market]]*J$4</f>
        <v>-0.56158073891771909</v>
      </c>
      <c r="H360" s="35">
        <f>M$24*Data__2[[#This Row],[Return Market]]*K$4</f>
        <v>-0.58965977586360507</v>
      </c>
      <c r="I360" s="35"/>
      <c r="J360" s="35"/>
      <c r="K360" s="35"/>
      <c r="L360" s="35"/>
      <c r="M360" s="35"/>
    </row>
    <row r="361" spans="1:13">
      <c r="A361" s="35">
        <v>68.312029560526526</v>
      </c>
      <c r="B361" s="35">
        <v>25.537446944691975</v>
      </c>
      <c r="C361" s="35">
        <v>361.94076814701492</v>
      </c>
      <c r="D361" s="96">
        <f>Data__2[[#This Row],[Project_1]]/J$4</f>
        <v>0.45541353040351018</v>
      </c>
      <c r="E361" s="96">
        <f>Data__2[[#This Row],[Project_2]]/K$4</f>
        <v>0.17024964629794651</v>
      </c>
      <c r="F361" s="96">
        <f>Data__2[[#This Row],[Market]]/L$4</f>
        <v>0.36194076814701492</v>
      </c>
      <c r="G361" s="35">
        <f>L$24*Data__2[[#This Row],[Return Market]]*J$4</f>
        <v>20.107820452611964</v>
      </c>
      <c r="H361" s="35">
        <f>M$24*Data__2[[#This Row],[Return Market]]*K$4</f>
        <v>21.113211475242565</v>
      </c>
      <c r="I361" s="35"/>
      <c r="J361" s="35"/>
      <c r="K361" s="35"/>
      <c r="L361" s="35"/>
      <c r="M361" s="35"/>
    </row>
    <row r="362" spans="1:13">
      <c r="A362" s="35">
        <v>-7.3741336417735326</v>
      </c>
      <c r="B362" s="35">
        <v>-7.1663993232524703</v>
      </c>
      <c r="C362" s="35">
        <v>-179.78735484266321</v>
      </c>
      <c r="D362" s="96">
        <f>Data__2[[#This Row],[Project_1]]/J$4</f>
        <v>-4.9160890945156882E-2</v>
      </c>
      <c r="E362" s="96">
        <f>Data__2[[#This Row],[Project_2]]/K$4</f>
        <v>-4.77759954883498E-2</v>
      </c>
      <c r="F362" s="96">
        <f>Data__2[[#This Row],[Market]]/L$4</f>
        <v>-0.1797873548426632</v>
      </c>
      <c r="G362" s="35">
        <f>L$24*Data__2[[#This Row],[Return Market]]*J$4</f>
        <v>-9.9881863801479671</v>
      </c>
      <c r="H362" s="35">
        <f>M$24*Data__2[[#This Row],[Return Market]]*K$4</f>
        <v>-10.487595699155367</v>
      </c>
      <c r="I362" s="35"/>
      <c r="J362" s="35"/>
      <c r="K362" s="35"/>
      <c r="L362" s="35"/>
      <c r="M362" s="35"/>
    </row>
    <row r="363" spans="1:13">
      <c r="A363" s="35">
        <v>-25.875265377299201</v>
      </c>
      <c r="B363" s="35">
        <v>-17.999648474365937</v>
      </c>
      <c r="C363" s="35">
        <v>-36.358053361527539</v>
      </c>
      <c r="D363" s="96">
        <f>Data__2[[#This Row],[Project_1]]/J$4</f>
        <v>-0.17250176918199467</v>
      </c>
      <c r="E363" s="96">
        <f>Data__2[[#This Row],[Project_2]]/K$4</f>
        <v>-0.11999765649577292</v>
      </c>
      <c r="F363" s="96">
        <f>Data__2[[#This Row],[Market]]/L$4</f>
        <v>-3.6358053361527538E-2</v>
      </c>
      <c r="G363" s="35">
        <f>L$24*Data__2[[#This Row],[Return Market]]*J$4</f>
        <v>-2.0198918534181991</v>
      </c>
      <c r="H363" s="35">
        <f>M$24*Data__2[[#This Row],[Return Market]]*K$4</f>
        <v>-2.1208864460891093</v>
      </c>
      <c r="I363" s="35"/>
      <c r="J363" s="35"/>
      <c r="K363" s="35"/>
      <c r="L363" s="35"/>
      <c r="M363" s="35"/>
    </row>
    <row r="364" spans="1:13">
      <c r="A364" s="35">
        <v>15.024071225682913</v>
      </c>
      <c r="B364" s="35">
        <v>16.30679405362703</v>
      </c>
      <c r="C364" s="35">
        <v>69.997276975031028</v>
      </c>
      <c r="D364" s="96">
        <f>Data__2[[#This Row],[Project_1]]/J$4</f>
        <v>0.10016047483788609</v>
      </c>
      <c r="E364" s="96">
        <f>Data__2[[#This Row],[Project_2]]/K$4</f>
        <v>0.10871196035751353</v>
      </c>
      <c r="F364" s="96">
        <f>Data__2[[#This Row],[Market]]/L$4</f>
        <v>6.9997276975031025E-2</v>
      </c>
      <c r="G364" s="35">
        <f>L$24*Data__2[[#This Row],[Return Market]]*J$4</f>
        <v>3.8887376097239499</v>
      </c>
      <c r="H364" s="35">
        <f>M$24*Data__2[[#This Row],[Return Market]]*K$4</f>
        <v>4.0831744902101486</v>
      </c>
      <c r="I364" s="35"/>
      <c r="J364" s="35"/>
      <c r="K364" s="35"/>
      <c r="L364" s="35"/>
      <c r="M364" s="35"/>
    </row>
    <row r="365" spans="1:13">
      <c r="A365" s="35">
        <v>44.089084912928612</v>
      </c>
      <c r="B365" s="35">
        <v>19.507141386248673</v>
      </c>
      <c r="C365" s="35">
        <v>323.17124838749896</v>
      </c>
      <c r="D365" s="96">
        <f>Data__2[[#This Row],[Project_1]]/J$4</f>
        <v>0.29392723275285743</v>
      </c>
      <c r="E365" s="96">
        <f>Data__2[[#This Row],[Project_2]]/K$4</f>
        <v>0.13004760924165781</v>
      </c>
      <c r="F365" s="96">
        <f>Data__2[[#This Row],[Market]]/L$4</f>
        <v>0.32317124838749894</v>
      </c>
      <c r="G365" s="35">
        <f>L$24*Data__2[[#This Row],[Return Market]]*J$4</f>
        <v>17.953958243749963</v>
      </c>
      <c r="H365" s="35">
        <f>M$24*Data__2[[#This Row],[Return Market]]*K$4</f>
        <v>18.851656155937462</v>
      </c>
      <c r="I365" s="35"/>
      <c r="J365" s="35"/>
      <c r="K365" s="35"/>
      <c r="L365" s="35"/>
      <c r="M365" s="35"/>
    </row>
    <row r="366" spans="1:13">
      <c r="A366" s="35">
        <v>-19.012407279358559</v>
      </c>
      <c r="B366" s="35">
        <v>2.088764970562913</v>
      </c>
      <c r="C366" s="35">
        <v>-110.49591961551627</v>
      </c>
      <c r="D366" s="96">
        <f>Data__2[[#This Row],[Project_1]]/J$4</f>
        <v>-0.1267493818623904</v>
      </c>
      <c r="E366" s="96">
        <f>Data__2[[#This Row],[Project_2]]/K$4</f>
        <v>1.3925099803752753E-2</v>
      </c>
      <c r="F366" s="96">
        <f>Data__2[[#This Row],[Market]]/L$4</f>
        <v>-0.11049591961551627</v>
      </c>
      <c r="G366" s="35">
        <f>L$24*Data__2[[#This Row],[Return Market]]*J$4</f>
        <v>-6.1386622008620231</v>
      </c>
      <c r="H366" s="35">
        <f>M$24*Data__2[[#This Row],[Return Market]]*K$4</f>
        <v>-6.4455953109051247</v>
      </c>
      <c r="I366" s="35"/>
      <c r="J366" s="35"/>
      <c r="K366" s="35"/>
      <c r="L366" s="35"/>
      <c r="M366" s="35"/>
    </row>
    <row r="367" spans="1:13">
      <c r="A367" s="35">
        <v>25.843383032436542</v>
      </c>
      <c r="B367" s="35">
        <v>43.238016442020793</v>
      </c>
      <c r="C367" s="35">
        <v>434.95821189870088</v>
      </c>
      <c r="D367" s="96">
        <f>Data__2[[#This Row],[Project_1]]/J$4</f>
        <v>0.1722892202162436</v>
      </c>
      <c r="E367" s="96">
        <f>Data__2[[#This Row],[Project_2]]/K$4</f>
        <v>0.28825344294680527</v>
      </c>
      <c r="F367" s="96">
        <f>Data__2[[#This Row],[Market]]/L$4</f>
        <v>0.43495821189870087</v>
      </c>
      <c r="G367" s="35">
        <f>L$24*Data__2[[#This Row],[Return Market]]*J$4</f>
        <v>24.164345105483406</v>
      </c>
      <c r="H367" s="35">
        <f>M$24*Data__2[[#This Row],[Return Market]]*K$4</f>
        <v>25.372562360757581</v>
      </c>
      <c r="I367" s="35"/>
      <c r="J367" s="35"/>
      <c r="K367" s="35"/>
      <c r="L367" s="35"/>
      <c r="M367" s="35"/>
    </row>
    <row r="368" spans="1:13">
      <c r="A368" s="35">
        <v>-4.4384345693594938</v>
      </c>
      <c r="B368" s="35">
        <v>-11.508640973116794</v>
      </c>
      <c r="C368" s="35">
        <v>228.10047880572037</v>
      </c>
      <c r="D368" s="96">
        <f>Data__2[[#This Row],[Project_1]]/J$4</f>
        <v>-2.9589563795729957E-2</v>
      </c>
      <c r="E368" s="96">
        <f>Data__2[[#This Row],[Project_2]]/K$4</f>
        <v>-7.6724273154111955E-2</v>
      </c>
      <c r="F368" s="96">
        <f>Data__2[[#This Row],[Market]]/L$4</f>
        <v>0.22810047880572037</v>
      </c>
      <c r="G368" s="35">
        <f>L$24*Data__2[[#This Row],[Return Market]]*J$4</f>
        <v>12.672248822540034</v>
      </c>
      <c r="H368" s="35">
        <f>M$24*Data__2[[#This Row],[Return Market]]*K$4</f>
        <v>13.305861263667039</v>
      </c>
      <c r="I368" s="35"/>
      <c r="J368" s="35"/>
      <c r="K368" s="35"/>
      <c r="L368" s="35"/>
      <c r="M368" s="35"/>
    </row>
    <row r="369" spans="1:13">
      <c r="A369" s="35">
        <v>27.350374395476226</v>
      </c>
      <c r="B369" s="35">
        <v>29.798313453964578</v>
      </c>
      <c r="C369" s="35">
        <v>308.55279967946802</v>
      </c>
      <c r="D369" s="96">
        <f>Data__2[[#This Row],[Project_1]]/J$4</f>
        <v>0.18233582930317485</v>
      </c>
      <c r="E369" s="96">
        <f>Data__2[[#This Row],[Project_2]]/K$4</f>
        <v>0.19865542302643052</v>
      </c>
      <c r="F369" s="96">
        <f>Data__2[[#This Row],[Market]]/L$4</f>
        <v>0.30855279967946803</v>
      </c>
      <c r="G369" s="35">
        <f>L$24*Data__2[[#This Row],[Return Market]]*J$4</f>
        <v>17.141822204414908</v>
      </c>
      <c r="H369" s="35">
        <f>M$24*Data__2[[#This Row],[Return Market]]*K$4</f>
        <v>17.998913314635658</v>
      </c>
      <c r="I369" s="35"/>
      <c r="J369" s="35"/>
      <c r="K369" s="35"/>
      <c r="L369" s="35"/>
      <c r="M369" s="35"/>
    </row>
    <row r="370" spans="1:13">
      <c r="A370" s="35">
        <v>-25.429571026825933</v>
      </c>
      <c r="B370" s="35">
        <v>-10.159356956408413</v>
      </c>
      <c r="C370" s="35">
        <v>-200.58257763099488</v>
      </c>
      <c r="D370" s="96">
        <f>Data__2[[#This Row],[Project_1]]/J$4</f>
        <v>-0.16953047351217287</v>
      </c>
      <c r="E370" s="96">
        <f>Data__2[[#This Row],[Project_2]]/K$4</f>
        <v>-6.772904637605609E-2</v>
      </c>
      <c r="F370" s="96">
        <f>Data__2[[#This Row],[Market]]/L$4</f>
        <v>-0.20058257763099488</v>
      </c>
      <c r="G370" s="35">
        <f>L$24*Data__2[[#This Row],[Return Market]]*J$4</f>
        <v>-11.143476535055283</v>
      </c>
      <c r="H370" s="35">
        <f>M$24*Data__2[[#This Row],[Return Market]]*K$4</f>
        <v>-11.70065036180805</v>
      </c>
      <c r="I370" s="35"/>
      <c r="J370" s="35"/>
      <c r="K370" s="35"/>
      <c r="L370" s="35"/>
      <c r="M370" s="35"/>
    </row>
    <row r="371" spans="1:13">
      <c r="A371" s="35">
        <v>1.4188679933832251</v>
      </c>
      <c r="B371" s="35">
        <v>10.888112073316234</v>
      </c>
      <c r="C371" s="35">
        <v>-4.9770810596667161</v>
      </c>
      <c r="D371" s="96">
        <f>Data__2[[#This Row],[Project_1]]/J$4</f>
        <v>9.4591199558881674E-3</v>
      </c>
      <c r="E371" s="96">
        <f>Data__2[[#This Row],[Project_2]]/K$4</f>
        <v>7.2587413822108232E-2</v>
      </c>
      <c r="F371" s="96">
        <f>Data__2[[#This Row],[Market]]/L$4</f>
        <v>-4.9770810596667164E-3</v>
      </c>
      <c r="G371" s="35">
        <f>L$24*Data__2[[#This Row],[Return Market]]*J$4</f>
        <v>-0.27650450331481791</v>
      </c>
      <c r="H371" s="35">
        <f>M$24*Data__2[[#This Row],[Return Market]]*K$4</f>
        <v>-0.29032972848055882</v>
      </c>
      <c r="I371" s="35"/>
      <c r="J371" s="35"/>
      <c r="K371" s="35"/>
      <c r="L371" s="35"/>
      <c r="M371" s="35"/>
    </row>
    <row r="372" spans="1:13">
      <c r="A372" s="35">
        <v>-24.017277598560341</v>
      </c>
      <c r="B372" s="35">
        <v>-20.072590216430861</v>
      </c>
      <c r="C372" s="35">
        <v>-133.28250813224497</v>
      </c>
      <c r="D372" s="96">
        <f>Data__2[[#This Row],[Project_1]]/J$4</f>
        <v>-0.16011518399040228</v>
      </c>
      <c r="E372" s="96">
        <f>Data__2[[#This Row],[Project_2]]/K$4</f>
        <v>-0.13381726810953906</v>
      </c>
      <c r="F372" s="96">
        <f>Data__2[[#This Row],[Market]]/L$4</f>
        <v>-0.13328250813224496</v>
      </c>
      <c r="G372" s="35">
        <f>L$24*Data__2[[#This Row],[Return Market]]*J$4</f>
        <v>-7.4045837851247285</v>
      </c>
      <c r="H372" s="35">
        <f>M$24*Data__2[[#This Row],[Return Market]]*K$4</f>
        <v>-7.774812974380966</v>
      </c>
      <c r="I372" s="35"/>
      <c r="J372" s="35"/>
      <c r="K372" s="35"/>
      <c r="L372" s="35"/>
      <c r="M372" s="35"/>
    </row>
    <row r="373" spans="1:13">
      <c r="A373" s="35">
        <v>25.157053874554304</v>
      </c>
      <c r="B373" s="35">
        <v>27.190158477906916</v>
      </c>
      <c r="C373" s="35">
        <v>90.237345562620348</v>
      </c>
      <c r="D373" s="96">
        <f>Data__2[[#This Row],[Project_1]]/J$4</f>
        <v>0.16771369249702869</v>
      </c>
      <c r="E373" s="96">
        <f>Data__2[[#This Row],[Project_2]]/K$4</f>
        <v>0.18126772318604611</v>
      </c>
      <c r="F373" s="96">
        <f>Data__2[[#This Row],[Market]]/L$4</f>
        <v>9.023734556262035E-2</v>
      </c>
      <c r="G373" s="35">
        <f>L$24*Data__2[[#This Row],[Return Market]]*J$4</f>
        <v>5.0131858645900245</v>
      </c>
      <c r="H373" s="35">
        <f>M$24*Data__2[[#This Row],[Return Market]]*K$4</f>
        <v>5.2638451578195271</v>
      </c>
      <c r="I373" s="35"/>
      <c r="J373" s="35"/>
      <c r="K373" s="35"/>
      <c r="L373" s="35"/>
      <c r="M373" s="35"/>
    </row>
    <row r="374" spans="1:13">
      <c r="A374" s="35">
        <v>11.627989262804737</v>
      </c>
      <c r="B374" s="35">
        <v>14.179659979504489</v>
      </c>
      <c r="C374" s="35">
        <v>-6.0449743998083107</v>
      </c>
      <c r="D374" s="96">
        <f>Data__2[[#This Row],[Project_1]]/J$4</f>
        <v>7.7519928418698245E-2</v>
      </c>
      <c r="E374" s="96">
        <f>Data__2[[#This Row],[Project_2]]/K$4</f>
        <v>9.4531066530029934E-2</v>
      </c>
      <c r="F374" s="96">
        <f>Data__2[[#This Row],[Market]]/L$4</f>
        <v>-6.0449743998083104E-3</v>
      </c>
      <c r="G374" s="35">
        <f>L$24*Data__2[[#This Row],[Return Market]]*J$4</f>
        <v>-0.33583191110046207</v>
      </c>
      <c r="H374" s="35">
        <f>M$24*Data__2[[#This Row],[Return Market]]*K$4</f>
        <v>-0.3526235066554852</v>
      </c>
      <c r="I374" s="35"/>
      <c r="J374" s="35"/>
      <c r="K374" s="35"/>
      <c r="L374" s="35"/>
      <c r="M374" s="35"/>
    </row>
    <row r="375" spans="1:13">
      <c r="A375" s="35">
        <v>-7.6604543618142849</v>
      </c>
      <c r="B375" s="35">
        <v>3.3594241825582118</v>
      </c>
      <c r="C375" s="35">
        <v>135.50474487437575</v>
      </c>
      <c r="D375" s="96">
        <f>Data__2[[#This Row],[Project_1]]/J$4</f>
        <v>-5.1069695745428564E-2</v>
      </c>
      <c r="E375" s="96">
        <f>Data__2[[#This Row],[Project_2]]/K$4</f>
        <v>2.2396161217054747E-2</v>
      </c>
      <c r="F375" s="96">
        <f>Data__2[[#This Row],[Market]]/L$4</f>
        <v>0.13550474487437575</v>
      </c>
      <c r="G375" s="35">
        <f>L$24*Data__2[[#This Row],[Return Market]]*J$4</f>
        <v>7.5280413819097722</v>
      </c>
      <c r="H375" s="35">
        <f>M$24*Data__2[[#This Row],[Return Market]]*K$4</f>
        <v>7.9044434510052621</v>
      </c>
      <c r="I375" s="35"/>
      <c r="J375" s="35"/>
      <c r="K375" s="35"/>
      <c r="L375" s="35"/>
      <c r="M375" s="35"/>
    </row>
    <row r="376" spans="1:13">
      <c r="A376" s="35">
        <v>17.485176746862546</v>
      </c>
      <c r="B376" s="35">
        <v>-4.1160786600129171</v>
      </c>
      <c r="C376" s="35">
        <v>10.640411382516348</v>
      </c>
      <c r="D376" s="96">
        <f>Data__2[[#This Row],[Project_1]]/J$4</f>
        <v>0.11656784497908364</v>
      </c>
      <c r="E376" s="96">
        <f>Data__2[[#This Row],[Project_2]]/K$4</f>
        <v>-2.7440524400086114E-2</v>
      </c>
      <c r="F376" s="96">
        <f>Data__2[[#This Row],[Market]]/L$4</f>
        <v>1.0640411382516347E-2</v>
      </c>
      <c r="G376" s="35">
        <f>L$24*Data__2[[#This Row],[Return Market]]*J$4</f>
        <v>0.59113396569535337</v>
      </c>
      <c r="H376" s="35">
        <f>M$24*Data__2[[#This Row],[Return Market]]*K$4</f>
        <v>0.62069066398012107</v>
      </c>
      <c r="I376" s="35"/>
      <c r="J376" s="35"/>
      <c r="K376" s="35"/>
      <c r="L376" s="35"/>
      <c r="M376" s="35"/>
    </row>
    <row r="377" spans="1:13">
      <c r="A377" s="35">
        <v>-25.587258953435324</v>
      </c>
      <c r="B377" s="35">
        <v>-16.261034539458564</v>
      </c>
      <c r="C377" s="35">
        <v>-225.38277547740142</v>
      </c>
      <c r="D377" s="96">
        <f>Data__2[[#This Row],[Project_1]]/J$4</f>
        <v>-0.1705817263562355</v>
      </c>
      <c r="E377" s="96">
        <f>Data__2[[#This Row],[Project_2]]/K$4</f>
        <v>-0.10840689692972376</v>
      </c>
      <c r="F377" s="96">
        <f>Data__2[[#This Row],[Market]]/L$4</f>
        <v>-0.22538277547740143</v>
      </c>
      <c r="G377" s="35">
        <f>L$24*Data__2[[#This Row],[Return Market]]*J$4</f>
        <v>-12.521265304300092</v>
      </c>
      <c r="H377" s="35">
        <f>M$24*Data__2[[#This Row],[Return Market]]*K$4</f>
        <v>-13.147328569515102</v>
      </c>
      <c r="I377" s="35"/>
      <c r="J377" s="35"/>
      <c r="K377" s="35"/>
      <c r="L377" s="35"/>
      <c r="M377" s="35"/>
    </row>
    <row r="378" spans="1:13">
      <c r="A378" s="35">
        <v>20.236020136932375</v>
      </c>
      <c r="B378" s="35">
        <v>19.963604041718643</v>
      </c>
      <c r="C378" s="35">
        <v>227.41196953464294</v>
      </c>
      <c r="D378" s="96">
        <f>Data__2[[#This Row],[Project_1]]/J$4</f>
        <v>0.13490680091288249</v>
      </c>
      <c r="E378" s="96">
        <f>Data__2[[#This Row],[Project_2]]/K$4</f>
        <v>0.13309069361145762</v>
      </c>
      <c r="F378" s="96">
        <f>Data__2[[#This Row],[Market]]/L$4</f>
        <v>0.22741196953464293</v>
      </c>
      <c r="G378" s="35">
        <f>L$24*Data__2[[#This Row],[Return Market]]*J$4</f>
        <v>12.633998307480176</v>
      </c>
      <c r="H378" s="35">
        <f>M$24*Data__2[[#This Row],[Return Market]]*K$4</f>
        <v>13.265698222854189</v>
      </c>
      <c r="I378" s="35"/>
      <c r="J378" s="35"/>
      <c r="K378" s="35"/>
      <c r="L378" s="35"/>
      <c r="M378" s="35"/>
    </row>
    <row r="379" spans="1:13">
      <c r="A379" s="35">
        <v>18.908425545998487</v>
      </c>
      <c r="B379" s="35">
        <v>16.824884905427531</v>
      </c>
      <c r="C379" s="35">
        <v>426.46540212723971</v>
      </c>
      <c r="D379" s="96">
        <f>Data__2[[#This Row],[Project_1]]/J$4</f>
        <v>0.12605617030665658</v>
      </c>
      <c r="E379" s="96">
        <f>Data__2[[#This Row],[Project_2]]/K$4</f>
        <v>0.11216589936951687</v>
      </c>
      <c r="F379" s="96">
        <f>Data__2[[#This Row],[Market]]/L$4</f>
        <v>0.42646540212723971</v>
      </c>
      <c r="G379" s="35">
        <f>L$24*Data__2[[#This Row],[Return Market]]*J$4</f>
        <v>23.692522340402235</v>
      </c>
      <c r="H379" s="35">
        <f>M$24*Data__2[[#This Row],[Return Market]]*K$4</f>
        <v>24.877148457422347</v>
      </c>
      <c r="I379" s="35"/>
      <c r="J379" s="35"/>
      <c r="K379" s="35"/>
      <c r="L379" s="35"/>
      <c r="M379" s="35"/>
    </row>
    <row r="380" spans="1:13">
      <c r="A380" s="35">
        <v>-15.469385622261075</v>
      </c>
      <c r="B380" s="35">
        <v>-8.9021349782368446</v>
      </c>
      <c r="C380" s="35">
        <v>61.746933967237212</v>
      </c>
      <c r="D380" s="96">
        <f>Data__2[[#This Row],[Project_1]]/J$4</f>
        <v>-0.10312923748174051</v>
      </c>
      <c r="E380" s="96">
        <f>Data__2[[#This Row],[Project_2]]/K$4</f>
        <v>-5.9347566521578965E-2</v>
      </c>
      <c r="F380" s="96">
        <f>Data__2[[#This Row],[Market]]/L$4</f>
        <v>6.1746933967237211E-2</v>
      </c>
      <c r="G380" s="35">
        <f>L$24*Data__2[[#This Row],[Return Market]]*J$4</f>
        <v>3.4303852204020715</v>
      </c>
      <c r="H380" s="35">
        <f>M$24*Data__2[[#This Row],[Return Market]]*K$4</f>
        <v>3.6019044814221752</v>
      </c>
      <c r="I380" s="35"/>
      <c r="J380" s="35"/>
      <c r="K380" s="35"/>
      <c r="L380" s="35"/>
      <c r="M380" s="35"/>
    </row>
    <row r="381" spans="1:13">
      <c r="A381" s="35">
        <v>16.563351092363806</v>
      </c>
      <c r="B381" s="35">
        <v>22.180529183532293</v>
      </c>
      <c r="C381" s="35">
        <v>250.25705583536472</v>
      </c>
      <c r="D381" s="96">
        <f>Data__2[[#This Row],[Project_1]]/J$4</f>
        <v>0.11042234061575872</v>
      </c>
      <c r="E381" s="96">
        <f>Data__2[[#This Row],[Project_2]]/K$4</f>
        <v>0.14787019455688197</v>
      </c>
      <c r="F381" s="96">
        <f>Data__2[[#This Row],[Market]]/L$4</f>
        <v>0.25025705583536473</v>
      </c>
      <c r="G381" s="35">
        <f>L$24*Data__2[[#This Row],[Return Market]]*J$4</f>
        <v>13.90316976863139</v>
      </c>
      <c r="H381" s="35">
        <f>M$24*Data__2[[#This Row],[Return Market]]*K$4</f>
        <v>14.598328257062962</v>
      </c>
      <c r="I381" s="35"/>
      <c r="J381" s="35"/>
      <c r="K381" s="35"/>
      <c r="L381" s="35"/>
      <c r="M381" s="35"/>
    </row>
    <row r="382" spans="1:13">
      <c r="A382" s="35">
        <v>4.2061460136301561</v>
      </c>
      <c r="B382" s="35">
        <v>2.7578118961958822</v>
      </c>
      <c r="C382" s="35">
        <v>-35.573658798337917</v>
      </c>
      <c r="D382" s="96">
        <f>Data__2[[#This Row],[Project_1]]/J$4</f>
        <v>2.8040973424201039E-2</v>
      </c>
      <c r="E382" s="96">
        <f>Data__2[[#This Row],[Project_2]]/K$4</f>
        <v>1.838541264130588E-2</v>
      </c>
      <c r="F382" s="96">
        <f>Data__2[[#This Row],[Market]]/L$4</f>
        <v>-3.5573658798337918E-2</v>
      </c>
      <c r="G382" s="35">
        <f>L$24*Data__2[[#This Row],[Return Market]]*J$4</f>
        <v>-1.9763143776854422</v>
      </c>
      <c r="H382" s="35">
        <f>M$24*Data__2[[#This Row],[Return Market]]*K$4</f>
        <v>-2.0751300965697146</v>
      </c>
      <c r="I382" s="35"/>
      <c r="J382" s="35"/>
      <c r="K382" s="35"/>
      <c r="L382" s="35"/>
      <c r="M382" s="35"/>
    </row>
    <row r="383" spans="1:13">
      <c r="A383" s="35">
        <v>-21.37811516583939</v>
      </c>
      <c r="B383" s="35">
        <v>3.6717132230550238</v>
      </c>
      <c r="C383" s="35">
        <v>-68.948733990232455</v>
      </c>
      <c r="D383" s="96">
        <f>Data__2[[#This Row],[Project_1]]/J$4</f>
        <v>-0.14252076777226261</v>
      </c>
      <c r="E383" s="96">
        <f>Data__2[[#This Row],[Project_2]]/K$4</f>
        <v>2.4478088153700159E-2</v>
      </c>
      <c r="F383" s="96">
        <f>Data__2[[#This Row],[Market]]/L$4</f>
        <v>-6.894873399023245E-2</v>
      </c>
      <c r="G383" s="35">
        <f>L$24*Data__2[[#This Row],[Return Market]]*J$4</f>
        <v>-3.8304852216795853</v>
      </c>
      <c r="H383" s="35">
        <f>M$24*Data__2[[#This Row],[Return Market]]*K$4</f>
        <v>-4.0220094827635648</v>
      </c>
      <c r="I383" s="35"/>
      <c r="J383" s="35"/>
      <c r="K383" s="35"/>
      <c r="L383" s="35"/>
      <c r="M383" s="35"/>
    </row>
    <row r="384" spans="1:13">
      <c r="A384" s="35">
        <v>-1.3193668229829747</v>
      </c>
      <c r="B384" s="35">
        <v>25.862004782048167</v>
      </c>
      <c r="C384" s="35">
        <v>414.0349796293338</v>
      </c>
      <c r="D384" s="96">
        <f>Data__2[[#This Row],[Project_1]]/J$4</f>
        <v>-8.7957788198864979E-3</v>
      </c>
      <c r="E384" s="96">
        <f>Data__2[[#This Row],[Project_2]]/K$4</f>
        <v>0.17241336521365444</v>
      </c>
      <c r="F384" s="96">
        <f>Data__2[[#This Row],[Market]]/L$4</f>
        <v>0.41403497962933378</v>
      </c>
      <c r="G384" s="35">
        <f>L$24*Data__2[[#This Row],[Return Market]]*J$4</f>
        <v>23.001943312740792</v>
      </c>
      <c r="H384" s="35">
        <f>M$24*Data__2[[#This Row],[Return Market]]*K$4</f>
        <v>24.152040478377835</v>
      </c>
      <c r="I384" s="35"/>
      <c r="J384" s="35"/>
      <c r="K384" s="35"/>
      <c r="L384" s="35"/>
      <c r="M384" s="35"/>
    </row>
    <row r="385" spans="1:13">
      <c r="A385" s="35">
        <v>18.658245145929172</v>
      </c>
      <c r="B385" s="35">
        <v>26.601262731172401</v>
      </c>
      <c r="C385" s="35">
        <v>240.69505473447788</v>
      </c>
      <c r="D385" s="96">
        <f>Data__2[[#This Row],[Project_1]]/J$4</f>
        <v>0.12438830097286115</v>
      </c>
      <c r="E385" s="96">
        <f>Data__2[[#This Row],[Project_2]]/K$4</f>
        <v>0.17734175154114934</v>
      </c>
      <c r="F385" s="96">
        <f>Data__2[[#This Row],[Market]]/L$4</f>
        <v>0.24069505473447789</v>
      </c>
      <c r="G385" s="35">
        <f>L$24*Data__2[[#This Row],[Return Market]]*J$4</f>
        <v>13.371947485248787</v>
      </c>
      <c r="H385" s="35">
        <f>M$24*Data__2[[#This Row],[Return Market]]*K$4</f>
        <v>14.040544859511229</v>
      </c>
      <c r="I385" s="35"/>
      <c r="J385" s="35"/>
      <c r="K385" s="35"/>
      <c r="L385" s="35"/>
      <c r="M385" s="35"/>
    </row>
    <row r="386" spans="1:13">
      <c r="A386" s="35">
        <v>11.627539285448979</v>
      </c>
      <c r="B386" s="35">
        <v>-31.006451865788264</v>
      </c>
      <c r="C386" s="35">
        <v>-167.05301242548842</v>
      </c>
      <c r="D386" s="96">
        <f>Data__2[[#This Row],[Project_1]]/J$4</f>
        <v>7.751692856965986E-2</v>
      </c>
      <c r="E386" s="96">
        <f>Data__2[[#This Row],[Project_2]]/K$4</f>
        <v>-0.20670967910525509</v>
      </c>
      <c r="F386" s="96">
        <f>Data__2[[#This Row],[Market]]/L$4</f>
        <v>-0.16705301242548842</v>
      </c>
      <c r="G386" s="35">
        <f>L$24*Data__2[[#This Row],[Return Market]]*J$4</f>
        <v>-9.2807229125271462</v>
      </c>
      <c r="H386" s="35">
        <f>M$24*Data__2[[#This Row],[Return Market]]*K$4</f>
        <v>-9.7447590581535035</v>
      </c>
      <c r="I386" s="35"/>
      <c r="J386" s="35"/>
      <c r="K386" s="35"/>
      <c r="L386" s="35"/>
      <c r="M386" s="35"/>
    </row>
    <row r="387" spans="1:13">
      <c r="A387" s="35">
        <v>-2.9560614835876144</v>
      </c>
      <c r="B387" s="35">
        <v>9.9504899935885582</v>
      </c>
      <c r="C387" s="35">
        <v>-55.165065970241642</v>
      </c>
      <c r="D387" s="96">
        <f>Data__2[[#This Row],[Project_1]]/J$4</f>
        <v>-1.9707076557250763E-2</v>
      </c>
      <c r="E387" s="96">
        <f>Data__2[[#This Row],[Project_2]]/K$4</f>
        <v>6.6336599957257061E-2</v>
      </c>
      <c r="F387" s="96">
        <f>Data__2[[#This Row],[Market]]/L$4</f>
        <v>-5.5165065970241643E-2</v>
      </c>
      <c r="G387" s="35">
        <f>L$24*Data__2[[#This Row],[Return Market]]*J$4</f>
        <v>-3.0647258872356504</v>
      </c>
      <c r="H387" s="35">
        <f>M$24*Data__2[[#This Row],[Return Market]]*K$4</f>
        <v>-3.2179621815974335</v>
      </c>
      <c r="I387" s="35"/>
      <c r="J387" s="35"/>
      <c r="K387" s="35"/>
      <c r="L387" s="35"/>
      <c r="M387" s="35"/>
    </row>
    <row r="388" spans="1:13">
      <c r="A388" s="35">
        <v>11.836674905692218</v>
      </c>
      <c r="B388" s="35">
        <v>8.825259245931921</v>
      </c>
      <c r="C388" s="35">
        <v>43.256309611969918</v>
      </c>
      <c r="D388" s="96">
        <f>Data__2[[#This Row],[Project_1]]/J$4</f>
        <v>7.8911166037948122E-2</v>
      </c>
      <c r="E388" s="96">
        <f>Data__2[[#This Row],[Project_2]]/K$4</f>
        <v>5.8835061639546139E-2</v>
      </c>
      <c r="F388" s="96">
        <f>Data__2[[#This Row],[Market]]/L$4</f>
        <v>4.3256309611969919E-2</v>
      </c>
      <c r="G388" s="35">
        <f>L$24*Data__2[[#This Row],[Return Market]]*J$4</f>
        <v>2.4031283117761095</v>
      </c>
      <c r="H388" s="35">
        <f>M$24*Data__2[[#This Row],[Return Market]]*K$4</f>
        <v>2.5232847273649153</v>
      </c>
      <c r="I388" s="35"/>
      <c r="J388" s="35"/>
      <c r="K388" s="35"/>
      <c r="L388" s="35"/>
      <c r="M388" s="35"/>
    </row>
    <row r="389" spans="1:13">
      <c r="A389" s="35">
        <v>-14.660669908629956</v>
      </c>
      <c r="B389" s="35">
        <v>-6.460794357463076</v>
      </c>
      <c r="C389" s="35">
        <v>-68.280579939793768</v>
      </c>
      <c r="D389" s="96">
        <f>Data__2[[#This Row],[Project_1]]/J$4</f>
        <v>-9.7737799390866367E-2</v>
      </c>
      <c r="E389" s="96">
        <f>Data__2[[#This Row],[Project_2]]/K$4</f>
        <v>-4.3071962383087171E-2</v>
      </c>
      <c r="F389" s="96">
        <f>Data__2[[#This Row],[Market]]/L$4</f>
        <v>-6.8280579939793765E-2</v>
      </c>
      <c r="G389" s="35">
        <f>L$24*Data__2[[#This Row],[Return Market]]*J$4</f>
        <v>-3.7933655522107692</v>
      </c>
      <c r="H389" s="35">
        <f>M$24*Data__2[[#This Row],[Return Market]]*K$4</f>
        <v>-3.9830338298213079</v>
      </c>
      <c r="I389" s="35"/>
      <c r="J389" s="35"/>
      <c r="K389" s="35"/>
      <c r="L389" s="35"/>
      <c r="M389" s="35"/>
    </row>
    <row r="390" spans="1:13">
      <c r="A390" s="35">
        <v>4.224146806303585</v>
      </c>
      <c r="B390" s="35">
        <v>7.2241221443969037</v>
      </c>
      <c r="C390" s="35">
        <v>238.3039220138734</v>
      </c>
      <c r="D390" s="96">
        <f>Data__2[[#This Row],[Project_1]]/J$4</f>
        <v>2.8160978708690568E-2</v>
      </c>
      <c r="E390" s="96">
        <f>Data__2[[#This Row],[Project_2]]/K$4</f>
        <v>4.8160814295979355E-2</v>
      </c>
      <c r="F390" s="96">
        <f>Data__2[[#This Row],[Market]]/L$4</f>
        <v>0.2383039220138734</v>
      </c>
      <c r="G390" s="35">
        <f>L$24*Data__2[[#This Row],[Return Market]]*J$4</f>
        <v>13.239106778548537</v>
      </c>
      <c r="H390" s="35">
        <f>M$24*Data__2[[#This Row],[Return Market]]*K$4</f>
        <v>13.901062117475966</v>
      </c>
      <c r="I390" s="35"/>
      <c r="J390" s="35"/>
      <c r="K390" s="35"/>
      <c r="L390" s="35"/>
      <c r="M390" s="35"/>
    </row>
    <row r="391" spans="1:13">
      <c r="A391" s="35">
        <v>-16.358114761976985</v>
      </c>
      <c r="B391" s="35">
        <v>6.3265627845544614</v>
      </c>
      <c r="C391" s="35">
        <v>-13.868614529567381</v>
      </c>
      <c r="D391" s="96">
        <f>Data__2[[#This Row],[Project_1]]/J$4</f>
        <v>-0.1090540984131799</v>
      </c>
      <c r="E391" s="96">
        <f>Data__2[[#This Row],[Project_2]]/K$4</f>
        <v>4.2177085230363079E-2</v>
      </c>
      <c r="F391" s="96">
        <f>Data__2[[#This Row],[Market]]/L$4</f>
        <v>-1.3868614529567381E-2</v>
      </c>
      <c r="G391" s="35">
        <f>L$24*Data__2[[#This Row],[Return Market]]*J$4</f>
        <v>-0.77047858497596655</v>
      </c>
      <c r="H391" s="35">
        <f>M$24*Data__2[[#This Row],[Return Market]]*K$4</f>
        <v>-0.80900251422476499</v>
      </c>
      <c r="I391" s="35"/>
      <c r="J391" s="35"/>
      <c r="K391" s="35"/>
      <c r="L391" s="35"/>
      <c r="M391" s="35"/>
    </row>
    <row r="392" spans="1:13">
      <c r="A392" s="35">
        <v>-15.828682573599977</v>
      </c>
      <c r="B392" s="35">
        <v>9.4546821584325027</v>
      </c>
      <c r="C392" s="35">
        <v>249.05435293838926</v>
      </c>
      <c r="D392" s="96">
        <f>Data__2[[#This Row],[Project_1]]/J$4</f>
        <v>-0.10552455049066652</v>
      </c>
      <c r="E392" s="96">
        <f>Data__2[[#This Row],[Project_2]]/K$4</f>
        <v>6.3031214389550019E-2</v>
      </c>
      <c r="F392" s="96">
        <f>Data__2[[#This Row],[Market]]/L$4</f>
        <v>0.24905435293838926</v>
      </c>
      <c r="G392" s="35">
        <f>L$24*Data__2[[#This Row],[Return Market]]*J$4</f>
        <v>13.836352941021643</v>
      </c>
      <c r="H392" s="35">
        <f>M$24*Data__2[[#This Row],[Return Market]]*K$4</f>
        <v>14.528170588072726</v>
      </c>
      <c r="I392" s="35"/>
      <c r="J392" s="35"/>
      <c r="K392" s="35"/>
      <c r="L392" s="35"/>
      <c r="M392" s="35"/>
    </row>
    <row r="393" spans="1:13">
      <c r="A393" s="35">
        <v>15.989956242136543</v>
      </c>
      <c r="B393" s="35">
        <v>11.919497195855456</v>
      </c>
      <c r="C393" s="35">
        <v>183.01256919873433</v>
      </c>
      <c r="D393" s="96">
        <f>Data__2[[#This Row],[Project_1]]/J$4</f>
        <v>0.10659970828091028</v>
      </c>
      <c r="E393" s="96">
        <f>Data__2[[#This Row],[Project_2]]/K$4</f>
        <v>7.9463314639036373E-2</v>
      </c>
      <c r="F393" s="96">
        <f>Data__2[[#This Row],[Market]]/L$4</f>
        <v>0.18301256919873432</v>
      </c>
      <c r="G393" s="35">
        <f>L$24*Data__2[[#This Row],[Return Market]]*J$4</f>
        <v>10.167364955485253</v>
      </c>
      <c r="H393" s="35">
        <f>M$24*Data__2[[#This Row],[Return Market]]*K$4</f>
        <v>10.675733203259515</v>
      </c>
      <c r="I393" s="35"/>
      <c r="J393" s="35"/>
      <c r="K393" s="35"/>
      <c r="L393" s="35"/>
      <c r="M393" s="35"/>
    </row>
    <row r="394" spans="1:13">
      <c r="A394" s="35">
        <v>26.863536559216588</v>
      </c>
      <c r="B394" s="35">
        <v>5.4446920944305548</v>
      </c>
      <c r="C394" s="35">
        <v>4.4416471200554781</v>
      </c>
      <c r="D394" s="96">
        <f>Data__2[[#This Row],[Project_1]]/J$4</f>
        <v>0.17909024372811058</v>
      </c>
      <c r="E394" s="96">
        <f>Data__2[[#This Row],[Project_2]]/K$4</f>
        <v>3.6297947296203698E-2</v>
      </c>
      <c r="F394" s="96">
        <f>Data__2[[#This Row],[Market]]/L$4</f>
        <v>4.4416471200554785E-3</v>
      </c>
      <c r="G394" s="35">
        <f>L$24*Data__2[[#This Row],[Return Market]]*J$4</f>
        <v>0.24675817333641575</v>
      </c>
      <c r="H394" s="35">
        <f>M$24*Data__2[[#This Row],[Return Market]]*K$4</f>
        <v>0.25909608200323658</v>
      </c>
      <c r="I394" s="35"/>
      <c r="J394" s="35"/>
      <c r="K394" s="35"/>
      <c r="L394" s="35"/>
      <c r="M394" s="35"/>
    </row>
    <row r="395" spans="1:13">
      <c r="A395" s="35">
        <v>2.7605457893212115</v>
      </c>
      <c r="B395" s="35">
        <v>5.11551419475534</v>
      </c>
      <c r="C395" s="35">
        <v>117.04397294140871</v>
      </c>
      <c r="D395" s="96">
        <f>Data__2[[#This Row],[Project_1]]/J$4</f>
        <v>1.8403638595474742E-2</v>
      </c>
      <c r="E395" s="96">
        <f>Data__2[[#This Row],[Project_2]]/K$4</f>
        <v>3.4103427965035599E-2</v>
      </c>
      <c r="F395" s="96">
        <f>Data__2[[#This Row],[Market]]/L$4</f>
        <v>0.11704397294140871</v>
      </c>
      <c r="G395" s="35">
        <f>L$24*Data__2[[#This Row],[Return Market]]*J$4</f>
        <v>6.50244294118938</v>
      </c>
      <c r="H395" s="35">
        <f>M$24*Data__2[[#This Row],[Return Market]]*K$4</f>
        <v>6.8275650882488508</v>
      </c>
      <c r="I395" s="35"/>
      <c r="J395" s="35"/>
      <c r="K395" s="35"/>
      <c r="L395" s="35"/>
      <c r="M395" s="35"/>
    </row>
    <row r="396" spans="1:13">
      <c r="A396" s="35">
        <v>20.818521961996222</v>
      </c>
      <c r="B396" s="35">
        <v>-11.497231405918988</v>
      </c>
      <c r="C396" s="35">
        <v>-39.221901579672505</v>
      </c>
      <c r="D396" s="96">
        <f>Data__2[[#This Row],[Project_1]]/J$4</f>
        <v>0.13879014641330814</v>
      </c>
      <c r="E396" s="96">
        <f>Data__2[[#This Row],[Project_2]]/K$4</f>
        <v>-7.664820937279325E-2</v>
      </c>
      <c r="F396" s="96">
        <f>Data__2[[#This Row],[Market]]/L$4</f>
        <v>-3.9221901579672508E-2</v>
      </c>
      <c r="G396" s="35">
        <f>L$24*Data__2[[#This Row],[Return Market]]*J$4</f>
        <v>-2.1789945322040305</v>
      </c>
      <c r="H396" s="35">
        <f>M$24*Data__2[[#This Row],[Return Market]]*K$4</f>
        <v>-2.2879442588142327</v>
      </c>
      <c r="I396" s="35"/>
      <c r="J396" s="35"/>
      <c r="K396" s="35"/>
      <c r="L396" s="35"/>
      <c r="M396" s="35"/>
    </row>
    <row r="397" spans="1:13">
      <c r="A397" s="35">
        <v>47.67242637132609</v>
      </c>
      <c r="B397" s="35">
        <v>26.846232202743309</v>
      </c>
      <c r="C397" s="35">
        <v>257.63400509227392</v>
      </c>
      <c r="D397" s="96">
        <f>Data__2[[#This Row],[Project_1]]/J$4</f>
        <v>0.31781617580884058</v>
      </c>
      <c r="E397" s="96">
        <f>Data__2[[#This Row],[Project_2]]/K$4</f>
        <v>0.17897488135162207</v>
      </c>
      <c r="F397" s="96">
        <f>Data__2[[#This Row],[Market]]/L$4</f>
        <v>0.25763400509227391</v>
      </c>
      <c r="G397" s="35">
        <f>L$24*Data__2[[#This Row],[Return Market]]*J$4</f>
        <v>14.313000282904122</v>
      </c>
      <c r="H397" s="35">
        <f>M$24*Data__2[[#This Row],[Return Market]]*K$4</f>
        <v>15.028650297049332</v>
      </c>
      <c r="I397" s="35"/>
      <c r="J397" s="35"/>
      <c r="K397" s="35"/>
      <c r="L397" s="35"/>
      <c r="M397" s="35"/>
    </row>
    <row r="398" spans="1:13">
      <c r="A398" s="35">
        <v>10.03965290310952</v>
      </c>
      <c r="B398" s="35">
        <v>4.9798898707897354</v>
      </c>
      <c r="C398" s="35">
        <v>54.322003789974183</v>
      </c>
      <c r="D398" s="96">
        <f>Data__2[[#This Row],[Project_1]]/J$4</f>
        <v>6.6931019354063467E-2</v>
      </c>
      <c r="E398" s="96">
        <f>Data__2[[#This Row],[Project_2]]/K$4</f>
        <v>3.3199265805264902E-2</v>
      </c>
      <c r="F398" s="96">
        <f>Data__2[[#This Row],[Market]]/L$4</f>
        <v>5.4322003789974184E-2</v>
      </c>
      <c r="G398" s="35">
        <f>L$24*Data__2[[#This Row],[Return Market]]*J$4</f>
        <v>3.0178890994430136</v>
      </c>
      <c r="H398" s="35">
        <f>M$24*Data__2[[#This Row],[Return Market]]*K$4</f>
        <v>3.1687835544151648</v>
      </c>
      <c r="I398" s="35"/>
      <c r="J398" s="35"/>
      <c r="K398" s="35"/>
      <c r="L398" s="35"/>
      <c r="M398" s="35"/>
    </row>
    <row r="399" spans="1:13">
      <c r="A399" s="35">
        <v>17.464696993073424</v>
      </c>
      <c r="B399" s="35">
        <v>-5.9360611935875216</v>
      </c>
      <c r="C399" s="35">
        <v>-30.283551364062205</v>
      </c>
      <c r="D399" s="96">
        <f>Data__2[[#This Row],[Project_1]]/J$4</f>
        <v>0.11643131328715617</v>
      </c>
      <c r="E399" s="96">
        <f>Data__2[[#This Row],[Project_2]]/K$4</f>
        <v>-3.9573741290583477E-2</v>
      </c>
      <c r="F399" s="96">
        <f>Data__2[[#This Row],[Market]]/L$4</f>
        <v>-3.0283551364062206E-2</v>
      </c>
      <c r="G399" s="35">
        <f>L$24*Data__2[[#This Row],[Return Market]]*J$4</f>
        <v>-1.6824195202256802</v>
      </c>
      <c r="H399" s="35">
        <f>M$24*Data__2[[#This Row],[Return Market]]*K$4</f>
        <v>-1.7665404962369642</v>
      </c>
      <c r="I399" s="35"/>
      <c r="J399" s="35"/>
      <c r="K399" s="35"/>
      <c r="L399" s="35"/>
      <c r="M399" s="35"/>
    </row>
    <row r="400" spans="1:13">
      <c r="A400" s="35">
        <v>18.748295692896029</v>
      </c>
      <c r="B400" s="35">
        <v>18.225020134753123</v>
      </c>
      <c r="C400" s="35">
        <v>93.028100959040799</v>
      </c>
      <c r="D400" s="96">
        <f>Data__2[[#This Row],[Project_1]]/J$4</f>
        <v>0.12498863795264019</v>
      </c>
      <c r="E400" s="96">
        <f>Data__2[[#This Row],[Project_2]]/K$4</f>
        <v>0.12150013423168748</v>
      </c>
      <c r="F400" s="96">
        <f>Data__2[[#This Row],[Market]]/L$4</f>
        <v>9.3028100959040794E-2</v>
      </c>
      <c r="G400" s="35">
        <f>L$24*Data__2[[#This Row],[Return Market]]*J$4</f>
        <v>5.1682278310578269</v>
      </c>
      <c r="H400" s="35">
        <f>M$24*Data__2[[#This Row],[Return Market]]*K$4</f>
        <v>5.4266392226107198</v>
      </c>
      <c r="I400" s="35"/>
      <c r="J400" s="35"/>
      <c r="K400" s="35"/>
      <c r="L400" s="35"/>
      <c r="M400" s="35"/>
    </row>
    <row r="401" spans="1:13">
      <c r="A401" s="35">
        <v>-6.7025400169082836</v>
      </c>
      <c r="B401" s="35">
        <v>16.427022274476577</v>
      </c>
      <c r="C401" s="35">
        <v>274.76838706103428</v>
      </c>
      <c r="D401" s="96">
        <f>Data__2[[#This Row],[Project_1]]/J$4</f>
        <v>-4.4683600112721891E-2</v>
      </c>
      <c r="E401" s="96">
        <f>Data__2[[#This Row],[Project_2]]/K$4</f>
        <v>0.10951348182984386</v>
      </c>
      <c r="F401" s="96">
        <f>Data__2[[#This Row],[Market]]/L$4</f>
        <v>0.27476838706103429</v>
      </c>
      <c r="G401" s="35">
        <f>L$24*Data__2[[#This Row],[Return Market]]*J$4</f>
        <v>15.264910392279701</v>
      </c>
      <c r="H401" s="35">
        <f>M$24*Data__2[[#This Row],[Return Market]]*K$4</f>
        <v>16.028155911893688</v>
      </c>
      <c r="I401" s="35"/>
      <c r="J401" s="35"/>
      <c r="K401" s="35"/>
      <c r="L401" s="35"/>
      <c r="M401" s="35"/>
    </row>
    <row r="402" spans="1:13">
      <c r="A402" s="35">
        <v>5.0551491257412762</v>
      </c>
      <c r="B402" s="35">
        <v>11.228369255618</v>
      </c>
      <c r="C402" s="35">
        <v>176.12388440072579</v>
      </c>
      <c r="D402" s="96">
        <f>Data__2[[#This Row],[Project_1]]/J$4</f>
        <v>3.370099417160851E-2</v>
      </c>
      <c r="E402" s="96">
        <f>Data__2[[#This Row],[Project_2]]/K$4</f>
        <v>7.4855795037453335E-2</v>
      </c>
      <c r="F402" s="96">
        <f>Data__2[[#This Row],[Market]]/L$4</f>
        <v>0.17612388440072579</v>
      </c>
      <c r="G402" s="35">
        <f>L$24*Data__2[[#This Row],[Return Market]]*J$4</f>
        <v>9.7846602444847761</v>
      </c>
      <c r="H402" s="35">
        <f>M$24*Data__2[[#This Row],[Return Market]]*K$4</f>
        <v>10.273893256709018</v>
      </c>
      <c r="I402" s="35"/>
      <c r="J402" s="35"/>
      <c r="K402" s="35"/>
      <c r="L402" s="35"/>
      <c r="M402" s="35"/>
    </row>
    <row r="403" spans="1:13">
      <c r="A403" s="35">
        <v>11.692413783218397</v>
      </c>
      <c r="B403" s="35">
        <v>6.0807471506284756</v>
      </c>
      <c r="C403" s="35">
        <v>123.48496273949041</v>
      </c>
      <c r="D403" s="96">
        <f>Data__2[[#This Row],[Project_1]]/J$4</f>
        <v>7.7949425221455981E-2</v>
      </c>
      <c r="E403" s="96">
        <f>Data__2[[#This Row],[Project_2]]/K$4</f>
        <v>4.0538314337523168E-2</v>
      </c>
      <c r="F403" s="96">
        <f>Data__2[[#This Row],[Market]]/L$4</f>
        <v>0.12348496273949042</v>
      </c>
      <c r="G403" s="35">
        <f>L$24*Data__2[[#This Row],[Return Market]]*J$4</f>
        <v>6.8602757077494756</v>
      </c>
      <c r="H403" s="35">
        <f>M$24*Data__2[[#This Row],[Return Market]]*K$4</f>
        <v>7.2032894931369498</v>
      </c>
      <c r="I403" s="35"/>
      <c r="J403" s="35"/>
      <c r="K403" s="35"/>
      <c r="L403" s="35"/>
      <c r="M403" s="35"/>
    </row>
    <row r="404" spans="1:13">
      <c r="A404" s="35">
        <v>34.655634141126143</v>
      </c>
      <c r="B404" s="35">
        <v>46.861132280130846</v>
      </c>
      <c r="C404" s="35">
        <v>175.58068865178143</v>
      </c>
      <c r="D404" s="96">
        <f>Data__2[[#This Row],[Project_1]]/J$4</f>
        <v>0.23103756094084096</v>
      </c>
      <c r="E404" s="96">
        <f>Data__2[[#This Row],[Project_2]]/K$4</f>
        <v>0.31240754853420566</v>
      </c>
      <c r="F404" s="96">
        <f>Data__2[[#This Row],[Market]]/L$4</f>
        <v>0.17558068865178142</v>
      </c>
      <c r="G404" s="35">
        <f>L$24*Data__2[[#This Row],[Return Market]]*J$4</f>
        <v>9.7544827028767571</v>
      </c>
      <c r="H404" s="35">
        <f>M$24*Data__2[[#This Row],[Return Market]]*K$4</f>
        <v>10.242206838020596</v>
      </c>
      <c r="I404" s="35"/>
      <c r="J404" s="35"/>
      <c r="K404" s="35"/>
      <c r="L404" s="35"/>
      <c r="M404" s="35"/>
    </row>
    <row r="405" spans="1:13">
      <c r="A405" s="35">
        <v>38.459303974588771</v>
      </c>
      <c r="B405" s="35">
        <v>12.303176680610864</v>
      </c>
      <c r="C405" s="35">
        <v>301.69837622179989</v>
      </c>
      <c r="D405" s="96">
        <f>Data__2[[#This Row],[Project_1]]/J$4</f>
        <v>0.25639535983059181</v>
      </c>
      <c r="E405" s="96">
        <f>Data__2[[#This Row],[Project_2]]/K$4</f>
        <v>8.2021177870739093E-2</v>
      </c>
      <c r="F405" s="96">
        <f>Data__2[[#This Row],[Market]]/L$4</f>
        <v>0.3016983762217999</v>
      </c>
      <c r="G405" s="35">
        <f>L$24*Data__2[[#This Row],[Return Market]]*J$4</f>
        <v>16.761020901211126</v>
      </c>
      <c r="H405" s="35">
        <f>M$24*Data__2[[#This Row],[Return Market]]*K$4</f>
        <v>17.599071946271682</v>
      </c>
      <c r="I405" s="35"/>
      <c r="J405" s="35"/>
      <c r="K405" s="35"/>
      <c r="L405" s="35"/>
      <c r="M405" s="35"/>
    </row>
    <row r="406" spans="1:13">
      <c r="A406" s="35">
        <v>-2.7984027970922014</v>
      </c>
      <c r="B406" s="35">
        <v>-10.395553183554515</v>
      </c>
      <c r="C406" s="35">
        <v>-30.50992253640139</v>
      </c>
      <c r="D406" s="96">
        <f>Data__2[[#This Row],[Project_1]]/J$4</f>
        <v>-1.8656018647281343E-2</v>
      </c>
      <c r="E406" s="96">
        <f>Data__2[[#This Row],[Project_2]]/K$4</f>
        <v>-6.9303687890363438E-2</v>
      </c>
      <c r="F406" s="96">
        <f>Data__2[[#This Row],[Market]]/L$4</f>
        <v>-3.050992253640139E-2</v>
      </c>
      <c r="G406" s="35">
        <f>L$24*Data__2[[#This Row],[Return Market]]*J$4</f>
        <v>-1.6949956964667459</v>
      </c>
      <c r="H406" s="35">
        <f>M$24*Data__2[[#This Row],[Return Market]]*K$4</f>
        <v>-1.7797454812900835</v>
      </c>
      <c r="I406" s="35"/>
      <c r="J406" s="35"/>
      <c r="K406" s="35"/>
      <c r="L406" s="35"/>
      <c r="M406" s="35"/>
    </row>
    <row r="407" spans="1:13">
      <c r="A407" s="35">
        <v>24.430353213283322</v>
      </c>
      <c r="B407" s="35">
        <v>21.387247652322198</v>
      </c>
      <c r="C407" s="35">
        <v>286.726724650037</v>
      </c>
      <c r="D407" s="96">
        <f>Data__2[[#This Row],[Project_1]]/J$4</f>
        <v>0.1628690214218888</v>
      </c>
      <c r="E407" s="96">
        <f>Data__2[[#This Row],[Project_2]]/K$4</f>
        <v>0.14258165101548131</v>
      </c>
      <c r="F407" s="96">
        <f>Data__2[[#This Row],[Market]]/L$4</f>
        <v>0.28672672465003701</v>
      </c>
      <c r="G407" s="35">
        <f>L$24*Data__2[[#This Row],[Return Market]]*J$4</f>
        <v>15.929262480557631</v>
      </c>
      <c r="H407" s="35">
        <f>M$24*Data__2[[#This Row],[Return Market]]*K$4</f>
        <v>16.725725604585513</v>
      </c>
      <c r="I407" s="35"/>
      <c r="J407" s="35"/>
      <c r="K407" s="35"/>
      <c r="L407" s="35"/>
      <c r="M407" s="35"/>
    </row>
    <row r="408" spans="1:13">
      <c r="A408" s="35">
        <v>27.528909113191443</v>
      </c>
      <c r="B408" s="35">
        <v>17.187759283782363</v>
      </c>
      <c r="C408" s="35">
        <v>187.11931136633191</v>
      </c>
      <c r="D408" s="96">
        <f>Data__2[[#This Row],[Project_1]]/J$4</f>
        <v>0.18352606075460962</v>
      </c>
      <c r="E408" s="96">
        <f>Data__2[[#This Row],[Project_2]]/K$4</f>
        <v>0.11458506189188242</v>
      </c>
      <c r="F408" s="96">
        <f>Data__2[[#This Row],[Market]]/L$4</f>
        <v>0.18711931136633192</v>
      </c>
      <c r="G408" s="35">
        <f>L$24*Data__2[[#This Row],[Return Market]]*J$4</f>
        <v>10.395517298129564</v>
      </c>
      <c r="H408" s="35">
        <f>M$24*Data__2[[#This Row],[Return Market]]*K$4</f>
        <v>10.915293163036042</v>
      </c>
      <c r="I408" s="35"/>
      <c r="J408" s="35"/>
      <c r="K408" s="35"/>
      <c r="L408" s="35"/>
      <c r="M408" s="35"/>
    </row>
    <row r="409" spans="1:13">
      <c r="A409" s="35">
        <v>-22.356857583674937</v>
      </c>
      <c r="B409" s="35">
        <v>-8.7444925303436278</v>
      </c>
      <c r="C409" s="35">
        <v>-158.79297277312341</v>
      </c>
      <c r="D409" s="96">
        <f>Data__2[[#This Row],[Project_1]]/J$4</f>
        <v>-0.14904571722449958</v>
      </c>
      <c r="E409" s="96">
        <f>Data__2[[#This Row],[Project_2]]/K$4</f>
        <v>-5.829661686895752E-2</v>
      </c>
      <c r="F409" s="96">
        <f>Data__2[[#This Row],[Market]]/L$4</f>
        <v>-0.1587929727731234</v>
      </c>
      <c r="G409" s="35">
        <f>L$24*Data__2[[#This Row],[Return Market]]*J$4</f>
        <v>-8.8218318207290878</v>
      </c>
      <c r="H409" s="35">
        <f>M$24*Data__2[[#This Row],[Return Market]]*K$4</f>
        <v>-9.2629234117655432</v>
      </c>
      <c r="I409" s="35"/>
      <c r="J409" s="35"/>
      <c r="K409" s="35"/>
      <c r="L409" s="35"/>
      <c r="M409" s="35"/>
    </row>
    <row r="410" spans="1:13">
      <c r="A410" s="35">
        <v>27.207216308159722</v>
      </c>
      <c r="B410" s="35">
        <v>11.317295106263764</v>
      </c>
      <c r="C410" s="35">
        <v>71.251610525122956</v>
      </c>
      <c r="D410" s="96">
        <f>Data__2[[#This Row],[Project_1]]/J$4</f>
        <v>0.18138144205439816</v>
      </c>
      <c r="E410" s="96">
        <f>Data__2[[#This Row],[Project_2]]/K$4</f>
        <v>7.5448634041758431E-2</v>
      </c>
      <c r="F410" s="96">
        <f>Data__2[[#This Row],[Market]]/L$4</f>
        <v>7.1251610525122952E-2</v>
      </c>
      <c r="G410" s="35">
        <f>L$24*Data__2[[#This Row],[Return Market]]*J$4</f>
        <v>3.9584228069512797</v>
      </c>
      <c r="H410" s="35">
        <f>M$24*Data__2[[#This Row],[Return Market]]*K$4</f>
        <v>4.1563439472988444</v>
      </c>
      <c r="I410" s="35"/>
      <c r="J410" s="35"/>
      <c r="K410" s="35"/>
      <c r="L410" s="35"/>
      <c r="M410" s="35"/>
    </row>
    <row r="411" spans="1:13">
      <c r="A411" s="35">
        <v>15.183542150330915</v>
      </c>
      <c r="B411" s="35">
        <v>9.3428244367479518</v>
      </c>
      <c r="C411" s="35">
        <v>15.050342353525664</v>
      </c>
      <c r="D411" s="96">
        <f>Data__2[[#This Row],[Project_1]]/J$4</f>
        <v>0.10122361433553943</v>
      </c>
      <c r="E411" s="96">
        <f>Data__2[[#This Row],[Project_2]]/K$4</f>
        <v>6.2285496244986346E-2</v>
      </c>
      <c r="F411" s="96">
        <f>Data__2[[#This Row],[Market]]/L$4</f>
        <v>1.5050342353525665E-2</v>
      </c>
      <c r="G411" s="35">
        <f>L$24*Data__2[[#This Row],[Return Market]]*J$4</f>
        <v>0.83613013075142684</v>
      </c>
      <c r="H411" s="35">
        <f>M$24*Data__2[[#This Row],[Return Market]]*K$4</f>
        <v>0.87793663728899829</v>
      </c>
      <c r="I411" s="35"/>
      <c r="J411" s="35"/>
      <c r="K411" s="35"/>
      <c r="L411" s="35"/>
      <c r="M411" s="35"/>
    </row>
    <row r="412" spans="1:13">
      <c r="A412" s="35">
        <v>-4.2466264905408657</v>
      </c>
      <c r="B412" s="35">
        <v>14.755624136194754</v>
      </c>
      <c r="C412" s="35">
        <v>66.274159236146673</v>
      </c>
      <c r="D412" s="96">
        <f>Data__2[[#This Row],[Project_1]]/J$4</f>
        <v>-2.8310843270272439E-2</v>
      </c>
      <c r="E412" s="96">
        <f>Data__2[[#This Row],[Project_2]]/K$4</f>
        <v>9.8370827574631697E-2</v>
      </c>
      <c r="F412" s="96">
        <f>Data__2[[#This Row],[Market]]/L$4</f>
        <v>6.6274159236146671E-2</v>
      </c>
      <c r="G412" s="35">
        <f>L$24*Data__2[[#This Row],[Return Market]]*J$4</f>
        <v>3.6818977353414861</v>
      </c>
      <c r="H412" s="35">
        <f>M$24*Data__2[[#This Row],[Return Market]]*K$4</f>
        <v>3.865992622108561</v>
      </c>
      <c r="I412" s="35"/>
      <c r="J412" s="35"/>
      <c r="K412" s="35"/>
      <c r="L412" s="35"/>
      <c r="M412" s="35"/>
    </row>
    <row r="413" spans="1:13">
      <c r="A413" s="35">
        <v>16.160237682658675</v>
      </c>
      <c r="B413" s="35">
        <v>9.3761372067719346</v>
      </c>
      <c r="C413" s="35">
        <v>43.905268365297651</v>
      </c>
      <c r="D413" s="96">
        <f>Data__2[[#This Row],[Project_1]]/J$4</f>
        <v>0.10773491788439117</v>
      </c>
      <c r="E413" s="96">
        <f>Data__2[[#This Row],[Project_2]]/K$4</f>
        <v>6.250758137847956E-2</v>
      </c>
      <c r="F413" s="96">
        <f>Data__2[[#This Row],[Market]]/L$4</f>
        <v>4.3905268365297651E-2</v>
      </c>
      <c r="G413" s="35">
        <f>L$24*Data__2[[#This Row],[Return Market]]*J$4</f>
        <v>2.4391815758498723</v>
      </c>
      <c r="H413" s="35">
        <f>M$24*Data__2[[#This Row],[Return Market]]*K$4</f>
        <v>2.5611406546423665</v>
      </c>
      <c r="I413" s="35"/>
      <c r="J413" s="35"/>
      <c r="K413" s="35"/>
      <c r="L413" s="35"/>
      <c r="M413" s="35"/>
    </row>
    <row r="414" spans="1:13">
      <c r="A414" s="35">
        <v>-25.064570579531583</v>
      </c>
      <c r="B414" s="35">
        <v>-17.169291100665607</v>
      </c>
      <c r="C414" s="35">
        <v>-329.85826644429642</v>
      </c>
      <c r="D414" s="96">
        <f>Data__2[[#This Row],[Project_1]]/J$4</f>
        <v>-0.16709713719687722</v>
      </c>
      <c r="E414" s="96">
        <f>Data__2[[#This Row],[Project_2]]/K$4</f>
        <v>-0.11446194067110405</v>
      </c>
      <c r="F414" s="96">
        <f>Data__2[[#This Row],[Market]]/L$4</f>
        <v>-0.32985826644429644</v>
      </c>
      <c r="G414" s="35">
        <f>L$24*Data__2[[#This Row],[Return Market]]*J$4</f>
        <v>-18.325459246905378</v>
      </c>
      <c r="H414" s="35">
        <f>M$24*Data__2[[#This Row],[Return Market]]*K$4</f>
        <v>-19.24173220925065</v>
      </c>
      <c r="I414" s="35"/>
      <c r="J414" s="35"/>
      <c r="K414" s="35"/>
      <c r="L414" s="35"/>
      <c r="M414" s="35"/>
    </row>
    <row r="415" spans="1:13">
      <c r="A415" s="35">
        <v>21.416449949997677</v>
      </c>
      <c r="B415" s="35">
        <v>4.0518323981649313</v>
      </c>
      <c r="C415" s="35">
        <v>-19.713070048296132</v>
      </c>
      <c r="D415" s="96">
        <f>Data__2[[#This Row],[Project_1]]/J$4</f>
        <v>0.14277633299998452</v>
      </c>
      <c r="E415" s="96">
        <f>Data__2[[#This Row],[Project_2]]/K$4</f>
        <v>2.7012215987766208E-2</v>
      </c>
      <c r="F415" s="96">
        <f>Data__2[[#This Row],[Market]]/L$4</f>
        <v>-1.971307004829613E-2</v>
      </c>
      <c r="G415" s="35">
        <f>L$24*Data__2[[#This Row],[Return Market]]*J$4</f>
        <v>-1.095170558238675</v>
      </c>
      <c r="H415" s="35">
        <f>M$24*Data__2[[#This Row],[Return Market]]*K$4</f>
        <v>-1.1499290861506091</v>
      </c>
      <c r="I415" s="35"/>
      <c r="J415" s="35"/>
      <c r="K415" s="35"/>
      <c r="L415" s="35"/>
      <c r="M415" s="35"/>
    </row>
    <row r="416" spans="1:13">
      <c r="A416" s="35">
        <v>-4.8254916640641827</v>
      </c>
      <c r="B416" s="35">
        <v>2.2197062937232772</v>
      </c>
      <c r="C416" s="35">
        <v>25.689297685503064</v>
      </c>
      <c r="D416" s="96">
        <f>Data__2[[#This Row],[Project_1]]/J$4</f>
        <v>-3.2169944427094553E-2</v>
      </c>
      <c r="E416" s="96">
        <f>Data__2[[#This Row],[Project_2]]/K$4</f>
        <v>1.4798041958155182E-2</v>
      </c>
      <c r="F416" s="96">
        <f>Data__2[[#This Row],[Market]]/L$4</f>
        <v>2.5689297685503064E-2</v>
      </c>
      <c r="G416" s="35">
        <f>L$24*Data__2[[#This Row],[Return Market]]*J$4</f>
        <v>1.4271832047501718</v>
      </c>
      <c r="H416" s="35">
        <f>M$24*Data__2[[#This Row],[Return Market]]*K$4</f>
        <v>1.4985423649876806</v>
      </c>
      <c r="I416" s="35"/>
      <c r="J416" s="35"/>
      <c r="K416" s="35"/>
      <c r="L416" s="35"/>
      <c r="M416" s="35"/>
    </row>
    <row r="417" spans="1:13">
      <c r="A417" s="35">
        <v>-18.427344784620118</v>
      </c>
      <c r="B417" s="35">
        <v>-16.177079085146175</v>
      </c>
      <c r="C417" s="35">
        <v>-23.615414700814085</v>
      </c>
      <c r="D417" s="96">
        <f>Data__2[[#This Row],[Project_1]]/J$4</f>
        <v>-0.12284896523080079</v>
      </c>
      <c r="E417" s="96">
        <f>Data__2[[#This Row],[Project_2]]/K$4</f>
        <v>-0.1078471939009745</v>
      </c>
      <c r="F417" s="96">
        <f>Data__2[[#This Row],[Market]]/L$4</f>
        <v>-2.3615414700814085E-2</v>
      </c>
      <c r="G417" s="35">
        <f>L$24*Data__2[[#This Row],[Return Market]]*J$4</f>
        <v>-1.3119674833785617</v>
      </c>
      <c r="H417" s="35">
        <f>M$24*Data__2[[#This Row],[Return Market]]*K$4</f>
        <v>-1.3775658575474903</v>
      </c>
      <c r="I417" s="35"/>
      <c r="J417" s="35"/>
      <c r="K417" s="35"/>
      <c r="L417" s="35"/>
      <c r="M417" s="35"/>
    </row>
    <row r="418" spans="1:13">
      <c r="A418" s="35">
        <v>40.82639699646829</v>
      </c>
      <c r="B418" s="35">
        <v>32.210930076745328</v>
      </c>
      <c r="C418" s="35">
        <v>266.02561597476102</v>
      </c>
      <c r="D418" s="96">
        <f>Data__2[[#This Row],[Project_1]]/J$4</f>
        <v>0.27217597997645526</v>
      </c>
      <c r="E418" s="96">
        <f>Data__2[[#This Row],[Project_2]]/K$4</f>
        <v>0.21473953384496886</v>
      </c>
      <c r="F418" s="96">
        <f>Data__2[[#This Row],[Market]]/L$4</f>
        <v>0.26602561597476104</v>
      </c>
      <c r="G418" s="35">
        <f>L$24*Data__2[[#This Row],[Return Market]]*J$4</f>
        <v>14.779200887486741</v>
      </c>
      <c r="H418" s="35">
        <f>M$24*Data__2[[#This Row],[Return Market]]*K$4</f>
        <v>15.518160931861081</v>
      </c>
      <c r="I418" s="35"/>
      <c r="J418" s="35"/>
      <c r="K418" s="35"/>
      <c r="L418" s="35"/>
      <c r="M418" s="35"/>
    </row>
    <row r="419" spans="1:13">
      <c r="A419" s="35">
        <v>11.544068878014322</v>
      </c>
      <c r="B419" s="35">
        <v>1.7501398939895392</v>
      </c>
      <c r="C419" s="35">
        <v>-123.43401611896456</v>
      </c>
      <c r="D419" s="96">
        <f>Data__2[[#This Row],[Project_1]]/J$4</f>
        <v>7.6960459186762142E-2</v>
      </c>
      <c r="E419" s="96">
        <f>Data__2[[#This Row],[Project_2]]/K$4</f>
        <v>1.1667599293263595E-2</v>
      </c>
      <c r="F419" s="96">
        <f>Data__2[[#This Row],[Market]]/L$4</f>
        <v>-0.12343401611896457</v>
      </c>
      <c r="G419" s="35">
        <f>L$24*Data__2[[#This Row],[Return Market]]*J$4</f>
        <v>-6.8574453399424842</v>
      </c>
      <c r="H419" s="35">
        <f>M$24*Data__2[[#This Row],[Return Market]]*K$4</f>
        <v>-7.2003176069396089</v>
      </c>
      <c r="I419" s="35"/>
      <c r="J419" s="35"/>
      <c r="K419" s="35"/>
      <c r="L419" s="35"/>
      <c r="M419" s="35"/>
    </row>
    <row r="420" spans="1:13">
      <c r="A420" s="35">
        <v>24.180768031085194</v>
      </c>
      <c r="B420" s="35">
        <v>10.15471560807255</v>
      </c>
      <c r="C420" s="35">
        <v>73.877612531393439</v>
      </c>
      <c r="D420" s="96">
        <f>Data__2[[#This Row],[Project_1]]/J$4</f>
        <v>0.16120512020723463</v>
      </c>
      <c r="E420" s="96">
        <f>Data__2[[#This Row],[Project_2]]/K$4</f>
        <v>6.7698104053817001E-2</v>
      </c>
      <c r="F420" s="96">
        <f>Data__2[[#This Row],[Market]]/L$4</f>
        <v>7.3877612531393438E-2</v>
      </c>
      <c r="G420" s="35">
        <f>L$24*Data__2[[#This Row],[Return Market]]*J$4</f>
        <v>4.1043118072996405</v>
      </c>
      <c r="H420" s="35">
        <f>M$24*Data__2[[#This Row],[Return Market]]*K$4</f>
        <v>4.3095273976646231</v>
      </c>
      <c r="I420" s="35"/>
      <c r="J420" s="35"/>
      <c r="K420" s="35"/>
      <c r="L420" s="35"/>
      <c r="M420" s="35"/>
    </row>
    <row r="421" spans="1:13">
      <c r="A421" s="35">
        <v>31.999062472863127</v>
      </c>
      <c r="B421" s="35">
        <v>20.850669277370663</v>
      </c>
      <c r="C421" s="35">
        <v>94.957059420622357</v>
      </c>
      <c r="D421" s="96">
        <f>Data__2[[#This Row],[Project_1]]/J$4</f>
        <v>0.21332708315242085</v>
      </c>
      <c r="E421" s="96">
        <f>Data__2[[#This Row],[Project_2]]/K$4</f>
        <v>0.13900446184913776</v>
      </c>
      <c r="F421" s="96">
        <f>Data__2[[#This Row],[Market]]/L$4</f>
        <v>9.4957059420622353E-2</v>
      </c>
      <c r="G421" s="35">
        <f>L$24*Data__2[[#This Row],[Return Market]]*J$4</f>
        <v>5.275392190034581</v>
      </c>
      <c r="H421" s="35">
        <f>M$24*Data__2[[#This Row],[Return Market]]*K$4</f>
        <v>5.5391617995363109</v>
      </c>
      <c r="I421" s="35"/>
      <c r="J421" s="35"/>
      <c r="K421" s="35"/>
      <c r="L421" s="35"/>
      <c r="M421" s="35"/>
    </row>
    <row r="422" spans="1:13">
      <c r="A422" s="35">
        <v>-28.905963650381011</v>
      </c>
      <c r="B422" s="35">
        <v>7.9436505177365699</v>
      </c>
      <c r="C422" s="35">
        <v>79.698264175809783</v>
      </c>
      <c r="D422" s="96">
        <f>Data__2[[#This Row],[Project_1]]/J$4</f>
        <v>-0.1927064243358734</v>
      </c>
      <c r="E422" s="96">
        <f>Data__2[[#This Row],[Project_2]]/K$4</f>
        <v>5.2957670118243802E-2</v>
      </c>
      <c r="F422" s="96">
        <f>Data__2[[#This Row],[Market]]/L$4</f>
        <v>7.9698264175809788E-2</v>
      </c>
      <c r="G422" s="35">
        <f>L$24*Data__2[[#This Row],[Return Market]]*J$4</f>
        <v>4.4276813431005486</v>
      </c>
      <c r="H422" s="35">
        <f>M$24*Data__2[[#This Row],[Return Market]]*K$4</f>
        <v>4.6490654102555773</v>
      </c>
      <c r="I422" s="35"/>
      <c r="J422" s="35"/>
      <c r="K422" s="35"/>
      <c r="L422" s="35"/>
      <c r="M422" s="35"/>
    </row>
    <row r="423" spans="1:13">
      <c r="A423" s="35">
        <v>16.855170787550524</v>
      </c>
      <c r="B423" s="35">
        <v>20.931110350180717</v>
      </c>
      <c r="C423" s="35">
        <v>228.4482987718734</v>
      </c>
      <c r="D423" s="96">
        <f>Data__2[[#This Row],[Project_1]]/J$4</f>
        <v>0.11236780525033682</v>
      </c>
      <c r="E423" s="96">
        <f>Data__2[[#This Row],[Project_2]]/K$4</f>
        <v>0.13954073566787145</v>
      </c>
      <c r="F423" s="96">
        <f>Data__2[[#This Row],[Market]]/L$4</f>
        <v>0.22844829877187339</v>
      </c>
      <c r="G423" s="35">
        <f>L$24*Data__2[[#This Row],[Return Market]]*J$4</f>
        <v>12.691572153992981</v>
      </c>
      <c r="H423" s="35">
        <f>M$24*Data__2[[#This Row],[Return Market]]*K$4</f>
        <v>13.326150761692633</v>
      </c>
      <c r="I423" s="35"/>
      <c r="J423" s="35"/>
      <c r="K423" s="35"/>
      <c r="L423" s="35"/>
      <c r="M423" s="35"/>
    </row>
    <row r="424" spans="1:13">
      <c r="A424" s="35">
        <v>-3.5312380837301234</v>
      </c>
      <c r="B424" s="35">
        <v>1.9708393682567369</v>
      </c>
      <c r="C424" s="35">
        <v>305.24873103725145</v>
      </c>
      <c r="D424" s="96">
        <f>Data__2[[#This Row],[Project_1]]/J$4</f>
        <v>-2.3541587224867488E-2</v>
      </c>
      <c r="E424" s="96">
        <f>Data__2[[#This Row],[Project_2]]/K$4</f>
        <v>1.3138929121711579E-2</v>
      </c>
      <c r="F424" s="96">
        <f>Data__2[[#This Row],[Market]]/L$4</f>
        <v>0.30524873103725142</v>
      </c>
      <c r="G424" s="35">
        <f>L$24*Data__2[[#This Row],[Return Market]]*J$4</f>
        <v>16.958262835402877</v>
      </c>
      <c r="H424" s="35">
        <f>M$24*Data__2[[#This Row],[Return Market]]*K$4</f>
        <v>17.806175977173023</v>
      </c>
      <c r="I424" s="35"/>
      <c r="J424" s="35"/>
      <c r="K424" s="35"/>
      <c r="L424" s="35"/>
      <c r="M424" s="35"/>
    </row>
    <row r="425" spans="1:13">
      <c r="A425" s="35">
        <v>15.040004828639614</v>
      </c>
      <c r="B425" s="35">
        <v>2.9540403420636423</v>
      </c>
      <c r="C425" s="35">
        <v>153.29926552456118</v>
      </c>
      <c r="D425" s="96">
        <f>Data__2[[#This Row],[Project_1]]/J$4</f>
        <v>0.10026669885759742</v>
      </c>
      <c r="E425" s="96">
        <f>Data__2[[#This Row],[Project_2]]/K$4</f>
        <v>1.9693602280424282E-2</v>
      </c>
      <c r="F425" s="96">
        <f>Data__2[[#This Row],[Market]]/L$4</f>
        <v>0.15329926552456119</v>
      </c>
      <c r="G425" s="35">
        <f>L$24*Data__2[[#This Row],[Return Market]]*J$4</f>
        <v>8.5166258624756317</v>
      </c>
      <c r="H425" s="35">
        <f>M$24*Data__2[[#This Row],[Return Market]]*K$4</f>
        <v>8.9424571555994135</v>
      </c>
      <c r="I425" s="35"/>
      <c r="J425" s="35"/>
      <c r="K425" s="35"/>
      <c r="L425" s="35"/>
      <c r="M425" s="35"/>
    </row>
    <row r="426" spans="1:13">
      <c r="A426" s="35">
        <v>-33.126547658052445</v>
      </c>
      <c r="B426" s="35">
        <v>-23.18983055757473</v>
      </c>
      <c r="C426" s="35">
        <v>-253.77806123688572</v>
      </c>
      <c r="D426" s="96">
        <f>Data__2[[#This Row],[Project_1]]/J$4</f>
        <v>-0.22084365105368298</v>
      </c>
      <c r="E426" s="96">
        <f>Data__2[[#This Row],[Project_2]]/K$4</f>
        <v>-0.15459887038383152</v>
      </c>
      <c r="F426" s="96">
        <f>Data__2[[#This Row],[Market]]/L$4</f>
        <v>-0.25377806123688573</v>
      </c>
      <c r="G426" s="35">
        <f>L$24*Data__2[[#This Row],[Return Market]]*J$4</f>
        <v>-14.098781179827002</v>
      </c>
      <c r="H426" s="35">
        <f>M$24*Data__2[[#This Row],[Return Market]]*K$4</f>
        <v>-14.803720238818354</v>
      </c>
      <c r="I426" s="35"/>
      <c r="J426" s="35"/>
      <c r="K426" s="35"/>
      <c r="L426" s="35"/>
      <c r="M426" s="35"/>
    </row>
    <row r="427" spans="1:13">
      <c r="A427" s="35">
        <v>40.327509321934976</v>
      </c>
      <c r="B427" s="35">
        <v>26.790094974261464</v>
      </c>
      <c r="C427" s="35">
        <v>312.79011074120223</v>
      </c>
      <c r="D427" s="96">
        <f>Data__2[[#This Row],[Project_1]]/J$4</f>
        <v>0.26885006214623319</v>
      </c>
      <c r="E427" s="96">
        <f>Data__2[[#This Row],[Project_2]]/K$4</f>
        <v>0.1786006331617431</v>
      </c>
      <c r="F427" s="96">
        <f>Data__2[[#This Row],[Market]]/L$4</f>
        <v>0.31279011074120222</v>
      </c>
      <c r="G427" s="35">
        <f>L$24*Data__2[[#This Row],[Return Market]]*J$4</f>
        <v>17.377228374511255</v>
      </c>
      <c r="H427" s="35">
        <f>M$24*Data__2[[#This Row],[Return Market]]*K$4</f>
        <v>18.24608979323682</v>
      </c>
      <c r="I427" s="35"/>
      <c r="J427" s="35"/>
      <c r="K427" s="35"/>
      <c r="L427" s="35"/>
      <c r="M427" s="35"/>
    </row>
    <row r="428" spans="1:13">
      <c r="A428" s="35">
        <v>19.614965234407943</v>
      </c>
      <c r="B428" s="35">
        <v>8.4757780610257356</v>
      </c>
      <c r="C428" s="35">
        <v>61.076813291380603</v>
      </c>
      <c r="D428" s="96">
        <f>Data__2[[#This Row],[Project_1]]/J$4</f>
        <v>0.13076643489605297</v>
      </c>
      <c r="E428" s="96">
        <f>Data__2[[#This Row],[Project_2]]/K$4</f>
        <v>5.6505187073504902E-2</v>
      </c>
      <c r="F428" s="96">
        <f>Data__2[[#This Row],[Market]]/L$4</f>
        <v>6.1076813291380601E-2</v>
      </c>
      <c r="G428" s="35">
        <f>L$24*Data__2[[#This Row],[Return Market]]*J$4</f>
        <v>3.3931562939655926</v>
      </c>
      <c r="H428" s="35">
        <f>M$24*Data__2[[#This Row],[Return Market]]*K$4</f>
        <v>3.5628141086638729</v>
      </c>
      <c r="I428" s="35"/>
      <c r="J428" s="35"/>
      <c r="K428" s="35"/>
      <c r="L428" s="35"/>
      <c r="M428" s="35"/>
    </row>
    <row r="429" spans="1:13">
      <c r="A429" s="35">
        <v>-18.537470607350741</v>
      </c>
      <c r="B429" s="35">
        <v>1.1810728695537414</v>
      </c>
      <c r="C429" s="35">
        <v>92.534946467146582</v>
      </c>
      <c r="D429" s="96">
        <f>Data__2[[#This Row],[Project_1]]/J$4</f>
        <v>-0.12358313738233827</v>
      </c>
      <c r="E429" s="96">
        <f>Data__2[[#This Row],[Project_2]]/K$4</f>
        <v>7.8738191303582752E-3</v>
      </c>
      <c r="F429" s="96">
        <f>Data__2[[#This Row],[Market]]/L$4</f>
        <v>9.2534946467146578E-2</v>
      </c>
      <c r="G429" s="35">
        <f>L$24*Data__2[[#This Row],[Return Market]]*J$4</f>
        <v>5.1408303592859266</v>
      </c>
      <c r="H429" s="35">
        <f>M$24*Data__2[[#This Row],[Return Market]]*K$4</f>
        <v>5.3978718772502239</v>
      </c>
      <c r="I429" s="35"/>
      <c r="J429" s="35"/>
      <c r="K429" s="35"/>
      <c r="L429" s="35"/>
      <c r="M429" s="35"/>
    </row>
    <row r="430" spans="1:13">
      <c r="A430" s="35">
        <v>30.63064499973655</v>
      </c>
      <c r="B430" s="35">
        <v>8.2345567747398203</v>
      </c>
      <c r="C430" s="35">
        <v>43.883513759872521</v>
      </c>
      <c r="D430" s="96">
        <f>Data__2[[#This Row],[Project_1]]/J$4</f>
        <v>0.20420429999824366</v>
      </c>
      <c r="E430" s="96">
        <f>Data__2[[#This Row],[Project_2]]/K$4</f>
        <v>5.4897045164932136E-2</v>
      </c>
      <c r="F430" s="96">
        <f>Data__2[[#This Row],[Market]]/L$4</f>
        <v>4.3883513759872518E-2</v>
      </c>
      <c r="G430" s="35">
        <f>L$24*Data__2[[#This Row],[Return Market]]*J$4</f>
        <v>2.4379729866595872</v>
      </c>
      <c r="H430" s="35">
        <f>M$24*Data__2[[#This Row],[Return Market]]*K$4</f>
        <v>2.5598716359925668</v>
      </c>
      <c r="I430" s="35"/>
      <c r="J430" s="35"/>
      <c r="K430" s="35"/>
      <c r="L430" s="35"/>
      <c r="M430" s="35"/>
    </row>
    <row r="431" spans="1:13">
      <c r="A431" s="35">
        <v>48.426635628617838</v>
      </c>
      <c r="B431" s="35">
        <v>37.872140507194665</v>
      </c>
      <c r="C431" s="35">
        <v>491.59022359789435</v>
      </c>
      <c r="D431" s="96">
        <f>Data__2[[#This Row],[Project_1]]/J$4</f>
        <v>0.32284423752411889</v>
      </c>
      <c r="E431" s="96">
        <f>Data__2[[#This Row],[Project_2]]/K$4</f>
        <v>0.25248093671463112</v>
      </c>
      <c r="F431" s="96">
        <f>Data__2[[#This Row],[Market]]/L$4</f>
        <v>0.49159022359789434</v>
      </c>
      <c r="G431" s="35">
        <f>L$24*Data__2[[#This Row],[Return Market]]*J$4</f>
        <v>27.310567977660828</v>
      </c>
      <c r="H431" s="35">
        <f>M$24*Data__2[[#This Row],[Return Market]]*K$4</f>
        <v>28.676096376543875</v>
      </c>
      <c r="I431" s="35"/>
      <c r="J431" s="35"/>
      <c r="K431" s="35"/>
      <c r="L431" s="35"/>
      <c r="M431" s="35"/>
    </row>
    <row r="432" spans="1:13">
      <c r="A432" s="35">
        <v>43.703128168359846</v>
      </c>
      <c r="B432" s="35">
        <v>9.5631866701674504</v>
      </c>
      <c r="C432" s="35">
        <v>177.27594878735772</v>
      </c>
      <c r="D432" s="96">
        <f>Data__2[[#This Row],[Project_1]]/J$4</f>
        <v>0.29135418778906563</v>
      </c>
      <c r="E432" s="96">
        <f>Data__2[[#This Row],[Project_2]]/K$4</f>
        <v>6.3754577801116333E-2</v>
      </c>
      <c r="F432" s="96">
        <f>Data__2[[#This Row],[Market]]/L$4</f>
        <v>0.17727594878735772</v>
      </c>
      <c r="G432" s="35">
        <f>L$24*Data__2[[#This Row],[Return Market]]*J$4</f>
        <v>9.8486638215198852</v>
      </c>
      <c r="H432" s="35">
        <f>M$24*Data__2[[#This Row],[Return Market]]*K$4</f>
        <v>10.341097012595879</v>
      </c>
      <c r="I432" s="35"/>
      <c r="J432" s="35"/>
      <c r="K432" s="35"/>
      <c r="L432" s="35"/>
      <c r="M432" s="35"/>
    </row>
    <row r="433" spans="1:13">
      <c r="A433" s="35">
        <v>-35.337807232425732</v>
      </c>
      <c r="B433" s="35">
        <v>-3.0284126860296343</v>
      </c>
      <c r="C433" s="35">
        <v>-188.19046201953887</v>
      </c>
      <c r="D433" s="96">
        <f>Data__2[[#This Row],[Project_1]]/J$4</f>
        <v>-0.23558538154950487</v>
      </c>
      <c r="E433" s="96">
        <f>Data__2[[#This Row],[Project_2]]/K$4</f>
        <v>-2.0189417906864227E-2</v>
      </c>
      <c r="F433" s="96">
        <f>Data__2[[#This Row],[Market]]/L$4</f>
        <v>-0.18819046201953887</v>
      </c>
      <c r="G433" s="35">
        <f>L$24*Data__2[[#This Row],[Return Market]]*J$4</f>
        <v>-10.455025667752171</v>
      </c>
      <c r="H433" s="35">
        <f>M$24*Data__2[[#This Row],[Return Market]]*K$4</f>
        <v>-10.977776951139782</v>
      </c>
      <c r="I433" s="35"/>
      <c r="J433" s="35"/>
      <c r="K433" s="35"/>
      <c r="L433" s="35"/>
      <c r="M433" s="35"/>
    </row>
    <row r="434" spans="1:13">
      <c r="A434" s="35">
        <v>27.413903492397033</v>
      </c>
      <c r="B434" s="35">
        <v>4.2694375263168798</v>
      </c>
      <c r="C434" s="35">
        <v>139.33891212740193</v>
      </c>
      <c r="D434" s="96">
        <f>Data__2[[#This Row],[Project_1]]/J$4</f>
        <v>0.18275935661598022</v>
      </c>
      <c r="E434" s="96">
        <f>Data__2[[#This Row],[Project_2]]/K$4</f>
        <v>2.846291684211253E-2</v>
      </c>
      <c r="F434" s="96">
        <f>Data__2[[#This Row],[Market]]/L$4</f>
        <v>0.13933891212740193</v>
      </c>
      <c r="G434" s="35">
        <f>L$24*Data__2[[#This Row],[Return Market]]*J$4</f>
        <v>7.7410506737445601</v>
      </c>
      <c r="H434" s="35">
        <f>M$24*Data__2[[#This Row],[Return Market]]*K$4</f>
        <v>8.1281032074317903</v>
      </c>
      <c r="I434" s="35"/>
      <c r="J434" s="35"/>
      <c r="K434" s="35"/>
      <c r="L434" s="35"/>
      <c r="M434" s="35"/>
    </row>
    <row r="435" spans="1:13">
      <c r="A435" s="35">
        <v>38.843732552337627</v>
      </c>
      <c r="B435" s="35">
        <v>36.915067762043265</v>
      </c>
      <c r="C435" s="35">
        <v>276.71925462999604</v>
      </c>
      <c r="D435" s="96">
        <f>Data__2[[#This Row],[Project_1]]/J$4</f>
        <v>0.25895821701558419</v>
      </c>
      <c r="E435" s="96">
        <f>Data__2[[#This Row],[Project_2]]/K$4</f>
        <v>0.24610045174695511</v>
      </c>
      <c r="F435" s="96">
        <f>Data__2[[#This Row],[Market]]/L$4</f>
        <v>0.27671925462999603</v>
      </c>
      <c r="G435" s="35">
        <f>L$24*Data__2[[#This Row],[Return Market]]*J$4</f>
        <v>15.373291923888686</v>
      </c>
      <c r="H435" s="35">
        <f>M$24*Data__2[[#This Row],[Return Market]]*K$4</f>
        <v>16.141956520083124</v>
      </c>
      <c r="I435" s="35"/>
      <c r="J435" s="35"/>
      <c r="K435" s="35"/>
      <c r="L435" s="35"/>
      <c r="M435" s="35"/>
    </row>
    <row r="436" spans="1:13">
      <c r="A436" s="35">
        <v>15.232631571530881</v>
      </c>
      <c r="B436" s="35">
        <v>10.280203527951873</v>
      </c>
      <c r="C436" s="35">
        <v>90.383449869747608</v>
      </c>
      <c r="D436" s="96">
        <f>Data__2[[#This Row],[Project_1]]/J$4</f>
        <v>0.10155087714353921</v>
      </c>
      <c r="E436" s="96">
        <f>Data__2[[#This Row],[Project_2]]/K$4</f>
        <v>6.8534690186345823E-2</v>
      </c>
      <c r="F436" s="96">
        <f>Data__2[[#This Row],[Market]]/L$4</f>
        <v>9.0383449869747612E-2</v>
      </c>
      <c r="G436" s="35">
        <f>L$24*Data__2[[#This Row],[Return Market]]*J$4</f>
        <v>5.0213027705415394</v>
      </c>
      <c r="H436" s="35">
        <f>M$24*Data__2[[#This Row],[Return Market]]*K$4</f>
        <v>5.2723679090686177</v>
      </c>
      <c r="I436" s="35"/>
      <c r="J436" s="35"/>
      <c r="K436" s="35"/>
      <c r="L436" s="35"/>
      <c r="M436" s="35"/>
    </row>
    <row r="437" spans="1:13">
      <c r="A437" s="35">
        <v>14.121147566057958</v>
      </c>
      <c r="B437" s="35">
        <v>-0.84314980026296737</v>
      </c>
      <c r="C437" s="35">
        <v>-116.10074604361893</v>
      </c>
      <c r="D437" s="96">
        <f>Data__2[[#This Row],[Project_1]]/J$4</f>
        <v>9.4140983773719725E-2</v>
      </c>
      <c r="E437" s="96">
        <f>Data__2[[#This Row],[Project_2]]/K$4</f>
        <v>-5.6209986684197825E-3</v>
      </c>
      <c r="F437" s="96">
        <f>Data__2[[#This Row],[Market]]/L$4</f>
        <v>-0.11610074604361893</v>
      </c>
      <c r="G437" s="35">
        <f>L$24*Data__2[[#This Row],[Return Market]]*J$4</f>
        <v>-6.4500414468677256</v>
      </c>
      <c r="H437" s="35">
        <f>M$24*Data__2[[#This Row],[Return Market]]*K$4</f>
        <v>-6.772543519211113</v>
      </c>
      <c r="I437" s="35"/>
      <c r="J437" s="35"/>
      <c r="K437" s="35"/>
      <c r="L437" s="35"/>
      <c r="M437" s="35"/>
    </row>
    <row r="438" spans="1:13">
      <c r="A438" s="35">
        <v>-4.6586278965707901</v>
      </c>
      <c r="B438" s="35">
        <v>11.614291286234121</v>
      </c>
      <c r="C438" s="35">
        <v>233.75021531120862</v>
      </c>
      <c r="D438" s="96">
        <f>Data__2[[#This Row],[Project_1]]/J$4</f>
        <v>-3.1057519310471935E-2</v>
      </c>
      <c r="E438" s="96">
        <f>Data__2[[#This Row],[Project_2]]/K$4</f>
        <v>7.7428608574894142E-2</v>
      </c>
      <c r="F438" s="96">
        <f>Data__2[[#This Row],[Market]]/L$4</f>
        <v>0.23375021531120863</v>
      </c>
      <c r="G438" s="35">
        <f>L$24*Data__2[[#This Row],[Return Market]]*J$4</f>
        <v>12.986123072844938</v>
      </c>
      <c r="H438" s="35">
        <f>M$24*Data__2[[#This Row],[Return Market]]*K$4</f>
        <v>13.635429226487188</v>
      </c>
      <c r="I438" s="35"/>
      <c r="J438" s="35"/>
      <c r="K438" s="35"/>
      <c r="L438" s="35"/>
      <c r="M438" s="35"/>
    </row>
    <row r="439" spans="1:13">
      <c r="A439" s="35">
        <v>43.97956014395011</v>
      </c>
      <c r="B439" s="35">
        <v>18.584056872630676</v>
      </c>
      <c r="C439" s="35">
        <v>244.53732630129196</v>
      </c>
      <c r="D439" s="96">
        <f>Data__2[[#This Row],[Project_1]]/J$4</f>
        <v>0.29319706762633407</v>
      </c>
      <c r="E439" s="96">
        <f>Data__2[[#This Row],[Project_2]]/K$4</f>
        <v>0.1238937124842045</v>
      </c>
      <c r="F439" s="96">
        <f>Data__2[[#This Row],[Market]]/L$4</f>
        <v>0.24453732630129196</v>
      </c>
      <c r="G439" s="35">
        <f>L$24*Data__2[[#This Row],[Return Market]]*J$4</f>
        <v>13.585407016738458</v>
      </c>
      <c r="H439" s="35">
        <f>M$24*Data__2[[#This Row],[Return Market]]*K$4</f>
        <v>14.264677367575382</v>
      </c>
      <c r="I439" s="35"/>
      <c r="J439" s="35"/>
      <c r="K439" s="35"/>
      <c r="L439" s="35"/>
      <c r="M439" s="35"/>
    </row>
    <row r="440" spans="1:13">
      <c r="A440" s="35">
        <v>-10.787222345541323</v>
      </c>
      <c r="B440" s="35">
        <v>10.916244902156675</v>
      </c>
      <c r="C440" s="35">
        <v>83.114117066156609</v>
      </c>
      <c r="D440" s="96">
        <f>Data__2[[#This Row],[Project_1]]/J$4</f>
        <v>-7.1914815636942159E-2</v>
      </c>
      <c r="E440" s="96">
        <f>Data__2[[#This Row],[Project_2]]/K$4</f>
        <v>7.2774966014377843E-2</v>
      </c>
      <c r="F440" s="96">
        <f>Data__2[[#This Row],[Market]]/L$4</f>
        <v>8.3114117066156609E-2</v>
      </c>
      <c r="G440" s="35">
        <f>L$24*Data__2[[#This Row],[Return Market]]*J$4</f>
        <v>4.6174509481198172</v>
      </c>
      <c r="H440" s="35">
        <f>M$24*Data__2[[#This Row],[Return Market]]*K$4</f>
        <v>4.8483234955258085</v>
      </c>
      <c r="I440" s="35"/>
      <c r="J440" s="35"/>
      <c r="K440" s="35"/>
      <c r="L440" s="35"/>
      <c r="M440" s="35"/>
    </row>
    <row r="441" spans="1:13">
      <c r="A441" s="35">
        <v>20.75436743170652</v>
      </c>
      <c r="B441" s="35">
        <v>10.468296012333777</v>
      </c>
      <c r="C441" s="35">
        <v>528.54253041942138</v>
      </c>
      <c r="D441" s="96">
        <f>Data__2[[#This Row],[Project_1]]/J$4</f>
        <v>0.13836244954471014</v>
      </c>
      <c r="E441" s="96">
        <f>Data__2[[#This Row],[Project_2]]/K$4</f>
        <v>6.9788640082225184E-2</v>
      </c>
      <c r="F441" s="96">
        <f>Data__2[[#This Row],[Market]]/L$4</f>
        <v>0.52854253041942134</v>
      </c>
      <c r="G441" s="35">
        <f>L$24*Data__2[[#This Row],[Return Market]]*J$4</f>
        <v>29.363473912190109</v>
      </c>
      <c r="H441" s="35">
        <f>M$24*Data__2[[#This Row],[Return Market]]*K$4</f>
        <v>30.831647607799621</v>
      </c>
      <c r="I441" s="35"/>
      <c r="J441" s="35"/>
      <c r="K441" s="35"/>
      <c r="L441" s="35"/>
      <c r="M441" s="35"/>
    </row>
    <row r="442" spans="1:13">
      <c r="A442" s="35">
        <v>15.587123515601499</v>
      </c>
      <c r="B442" s="35">
        <v>2.2503345265244139</v>
      </c>
      <c r="C442" s="35">
        <v>64.281088564211444</v>
      </c>
      <c r="D442" s="96">
        <f>Data__2[[#This Row],[Project_1]]/J$4</f>
        <v>0.10391415677067667</v>
      </c>
      <c r="E442" s="96">
        <f>Data__2[[#This Row],[Project_2]]/K$4</f>
        <v>1.5002230176829426E-2</v>
      </c>
      <c r="F442" s="96">
        <f>Data__2[[#This Row],[Market]]/L$4</f>
        <v>6.4281088564211442E-2</v>
      </c>
      <c r="G442" s="35">
        <f>L$24*Data__2[[#This Row],[Return Market]]*J$4</f>
        <v>3.5711715869006397</v>
      </c>
      <c r="H442" s="35">
        <f>M$24*Data__2[[#This Row],[Return Market]]*K$4</f>
        <v>3.7497301662456723</v>
      </c>
      <c r="I442" s="35"/>
      <c r="J442" s="35"/>
      <c r="K442" s="35"/>
      <c r="L442" s="35"/>
      <c r="M442" s="35"/>
    </row>
    <row r="443" spans="1:13">
      <c r="A443" s="35">
        <v>11.405846965621915</v>
      </c>
      <c r="B443" s="35">
        <v>-6.7099052245434123</v>
      </c>
      <c r="C443" s="35">
        <v>138.58752736526048</v>
      </c>
      <c r="D443" s="96">
        <f>Data__2[[#This Row],[Project_1]]/J$4</f>
        <v>7.6038979770812767E-2</v>
      </c>
      <c r="E443" s="96">
        <f>Data__2[[#This Row],[Project_2]]/K$4</f>
        <v>-4.473270149695608E-2</v>
      </c>
      <c r="F443" s="96">
        <f>Data__2[[#This Row],[Market]]/L$4</f>
        <v>0.13858752736526048</v>
      </c>
      <c r="G443" s="35">
        <f>L$24*Data__2[[#This Row],[Return Market]]*J$4</f>
        <v>7.6993070758478135</v>
      </c>
      <c r="H443" s="35">
        <f>M$24*Data__2[[#This Row],[Return Market]]*K$4</f>
        <v>8.0842724296402046</v>
      </c>
      <c r="I443" s="35"/>
      <c r="J443" s="35"/>
      <c r="K443" s="35"/>
      <c r="L443" s="35"/>
      <c r="M443" s="35"/>
    </row>
    <row r="444" spans="1:13">
      <c r="A444" s="35">
        <v>23.719516266197402</v>
      </c>
      <c r="B444" s="35">
        <v>3.1858338017754182</v>
      </c>
      <c r="C444" s="35">
        <v>195.21613029222704</v>
      </c>
      <c r="D444" s="96">
        <f>Data__2[[#This Row],[Project_1]]/J$4</f>
        <v>0.158130108441316</v>
      </c>
      <c r="E444" s="96">
        <f>Data__2[[#This Row],[Project_2]]/K$4</f>
        <v>2.1238892011836121E-2</v>
      </c>
      <c r="F444" s="96">
        <f>Data__2[[#This Row],[Market]]/L$4</f>
        <v>0.19521613029222704</v>
      </c>
      <c r="G444" s="35">
        <f>L$24*Data__2[[#This Row],[Return Market]]*J$4</f>
        <v>10.845340571790404</v>
      </c>
      <c r="H444" s="35">
        <f>M$24*Data__2[[#This Row],[Return Market]]*K$4</f>
        <v>11.387607600379926</v>
      </c>
      <c r="I444" s="35"/>
      <c r="J444" s="35"/>
      <c r="K444" s="35"/>
      <c r="L444" s="35"/>
      <c r="M444" s="35"/>
    </row>
    <row r="445" spans="1:13">
      <c r="A445" s="35">
        <v>-11.306908869238814</v>
      </c>
      <c r="B445" s="35">
        <v>-0.85426967752162142</v>
      </c>
      <c r="C445" s="35">
        <v>289.99917285359965</v>
      </c>
      <c r="D445" s="96">
        <f>Data__2[[#This Row],[Project_1]]/J$4</f>
        <v>-7.5379392461592101E-2</v>
      </c>
      <c r="E445" s="96">
        <f>Data__2[[#This Row],[Project_2]]/K$4</f>
        <v>-5.6951311834774762E-3</v>
      </c>
      <c r="F445" s="96">
        <f>Data__2[[#This Row],[Market]]/L$4</f>
        <v>0.28999917285359966</v>
      </c>
      <c r="G445" s="35">
        <f>L$24*Data__2[[#This Row],[Return Market]]*J$4</f>
        <v>16.111065158533332</v>
      </c>
      <c r="H445" s="35">
        <f>M$24*Data__2[[#This Row],[Return Market]]*K$4</f>
        <v>16.91661841646</v>
      </c>
      <c r="I445" s="35"/>
      <c r="J445" s="35"/>
      <c r="K445" s="35"/>
      <c r="L445" s="35"/>
      <c r="M445" s="35"/>
    </row>
    <row r="446" spans="1:13">
      <c r="A446" s="35">
        <v>-22.478819032769358</v>
      </c>
      <c r="B446" s="35">
        <v>-10.171312673320131</v>
      </c>
      <c r="C446" s="35">
        <v>-187.98490354115813</v>
      </c>
      <c r="D446" s="96">
        <f>Data__2[[#This Row],[Project_1]]/J$4</f>
        <v>-0.14985879355179571</v>
      </c>
      <c r="E446" s="96">
        <f>Data__2[[#This Row],[Project_2]]/K$4</f>
        <v>-6.7808751155467542E-2</v>
      </c>
      <c r="F446" s="96">
        <f>Data__2[[#This Row],[Market]]/L$4</f>
        <v>-0.18798490354115813</v>
      </c>
      <c r="G446" s="35">
        <f>L$24*Data__2[[#This Row],[Return Market]]*J$4</f>
        <v>-10.443605752286574</v>
      </c>
      <c r="H446" s="35">
        <f>M$24*Data__2[[#This Row],[Return Market]]*K$4</f>
        <v>-10.965786039900905</v>
      </c>
      <c r="I446" s="35"/>
      <c r="J446" s="35"/>
      <c r="K446" s="35"/>
      <c r="L446" s="35"/>
      <c r="M446" s="35"/>
    </row>
    <row r="447" spans="1:13">
      <c r="A447" s="35">
        <v>-5.9104461786084528E-2</v>
      </c>
      <c r="B447" s="35">
        <v>-27.453969635473229</v>
      </c>
      <c r="C447" s="35">
        <v>-277.73456062086541</v>
      </c>
      <c r="D447" s="96">
        <f>Data__2[[#This Row],[Project_1]]/J$4</f>
        <v>-3.9402974524056349E-4</v>
      </c>
      <c r="E447" s="96">
        <f>Data__2[[#This Row],[Project_2]]/K$4</f>
        <v>-0.18302646423648819</v>
      </c>
      <c r="F447" s="96">
        <f>Data__2[[#This Row],[Market]]/L$4</f>
        <v>-0.27773456062086543</v>
      </c>
      <c r="G447" s="35">
        <f>L$24*Data__2[[#This Row],[Return Market]]*J$4</f>
        <v>-15.429697812270319</v>
      </c>
      <c r="H447" s="35">
        <f>M$24*Data__2[[#This Row],[Return Market]]*K$4</f>
        <v>-16.201182702883838</v>
      </c>
      <c r="I447" s="35"/>
      <c r="J447" s="35"/>
      <c r="K447" s="35"/>
      <c r="L447" s="35"/>
      <c r="M447" s="35"/>
    </row>
    <row r="448" spans="1:13">
      <c r="A448" s="35">
        <v>18.652597440929284</v>
      </c>
      <c r="B448" s="35">
        <v>14.020135420370458</v>
      </c>
      <c r="C448" s="35">
        <v>-28.273217412923302</v>
      </c>
      <c r="D448" s="96">
        <f>Data__2[[#This Row],[Project_1]]/J$4</f>
        <v>0.12435064960619523</v>
      </c>
      <c r="E448" s="96">
        <f>Data__2[[#This Row],[Project_2]]/K$4</f>
        <v>9.3467569469136383E-2</v>
      </c>
      <c r="F448" s="96">
        <f>Data__2[[#This Row],[Market]]/L$4</f>
        <v>-2.8273217412923303E-2</v>
      </c>
      <c r="G448" s="35">
        <f>L$24*Data__2[[#This Row],[Return Market]]*J$4</f>
        <v>-1.5707343007179631</v>
      </c>
      <c r="H448" s="35">
        <f>M$24*Data__2[[#This Row],[Return Market]]*K$4</f>
        <v>-1.6492710157538615</v>
      </c>
      <c r="I448" s="35"/>
      <c r="J448" s="35"/>
      <c r="K448" s="35"/>
      <c r="L448" s="35"/>
      <c r="M448" s="35"/>
    </row>
    <row r="449" spans="1:13">
      <c r="A449" s="35">
        <v>-15.370957037137</v>
      </c>
      <c r="B449" s="35">
        <v>0.654218124867052</v>
      </c>
      <c r="C449" s="35">
        <v>155.07509639541257</v>
      </c>
      <c r="D449" s="96">
        <f>Data__2[[#This Row],[Project_1]]/J$4</f>
        <v>-0.10247304691424666</v>
      </c>
      <c r="E449" s="96">
        <f>Data__2[[#This Row],[Project_2]]/K$4</f>
        <v>4.3614541657803468E-3</v>
      </c>
      <c r="F449" s="96">
        <f>Data__2[[#This Row],[Market]]/L$4</f>
        <v>0.15507509639541256</v>
      </c>
      <c r="G449" s="35">
        <f>L$24*Data__2[[#This Row],[Return Market]]*J$4</f>
        <v>8.6152831330784849</v>
      </c>
      <c r="H449" s="35">
        <f>M$24*Data__2[[#This Row],[Return Market]]*K$4</f>
        <v>9.046047289732412</v>
      </c>
      <c r="I449" s="35"/>
      <c r="J449" s="35"/>
      <c r="K449" s="35"/>
      <c r="L449" s="35"/>
      <c r="M449" s="35"/>
    </row>
    <row r="450" spans="1:13">
      <c r="A450" s="35">
        <v>-12.615894639570975</v>
      </c>
      <c r="B450" s="35">
        <v>4.1351197245991083</v>
      </c>
      <c r="C450" s="35">
        <v>-39.20663945380025</v>
      </c>
      <c r="D450" s="96">
        <f>Data__2[[#This Row],[Project_1]]/J$4</f>
        <v>-8.4105964263806496E-2</v>
      </c>
      <c r="E450" s="96">
        <f>Data__2[[#This Row],[Project_2]]/K$4</f>
        <v>2.7567464830660721E-2</v>
      </c>
      <c r="F450" s="96">
        <f>Data__2[[#This Row],[Market]]/L$4</f>
        <v>-3.9206639453800249E-2</v>
      </c>
      <c r="G450" s="35">
        <f>L$24*Data__2[[#This Row],[Return Market]]*J$4</f>
        <v>-2.1781466363222384</v>
      </c>
      <c r="H450" s="35">
        <f>M$24*Data__2[[#This Row],[Return Market]]*K$4</f>
        <v>-2.2870539681383506</v>
      </c>
      <c r="I450" s="35"/>
      <c r="J450" s="35"/>
      <c r="K450" s="35"/>
      <c r="L450" s="35"/>
      <c r="M450" s="35"/>
    </row>
    <row r="451" spans="1:13">
      <c r="A451" s="35">
        <v>3.0132027607623337</v>
      </c>
      <c r="B451" s="35">
        <v>17.676275293158984</v>
      </c>
      <c r="C451" s="35">
        <v>6.6971304961688389</v>
      </c>
      <c r="D451" s="96">
        <f>Data__2[[#This Row],[Project_1]]/J$4</f>
        <v>2.0088018405082224E-2</v>
      </c>
      <c r="E451" s="96">
        <f>Data__2[[#This Row],[Project_2]]/K$4</f>
        <v>0.11784183528772656</v>
      </c>
      <c r="F451" s="96">
        <f>Data__2[[#This Row],[Market]]/L$4</f>
        <v>6.6971304961688386E-3</v>
      </c>
      <c r="G451" s="35">
        <f>L$24*Data__2[[#This Row],[Return Market]]*J$4</f>
        <v>0.37206280534271369</v>
      </c>
      <c r="H451" s="35">
        <f>M$24*Data__2[[#This Row],[Return Market]]*K$4</f>
        <v>0.39066594560984941</v>
      </c>
      <c r="I451" s="35"/>
      <c r="J451" s="35"/>
      <c r="K451" s="35"/>
      <c r="L451" s="35"/>
      <c r="M451" s="35"/>
    </row>
    <row r="452" spans="1:13">
      <c r="A452" s="35">
        <v>11.472399717632671</v>
      </c>
      <c r="B452" s="35">
        <v>3.4272391321856039</v>
      </c>
      <c r="C452" s="35">
        <v>76.634573234462138</v>
      </c>
      <c r="D452" s="96">
        <f>Data__2[[#This Row],[Project_1]]/J$4</f>
        <v>7.6482664784217808E-2</v>
      </c>
      <c r="E452" s="96">
        <f>Data__2[[#This Row],[Project_2]]/K$4</f>
        <v>2.284826088123736E-2</v>
      </c>
      <c r="F452" s="96">
        <f>Data__2[[#This Row],[Market]]/L$4</f>
        <v>7.6634573234462142E-2</v>
      </c>
      <c r="G452" s="35">
        <f>L$24*Data__2[[#This Row],[Return Market]]*J$4</f>
        <v>4.2574762908034574</v>
      </c>
      <c r="H452" s="35">
        <f>M$24*Data__2[[#This Row],[Return Market]]*K$4</f>
        <v>4.4703501053436305</v>
      </c>
      <c r="I452" s="35"/>
      <c r="J452" s="35"/>
      <c r="K452" s="35"/>
      <c r="L452" s="35"/>
      <c r="M452" s="35"/>
    </row>
    <row r="453" spans="1:13">
      <c r="A453" s="35">
        <v>37.373384111387516</v>
      </c>
      <c r="B453" s="35">
        <v>15.743327578923363</v>
      </c>
      <c r="C453" s="35">
        <v>188.88260686909979</v>
      </c>
      <c r="D453" s="96">
        <f>Data__2[[#This Row],[Project_1]]/J$4</f>
        <v>0.24915589407591676</v>
      </c>
      <c r="E453" s="96">
        <f>Data__2[[#This Row],[Project_2]]/K$4</f>
        <v>0.10495551719282242</v>
      </c>
      <c r="F453" s="96">
        <f>Data__2[[#This Row],[Market]]/L$4</f>
        <v>0.1888826068690998</v>
      </c>
      <c r="G453" s="35">
        <f>L$24*Data__2[[#This Row],[Return Market]]*J$4</f>
        <v>10.493478159394444</v>
      </c>
      <c r="H453" s="35">
        <f>M$24*Data__2[[#This Row],[Return Market]]*K$4</f>
        <v>11.018152067364168</v>
      </c>
      <c r="I453" s="35"/>
      <c r="J453" s="35"/>
      <c r="K453" s="35"/>
      <c r="L453" s="35"/>
      <c r="M453" s="35"/>
    </row>
    <row r="454" spans="1:13">
      <c r="A454" s="35">
        <v>24.442911258246884</v>
      </c>
      <c r="B454" s="35">
        <v>34.464434932114123</v>
      </c>
      <c r="C454" s="35">
        <v>196.64889499151343</v>
      </c>
      <c r="D454" s="96">
        <f>Data__2[[#This Row],[Project_1]]/J$4</f>
        <v>0.16295274172164589</v>
      </c>
      <c r="E454" s="96">
        <f>Data__2[[#This Row],[Project_2]]/K$4</f>
        <v>0.22976289954742748</v>
      </c>
      <c r="F454" s="96">
        <f>Data__2[[#This Row],[Market]]/L$4</f>
        <v>0.19664889499151342</v>
      </c>
      <c r="G454" s="35">
        <f>L$24*Data__2[[#This Row],[Return Market]]*J$4</f>
        <v>10.924938610639646</v>
      </c>
      <c r="H454" s="35">
        <f>M$24*Data__2[[#This Row],[Return Market]]*K$4</f>
        <v>11.471185541171632</v>
      </c>
      <c r="I454" s="35"/>
      <c r="J454" s="35"/>
      <c r="K454" s="35"/>
      <c r="L454" s="35"/>
      <c r="M454" s="35"/>
    </row>
    <row r="455" spans="1:13">
      <c r="A455" s="35">
        <v>-14.837176605624148</v>
      </c>
      <c r="B455" s="35">
        <v>1.0595855858137249</v>
      </c>
      <c r="C455" s="35">
        <v>-24.961283795009223</v>
      </c>
      <c r="D455" s="96">
        <f>Data__2[[#This Row],[Project_1]]/J$4</f>
        <v>-9.8914510704160991E-2</v>
      </c>
      <c r="E455" s="96">
        <f>Data__2[[#This Row],[Project_2]]/K$4</f>
        <v>7.0639039054248322E-3</v>
      </c>
      <c r="F455" s="96">
        <f>Data__2[[#This Row],[Market]]/L$4</f>
        <v>-2.4961283795009222E-2</v>
      </c>
      <c r="G455" s="35">
        <f>L$24*Data__2[[#This Row],[Return Market]]*J$4</f>
        <v>-1.3867379886116251</v>
      </c>
      <c r="H455" s="35">
        <f>M$24*Data__2[[#This Row],[Return Market]]*K$4</f>
        <v>-1.4560748880422065</v>
      </c>
      <c r="I455" s="35"/>
      <c r="J455" s="35"/>
      <c r="K455" s="35"/>
      <c r="L455" s="35"/>
      <c r="M455" s="35"/>
    </row>
    <row r="456" spans="1:13">
      <c r="A456" s="35">
        <v>20.081612561708816</v>
      </c>
      <c r="B456" s="35">
        <v>16.173759660983038</v>
      </c>
      <c r="C456" s="35">
        <v>69.111114951706341</v>
      </c>
      <c r="D456" s="96">
        <f>Data__2[[#This Row],[Project_1]]/J$4</f>
        <v>0.13387741707805878</v>
      </c>
      <c r="E456" s="96">
        <f>Data__2[[#This Row],[Project_2]]/K$4</f>
        <v>0.10782506440655358</v>
      </c>
      <c r="F456" s="96">
        <f>Data__2[[#This Row],[Market]]/L$4</f>
        <v>6.911111495170634E-2</v>
      </c>
      <c r="G456" s="35">
        <f>L$24*Data__2[[#This Row],[Return Market]]*J$4</f>
        <v>3.8395063862059122</v>
      </c>
      <c r="H456" s="35">
        <f>M$24*Data__2[[#This Row],[Return Market]]*K$4</f>
        <v>4.0314817055162084</v>
      </c>
      <c r="I456" s="35"/>
      <c r="J456" s="35"/>
      <c r="K456" s="35"/>
      <c r="L456" s="35"/>
      <c r="M456" s="35"/>
    </row>
    <row r="457" spans="1:13">
      <c r="A457" s="35">
        <v>8.2117815124197087</v>
      </c>
      <c r="B457" s="35">
        <v>1.4501547321667569</v>
      </c>
      <c r="C457" s="35">
        <v>-196.94498379042426</v>
      </c>
      <c r="D457" s="96">
        <f>Data__2[[#This Row],[Project_1]]/J$4</f>
        <v>5.4745210082798056E-2</v>
      </c>
      <c r="E457" s="96">
        <f>Data__2[[#This Row],[Project_2]]/K$4</f>
        <v>9.6676982144450457E-3</v>
      </c>
      <c r="F457" s="96">
        <f>Data__2[[#This Row],[Market]]/L$4</f>
        <v>-0.19694498379042427</v>
      </c>
      <c r="G457" s="35">
        <f>L$24*Data__2[[#This Row],[Return Market]]*J$4</f>
        <v>-10.941387988356917</v>
      </c>
      <c r="H457" s="35">
        <f>M$24*Data__2[[#This Row],[Return Market]]*K$4</f>
        <v>-11.488457387774766</v>
      </c>
      <c r="I457" s="35"/>
      <c r="J457" s="35"/>
      <c r="K457" s="35"/>
      <c r="L457" s="35"/>
      <c r="M457" s="35"/>
    </row>
    <row r="458" spans="1:13">
      <c r="A458" s="35">
        <v>41.735417195996703</v>
      </c>
      <c r="B458" s="35">
        <v>20.36284187532393</v>
      </c>
      <c r="C458" s="35">
        <v>-22.761038821950763</v>
      </c>
      <c r="D458" s="96">
        <f>Data__2[[#This Row],[Project_1]]/J$4</f>
        <v>0.27823611463997805</v>
      </c>
      <c r="E458" s="96">
        <f>Data__2[[#This Row],[Project_2]]/K$4</f>
        <v>0.13575227916882621</v>
      </c>
      <c r="F458" s="96">
        <f>Data__2[[#This Row],[Market]]/L$4</f>
        <v>-2.2761038821950762E-2</v>
      </c>
      <c r="G458" s="35">
        <f>L$24*Data__2[[#This Row],[Return Market]]*J$4</f>
        <v>-1.2645021567750436</v>
      </c>
      <c r="H458" s="35">
        <f>M$24*Data__2[[#This Row],[Return Market]]*K$4</f>
        <v>-1.3277272646137963</v>
      </c>
      <c r="I458" s="35"/>
      <c r="J458" s="35"/>
      <c r="K458" s="35"/>
      <c r="L458" s="35"/>
      <c r="M458" s="35"/>
    </row>
    <row r="459" spans="1:13">
      <c r="A459" s="35">
        <v>5.2974038925605829</v>
      </c>
      <c r="B459" s="35">
        <v>38.378784619523152</v>
      </c>
      <c r="C459" s="35">
        <v>374.35672820461451</v>
      </c>
      <c r="D459" s="96">
        <f>Data__2[[#This Row],[Project_1]]/J$4</f>
        <v>3.5316025950403888E-2</v>
      </c>
      <c r="E459" s="96">
        <f>Data__2[[#This Row],[Project_2]]/K$4</f>
        <v>0.25585856413015434</v>
      </c>
      <c r="F459" s="96">
        <f>Data__2[[#This Row],[Market]]/L$4</f>
        <v>0.37435672820461452</v>
      </c>
      <c r="G459" s="35">
        <f>L$24*Data__2[[#This Row],[Return Market]]*J$4</f>
        <v>20.797596011367496</v>
      </c>
      <c r="H459" s="35">
        <f>M$24*Data__2[[#This Row],[Return Market]]*K$4</f>
        <v>21.837475811935875</v>
      </c>
      <c r="I459" s="35"/>
      <c r="J459" s="35"/>
      <c r="K459" s="35"/>
      <c r="L459" s="35"/>
      <c r="M459" s="35"/>
    </row>
    <row r="460" spans="1:13">
      <c r="A460" s="35">
        <v>4.6175518748504523</v>
      </c>
      <c r="B460" s="35">
        <v>-13.910719847661998</v>
      </c>
      <c r="C460" s="35">
        <v>41.542439637160641</v>
      </c>
      <c r="D460" s="96">
        <f>Data__2[[#This Row],[Project_1]]/J$4</f>
        <v>3.0783679165669681E-2</v>
      </c>
      <c r="E460" s="96">
        <f>Data__2[[#This Row],[Project_2]]/K$4</f>
        <v>-9.2738132317746649E-2</v>
      </c>
      <c r="F460" s="96">
        <f>Data__2[[#This Row],[Market]]/L$4</f>
        <v>4.1542439637160637E-2</v>
      </c>
      <c r="G460" s="35">
        <f>L$24*Data__2[[#This Row],[Return Market]]*J$4</f>
        <v>2.3079133131755936</v>
      </c>
      <c r="H460" s="35">
        <f>M$24*Data__2[[#This Row],[Return Market]]*K$4</f>
        <v>2.4233089788343736</v>
      </c>
      <c r="I460" s="35"/>
      <c r="J460" s="35"/>
      <c r="K460" s="35"/>
      <c r="L460" s="35"/>
      <c r="M460" s="35"/>
    </row>
    <row r="461" spans="1:13">
      <c r="A461" s="35">
        <v>18.565513061563507</v>
      </c>
      <c r="B461" s="35">
        <v>15.718630728427364</v>
      </c>
      <c r="C461" s="35">
        <v>148.71621609239548</v>
      </c>
      <c r="D461" s="96">
        <f>Data__2[[#This Row],[Project_1]]/J$4</f>
        <v>0.12377008707709004</v>
      </c>
      <c r="E461" s="96">
        <f>Data__2[[#This Row],[Project_2]]/K$4</f>
        <v>0.10479087152284909</v>
      </c>
      <c r="F461" s="96">
        <f>Data__2[[#This Row],[Market]]/L$4</f>
        <v>0.14871621609239549</v>
      </c>
      <c r="G461" s="35">
        <f>L$24*Data__2[[#This Row],[Return Market]]*J$4</f>
        <v>8.2620120051330925</v>
      </c>
      <c r="H461" s="35">
        <f>M$24*Data__2[[#This Row],[Return Market]]*K$4</f>
        <v>8.6751126053897476</v>
      </c>
      <c r="I461" s="35"/>
      <c r="J461" s="35"/>
      <c r="K461" s="35"/>
      <c r="L461" s="35"/>
      <c r="M461" s="35"/>
    </row>
    <row r="462" spans="1:13">
      <c r="A462" s="35">
        <v>11.295100353296412</v>
      </c>
      <c r="B462" s="35">
        <v>24.776722052393634</v>
      </c>
      <c r="C462" s="35">
        <v>112.58164759649048</v>
      </c>
      <c r="D462" s="96">
        <f>Data__2[[#This Row],[Project_1]]/J$4</f>
        <v>7.5300669021976088E-2</v>
      </c>
      <c r="E462" s="96">
        <f>Data__2[[#This Row],[Project_2]]/K$4</f>
        <v>0.16517814701595757</v>
      </c>
      <c r="F462" s="96">
        <f>Data__2[[#This Row],[Market]]/L$4</f>
        <v>0.11258164759649049</v>
      </c>
      <c r="G462" s="35">
        <f>L$24*Data__2[[#This Row],[Return Market]]*J$4</f>
        <v>6.2545359775828118</v>
      </c>
      <c r="H462" s="35">
        <f>M$24*Data__2[[#This Row],[Return Market]]*K$4</f>
        <v>6.5672627764619538</v>
      </c>
      <c r="I462" s="35"/>
      <c r="J462" s="35"/>
      <c r="K462" s="35"/>
      <c r="L462" s="35"/>
      <c r="M462" s="35"/>
    </row>
    <row r="463" spans="1:13">
      <c r="A463" s="35">
        <v>-2.0780385251518023</v>
      </c>
      <c r="B463" s="35">
        <v>-4.2077561108555006</v>
      </c>
      <c r="C463" s="35">
        <v>-144.11186887053563</v>
      </c>
      <c r="D463" s="96">
        <f>Data__2[[#This Row],[Project_1]]/J$4</f>
        <v>-1.3853590167678682E-2</v>
      </c>
      <c r="E463" s="96">
        <f>Data__2[[#This Row],[Project_2]]/K$4</f>
        <v>-2.8051707405703338E-2</v>
      </c>
      <c r="F463" s="96">
        <f>Data__2[[#This Row],[Market]]/L$4</f>
        <v>-0.14411186887053562</v>
      </c>
      <c r="G463" s="35">
        <f>L$24*Data__2[[#This Row],[Return Market]]*J$4</f>
        <v>-8.006214937251988</v>
      </c>
      <c r="H463" s="35">
        <f>M$24*Data__2[[#This Row],[Return Market]]*K$4</f>
        <v>-8.4065256841145892</v>
      </c>
      <c r="I463" s="35"/>
      <c r="J463" s="35"/>
      <c r="K463" s="35"/>
      <c r="L463" s="35"/>
      <c r="M463" s="35"/>
    </row>
    <row r="464" spans="1:13">
      <c r="A464" s="35">
        <v>6.3491054095226183</v>
      </c>
      <c r="B464" s="35">
        <v>10.880922026679507</v>
      </c>
      <c r="C464" s="35">
        <v>22.737056359479155</v>
      </c>
      <c r="D464" s="96">
        <f>Data__2[[#This Row],[Project_1]]/J$4</f>
        <v>4.2327369396817457E-2</v>
      </c>
      <c r="E464" s="96">
        <f>Data__2[[#This Row],[Project_2]]/K$4</f>
        <v>7.253948017786338E-2</v>
      </c>
      <c r="F464" s="96">
        <f>Data__2[[#This Row],[Market]]/L$4</f>
        <v>2.2737056359479153E-2</v>
      </c>
      <c r="G464" s="35">
        <f>L$24*Data__2[[#This Row],[Return Market]]*J$4</f>
        <v>1.2631697977488434</v>
      </c>
      <c r="H464" s="35">
        <f>M$24*Data__2[[#This Row],[Return Market]]*K$4</f>
        <v>1.3263282876362856</v>
      </c>
      <c r="I464" s="35"/>
      <c r="J464" s="35"/>
      <c r="K464" s="35"/>
      <c r="L464" s="35"/>
      <c r="M464" s="35"/>
    </row>
    <row r="465" spans="1:13">
      <c r="A465" s="35">
        <v>-12.173730813904889</v>
      </c>
      <c r="B465" s="35">
        <v>-33.117091190820801</v>
      </c>
      <c r="C465" s="35">
        <v>-409.30267715116736</v>
      </c>
      <c r="D465" s="96">
        <f>Data__2[[#This Row],[Project_1]]/J$4</f>
        <v>-8.1158205426032595E-2</v>
      </c>
      <c r="E465" s="96">
        <f>Data__2[[#This Row],[Project_2]]/K$4</f>
        <v>-0.22078060793880533</v>
      </c>
      <c r="F465" s="96">
        <f>Data__2[[#This Row],[Market]]/L$4</f>
        <v>-0.40930267715116736</v>
      </c>
      <c r="G465" s="35">
        <f>L$24*Data__2[[#This Row],[Return Market]]*J$4</f>
        <v>-22.739037619509325</v>
      </c>
      <c r="H465" s="35">
        <f>M$24*Data__2[[#This Row],[Return Market]]*K$4</f>
        <v>-23.875989500484792</v>
      </c>
      <c r="I465" s="35"/>
      <c r="J465" s="35"/>
      <c r="K465" s="35"/>
      <c r="L465" s="35"/>
      <c r="M465" s="35"/>
    </row>
    <row r="466" spans="1:13">
      <c r="A466" s="35">
        <v>54.896352772898936</v>
      </c>
      <c r="B466" s="35">
        <v>39.713066240520369</v>
      </c>
      <c r="C466" s="35">
        <v>336.50738693103665</v>
      </c>
      <c r="D466" s="96">
        <f>Data__2[[#This Row],[Project_1]]/J$4</f>
        <v>0.3659756851526596</v>
      </c>
      <c r="E466" s="96">
        <f>Data__2[[#This Row],[Project_2]]/K$4</f>
        <v>0.26475377493680247</v>
      </c>
      <c r="F466" s="96">
        <f>Data__2[[#This Row],[Market]]/L$4</f>
        <v>0.33650738693103666</v>
      </c>
      <c r="G466" s="35">
        <f>L$24*Data__2[[#This Row],[Return Market]]*J$4</f>
        <v>18.694854829502059</v>
      </c>
      <c r="H466" s="35">
        <f>M$24*Data__2[[#This Row],[Return Market]]*K$4</f>
        <v>19.629597570977165</v>
      </c>
      <c r="I466" s="35"/>
      <c r="J466" s="35"/>
      <c r="K466" s="35"/>
      <c r="L466" s="35"/>
      <c r="M466" s="35"/>
    </row>
    <row r="467" spans="1:13">
      <c r="A467" s="35">
        <v>39.695738382335485</v>
      </c>
      <c r="B467" s="35">
        <v>11.09561168936979</v>
      </c>
      <c r="C467" s="35">
        <v>421.24557311162937</v>
      </c>
      <c r="D467" s="96">
        <f>Data__2[[#This Row],[Project_1]]/J$4</f>
        <v>0.26463825588223655</v>
      </c>
      <c r="E467" s="96">
        <f>Data__2[[#This Row],[Project_2]]/K$4</f>
        <v>7.3970744595798596E-2</v>
      </c>
      <c r="F467" s="96">
        <f>Data__2[[#This Row],[Market]]/L$4</f>
        <v>0.42124557311162936</v>
      </c>
      <c r="G467" s="35">
        <f>L$24*Data__2[[#This Row],[Return Market]]*J$4</f>
        <v>23.402531839534991</v>
      </c>
      <c r="H467" s="35">
        <f>M$24*Data__2[[#This Row],[Return Market]]*K$4</f>
        <v>24.572658431511744</v>
      </c>
      <c r="I467" s="35"/>
      <c r="J467" s="35"/>
      <c r="K467" s="35"/>
      <c r="L467" s="35"/>
      <c r="M467" s="35"/>
    </row>
    <row r="468" spans="1:13">
      <c r="A468" s="35">
        <v>-14.946023169827491</v>
      </c>
      <c r="B468" s="35">
        <v>6.860040546154238</v>
      </c>
      <c r="C468" s="35">
        <v>-26.178878372119144</v>
      </c>
      <c r="D468" s="96">
        <f>Data__2[[#This Row],[Project_1]]/J$4</f>
        <v>-9.9640154465516606E-2</v>
      </c>
      <c r="E468" s="96">
        <f>Data__2[[#This Row],[Project_2]]/K$4</f>
        <v>4.5733603641028256E-2</v>
      </c>
      <c r="F468" s="96">
        <f>Data__2[[#This Row],[Market]]/L$4</f>
        <v>-2.6178878372119144E-2</v>
      </c>
      <c r="G468" s="35">
        <f>L$24*Data__2[[#This Row],[Return Market]]*J$4</f>
        <v>-1.4543821317843986</v>
      </c>
      <c r="H468" s="35">
        <f>M$24*Data__2[[#This Row],[Return Market]]*K$4</f>
        <v>-1.5271012383736187</v>
      </c>
      <c r="I468" s="35"/>
      <c r="J468" s="35"/>
      <c r="K468" s="35"/>
      <c r="L468" s="35"/>
      <c r="M468" s="35"/>
    </row>
    <row r="469" spans="1:13">
      <c r="A469" s="35">
        <v>42.155801529016372</v>
      </c>
      <c r="B469" s="35">
        <v>19.881168805908857</v>
      </c>
      <c r="C469" s="35">
        <v>38.740639263590495</v>
      </c>
      <c r="D469" s="96">
        <f>Data__2[[#This Row],[Project_1]]/J$4</f>
        <v>0.28103867686010914</v>
      </c>
      <c r="E469" s="96">
        <f>Data__2[[#This Row],[Project_2]]/K$4</f>
        <v>0.13254112537272572</v>
      </c>
      <c r="F469" s="96">
        <f>Data__2[[#This Row],[Market]]/L$4</f>
        <v>3.8740639263590497E-2</v>
      </c>
      <c r="G469" s="35">
        <f>L$24*Data__2[[#This Row],[Return Market]]*J$4</f>
        <v>2.1522577368661411</v>
      </c>
      <c r="H469" s="35">
        <f>M$24*Data__2[[#This Row],[Return Market]]*K$4</f>
        <v>2.2598706237094484</v>
      </c>
      <c r="I469" s="35"/>
      <c r="J469" s="35"/>
      <c r="K469" s="35"/>
      <c r="L469" s="35"/>
      <c r="M469" s="35"/>
    </row>
    <row r="470" spans="1:13">
      <c r="A470" s="35">
        <v>29.769685827537852</v>
      </c>
      <c r="B470" s="35">
        <v>3.0528537376033134</v>
      </c>
      <c r="C470" s="35">
        <v>21.129131794177653</v>
      </c>
      <c r="D470" s="96">
        <f>Data__2[[#This Row],[Project_1]]/J$4</f>
        <v>0.19846457218358568</v>
      </c>
      <c r="E470" s="96">
        <f>Data__2[[#This Row],[Project_2]]/K$4</f>
        <v>2.0352358250688755E-2</v>
      </c>
      <c r="F470" s="96">
        <f>Data__2[[#This Row],[Market]]/L$4</f>
        <v>2.1129131794177653E-2</v>
      </c>
      <c r="G470" s="35">
        <f>L$24*Data__2[[#This Row],[Return Market]]*J$4</f>
        <v>1.173840655232093</v>
      </c>
      <c r="H470" s="35">
        <f>M$24*Data__2[[#This Row],[Return Market]]*K$4</f>
        <v>1.2325326879936982</v>
      </c>
      <c r="I470" s="35"/>
      <c r="J470" s="35"/>
      <c r="K470" s="35"/>
      <c r="L470" s="35"/>
      <c r="M470" s="35"/>
    </row>
    <row r="471" spans="1:13">
      <c r="A471" s="35">
        <v>26.796771177127141</v>
      </c>
      <c r="B471" s="35">
        <v>31.86013946488378</v>
      </c>
      <c r="C471" s="35">
        <v>281.04504005131412</v>
      </c>
      <c r="D471" s="96">
        <f>Data__2[[#This Row],[Project_1]]/J$4</f>
        <v>0.17864514118084759</v>
      </c>
      <c r="E471" s="96">
        <f>Data__2[[#This Row],[Project_2]]/K$4</f>
        <v>0.21240092976589187</v>
      </c>
      <c r="F471" s="96">
        <f>Data__2[[#This Row],[Market]]/L$4</f>
        <v>0.28104504005131414</v>
      </c>
      <c r="G471" s="35">
        <f>L$24*Data__2[[#This Row],[Return Market]]*J$4</f>
        <v>15.613613336184137</v>
      </c>
      <c r="H471" s="35">
        <f>M$24*Data__2[[#This Row],[Return Market]]*K$4</f>
        <v>16.394294002993345</v>
      </c>
      <c r="I471" s="35"/>
      <c r="J471" s="35"/>
      <c r="K471" s="35"/>
      <c r="L471" s="35"/>
      <c r="M471" s="35"/>
    </row>
    <row r="472" spans="1:13">
      <c r="A472" s="35">
        <v>14.769568847127303</v>
      </c>
      <c r="B472" s="35">
        <v>7.0524753187180496</v>
      </c>
      <c r="C472" s="35">
        <v>72.450903431758633</v>
      </c>
      <c r="D472" s="96">
        <f>Data__2[[#This Row],[Project_1]]/J$4</f>
        <v>9.8463792314182022E-2</v>
      </c>
      <c r="E472" s="96">
        <f>Data__2[[#This Row],[Project_2]]/K$4</f>
        <v>4.7016502124786995E-2</v>
      </c>
      <c r="F472" s="96">
        <f>Data__2[[#This Row],[Market]]/L$4</f>
        <v>7.2450903431758626E-2</v>
      </c>
      <c r="G472" s="35">
        <f>L$24*Data__2[[#This Row],[Return Market]]*J$4</f>
        <v>4.0250501906532614</v>
      </c>
      <c r="H472" s="35">
        <f>M$24*Data__2[[#This Row],[Return Market]]*K$4</f>
        <v>4.2263027001859257</v>
      </c>
      <c r="I472" s="35"/>
      <c r="J472" s="35"/>
      <c r="K472" s="35"/>
      <c r="L472" s="35"/>
      <c r="M472" s="35"/>
    </row>
    <row r="473" spans="1:13">
      <c r="A473" s="35">
        <v>34.048464627644996</v>
      </c>
      <c r="B473" s="35">
        <v>15.679319220934135</v>
      </c>
      <c r="C473" s="35">
        <v>379.49375920173446</v>
      </c>
      <c r="D473" s="96">
        <f>Data__2[[#This Row],[Project_1]]/J$4</f>
        <v>0.22698976418429997</v>
      </c>
      <c r="E473" s="96">
        <f>Data__2[[#This Row],[Project_2]]/K$4</f>
        <v>0.10452879480622757</v>
      </c>
      <c r="F473" s="96">
        <f>Data__2[[#This Row],[Market]]/L$4</f>
        <v>0.37949375920173445</v>
      </c>
      <c r="G473" s="35">
        <f>L$24*Data__2[[#This Row],[Return Market]]*J$4</f>
        <v>21.082986622318604</v>
      </c>
      <c r="H473" s="35">
        <f>M$24*Data__2[[#This Row],[Return Market]]*K$4</f>
        <v>22.137135953434537</v>
      </c>
      <c r="I473" s="35"/>
      <c r="J473" s="35"/>
      <c r="K473" s="35"/>
      <c r="L473" s="35"/>
      <c r="M473" s="35"/>
    </row>
    <row r="474" spans="1:13">
      <c r="A474" s="35">
        <v>-5.5228401974918526</v>
      </c>
      <c r="B474" s="35">
        <v>-2.253615319170601</v>
      </c>
      <c r="C474" s="35">
        <v>-124.54681045261304</v>
      </c>
      <c r="D474" s="96">
        <f>Data__2[[#This Row],[Project_1]]/J$4</f>
        <v>-3.6818934649945685E-2</v>
      </c>
      <c r="E474" s="96">
        <f>Data__2[[#This Row],[Project_2]]/K$4</f>
        <v>-1.5024102127804006E-2</v>
      </c>
      <c r="F474" s="96">
        <f>Data__2[[#This Row],[Market]]/L$4</f>
        <v>-0.12454681045261304</v>
      </c>
      <c r="G474" s="35">
        <f>L$24*Data__2[[#This Row],[Return Market]]*J$4</f>
        <v>-6.9192672473673991</v>
      </c>
      <c r="H474" s="35">
        <f>M$24*Data__2[[#This Row],[Return Market]]*K$4</f>
        <v>-7.2652306097357702</v>
      </c>
      <c r="I474" s="35"/>
      <c r="J474" s="35"/>
      <c r="K474" s="35"/>
      <c r="L474" s="35"/>
      <c r="M474" s="35"/>
    </row>
    <row r="475" spans="1:13">
      <c r="A475" s="35">
        <v>13.013350726652984</v>
      </c>
      <c r="B475" s="35">
        <v>4.3861603867351171</v>
      </c>
      <c r="C475" s="35">
        <v>-204.01984738483242</v>
      </c>
      <c r="D475" s="96">
        <f>Data__2[[#This Row],[Project_1]]/J$4</f>
        <v>8.6755671511019899E-2</v>
      </c>
      <c r="E475" s="96">
        <f>Data__2[[#This Row],[Project_2]]/K$4</f>
        <v>2.9241069244900782E-2</v>
      </c>
      <c r="F475" s="96">
        <f>Data__2[[#This Row],[Market]]/L$4</f>
        <v>-0.20401984738483242</v>
      </c>
      <c r="G475" s="35">
        <f>L$24*Data__2[[#This Row],[Return Market]]*J$4</f>
        <v>-11.334435965824035</v>
      </c>
      <c r="H475" s="35">
        <f>M$24*Data__2[[#This Row],[Return Market]]*K$4</f>
        <v>-11.90115776411524</v>
      </c>
      <c r="I475" s="35"/>
      <c r="J475" s="35"/>
      <c r="K475" s="35"/>
      <c r="L475" s="35"/>
      <c r="M475" s="35"/>
    </row>
    <row r="476" spans="1:13">
      <c r="A476" s="35">
        <v>0.65308510050382473</v>
      </c>
      <c r="B476" s="35">
        <v>-13.817401747199934</v>
      </c>
      <c r="C476" s="35">
        <v>-143.7982605117335</v>
      </c>
      <c r="D476" s="96">
        <f>Data__2[[#This Row],[Project_1]]/J$4</f>
        <v>4.3539006700254986E-3</v>
      </c>
      <c r="E476" s="96">
        <f>Data__2[[#This Row],[Project_2]]/K$4</f>
        <v>-9.2116011647999554E-2</v>
      </c>
      <c r="F476" s="96">
        <f>Data__2[[#This Row],[Market]]/L$4</f>
        <v>-0.1437982605117335</v>
      </c>
      <c r="G476" s="35">
        <f>L$24*Data__2[[#This Row],[Return Market]]*J$4</f>
        <v>-7.9887922506518709</v>
      </c>
      <c r="H476" s="35">
        <f>M$24*Data__2[[#This Row],[Return Market]]*K$4</f>
        <v>-8.3882318631844655</v>
      </c>
      <c r="I476" s="35"/>
      <c r="J476" s="35"/>
      <c r="K476" s="35"/>
      <c r="L476" s="35"/>
      <c r="M476" s="35"/>
    </row>
    <row r="477" spans="1:13">
      <c r="A477" s="35">
        <v>1.8896700711993084</v>
      </c>
      <c r="B477" s="35">
        <v>15.595662191402058</v>
      </c>
      <c r="C477" s="35">
        <v>70.54683363222415</v>
      </c>
      <c r="D477" s="96">
        <f>Data__2[[#This Row],[Project_1]]/J$4</f>
        <v>1.2597800474662055E-2</v>
      </c>
      <c r="E477" s="96">
        <f>Data__2[[#This Row],[Project_2]]/K$4</f>
        <v>0.10397108127601372</v>
      </c>
      <c r="F477" s="96">
        <f>Data__2[[#This Row],[Market]]/L$4</f>
        <v>7.0546833632224151E-2</v>
      </c>
      <c r="G477" s="35">
        <f>L$24*Data__2[[#This Row],[Return Market]]*J$4</f>
        <v>3.9192685351235683</v>
      </c>
      <c r="H477" s="35">
        <f>M$24*Data__2[[#This Row],[Return Market]]*K$4</f>
        <v>4.115231961879747</v>
      </c>
      <c r="I477" s="35"/>
      <c r="J477" s="35"/>
      <c r="K477" s="35"/>
      <c r="L477" s="35"/>
      <c r="M477" s="35"/>
    </row>
    <row r="478" spans="1:13">
      <c r="A478" s="35">
        <v>29.782451225017915</v>
      </c>
      <c r="B478" s="35">
        <v>17.895854973299524</v>
      </c>
      <c r="C478" s="35">
        <v>81.415288422760398</v>
      </c>
      <c r="D478" s="96">
        <f>Data__2[[#This Row],[Project_1]]/J$4</f>
        <v>0.19854967483345276</v>
      </c>
      <c r="E478" s="96">
        <f>Data__2[[#This Row],[Project_2]]/K$4</f>
        <v>0.11930569982199683</v>
      </c>
      <c r="F478" s="96">
        <f>Data__2[[#This Row],[Market]]/L$4</f>
        <v>8.1415288422760398E-2</v>
      </c>
      <c r="G478" s="35">
        <f>L$24*Data__2[[#This Row],[Return Market]]*J$4</f>
        <v>4.5230715790422495</v>
      </c>
      <c r="H478" s="35">
        <f>M$24*Data__2[[#This Row],[Return Market]]*K$4</f>
        <v>4.7492251579943625</v>
      </c>
      <c r="I478" s="35"/>
      <c r="J478" s="35"/>
      <c r="K478" s="35"/>
      <c r="L478" s="35"/>
      <c r="M478" s="35"/>
    </row>
    <row r="479" spans="1:13">
      <c r="A479" s="35">
        <v>-29.347914220258261</v>
      </c>
      <c r="B479" s="35">
        <v>-16.072231183125645</v>
      </c>
      <c r="C479" s="35">
        <v>-186.95454222846359</v>
      </c>
      <c r="D479" s="96">
        <f>Data__2[[#This Row],[Project_1]]/J$4</f>
        <v>-0.19565276146838839</v>
      </c>
      <c r="E479" s="96">
        <f>Data__2[[#This Row],[Project_2]]/K$4</f>
        <v>-0.1071482078875043</v>
      </c>
      <c r="F479" s="96">
        <f>Data__2[[#This Row],[Market]]/L$4</f>
        <v>-0.18695454222846358</v>
      </c>
      <c r="G479" s="35">
        <f>L$24*Data__2[[#This Row],[Return Market]]*J$4</f>
        <v>-10.386363457136879</v>
      </c>
      <c r="H479" s="35">
        <f>M$24*Data__2[[#This Row],[Return Market]]*K$4</f>
        <v>-10.905681629993724</v>
      </c>
      <c r="I479" s="35"/>
      <c r="J479" s="35"/>
      <c r="K479" s="35"/>
      <c r="L479" s="35"/>
      <c r="M479" s="35"/>
    </row>
    <row r="480" spans="1:13">
      <c r="A480" s="35">
        <v>36.417697153698093</v>
      </c>
      <c r="B480" s="35">
        <v>31.017401368319216</v>
      </c>
      <c r="C480" s="35">
        <v>385.72363789352192</v>
      </c>
      <c r="D480" s="96">
        <f>Data__2[[#This Row],[Project_1]]/J$4</f>
        <v>0.24278464769132063</v>
      </c>
      <c r="E480" s="96">
        <f>Data__2[[#This Row],[Project_2]]/K$4</f>
        <v>0.20678267578879478</v>
      </c>
      <c r="F480" s="96">
        <f>Data__2[[#This Row],[Market]]/L$4</f>
        <v>0.38572363789352193</v>
      </c>
      <c r="G480" s="35">
        <f>L$24*Data__2[[#This Row],[Return Market]]*J$4</f>
        <v>21.429090994084579</v>
      </c>
      <c r="H480" s="35">
        <f>M$24*Data__2[[#This Row],[Return Market]]*K$4</f>
        <v>22.50054554378881</v>
      </c>
      <c r="I480" s="35"/>
      <c r="J480" s="35"/>
      <c r="K480" s="35"/>
      <c r="L480" s="35"/>
      <c r="M480" s="35"/>
    </row>
    <row r="481" spans="1:13">
      <c r="A481" s="35">
        <v>37.860024380292842</v>
      </c>
      <c r="B481" s="35">
        <v>34.900273393907234</v>
      </c>
      <c r="C481" s="35">
        <v>489.06391737417545</v>
      </c>
      <c r="D481" s="96">
        <f>Data__2[[#This Row],[Project_1]]/J$4</f>
        <v>0.25240016253528563</v>
      </c>
      <c r="E481" s="96">
        <f>Data__2[[#This Row],[Project_2]]/K$4</f>
        <v>0.23266848929271489</v>
      </c>
      <c r="F481" s="96">
        <f>Data__2[[#This Row],[Market]]/L$4</f>
        <v>0.48906391737417543</v>
      </c>
      <c r="G481" s="35">
        <f>L$24*Data__2[[#This Row],[Return Market]]*J$4</f>
        <v>27.170217631898666</v>
      </c>
      <c r="H481" s="35">
        <f>M$24*Data__2[[#This Row],[Return Market]]*K$4</f>
        <v>28.528728513493601</v>
      </c>
      <c r="I481" s="35"/>
      <c r="J481" s="35"/>
      <c r="K481" s="35"/>
      <c r="L481" s="35"/>
      <c r="M481" s="35"/>
    </row>
    <row r="482" spans="1:13">
      <c r="A482" s="35">
        <v>5.9414785790287343</v>
      </c>
      <c r="B482" s="35">
        <v>5.1200004515951001</v>
      </c>
      <c r="C482" s="35">
        <v>307.08268317534294</v>
      </c>
      <c r="D482" s="96">
        <f>Data__2[[#This Row],[Project_1]]/J$4</f>
        <v>3.9609857193524896E-2</v>
      </c>
      <c r="E482" s="96">
        <f>Data__2[[#This Row],[Project_2]]/K$4</f>
        <v>3.4133336343967334E-2</v>
      </c>
      <c r="F482" s="96">
        <f>Data__2[[#This Row],[Market]]/L$4</f>
        <v>0.30708268317534293</v>
      </c>
      <c r="G482" s="35">
        <f>L$24*Data__2[[#This Row],[Return Market]]*J$4</f>
        <v>17.060149065296848</v>
      </c>
      <c r="H482" s="35">
        <f>M$24*Data__2[[#This Row],[Return Market]]*K$4</f>
        <v>17.913156518561696</v>
      </c>
      <c r="I482" s="35"/>
      <c r="J482" s="35"/>
      <c r="K482" s="35"/>
      <c r="L482" s="35"/>
      <c r="M482" s="35"/>
    </row>
    <row r="483" spans="1:13">
      <c r="A483" s="35">
        <v>38.544782971620762</v>
      </c>
      <c r="B483" s="35">
        <v>21.625902009739054</v>
      </c>
      <c r="C483" s="35">
        <v>243.91575438021431</v>
      </c>
      <c r="D483" s="96">
        <f>Data__2[[#This Row],[Project_1]]/J$4</f>
        <v>0.25696521981080506</v>
      </c>
      <c r="E483" s="96">
        <f>Data__2[[#This Row],[Project_2]]/K$4</f>
        <v>0.14417268006492703</v>
      </c>
      <c r="F483" s="96">
        <f>Data__2[[#This Row],[Market]]/L$4</f>
        <v>0.24391575438021432</v>
      </c>
      <c r="G483" s="35">
        <f>L$24*Data__2[[#This Row],[Return Market]]*J$4</f>
        <v>13.550875243345256</v>
      </c>
      <c r="H483" s="35">
        <f>M$24*Data__2[[#This Row],[Return Market]]*K$4</f>
        <v>14.228419005512519</v>
      </c>
      <c r="I483" s="35"/>
      <c r="J483" s="35"/>
      <c r="K483" s="35"/>
      <c r="L483" s="35"/>
      <c r="M483" s="35"/>
    </row>
    <row r="484" spans="1:13">
      <c r="A484" s="35">
        <v>12.197912857089859</v>
      </c>
      <c r="B484" s="35">
        <v>6.3859734857367672</v>
      </c>
      <c r="C484" s="35">
        <v>159.21291569759421</v>
      </c>
      <c r="D484" s="96">
        <f>Data__2[[#This Row],[Project_1]]/J$4</f>
        <v>8.1319419047265723E-2</v>
      </c>
      <c r="E484" s="96">
        <f>Data__2[[#This Row],[Project_2]]/K$4</f>
        <v>4.2573156571578445E-2</v>
      </c>
      <c r="F484" s="96">
        <f>Data__2[[#This Row],[Market]]/L$4</f>
        <v>0.15921291569759422</v>
      </c>
      <c r="G484" s="35">
        <f>L$24*Data__2[[#This Row],[Return Market]]*J$4</f>
        <v>8.8451619831996897</v>
      </c>
      <c r="H484" s="35">
        <f>M$24*Data__2[[#This Row],[Return Market]]*K$4</f>
        <v>9.2874200823596755</v>
      </c>
      <c r="I484" s="35"/>
      <c r="J484" s="35"/>
      <c r="K484" s="35"/>
      <c r="L484" s="35"/>
      <c r="M484" s="35"/>
    </row>
    <row r="485" spans="1:13">
      <c r="A485" s="35">
        <v>8.0936893763682214</v>
      </c>
      <c r="B485" s="35">
        <v>0.48716720943852465</v>
      </c>
      <c r="C485" s="35">
        <v>-90.064429315347951</v>
      </c>
      <c r="D485" s="96">
        <f>Data__2[[#This Row],[Project_1]]/J$4</f>
        <v>5.3957929175788143E-2</v>
      </c>
      <c r="E485" s="96">
        <f>Data__2[[#This Row],[Project_2]]/K$4</f>
        <v>3.2477813962568311E-3</v>
      </c>
      <c r="F485" s="96">
        <f>Data__2[[#This Row],[Market]]/L$4</f>
        <v>-9.0064429315347957E-2</v>
      </c>
      <c r="G485" s="35">
        <f>L$24*Data__2[[#This Row],[Return Market]]*J$4</f>
        <v>-5.0035794064082255</v>
      </c>
      <c r="H485" s="35">
        <f>M$24*Data__2[[#This Row],[Return Market]]*K$4</f>
        <v>-5.253758376728638</v>
      </c>
      <c r="I485" s="35"/>
      <c r="J485" s="35"/>
      <c r="K485" s="35"/>
      <c r="L485" s="35"/>
      <c r="M485" s="35"/>
    </row>
    <row r="486" spans="1:13">
      <c r="A486" s="35">
        <v>31.675337704121645</v>
      </c>
      <c r="B486" s="35">
        <v>7.9488708804346704</v>
      </c>
      <c r="C486" s="35">
        <v>-18.121389294668575</v>
      </c>
      <c r="D486" s="96">
        <f>Data__2[[#This Row],[Project_1]]/J$4</f>
        <v>0.21116891802747764</v>
      </c>
      <c r="E486" s="96">
        <f>Data__2[[#This Row],[Project_2]]/K$4</f>
        <v>5.2992472536231135E-2</v>
      </c>
      <c r="F486" s="96">
        <f>Data__2[[#This Row],[Market]]/L$4</f>
        <v>-1.8121389294668576E-2</v>
      </c>
      <c r="G486" s="35">
        <f>L$24*Data__2[[#This Row],[Return Market]]*J$4</f>
        <v>-1.0067438497038108</v>
      </c>
      <c r="H486" s="35">
        <f>M$24*Data__2[[#This Row],[Return Market]]*K$4</f>
        <v>-1.0570810421890016</v>
      </c>
      <c r="I486" s="35"/>
      <c r="J486" s="35"/>
      <c r="K486" s="35"/>
      <c r="L486" s="35"/>
      <c r="M486" s="35"/>
    </row>
    <row r="487" spans="1:13">
      <c r="A487" s="35">
        <v>-11.134396909964408</v>
      </c>
      <c r="B487" s="35">
        <v>8.8755374850607911</v>
      </c>
      <c r="C487" s="35">
        <v>-136.83667309016829</v>
      </c>
      <c r="D487" s="96">
        <f>Data__2[[#This Row],[Project_1]]/J$4</f>
        <v>-7.4229312733096062E-2</v>
      </c>
      <c r="E487" s="96">
        <f>Data__2[[#This Row],[Project_2]]/K$4</f>
        <v>5.9170249900405272E-2</v>
      </c>
      <c r="F487" s="96">
        <f>Data__2[[#This Row],[Market]]/L$4</f>
        <v>-0.13683667309016828</v>
      </c>
      <c r="G487" s="35">
        <f>L$24*Data__2[[#This Row],[Return Market]]*J$4</f>
        <v>-7.6020373938982466</v>
      </c>
      <c r="H487" s="35">
        <f>M$24*Data__2[[#This Row],[Return Market]]*K$4</f>
        <v>-7.9821392635931598</v>
      </c>
      <c r="I487" s="35"/>
      <c r="J487" s="35"/>
      <c r="K487" s="35"/>
      <c r="L487" s="35"/>
      <c r="M487" s="35"/>
    </row>
    <row r="488" spans="1:13">
      <c r="A488" s="35">
        <v>-13.006327528402466</v>
      </c>
      <c r="B488" s="35">
        <v>-25.509880022826707</v>
      </c>
      <c r="C488" s="35">
        <v>-219.40615098336866</v>
      </c>
      <c r="D488" s="96">
        <f>Data__2[[#This Row],[Project_1]]/J$4</f>
        <v>-8.6708850189349776E-2</v>
      </c>
      <c r="E488" s="96">
        <f>Data__2[[#This Row],[Project_2]]/K$4</f>
        <v>-0.17006586681884472</v>
      </c>
      <c r="F488" s="96">
        <f>Data__2[[#This Row],[Market]]/L$4</f>
        <v>-0.21940615098336866</v>
      </c>
      <c r="G488" s="35">
        <f>L$24*Data__2[[#This Row],[Return Market]]*J$4</f>
        <v>-12.189230610187161</v>
      </c>
      <c r="H488" s="35">
        <f>M$24*Data__2[[#This Row],[Return Market]]*K$4</f>
        <v>-12.798692140696522</v>
      </c>
      <c r="I488" s="35"/>
      <c r="J488" s="35"/>
      <c r="K488" s="35"/>
      <c r="L488" s="35"/>
      <c r="M488" s="35"/>
    </row>
    <row r="489" spans="1:13">
      <c r="A489" s="35">
        <v>-4.0117720258933343</v>
      </c>
      <c r="B489" s="35">
        <v>1.9321765573609007</v>
      </c>
      <c r="C489" s="35">
        <v>1.2941126822329636</v>
      </c>
      <c r="D489" s="96">
        <f>Data__2[[#This Row],[Project_1]]/J$4</f>
        <v>-2.6745146839288896E-2</v>
      </c>
      <c r="E489" s="96">
        <f>Data__2[[#This Row],[Project_2]]/K$4</f>
        <v>1.2881177049072672E-2</v>
      </c>
      <c r="F489" s="96">
        <f>Data__2[[#This Row],[Market]]/L$4</f>
        <v>1.2941126822329635E-3</v>
      </c>
      <c r="G489" s="35">
        <f>L$24*Data__2[[#This Row],[Return Market]]*J$4</f>
        <v>7.18951490129425E-2</v>
      </c>
      <c r="H489" s="35">
        <f>M$24*Data__2[[#This Row],[Return Market]]*K$4</f>
        <v>7.5489906463589634E-2</v>
      </c>
      <c r="I489" s="35"/>
      <c r="J489" s="35"/>
      <c r="K489" s="35"/>
      <c r="L489" s="35"/>
      <c r="M489" s="35"/>
    </row>
    <row r="490" spans="1:13">
      <c r="A490" s="35">
        <v>-13.301174305153019</v>
      </c>
      <c r="B490" s="35">
        <v>0.25013595227742336</v>
      </c>
      <c r="C490" s="35">
        <v>-230.4293585205105</v>
      </c>
      <c r="D490" s="96">
        <f>Data__2[[#This Row],[Project_1]]/J$4</f>
        <v>-8.867449536768679E-2</v>
      </c>
      <c r="E490" s="96">
        <f>Data__2[[#This Row],[Project_2]]/K$4</f>
        <v>1.6675730151828223E-3</v>
      </c>
      <c r="F490" s="96">
        <f>Data__2[[#This Row],[Market]]/L$4</f>
        <v>-0.2304293585205105</v>
      </c>
      <c r="G490" s="35">
        <f>L$24*Data__2[[#This Row],[Return Market]]*J$4</f>
        <v>-12.801631028917265</v>
      </c>
      <c r="H490" s="35">
        <f>M$24*Data__2[[#This Row],[Return Market]]*K$4</f>
        <v>-13.441712580363131</v>
      </c>
      <c r="I490" s="35"/>
      <c r="J490" s="35"/>
      <c r="K490" s="35"/>
      <c r="L490" s="35"/>
      <c r="M490" s="35"/>
    </row>
    <row r="491" spans="1:13">
      <c r="A491" s="35">
        <v>-42.722441745044286</v>
      </c>
      <c r="B491" s="35">
        <v>-21.781559677226252</v>
      </c>
      <c r="C491" s="35">
        <v>-356.99231653464938</v>
      </c>
      <c r="D491" s="96">
        <f>Data__2[[#This Row],[Project_1]]/J$4</f>
        <v>-0.28481627830029521</v>
      </c>
      <c r="E491" s="96">
        <f>Data__2[[#This Row],[Project_2]]/K$4</f>
        <v>-0.14521039784817502</v>
      </c>
      <c r="F491" s="96">
        <f>Data__2[[#This Row],[Market]]/L$4</f>
        <v>-0.35699231653464936</v>
      </c>
      <c r="G491" s="35">
        <f>L$24*Data__2[[#This Row],[Return Market]]*J$4</f>
        <v>-19.832906474147208</v>
      </c>
      <c r="H491" s="35">
        <f>M$24*Data__2[[#This Row],[Return Market]]*K$4</f>
        <v>-20.824551797854575</v>
      </c>
      <c r="I491" s="35"/>
      <c r="J491" s="35"/>
      <c r="K491" s="35"/>
      <c r="L491" s="35"/>
      <c r="M491" s="35"/>
    </row>
    <row r="492" spans="1:13">
      <c r="A492" s="35">
        <v>-4.1592322643488639</v>
      </c>
      <c r="B492" s="35">
        <v>-14.268066797881453</v>
      </c>
      <c r="C492" s="35">
        <v>-132.18397276997831</v>
      </c>
      <c r="D492" s="96">
        <f>Data__2[[#This Row],[Project_1]]/J$4</f>
        <v>-2.7728215095659092E-2</v>
      </c>
      <c r="E492" s="96">
        <f>Data__2[[#This Row],[Project_2]]/K$4</f>
        <v>-9.5120445319209684E-2</v>
      </c>
      <c r="F492" s="96">
        <f>Data__2[[#This Row],[Market]]/L$4</f>
        <v>-0.13218397276997831</v>
      </c>
      <c r="G492" s="35">
        <f>L$24*Data__2[[#This Row],[Return Market]]*J$4</f>
        <v>-7.3435540427765815</v>
      </c>
      <c r="H492" s="35">
        <f>M$24*Data__2[[#This Row],[Return Market]]*K$4</f>
        <v>-7.710731744915412</v>
      </c>
      <c r="I492" s="35"/>
      <c r="J492" s="35"/>
      <c r="K492" s="35"/>
      <c r="L492" s="35"/>
      <c r="M492" s="35"/>
    </row>
    <row r="493" spans="1:13">
      <c r="A493" s="35">
        <v>4.1425652132774964</v>
      </c>
      <c r="B493" s="35">
        <v>19.244946367208819</v>
      </c>
      <c r="C493" s="35">
        <v>-28.827862945784602</v>
      </c>
      <c r="D493" s="96">
        <f>Data__2[[#This Row],[Project_1]]/J$4</f>
        <v>2.7617101421849977E-2</v>
      </c>
      <c r="E493" s="96">
        <f>Data__2[[#This Row],[Project_2]]/K$4</f>
        <v>0.1282996424480588</v>
      </c>
      <c r="F493" s="96">
        <f>Data__2[[#This Row],[Market]]/L$4</f>
        <v>-2.8827862945784603E-2</v>
      </c>
      <c r="G493" s="35">
        <f>L$24*Data__2[[#This Row],[Return Market]]*J$4</f>
        <v>-1.6015479414324798</v>
      </c>
      <c r="H493" s="35">
        <f>M$24*Data__2[[#This Row],[Return Market]]*K$4</f>
        <v>-1.6816253385041042</v>
      </c>
      <c r="I493" s="35"/>
      <c r="J493" s="35"/>
      <c r="K493" s="35"/>
      <c r="L493" s="35"/>
      <c r="M493" s="35"/>
    </row>
    <row r="494" spans="1:13">
      <c r="A494" s="35">
        <v>32.573450230662715</v>
      </c>
      <c r="B494" s="35">
        <v>27.857943942992957</v>
      </c>
      <c r="C494" s="35">
        <v>392.4104681344395</v>
      </c>
      <c r="D494" s="96">
        <f>Data__2[[#This Row],[Project_1]]/J$4</f>
        <v>0.21715633487108477</v>
      </c>
      <c r="E494" s="96">
        <f>Data__2[[#This Row],[Project_2]]/K$4</f>
        <v>0.18571962628661973</v>
      </c>
      <c r="F494" s="96">
        <f>Data__2[[#This Row],[Market]]/L$4</f>
        <v>0.39241046813443947</v>
      </c>
      <c r="G494" s="35">
        <f>L$24*Data__2[[#This Row],[Return Market]]*J$4</f>
        <v>21.800581563024441</v>
      </c>
      <c r="H494" s="35">
        <f>M$24*Data__2[[#This Row],[Return Market]]*K$4</f>
        <v>22.890610641175662</v>
      </c>
      <c r="I494" s="35"/>
      <c r="J494" s="35"/>
      <c r="K494" s="35"/>
      <c r="L494" s="35"/>
      <c r="M494" s="35"/>
    </row>
    <row r="495" spans="1:13">
      <c r="A495" s="35">
        <v>17.886803624650582</v>
      </c>
      <c r="B495" s="35">
        <v>21.596759536656176</v>
      </c>
      <c r="C495" s="35">
        <v>277.51616621886666</v>
      </c>
      <c r="D495" s="96">
        <f>Data__2[[#This Row],[Project_1]]/J$4</f>
        <v>0.11924535749767055</v>
      </c>
      <c r="E495" s="96">
        <f>Data__2[[#This Row],[Project_2]]/K$4</f>
        <v>0.14397839691104117</v>
      </c>
      <c r="F495" s="96">
        <f>Data__2[[#This Row],[Market]]/L$4</f>
        <v>0.27751616621886666</v>
      </c>
      <c r="G495" s="35">
        <f>L$24*Data__2[[#This Row],[Return Market]]*J$4</f>
        <v>15.417564789937053</v>
      </c>
      <c r="H495" s="35">
        <f>M$24*Data__2[[#This Row],[Return Market]]*K$4</f>
        <v>16.188443029433909</v>
      </c>
      <c r="I495" s="35"/>
      <c r="J495" s="35"/>
      <c r="K495" s="35"/>
      <c r="L495" s="35"/>
      <c r="M495" s="35"/>
    </row>
    <row r="496" spans="1:13">
      <c r="A496" s="35">
        <v>22.191806678118851</v>
      </c>
      <c r="B496" s="35">
        <v>5.9491897430151699</v>
      </c>
      <c r="C496" s="35">
        <v>-24.818565959424504</v>
      </c>
      <c r="D496" s="96">
        <f>Data__2[[#This Row],[Project_1]]/J$4</f>
        <v>0.14794537785412568</v>
      </c>
      <c r="E496" s="96">
        <f>Data__2[[#This Row],[Project_2]]/K$4</f>
        <v>3.9661264953434465E-2</v>
      </c>
      <c r="F496" s="96">
        <f>Data__2[[#This Row],[Market]]/L$4</f>
        <v>-2.4818565959424502E-2</v>
      </c>
      <c r="G496" s="35">
        <f>L$24*Data__2[[#This Row],[Return Market]]*J$4</f>
        <v>-1.3788092199680295</v>
      </c>
      <c r="H496" s="35">
        <f>M$24*Data__2[[#This Row],[Return Market]]*K$4</f>
        <v>-1.447749680966431</v>
      </c>
      <c r="I496" s="35"/>
      <c r="J496" s="35"/>
      <c r="K496" s="35"/>
      <c r="L496" s="35"/>
      <c r="M496" s="35"/>
    </row>
    <row r="497" spans="1:13">
      <c r="A497" s="35">
        <v>22.563696728277545</v>
      </c>
      <c r="B497" s="35">
        <v>14.726475167878736</v>
      </c>
      <c r="C497" s="35">
        <v>231.1055007646452</v>
      </c>
      <c r="D497" s="96">
        <f>Data__2[[#This Row],[Project_1]]/J$4</f>
        <v>0.15042464485518364</v>
      </c>
      <c r="E497" s="96">
        <f>Data__2[[#This Row],[Project_2]]/K$4</f>
        <v>9.8176501119191573E-2</v>
      </c>
      <c r="F497" s="96">
        <f>Data__2[[#This Row],[Market]]/L$4</f>
        <v>0.2311055007646452</v>
      </c>
      <c r="G497" s="35">
        <f>L$24*Data__2[[#This Row],[Return Market]]*J$4</f>
        <v>12.839194486924747</v>
      </c>
      <c r="H497" s="35">
        <f>M$24*Data__2[[#This Row],[Return Market]]*K$4</f>
        <v>13.481154211270988</v>
      </c>
      <c r="I497" s="35"/>
      <c r="J497" s="35"/>
      <c r="K497" s="35"/>
      <c r="L497" s="35"/>
      <c r="M497" s="35"/>
    </row>
    <row r="498" spans="1:13">
      <c r="A498" s="35">
        <v>6.3017821724211434</v>
      </c>
      <c r="B498" s="35">
        <v>17.633001401714957</v>
      </c>
      <c r="C498" s="35">
        <v>82.757698547035446</v>
      </c>
      <c r="D498" s="96">
        <f>Data__2[[#This Row],[Project_1]]/J$4</f>
        <v>4.2011881149474288E-2</v>
      </c>
      <c r="E498" s="96">
        <f>Data__2[[#This Row],[Project_2]]/K$4</f>
        <v>0.11755334267809971</v>
      </c>
      <c r="F498" s="96">
        <f>Data__2[[#This Row],[Market]]/L$4</f>
        <v>8.2757698547035449E-2</v>
      </c>
      <c r="G498" s="35">
        <f>L$24*Data__2[[#This Row],[Return Market]]*J$4</f>
        <v>4.5976499192797524</v>
      </c>
      <c r="H498" s="35">
        <f>M$24*Data__2[[#This Row],[Return Market]]*K$4</f>
        <v>4.8275324152437404</v>
      </c>
      <c r="I498" s="35"/>
      <c r="J498" s="35"/>
      <c r="K498" s="35"/>
      <c r="L498" s="35"/>
      <c r="M498" s="35"/>
    </row>
    <row r="499" spans="1:13">
      <c r="A499" s="35">
        <v>3.6655516458906963</v>
      </c>
      <c r="B499" s="35">
        <v>14.823747911741901</v>
      </c>
      <c r="C499" s="35">
        <v>-20.398829048441769</v>
      </c>
      <c r="D499" s="96">
        <f>Data__2[[#This Row],[Project_1]]/J$4</f>
        <v>2.4437010972604641E-2</v>
      </c>
      <c r="E499" s="96">
        <f>Data__2[[#This Row],[Project_2]]/K$4</f>
        <v>9.8824986078279331E-2</v>
      </c>
      <c r="F499" s="96">
        <f>Data__2[[#This Row],[Market]]/L$4</f>
        <v>-2.0398829048441768E-2</v>
      </c>
      <c r="G499" s="35">
        <f>L$24*Data__2[[#This Row],[Return Market]]*J$4</f>
        <v>-1.1332682804689884</v>
      </c>
      <c r="H499" s="35">
        <f>M$24*Data__2[[#This Row],[Return Market]]*K$4</f>
        <v>-1.1899316944924381</v>
      </c>
      <c r="I499" s="35"/>
      <c r="J499" s="35"/>
      <c r="K499" s="35"/>
      <c r="L499" s="35"/>
      <c r="M499" s="35"/>
    </row>
    <row r="500" spans="1:13">
      <c r="A500" s="35">
        <v>-6.7481337941061064</v>
      </c>
      <c r="B500" s="35">
        <v>14.693292571696576</v>
      </c>
      <c r="C500" s="35">
        <v>132.00361755439829</v>
      </c>
      <c r="D500" s="96">
        <f>Data__2[[#This Row],[Project_1]]/J$4</f>
        <v>-4.4987558627374045E-2</v>
      </c>
      <c r="E500" s="96">
        <f>Data__2[[#This Row],[Project_2]]/K$4</f>
        <v>9.7955283811310509E-2</v>
      </c>
      <c r="F500" s="96">
        <f>Data__2[[#This Row],[Market]]/L$4</f>
        <v>0.13200361755439829</v>
      </c>
      <c r="G500" s="35">
        <f>L$24*Data__2[[#This Row],[Return Market]]*J$4</f>
        <v>7.3335343085776916</v>
      </c>
      <c r="H500" s="35">
        <f>M$24*Data__2[[#This Row],[Return Market]]*K$4</f>
        <v>7.7002110240065775</v>
      </c>
      <c r="I500" s="35"/>
      <c r="J500" s="35"/>
      <c r="K500" s="35"/>
      <c r="L500" s="35"/>
      <c r="M500" s="35"/>
    </row>
    <row r="501" spans="1:13">
      <c r="A501" s="35">
        <v>9.803756168152379</v>
      </c>
      <c r="B501" s="35">
        <v>25.528466886411671</v>
      </c>
      <c r="C501" s="35">
        <v>174.81015626302454</v>
      </c>
      <c r="D501" s="96">
        <f>Data__2[[#This Row],[Project_1]]/J$4</f>
        <v>6.5358374454349194E-2</v>
      </c>
      <c r="E501" s="96">
        <f>Data__2[[#This Row],[Project_2]]/K$4</f>
        <v>0.17018977924274448</v>
      </c>
      <c r="F501" s="96">
        <f>Data__2[[#This Row],[Market]]/L$4</f>
        <v>0.17481015626302454</v>
      </c>
      <c r="G501" s="35">
        <f>L$24*Data__2[[#This Row],[Return Market]]*J$4</f>
        <v>9.7116753479458193</v>
      </c>
      <c r="H501" s="35">
        <f>M$24*Data__2[[#This Row],[Return Market]]*K$4</f>
        <v>10.197259115343112</v>
      </c>
      <c r="I501" s="35"/>
      <c r="J501" s="35"/>
      <c r="K501" s="35"/>
      <c r="L501" s="35"/>
      <c r="M501" s="35"/>
    </row>
    <row r="502" spans="1:13">
      <c r="A502" s="35">
        <v>29.453214554479221</v>
      </c>
      <c r="B502" s="35">
        <v>30.810287855486784</v>
      </c>
      <c r="C502" s="35">
        <v>321.3204381861637</v>
      </c>
      <c r="D502" s="96">
        <f>Data__2[[#This Row],[Project_1]]/J$4</f>
        <v>0.19635476369652813</v>
      </c>
      <c r="E502" s="96">
        <f>Data__2[[#This Row],[Project_2]]/K$4</f>
        <v>0.20540191903657856</v>
      </c>
      <c r="F502" s="96">
        <f>Data__2[[#This Row],[Market]]/L$4</f>
        <v>0.32132043818616368</v>
      </c>
      <c r="G502" s="35">
        <f>L$24*Data__2[[#This Row],[Return Market]]*J$4</f>
        <v>17.851135454786892</v>
      </c>
      <c r="H502" s="35">
        <f>M$24*Data__2[[#This Row],[Return Market]]*K$4</f>
        <v>18.743692227526239</v>
      </c>
      <c r="I502" s="35"/>
      <c r="J502" s="35"/>
      <c r="K502" s="35"/>
      <c r="L502" s="35"/>
      <c r="M502" s="35"/>
    </row>
    <row r="503" spans="1:13">
      <c r="A503" s="35">
        <v>22.252693410118702</v>
      </c>
      <c r="B503" s="35">
        <v>-12.11280853033356</v>
      </c>
      <c r="C503" s="35">
        <v>27.409031387134398</v>
      </c>
      <c r="D503" s="96">
        <f>Data__2[[#This Row],[Project_1]]/J$4</f>
        <v>0.14835128940079134</v>
      </c>
      <c r="E503" s="96">
        <f>Data__2[[#This Row],[Project_2]]/K$4</f>
        <v>-8.0752056868890393E-2</v>
      </c>
      <c r="F503" s="96">
        <f>Data__2[[#This Row],[Market]]/L$4</f>
        <v>2.7409031387134398E-2</v>
      </c>
      <c r="G503" s="35">
        <f>L$24*Data__2[[#This Row],[Return Market]]*J$4</f>
        <v>1.5227239659519129</v>
      </c>
      <c r="H503" s="35">
        <f>M$24*Data__2[[#This Row],[Return Market]]*K$4</f>
        <v>1.5988601642495088</v>
      </c>
      <c r="I503" s="35"/>
      <c r="J503" s="35"/>
      <c r="K503" s="35"/>
      <c r="L503" s="35"/>
      <c r="M503" s="35"/>
    </row>
    <row r="504" spans="1:13">
      <c r="A504" s="35">
        <v>16.819914680331742</v>
      </c>
      <c r="B504" s="35">
        <v>17.403394649334611</v>
      </c>
      <c r="C504" s="35">
        <v>25.020568965514059</v>
      </c>
      <c r="D504" s="96">
        <f>Data__2[[#This Row],[Project_1]]/J$4</f>
        <v>0.11213276453554495</v>
      </c>
      <c r="E504" s="96">
        <f>Data__2[[#This Row],[Project_2]]/K$4</f>
        <v>0.11602263099556408</v>
      </c>
      <c r="F504" s="96">
        <f>Data__2[[#This Row],[Market]]/L$4</f>
        <v>2.5020568965514058E-2</v>
      </c>
      <c r="G504" s="35">
        <f>L$24*Data__2[[#This Row],[Return Market]]*J$4</f>
        <v>1.3900316091952272</v>
      </c>
      <c r="H504" s="35">
        <f>M$24*Data__2[[#This Row],[Return Market]]*K$4</f>
        <v>1.4595331896549886</v>
      </c>
      <c r="I504" s="35"/>
      <c r="J504" s="35"/>
      <c r="K504" s="35"/>
      <c r="L504" s="35"/>
      <c r="M504" s="35"/>
    </row>
    <row r="505" spans="1:13">
      <c r="A505" s="35">
        <v>1.7808661044914498</v>
      </c>
      <c r="B505" s="35">
        <v>-16.528556562402869</v>
      </c>
      <c r="C505" s="35">
        <v>-211.52949177487284</v>
      </c>
      <c r="D505" s="96">
        <f>Data__2[[#This Row],[Project_1]]/J$4</f>
        <v>1.1872440696609666E-2</v>
      </c>
      <c r="E505" s="96">
        <f>Data__2[[#This Row],[Project_2]]/K$4</f>
        <v>-0.11019037708268579</v>
      </c>
      <c r="F505" s="96">
        <f>Data__2[[#This Row],[Market]]/L$4</f>
        <v>-0.21152949177487285</v>
      </c>
      <c r="G505" s="35">
        <f>L$24*Data__2[[#This Row],[Return Market]]*J$4</f>
        <v>-11.751638431937394</v>
      </c>
      <c r="H505" s="35">
        <f>M$24*Data__2[[#This Row],[Return Market]]*K$4</f>
        <v>-12.339220353534266</v>
      </c>
      <c r="I505" s="35"/>
      <c r="J505" s="35"/>
      <c r="K505" s="35"/>
      <c r="L505" s="35"/>
      <c r="M505" s="35"/>
    </row>
    <row r="506" spans="1:13">
      <c r="A506" s="35">
        <v>-5.6480316483381721</v>
      </c>
      <c r="B506" s="35">
        <v>12.411291976197726</v>
      </c>
      <c r="C506" s="35">
        <v>-2.5152437115485498</v>
      </c>
      <c r="D506" s="96">
        <f>Data__2[[#This Row],[Project_1]]/J$4</f>
        <v>-3.7653544322254477E-2</v>
      </c>
      <c r="E506" s="96">
        <f>Data__2[[#This Row],[Project_2]]/K$4</f>
        <v>8.2741946507984832E-2</v>
      </c>
      <c r="F506" s="96">
        <f>Data__2[[#This Row],[Market]]/L$4</f>
        <v>-2.5152437115485496E-3</v>
      </c>
      <c r="G506" s="35">
        <f>L$24*Data__2[[#This Row],[Return Market]]*J$4</f>
        <v>-0.13973576175269736</v>
      </c>
      <c r="H506" s="35">
        <f>M$24*Data__2[[#This Row],[Return Market]]*K$4</f>
        <v>-0.14672254984033223</v>
      </c>
      <c r="I506" s="35"/>
      <c r="J506" s="35"/>
      <c r="K506" s="35"/>
      <c r="L506" s="35"/>
      <c r="M506" s="35"/>
    </row>
    <row r="507" spans="1:13">
      <c r="A507" s="35">
        <v>9.5688088334315857</v>
      </c>
      <c r="B507" s="35">
        <v>-15.54715846623208</v>
      </c>
      <c r="C507" s="35">
        <v>112.11671814238889</v>
      </c>
      <c r="D507" s="96">
        <f>Data__2[[#This Row],[Project_1]]/J$4</f>
        <v>6.3792058889543909E-2</v>
      </c>
      <c r="E507" s="96">
        <f>Data__2[[#This Row],[Project_2]]/K$4</f>
        <v>-0.10364772310821387</v>
      </c>
      <c r="F507" s="96">
        <f>Data__2[[#This Row],[Market]]/L$4</f>
        <v>0.1121167181423889</v>
      </c>
      <c r="G507" s="35">
        <f>L$24*Data__2[[#This Row],[Return Market]]*J$4</f>
        <v>6.2287065634660577</v>
      </c>
      <c r="H507" s="35">
        <f>M$24*Data__2[[#This Row],[Return Market]]*K$4</f>
        <v>6.5401418916393608</v>
      </c>
      <c r="I507" s="35"/>
      <c r="J507" s="35"/>
      <c r="K507" s="35"/>
      <c r="L507" s="35"/>
      <c r="M507" s="35"/>
    </row>
    <row r="508" spans="1:13">
      <c r="A508" s="35">
        <v>41.602557260264092</v>
      </c>
      <c r="B508" s="35">
        <v>9.9963053453872437</v>
      </c>
      <c r="C508" s="35">
        <v>-430.6123332733705</v>
      </c>
      <c r="D508" s="96">
        <f>Data__2[[#This Row],[Project_1]]/J$4</f>
        <v>0.27735038173509396</v>
      </c>
      <c r="E508" s="96">
        <f>Data__2[[#This Row],[Project_2]]/K$4</f>
        <v>6.6642035635914962E-2</v>
      </c>
      <c r="F508" s="96">
        <f>Data__2[[#This Row],[Market]]/L$4</f>
        <v>-0.43061233327337051</v>
      </c>
      <c r="G508" s="35">
        <f>L$24*Data__2[[#This Row],[Return Market]]*J$4</f>
        <v>-23.922907404076167</v>
      </c>
      <c r="H508" s="35">
        <f>M$24*Data__2[[#This Row],[Return Market]]*K$4</f>
        <v>-25.119052774279979</v>
      </c>
      <c r="I508" s="35"/>
      <c r="J508" s="35"/>
      <c r="K508" s="35"/>
      <c r="L508" s="35"/>
      <c r="M508" s="35"/>
    </row>
    <row r="509" spans="1:13">
      <c r="A509" s="35">
        <v>-15.656983947668607</v>
      </c>
      <c r="B509" s="35">
        <v>9.6713639156677083</v>
      </c>
      <c r="C509" s="35">
        <v>199.21966271507031</v>
      </c>
      <c r="D509" s="96">
        <f>Data__2[[#This Row],[Project_1]]/J$4</f>
        <v>-0.10437989298445738</v>
      </c>
      <c r="E509" s="96">
        <f>Data__2[[#This Row],[Project_2]]/K$4</f>
        <v>6.4475759437784719E-2</v>
      </c>
      <c r="F509" s="96">
        <f>Data__2[[#This Row],[Market]]/L$4</f>
        <v>0.1992196627150703</v>
      </c>
      <c r="G509" s="35">
        <f>L$24*Data__2[[#This Row],[Return Market]]*J$4</f>
        <v>11.067759039726141</v>
      </c>
      <c r="H509" s="35">
        <f>M$24*Data__2[[#This Row],[Return Market]]*K$4</f>
        <v>11.621146991712449</v>
      </c>
      <c r="I509" s="35"/>
      <c r="J509" s="35"/>
      <c r="K509" s="35"/>
      <c r="L509" s="35"/>
      <c r="M509" s="35"/>
    </row>
    <row r="510" spans="1:13">
      <c r="A510" s="35">
        <v>2.1576829420959438</v>
      </c>
      <c r="B510" s="35">
        <v>-4.7082573375458274</v>
      </c>
      <c r="C510" s="35">
        <v>-186.94247846756065</v>
      </c>
      <c r="D510" s="96">
        <f>Data__2[[#This Row],[Project_1]]/J$4</f>
        <v>1.4384552947306293E-2</v>
      </c>
      <c r="E510" s="96">
        <f>Data__2[[#This Row],[Project_2]]/K$4</f>
        <v>-3.1388382250305519E-2</v>
      </c>
      <c r="F510" s="96">
        <f>Data__2[[#This Row],[Market]]/L$4</f>
        <v>-0.18694247846756065</v>
      </c>
      <c r="G510" s="35">
        <f>L$24*Data__2[[#This Row],[Return Market]]*J$4</f>
        <v>-10.385693248197825</v>
      </c>
      <c r="H510" s="35">
        <f>M$24*Data__2[[#This Row],[Return Market]]*K$4</f>
        <v>-10.904977910607718</v>
      </c>
      <c r="I510" s="35"/>
      <c r="J510" s="35"/>
      <c r="K510" s="35"/>
      <c r="L510" s="35"/>
      <c r="M510" s="35"/>
    </row>
    <row r="511" spans="1:13">
      <c r="A511" s="35">
        <v>-17.986812225509254</v>
      </c>
      <c r="B511" s="35">
        <v>-2.5207549346814933</v>
      </c>
      <c r="C511" s="35">
        <v>-235.06422060453394</v>
      </c>
      <c r="D511" s="96">
        <f>Data__2[[#This Row],[Project_1]]/J$4</f>
        <v>-0.11991208150339502</v>
      </c>
      <c r="E511" s="96">
        <f>Data__2[[#This Row],[Project_2]]/K$4</f>
        <v>-1.6805032897876621E-2</v>
      </c>
      <c r="F511" s="96">
        <f>Data__2[[#This Row],[Market]]/L$4</f>
        <v>-0.23506422060453394</v>
      </c>
      <c r="G511" s="35">
        <f>L$24*Data__2[[#This Row],[Return Market]]*J$4</f>
        <v>-13.059123366918568</v>
      </c>
      <c r="H511" s="35">
        <f>M$24*Data__2[[#This Row],[Return Market]]*K$4</f>
        <v>-13.712079535264497</v>
      </c>
      <c r="I511" s="35"/>
      <c r="J511" s="35"/>
      <c r="K511" s="35"/>
      <c r="L511" s="35"/>
      <c r="M511" s="35"/>
    </row>
    <row r="512" spans="1:13">
      <c r="A512" s="35">
        <v>25.864724215267167</v>
      </c>
      <c r="B512" s="35">
        <v>21.42780276099306</v>
      </c>
      <c r="C512" s="35">
        <v>326.45287922667518</v>
      </c>
      <c r="D512" s="96">
        <f>Data__2[[#This Row],[Project_1]]/J$4</f>
        <v>0.17243149476844777</v>
      </c>
      <c r="E512" s="96">
        <f>Data__2[[#This Row],[Project_2]]/K$4</f>
        <v>0.1428520184066204</v>
      </c>
      <c r="F512" s="96">
        <f>Data__2[[#This Row],[Market]]/L$4</f>
        <v>0.32645287922667515</v>
      </c>
      <c r="G512" s="35">
        <f>L$24*Data__2[[#This Row],[Return Market]]*J$4</f>
        <v>18.136271068148641</v>
      </c>
      <c r="H512" s="35">
        <f>M$24*Data__2[[#This Row],[Return Market]]*K$4</f>
        <v>19.043084621556076</v>
      </c>
      <c r="I512" s="35"/>
      <c r="J512" s="35"/>
      <c r="K512" s="35"/>
      <c r="L512" s="35"/>
      <c r="M512" s="35"/>
    </row>
    <row r="513" spans="1:13">
      <c r="A513" s="35">
        <v>10.593841688897594</v>
      </c>
      <c r="B513" s="35">
        <v>-5.841850533545502</v>
      </c>
      <c r="C513" s="35">
        <v>23.63715590354839</v>
      </c>
      <c r="D513" s="96">
        <f>Data__2[[#This Row],[Project_1]]/J$4</f>
        <v>7.0625611259317295E-2</v>
      </c>
      <c r="E513" s="96">
        <f>Data__2[[#This Row],[Project_2]]/K$4</f>
        <v>-3.894567022363668E-2</v>
      </c>
      <c r="F513" s="96">
        <f>Data__2[[#This Row],[Market]]/L$4</f>
        <v>2.3637155903548389E-2</v>
      </c>
      <c r="G513" s="35">
        <f>L$24*Data__2[[#This Row],[Return Market]]*J$4</f>
        <v>1.3131753279749121</v>
      </c>
      <c r="H513" s="35">
        <f>M$24*Data__2[[#This Row],[Return Market]]*K$4</f>
        <v>1.3788340943736577</v>
      </c>
      <c r="I513" s="35"/>
      <c r="J513" s="35"/>
      <c r="K513" s="35"/>
      <c r="L513" s="35"/>
      <c r="M513" s="35"/>
    </row>
    <row r="514" spans="1:13">
      <c r="A514" s="35">
        <v>9.7221862167609121</v>
      </c>
      <c r="B514" s="35">
        <v>-10.689548769633124</v>
      </c>
      <c r="C514" s="35">
        <v>-99.297920691808372</v>
      </c>
      <c r="D514" s="96">
        <f>Data__2[[#This Row],[Project_1]]/J$4</f>
        <v>6.4814574778406076E-2</v>
      </c>
      <c r="E514" s="96">
        <f>Data__2[[#This Row],[Project_2]]/K$4</f>
        <v>-7.1263658464220822E-2</v>
      </c>
      <c r="F514" s="96">
        <f>Data__2[[#This Row],[Market]]/L$4</f>
        <v>-9.9297920691808372E-2</v>
      </c>
      <c r="G514" s="35">
        <f>L$24*Data__2[[#This Row],[Return Market]]*J$4</f>
        <v>-5.5165511495449158</v>
      </c>
      <c r="H514" s="35">
        <f>M$24*Data__2[[#This Row],[Return Market]]*K$4</f>
        <v>-5.7923787070221628</v>
      </c>
      <c r="I514" s="35"/>
      <c r="J514" s="35"/>
      <c r="K514" s="35"/>
      <c r="L514" s="35"/>
      <c r="M514" s="35"/>
    </row>
    <row r="515" spans="1:13">
      <c r="A515" s="35">
        <v>-14.711504436288411</v>
      </c>
      <c r="B515" s="35">
        <v>-17.329924366683798</v>
      </c>
      <c r="C515" s="35">
        <v>18.643361287170137</v>
      </c>
      <c r="D515" s="96">
        <f>Data__2[[#This Row],[Project_1]]/J$4</f>
        <v>-9.8076696241922737E-2</v>
      </c>
      <c r="E515" s="96">
        <f>Data__2[[#This Row],[Project_2]]/K$4</f>
        <v>-0.11553282911122532</v>
      </c>
      <c r="F515" s="96">
        <f>Data__2[[#This Row],[Market]]/L$4</f>
        <v>1.8643361287170136E-2</v>
      </c>
      <c r="G515" s="35">
        <f>L$24*Data__2[[#This Row],[Return Market]]*J$4</f>
        <v>1.0357422937316754</v>
      </c>
      <c r="H515" s="35">
        <f>M$24*Data__2[[#This Row],[Return Market]]*K$4</f>
        <v>1.0875294084182594</v>
      </c>
      <c r="I515" s="35"/>
      <c r="J515" s="35"/>
      <c r="K515" s="35"/>
      <c r="L515" s="35"/>
      <c r="M515" s="35"/>
    </row>
    <row r="516" spans="1:13">
      <c r="A516" s="35">
        <v>-7.433630604318509</v>
      </c>
      <c r="B516" s="35">
        <v>22.759525670684006</v>
      </c>
      <c r="C516" s="35">
        <v>-29.19664496503195</v>
      </c>
      <c r="D516" s="96">
        <f>Data__2[[#This Row],[Project_1]]/J$4</f>
        <v>-4.9557537362123392E-2</v>
      </c>
      <c r="E516" s="96">
        <f>Data__2[[#This Row],[Project_2]]/K$4</f>
        <v>0.15173017113789336</v>
      </c>
      <c r="F516" s="96">
        <f>Data__2[[#This Row],[Market]]/L$4</f>
        <v>-2.9196644965031951E-2</v>
      </c>
      <c r="G516" s="35">
        <f>L$24*Data__2[[#This Row],[Return Market]]*J$4</f>
        <v>-1.622035831390666</v>
      </c>
      <c r="H516" s="35">
        <f>M$24*Data__2[[#This Row],[Return Market]]*K$4</f>
        <v>-1.7031376229601993</v>
      </c>
      <c r="I516" s="35"/>
      <c r="J516" s="35"/>
      <c r="K516" s="35"/>
      <c r="L516" s="35"/>
      <c r="M516" s="35"/>
    </row>
    <row r="517" spans="1:13">
      <c r="A517" s="35">
        <v>-20.446560838283911</v>
      </c>
      <c r="B517" s="35">
        <v>-6.5592967296391649</v>
      </c>
      <c r="C517" s="35">
        <v>-64.599827503846484</v>
      </c>
      <c r="D517" s="96">
        <f>Data__2[[#This Row],[Project_1]]/J$4</f>
        <v>-0.13631040558855942</v>
      </c>
      <c r="E517" s="96">
        <f>Data__2[[#This Row],[Project_2]]/K$4</f>
        <v>-4.3728644864261097E-2</v>
      </c>
      <c r="F517" s="96">
        <f>Data__2[[#This Row],[Market]]/L$4</f>
        <v>-6.4599827503846491E-2</v>
      </c>
      <c r="G517" s="35">
        <f>L$24*Data__2[[#This Row],[Return Market]]*J$4</f>
        <v>-3.5888793057692538</v>
      </c>
      <c r="H517" s="35">
        <f>M$24*Data__2[[#This Row],[Return Market]]*K$4</f>
        <v>-3.7683232710577172</v>
      </c>
      <c r="I517" s="35"/>
      <c r="J517" s="35"/>
      <c r="K517" s="35"/>
      <c r="L517" s="35"/>
      <c r="M517" s="35"/>
    </row>
    <row r="518" spans="1:13">
      <c r="A518" s="35">
        <v>18.186433763427903</v>
      </c>
      <c r="B518" s="35">
        <v>12.30330385977226</v>
      </c>
      <c r="C518" s="35">
        <v>63.220681389400745</v>
      </c>
      <c r="D518" s="96">
        <f>Data__2[[#This Row],[Project_1]]/J$4</f>
        <v>0.12124289175618602</v>
      </c>
      <c r="E518" s="96">
        <f>Data__2[[#This Row],[Project_2]]/K$4</f>
        <v>8.2022025731815065E-2</v>
      </c>
      <c r="F518" s="96">
        <f>Data__2[[#This Row],[Market]]/L$4</f>
        <v>6.3220681389400749E-2</v>
      </c>
      <c r="G518" s="35">
        <f>L$24*Data__2[[#This Row],[Return Market]]*J$4</f>
        <v>3.5122600771889347</v>
      </c>
      <c r="H518" s="35">
        <f>M$24*Data__2[[#This Row],[Return Market]]*K$4</f>
        <v>3.687873081048382</v>
      </c>
      <c r="I518" s="35"/>
      <c r="J518" s="35"/>
      <c r="K518" s="35"/>
      <c r="L518" s="35"/>
      <c r="M518" s="35"/>
    </row>
    <row r="519" spans="1:13">
      <c r="A519" s="35">
        <v>37.899209964499576</v>
      </c>
      <c r="B519" s="35">
        <v>3.5239359711192897</v>
      </c>
      <c r="C519" s="35">
        <v>25.995502630273151</v>
      </c>
      <c r="D519" s="96">
        <f>Data__2[[#This Row],[Project_1]]/J$4</f>
        <v>0.25266139976333052</v>
      </c>
      <c r="E519" s="96">
        <f>Data__2[[#This Row],[Project_2]]/K$4</f>
        <v>2.3492906474128598E-2</v>
      </c>
      <c r="F519" s="96">
        <f>Data__2[[#This Row],[Market]]/L$4</f>
        <v>2.599550263027315E-2</v>
      </c>
      <c r="G519" s="35">
        <f>L$24*Data__2[[#This Row],[Return Market]]*J$4</f>
        <v>1.4441945905707321</v>
      </c>
      <c r="H519" s="35">
        <f>M$24*Data__2[[#This Row],[Return Market]]*K$4</f>
        <v>1.5164043200992692</v>
      </c>
      <c r="I519" s="35"/>
      <c r="J519" s="35"/>
      <c r="K519" s="35"/>
      <c r="L519" s="35"/>
      <c r="M519" s="35"/>
    </row>
    <row r="520" spans="1:13">
      <c r="A520" s="35">
        <v>24.999318055630265</v>
      </c>
      <c r="B520" s="35">
        <v>15.154929491908547</v>
      </c>
      <c r="C520" s="35">
        <v>192.46590469642535</v>
      </c>
      <c r="D520" s="96">
        <f>Data__2[[#This Row],[Project_1]]/J$4</f>
        <v>0.16666212037086844</v>
      </c>
      <c r="E520" s="96">
        <f>Data__2[[#This Row],[Project_2]]/K$4</f>
        <v>0.10103286327939032</v>
      </c>
      <c r="F520" s="96">
        <f>Data__2[[#This Row],[Market]]/L$4</f>
        <v>0.19246590469642536</v>
      </c>
      <c r="G520" s="35">
        <f>L$24*Data__2[[#This Row],[Return Market]]*J$4</f>
        <v>10.692550260912533</v>
      </c>
      <c r="H520" s="35">
        <f>M$24*Data__2[[#This Row],[Return Market]]*K$4</f>
        <v>11.227177773958159</v>
      </c>
      <c r="I520" s="35"/>
      <c r="J520" s="35"/>
      <c r="K520" s="35"/>
      <c r="L520" s="35"/>
      <c r="M520" s="35"/>
    </row>
    <row r="521" spans="1:13">
      <c r="A521" s="35">
        <v>48.954011250864163</v>
      </c>
      <c r="B521" s="35">
        <v>30.05681759239739</v>
      </c>
      <c r="C521" s="35">
        <v>290.13175425905899</v>
      </c>
      <c r="D521" s="96">
        <f>Data__2[[#This Row],[Project_1]]/J$4</f>
        <v>0.32636007500576109</v>
      </c>
      <c r="E521" s="96">
        <f>Data__2[[#This Row],[Project_2]]/K$4</f>
        <v>0.20037878394931594</v>
      </c>
      <c r="F521" s="96">
        <f>Data__2[[#This Row],[Market]]/L$4</f>
        <v>0.29013175425905902</v>
      </c>
      <c r="G521" s="35">
        <f>L$24*Data__2[[#This Row],[Return Market]]*J$4</f>
        <v>16.118430792169963</v>
      </c>
      <c r="H521" s="35">
        <f>M$24*Data__2[[#This Row],[Return Market]]*K$4</f>
        <v>16.924352331778465</v>
      </c>
      <c r="I521" s="35"/>
      <c r="J521" s="35"/>
      <c r="K521" s="35"/>
      <c r="L521" s="35"/>
      <c r="M521" s="35"/>
    </row>
    <row r="522" spans="1:13">
      <c r="A522" s="35">
        <v>24.263831015917248</v>
      </c>
      <c r="B522" s="35">
        <v>18.332536773131331</v>
      </c>
      <c r="C522" s="35">
        <v>111.04823556384585</v>
      </c>
      <c r="D522" s="96">
        <f>Data__2[[#This Row],[Project_1]]/J$4</f>
        <v>0.16175887343944831</v>
      </c>
      <c r="E522" s="96">
        <f>Data__2[[#This Row],[Project_2]]/K$4</f>
        <v>0.12221691182087553</v>
      </c>
      <c r="F522" s="96">
        <f>Data__2[[#This Row],[Market]]/L$4</f>
        <v>0.11104823556384585</v>
      </c>
      <c r="G522" s="35">
        <f>L$24*Data__2[[#This Row],[Return Market]]*J$4</f>
        <v>6.1693464202136656</v>
      </c>
      <c r="H522" s="35">
        <f>M$24*Data__2[[#This Row],[Return Market]]*K$4</f>
        <v>6.4778137412243497</v>
      </c>
      <c r="I522" s="35"/>
      <c r="J522" s="35"/>
      <c r="K522" s="35"/>
      <c r="L522" s="35"/>
      <c r="M522" s="35"/>
    </row>
    <row r="523" spans="1:13">
      <c r="A523" s="35">
        <v>2.2884768329165404</v>
      </c>
      <c r="B523" s="35">
        <v>13.710048128369358</v>
      </c>
      <c r="C523" s="35">
        <v>148.84551695258585</v>
      </c>
      <c r="D523" s="96">
        <f>Data__2[[#This Row],[Project_1]]/J$4</f>
        <v>1.5256512219443602E-2</v>
      </c>
      <c r="E523" s="96">
        <f>Data__2[[#This Row],[Project_2]]/K$4</f>
        <v>9.1400320855795719E-2</v>
      </c>
      <c r="F523" s="96">
        <f>Data__2[[#This Row],[Market]]/L$4</f>
        <v>0.14884551695258585</v>
      </c>
      <c r="G523" s="35">
        <f>L$24*Data__2[[#This Row],[Return Market]]*J$4</f>
        <v>8.2691953862547791</v>
      </c>
      <c r="H523" s="35">
        <f>M$24*Data__2[[#This Row],[Return Market]]*K$4</f>
        <v>8.6826551555675184</v>
      </c>
      <c r="I523" s="35"/>
      <c r="J523" s="35"/>
      <c r="K523" s="35"/>
      <c r="L523" s="35"/>
      <c r="M523" s="35"/>
    </row>
    <row r="524" spans="1:13">
      <c r="A524" s="35">
        <v>19.962811357670258</v>
      </c>
      <c r="B524" s="35">
        <v>4.5987921650888808</v>
      </c>
      <c r="C524" s="35">
        <v>-101.03338476101882</v>
      </c>
      <c r="D524" s="96">
        <f>Data__2[[#This Row],[Project_1]]/J$4</f>
        <v>0.13308540905113506</v>
      </c>
      <c r="E524" s="96">
        <f>Data__2[[#This Row],[Project_2]]/K$4</f>
        <v>3.0658614433925872E-2</v>
      </c>
      <c r="F524" s="96">
        <f>Data__2[[#This Row],[Market]]/L$4</f>
        <v>-0.10103338476101882</v>
      </c>
      <c r="G524" s="35">
        <f>L$24*Data__2[[#This Row],[Return Market]]*J$4</f>
        <v>-5.6129658200566084</v>
      </c>
      <c r="H524" s="35">
        <f>M$24*Data__2[[#This Row],[Return Market]]*K$4</f>
        <v>-5.8936141110594384</v>
      </c>
      <c r="I524" s="35"/>
      <c r="J524" s="35"/>
      <c r="K524" s="35"/>
      <c r="L524" s="35"/>
      <c r="M524" s="35"/>
    </row>
    <row r="525" spans="1:13">
      <c r="A525" s="35">
        <v>45.199252197127372</v>
      </c>
      <c r="B525" s="35">
        <v>30.257560278462151</v>
      </c>
      <c r="C525" s="35">
        <v>324.45631719817516</v>
      </c>
      <c r="D525" s="96">
        <f>Data__2[[#This Row],[Project_1]]/J$4</f>
        <v>0.30132834798084912</v>
      </c>
      <c r="E525" s="96">
        <f>Data__2[[#This Row],[Project_2]]/K$4</f>
        <v>0.20171706852308099</v>
      </c>
      <c r="F525" s="96">
        <f>Data__2[[#This Row],[Market]]/L$4</f>
        <v>0.32445631719817514</v>
      </c>
      <c r="G525" s="35">
        <f>L$24*Data__2[[#This Row],[Return Market]]*J$4</f>
        <v>18.025350955454194</v>
      </c>
      <c r="H525" s="35">
        <f>M$24*Data__2[[#This Row],[Return Market]]*K$4</f>
        <v>18.926618503226909</v>
      </c>
      <c r="I525" s="35"/>
      <c r="J525" s="35"/>
      <c r="K525" s="35"/>
      <c r="L525" s="35"/>
      <c r="M525" s="35"/>
    </row>
    <row r="526" spans="1:13">
      <c r="A526" s="35">
        <v>-1.3810711778233085</v>
      </c>
      <c r="B526" s="35">
        <v>-0.9458477774267422</v>
      </c>
      <c r="C526" s="35">
        <v>-65.505476506684374</v>
      </c>
      <c r="D526" s="96">
        <f>Data__2[[#This Row],[Project_1]]/J$4</f>
        <v>-9.2071411854887236E-3</v>
      </c>
      <c r="E526" s="96">
        <f>Data__2[[#This Row],[Project_2]]/K$4</f>
        <v>-6.3056518495116145E-3</v>
      </c>
      <c r="F526" s="96">
        <f>Data__2[[#This Row],[Market]]/L$4</f>
        <v>-6.5505476506684368E-2</v>
      </c>
      <c r="G526" s="35">
        <f>L$24*Data__2[[#This Row],[Return Market]]*J$4</f>
        <v>-3.639193139260247</v>
      </c>
      <c r="H526" s="35">
        <f>M$24*Data__2[[#This Row],[Return Market]]*K$4</f>
        <v>-3.8211527962232599</v>
      </c>
      <c r="I526" s="35"/>
      <c r="J526" s="35"/>
      <c r="K526" s="35"/>
      <c r="L526" s="35"/>
      <c r="M526" s="35"/>
    </row>
    <row r="527" spans="1:13">
      <c r="A527" s="35">
        <v>5.3847637904261401</v>
      </c>
      <c r="B527" s="35">
        <v>-10.487647024243675</v>
      </c>
      <c r="C527" s="35">
        <v>93.826564313425408</v>
      </c>
      <c r="D527" s="96">
        <f>Data__2[[#This Row],[Project_1]]/J$4</f>
        <v>3.5898425269507601E-2</v>
      </c>
      <c r="E527" s="96">
        <f>Data__2[[#This Row],[Project_2]]/K$4</f>
        <v>-6.9917646828291158E-2</v>
      </c>
      <c r="F527" s="96">
        <f>Data__2[[#This Row],[Market]]/L$4</f>
        <v>9.3826564313425412E-2</v>
      </c>
      <c r="G527" s="35">
        <f>L$24*Data__2[[#This Row],[Return Market]]*J$4</f>
        <v>5.2125869063014179</v>
      </c>
      <c r="H527" s="35">
        <f>M$24*Data__2[[#This Row],[Return Market]]*K$4</f>
        <v>5.4732162516164902</v>
      </c>
      <c r="I527" s="35"/>
      <c r="J527" s="35"/>
      <c r="K527" s="35"/>
      <c r="L527" s="35"/>
      <c r="M527" s="35"/>
    </row>
    <row r="528" spans="1:13">
      <c r="A528" s="35">
        <v>40.524617416089768</v>
      </c>
      <c r="B528" s="35">
        <v>43.977006830252357</v>
      </c>
      <c r="C528" s="35">
        <v>275.6477169331306</v>
      </c>
      <c r="D528" s="96">
        <f>Data__2[[#This Row],[Project_1]]/J$4</f>
        <v>0.2701641161072651</v>
      </c>
      <c r="E528" s="96">
        <f>Data__2[[#This Row],[Project_2]]/K$4</f>
        <v>0.2931800455350157</v>
      </c>
      <c r="F528" s="96">
        <f>Data__2[[#This Row],[Market]]/L$4</f>
        <v>0.27564771693313062</v>
      </c>
      <c r="G528" s="35">
        <f>L$24*Data__2[[#This Row],[Return Market]]*J$4</f>
        <v>15.313762051840607</v>
      </c>
      <c r="H528" s="35">
        <f>M$24*Data__2[[#This Row],[Return Market]]*K$4</f>
        <v>16.079450154432639</v>
      </c>
      <c r="I528" s="35"/>
      <c r="J528" s="35"/>
      <c r="K528" s="35"/>
      <c r="L528" s="35"/>
      <c r="M528" s="35"/>
    </row>
    <row r="529" spans="1:13">
      <c r="A529" s="35">
        <v>10.716352706907996</v>
      </c>
      <c r="B529" s="35">
        <v>4.3930495675349537</v>
      </c>
      <c r="C529" s="35">
        <v>39.760358855629356</v>
      </c>
      <c r="D529" s="96">
        <f>Data__2[[#This Row],[Project_1]]/J$4</f>
        <v>7.1442351379386634E-2</v>
      </c>
      <c r="E529" s="96">
        <f>Data__2[[#This Row],[Project_2]]/K$4</f>
        <v>2.928699711689969E-2</v>
      </c>
      <c r="F529" s="96">
        <f>Data__2[[#This Row],[Market]]/L$4</f>
        <v>3.9760358855629355E-2</v>
      </c>
      <c r="G529" s="35">
        <f>L$24*Data__2[[#This Row],[Return Market]]*J$4</f>
        <v>2.2089088253127445</v>
      </c>
      <c r="H529" s="35">
        <f>M$24*Data__2[[#This Row],[Return Market]]*K$4</f>
        <v>2.3193542665783822</v>
      </c>
      <c r="I529" s="35"/>
      <c r="J529" s="35"/>
      <c r="K529" s="35"/>
      <c r="L529" s="35"/>
      <c r="M529" s="35"/>
    </row>
    <row r="530" spans="1:13">
      <c r="A530" s="35">
        <v>53.167163043439658</v>
      </c>
      <c r="B530" s="35">
        <v>40.427220287460884</v>
      </c>
      <c r="C530" s="35">
        <v>433.78518504923733</v>
      </c>
      <c r="D530" s="96">
        <f>Data__2[[#This Row],[Project_1]]/J$4</f>
        <v>0.35444775362293107</v>
      </c>
      <c r="E530" s="96">
        <f>Data__2[[#This Row],[Project_2]]/K$4</f>
        <v>0.26951480191640587</v>
      </c>
      <c r="F530" s="96">
        <f>Data__2[[#This Row],[Market]]/L$4</f>
        <v>0.43378518504923735</v>
      </c>
      <c r="G530" s="35">
        <f>L$24*Data__2[[#This Row],[Return Market]]*J$4</f>
        <v>24.099176947179878</v>
      </c>
      <c r="H530" s="35">
        <f>M$24*Data__2[[#This Row],[Return Market]]*K$4</f>
        <v>25.30413579453888</v>
      </c>
      <c r="I530" s="35"/>
      <c r="J530" s="35"/>
      <c r="K530" s="35"/>
      <c r="L530" s="35"/>
      <c r="M530" s="35"/>
    </row>
    <row r="531" spans="1:13">
      <c r="A531" s="35">
        <v>34.058870891270629</v>
      </c>
      <c r="B531" s="35">
        <v>1.7263620892788332</v>
      </c>
      <c r="C531" s="35">
        <v>-60.968660505707504</v>
      </c>
      <c r="D531" s="96">
        <f>Data__2[[#This Row],[Project_1]]/J$4</f>
        <v>0.22705913927513752</v>
      </c>
      <c r="E531" s="96">
        <f>Data__2[[#This Row],[Project_2]]/K$4</f>
        <v>1.1509080595192222E-2</v>
      </c>
      <c r="F531" s="96">
        <f>Data__2[[#This Row],[Market]]/L$4</f>
        <v>-6.0968660505707505E-2</v>
      </c>
      <c r="G531" s="35">
        <f>L$24*Data__2[[#This Row],[Return Market]]*J$4</f>
        <v>-3.387147805872643</v>
      </c>
      <c r="H531" s="35">
        <f>M$24*Data__2[[#This Row],[Return Market]]*K$4</f>
        <v>-3.5565051961662757</v>
      </c>
      <c r="I531" s="35"/>
      <c r="J531" s="35"/>
      <c r="K531" s="35"/>
      <c r="L531" s="35"/>
      <c r="M531" s="35"/>
    </row>
    <row r="532" spans="1:13">
      <c r="A532" s="35">
        <v>10.869117843104151</v>
      </c>
      <c r="B532" s="35">
        <v>-4.9455608180106196</v>
      </c>
      <c r="C532" s="35">
        <v>-73.911234651030526</v>
      </c>
      <c r="D532" s="96">
        <f>Data__2[[#This Row],[Project_1]]/J$4</f>
        <v>7.2460785620694343E-2</v>
      </c>
      <c r="E532" s="96">
        <f>Data__2[[#This Row],[Project_2]]/K$4</f>
        <v>-3.2970405453404128E-2</v>
      </c>
      <c r="F532" s="96">
        <f>Data__2[[#This Row],[Market]]/L$4</f>
        <v>-7.3911234651030527E-2</v>
      </c>
      <c r="G532" s="35">
        <f>L$24*Data__2[[#This Row],[Return Market]]*J$4</f>
        <v>-4.1061797028350338</v>
      </c>
      <c r="H532" s="35">
        <f>M$24*Data__2[[#This Row],[Return Market]]*K$4</f>
        <v>-4.3114886879767864</v>
      </c>
      <c r="I532" s="35"/>
      <c r="J532" s="35"/>
      <c r="K532" s="35"/>
      <c r="L532" s="35"/>
      <c r="M532" s="35"/>
    </row>
    <row r="533" spans="1:13">
      <c r="A533" s="35">
        <v>-6.612662083618261</v>
      </c>
      <c r="B533" s="35">
        <v>12.135702313977848</v>
      </c>
      <c r="C533" s="35">
        <v>20.880799609930619</v>
      </c>
      <c r="D533" s="96">
        <f>Data__2[[#This Row],[Project_1]]/J$4</f>
        <v>-4.4084413890788404E-2</v>
      </c>
      <c r="E533" s="96">
        <f>Data__2[[#This Row],[Project_2]]/K$4</f>
        <v>8.0904682093185659E-2</v>
      </c>
      <c r="F533" s="96">
        <f>Data__2[[#This Row],[Market]]/L$4</f>
        <v>2.0880799609930618E-2</v>
      </c>
      <c r="G533" s="35">
        <f>L$24*Data__2[[#This Row],[Return Market]]*J$4</f>
        <v>1.1600444227739246</v>
      </c>
      <c r="H533" s="35">
        <f>M$24*Data__2[[#This Row],[Return Market]]*K$4</f>
        <v>1.218046643912621</v>
      </c>
      <c r="I533" s="35"/>
      <c r="J533" s="35"/>
      <c r="K533" s="35"/>
      <c r="L533" s="35"/>
      <c r="M533" s="35"/>
    </row>
    <row r="534" spans="1:13">
      <c r="A534" s="35">
        <v>-2.9677836772401207</v>
      </c>
      <c r="B534" s="35">
        <v>-5.7029495612053349</v>
      </c>
      <c r="C534" s="35">
        <v>-107.56688523004036</v>
      </c>
      <c r="D534" s="96">
        <f>Data__2[[#This Row],[Project_1]]/J$4</f>
        <v>-1.9785224514934138E-2</v>
      </c>
      <c r="E534" s="96">
        <f>Data__2[[#This Row],[Project_2]]/K$4</f>
        <v>-3.8019663741368899E-2</v>
      </c>
      <c r="F534" s="96">
        <f>Data__2[[#This Row],[Market]]/L$4</f>
        <v>-0.10756688523004035</v>
      </c>
      <c r="G534" s="35">
        <f>L$24*Data__2[[#This Row],[Return Market]]*J$4</f>
        <v>-5.9759380683355809</v>
      </c>
      <c r="H534" s="35">
        <f>M$24*Data__2[[#This Row],[Return Market]]*K$4</f>
        <v>-6.2747349717523617</v>
      </c>
      <c r="I534" s="35"/>
      <c r="J534" s="35"/>
      <c r="K534" s="35"/>
      <c r="L534" s="35"/>
      <c r="M534" s="35"/>
    </row>
    <row r="535" spans="1:13">
      <c r="A535" s="35">
        <v>4.342210515754874</v>
      </c>
      <c r="B535" s="35">
        <v>1.0248271777610061</v>
      </c>
      <c r="C535" s="35">
        <v>-138.10973320962859</v>
      </c>
      <c r="D535" s="96">
        <f>Data__2[[#This Row],[Project_1]]/J$4</f>
        <v>2.8948070105032492E-2</v>
      </c>
      <c r="E535" s="96">
        <f>Data__2[[#This Row],[Project_2]]/K$4</f>
        <v>6.8321811850733738E-3</v>
      </c>
      <c r="F535" s="96">
        <f>Data__2[[#This Row],[Market]]/L$4</f>
        <v>-0.13810973320962858</v>
      </c>
      <c r="G535" s="35">
        <f>L$24*Data__2[[#This Row],[Return Market]]*J$4</f>
        <v>-7.6727629560904855</v>
      </c>
      <c r="H535" s="35">
        <f>M$24*Data__2[[#This Row],[Return Market]]*K$4</f>
        <v>-8.056401103895011</v>
      </c>
      <c r="I535" s="35"/>
      <c r="J535" s="35"/>
      <c r="K535" s="35"/>
      <c r="L535" s="35"/>
      <c r="M535" s="35"/>
    </row>
    <row r="536" spans="1:13">
      <c r="A536" s="35">
        <v>8.2282211355314772</v>
      </c>
      <c r="B536" s="35">
        <v>7.9798344602742493</v>
      </c>
      <c r="C536" s="35">
        <v>250.48469770336493</v>
      </c>
      <c r="D536" s="96">
        <f>Data__2[[#This Row],[Project_1]]/J$4</f>
        <v>5.485480757020985E-2</v>
      </c>
      <c r="E536" s="96">
        <f>Data__2[[#This Row],[Project_2]]/K$4</f>
        <v>5.319889640182833E-2</v>
      </c>
      <c r="F536" s="96">
        <f>Data__2[[#This Row],[Market]]/L$4</f>
        <v>0.25048469770336496</v>
      </c>
      <c r="G536" s="35">
        <f>L$24*Data__2[[#This Row],[Return Market]]*J$4</f>
        <v>13.915816539075847</v>
      </c>
      <c r="H536" s="35">
        <f>M$24*Data__2[[#This Row],[Return Market]]*K$4</f>
        <v>14.611607366029641</v>
      </c>
      <c r="I536" s="35"/>
      <c r="J536" s="35"/>
      <c r="K536" s="35"/>
      <c r="L536" s="35"/>
      <c r="M536" s="35"/>
    </row>
    <row r="537" spans="1:13">
      <c r="A537" s="35">
        <v>13.163101329646194</v>
      </c>
      <c r="B537" s="35">
        <v>13.844790903975174</v>
      </c>
      <c r="C537" s="35">
        <v>346.86187145089923</v>
      </c>
      <c r="D537" s="96">
        <f>Data__2[[#This Row],[Project_1]]/J$4</f>
        <v>8.7754008864307967E-2</v>
      </c>
      <c r="E537" s="96">
        <f>Data__2[[#This Row],[Project_2]]/K$4</f>
        <v>9.2298606026501154E-2</v>
      </c>
      <c r="F537" s="96">
        <f>Data__2[[#This Row],[Market]]/L$4</f>
        <v>0.34686187145089925</v>
      </c>
      <c r="G537" s="35">
        <f>L$24*Data__2[[#This Row],[Return Market]]*J$4</f>
        <v>19.270103969494421</v>
      </c>
      <c r="H537" s="35">
        <f>M$24*Data__2[[#This Row],[Return Market]]*K$4</f>
        <v>20.233609167969149</v>
      </c>
      <c r="I537" s="35"/>
      <c r="J537" s="35"/>
      <c r="K537" s="35"/>
      <c r="L537" s="35"/>
      <c r="M537" s="35"/>
    </row>
    <row r="538" spans="1:13">
      <c r="A538" s="35">
        <v>9.8722775242490091</v>
      </c>
      <c r="B538" s="35">
        <v>0.16707286946531141</v>
      </c>
      <c r="C538" s="35">
        <v>-47.154417644458022</v>
      </c>
      <c r="D538" s="96">
        <f>Data__2[[#This Row],[Project_1]]/J$4</f>
        <v>6.5815183494993393E-2</v>
      </c>
      <c r="E538" s="96">
        <f>Data__2[[#This Row],[Project_2]]/K$4</f>
        <v>1.1138191297687427E-3</v>
      </c>
      <c r="F538" s="96">
        <f>Data__2[[#This Row],[Market]]/L$4</f>
        <v>-4.7154417644458019E-2</v>
      </c>
      <c r="G538" s="35">
        <f>L$24*Data__2[[#This Row],[Return Market]]*J$4</f>
        <v>-2.6196898691365598</v>
      </c>
      <c r="H538" s="35">
        <f>M$24*Data__2[[#This Row],[Return Market]]*K$4</f>
        <v>-2.7506743625933878</v>
      </c>
      <c r="I538" s="35"/>
      <c r="J538" s="35"/>
      <c r="K538" s="35"/>
      <c r="L538" s="35"/>
      <c r="M538" s="35"/>
    </row>
    <row r="539" spans="1:13">
      <c r="A539" s="35">
        <v>3.6771128475771091</v>
      </c>
      <c r="B539" s="35">
        <v>-1.9841331452294853</v>
      </c>
      <c r="C539" s="35">
        <v>-243.85777664691824</v>
      </c>
      <c r="D539" s="96">
        <f>Data__2[[#This Row],[Project_1]]/J$4</f>
        <v>2.4514085650514061E-2</v>
      </c>
      <c r="E539" s="96">
        <f>Data__2[[#This Row],[Project_2]]/K$4</f>
        <v>-1.3227554301529902E-2</v>
      </c>
      <c r="F539" s="96">
        <f>Data__2[[#This Row],[Market]]/L$4</f>
        <v>-0.24385777664691824</v>
      </c>
      <c r="G539" s="35">
        <f>L$24*Data__2[[#This Row],[Return Market]]*J$4</f>
        <v>-13.54765425816214</v>
      </c>
      <c r="H539" s="35">
        <f>M$24*Data__2[[#This Row],[Return Market]]*K$4</f>
        <v>-14.225036971070249</v>
      </c>
      <c r="I539" s="35"/>
      <c r="J539" s="35"/>
      <c r="K539" s="35"/>
      <c r="L539" s="35"/>
      <c r="M539" s="35"/>
    </row>
    <row r="540" spans="1:13">
      <c r="A540" s="35">
        <v>22.306790008657181</v>
      </c>
      <c r="B540" s="35">
        <v>12.919101957652579</v>
      </c>
      <c r="C540" s="35">
        <v>235.78530819384849</v>
      </c>
      <c r="D540" s="96">
        <f>Data__2[[#This Row],[Project_1]]/J$4</f>
        <v>0.14871193339104788</v>
      </c>
      <c r="E540" s="96">
        <f>Data__2[[#This Row],[Project_2]]/K$4</f>
        <v>8.6127346384350531E-2</v>
      </c>
      <c r="F540" s="96">
        <f>Data__2[[#This Row],[Market]]/L$4</f>
        <v>0.23578530819384849</v>
      </c>
      <c r="G540" s="35">
        <f>L$24*Data__2[[#This Row],[Return Market]]*J$4</f>
        <v>13.099183788547153</v>
      </c>
      <c r="H540" s="35">
        <f>M$24*Data__2[[#This Row],[Return Market]]*K$4</f>
        <v>13.754142977974512</v>
      </c>
      <c r="I540" s="35"/>
      <c r="J540" s="35"/>
      <c r="K540" s="35"/>
      <c r="L540" s="35"/>
      <c r="M540" s="35"/>
    </row>
    <row r="541" spans="1:13">
      <c r="A541" s="35">
        <v>5.121318837216192</v>
      </c>
      <c r="B541" s="35">
        <v>34.564572415410851</v>
      </c>
      <c r="C541" s="35">
        <v>272.56432682665348</v>
      </c>
      <c r="D541" s="96">
        <f>Data__2[[#This Row],[Project_1]]/J$4</f>
        <v>3.4142125581441279E-2</v>
      </c>
      <c r="E541" s="96">
        <f>Data__2[[#This Row],[Project_2]]/K$4</f>
        <v>0.23043048276940567</v>
      </c>
      <c r="F541" s="96">
        <f>Data__2[[#This Row],[Market]]/L$4</f>
        <v>0.27256432682665349</v>
      </c>
      <c r="G541" s="35">
        <f>L$24*Data__2[[#This Row],[Return Market]]*J$4</f>
        <v>15.142462601480766</v>
      </c>
      <c r="H541" s="35">
        <f>M$24*Data__2[[#This Row],[Return Market]]*K$4</f>
        <v>15.899585731554808</v>
      </c>
      <c r="I541" s="35"/>
      <c r="J541" s="35"/>
      <c r="K541" s="35"/>
      <c r="L541" s="35"/>
      <c r="M541" s="35"/>
    </row>
    <row r="542" spans="1:13">
      <c r="A542" s="35">
        <v>7.5005122146315681</v>
      </c>
      <c r="B542" s="35">
        <v>8.8891590861657548</v>
      </c>
      <c r="C542" s="35">
        <v>-54.683989857773952</v>
      </c>
      <c r="D542" s="96">
        <f>Data__2[[#This Row],[Project_1]]/J$4</f>
        <v>5.0003414764210455E-2</v>
      </c>
      <c r="E542" s="96">
        <f>Data__2[[#This Row],[Project_2]]/K$4</f>
        <v>5.9261060574438362E-2</v>
      </c>
      <c r="F542" s="96">
        <f>Data__2[[#This Row],[Market]]/L$4</f>
        <v>-5.4683989857773951E-2</v>
      </c>
      <c r="G542" s="35">
        <f>L$24*Data__2[[#This Row],[Return Market]]*J$4</f>
        <v>-3.037999436543001</v>
      </c>
      <c r="H542" s="35">
        <f>M$24*Data__2[[#This Row],[Return Market]]*K$4</f>
        <v>-3.1898994083701511</v>
      </c>
      <c r="I542" s="35"/>
      <c r="J542" s="35"/>
      <c r="K542" s="35"/>
      <c r="L542" s="35"/>
      <c r="M542" s="35"/>
    </row>
    <row r="543" spans="1:13">
      <c r="A543" s="35">
        <v>42.400738508443496</v>
      </c>
      <c r="B543" s="35">
        <v>11.854059305886894</v>
      </c>
      <c r="C543" s="35">
        <v>215.88517826755333</v>
      </c>
      <c r="D543" s="96">
        <f>Data__2[[#This Row],[Project_1]]/J$4</f>
        <v>0.28267159005628995</v>
      </c>
      <c r="E543" s="96">
        <f>Data__2[[#This Row],[Project_2]]/K$4</f>
        <v>7.9027062039245963E-2</v>
      </c>
      <c r="F543" s="96">
        <f>Data__2[[#This Row],[Market]]/L$4</f>
        <v>0.21588517826755332</v>
      </c>
      <c r="G543" s="35">
        <f>L$24*Data__2[[#This Row],[Return Market]]*J$4</f>
        <v>11.993621014864088</v>
      </c>
      <c r="H543" s="35">
        <f>M$24*Data__2[[#This Row],[Return Market]]*K$4</f>
        <v>12.593302065607295</v>
      </c>
      <c r="I543" s="35"/>
      <c r="J543" s="35"/>
      <c r="K543" s="35"/>
      <c r="L543" s="35"/>
      <c r="M543" s="35"/>
    </row>
    <row r="544" spans="1:13">
      <c r="A544" s="35">
        <v>22.611818542956662</v>
      </c>
      <c r="B544" s="35">
        <v>26.17550544246361</v>
      </c>
      <c r="C544" s="35">
        <v>174.56606882246044</v>
      </c>
      <c r="D544" s="96">
        <f>Data__2[[#This Row],[Project_1]]/J$4</f>
        <v>0.15074545695304442</v>
      </c>
      <c r="E544" s="96">
        <f>Data__2[[#This Row],[Project_2]]/K$4</f>
        <v>0.17450336961642407</v>
      </c>
      <c r="F544" s="96">
        <f>Data__2[[#This Row],[Market]]/L$4</f>
        <v>0.17456606882246042</v>
      </c>
      <c r="G544" s="35">
        <f>L$24*Data__2[[#This Row],[Return Market]]*J$4</f>
        <v>9.6981149345811453</v>
      </c>
      <c r="H544" s="35">
        <f>M$24*Data__2[[#This Row],[Return Market]]*K$4</f>
        <v>10.183020681310204</v>
      </c>
      <c r="I544" s="35"/>
      <c r="J544" s="35"/>
      <c r="K544" s="35"/>
      <c r="L544" s="35"/>
      <c r="M544" s="35"/>
    </row>
    <row r="545" spans="1:13">
      <c r="A545" s="35">
        <v>26.664020533479597</v>
      </c>
      <c r="B545" s="35">
        <v>19.713864041625243</v>
      </c>
      <c r="C545" s="35">
        <v>95.820995288326785</v>
      </c>
      <c r="D545" s="96">
        <f>Data__2[[#This Row],[Project_1]]/J$4</f>
        <v>0.17776013688986397</v>
      </c>
      <c r="E545" s="96">
        <f>Data__2[[#This Row],[Project_2]]/K$4</f>
        <v>0.13142576027750161</v>
      </c>
      <c r="F545" s="96">
        <f>Data__2[[#This Row],[Market]]/L$4</f>
        <v>9.5820995288326785E-2</v>
      </c>
      <c r="G545" s="35">
        <f>L$24*Data__2[[#This Row],[Return Market]]*J$4</f>
        <v>5.3233886271292725</v>
      </c>
      <c r="H545" s="35">
        <f>M$24*Data__2[[#This Row],[Return Market]]*K$4</f>
        <v>5.5895580584857365</v>
      </c>
      <c r="I545" s="35"/>
      <c r="J545" s="35"/>
      <c r="K545" s="35"/>
      <c r="L545" s="35"/>
      <c r="M545" s="35"/>
    </row>
    <row r="546" spans="1:13">
      <c r="A546" s="35">
        <v>-16.486983981312292</v>
      </c>
      <c r="B546" s="35">
        <v>-21.969567198520664</v>
      </c>
      <c r="C546" s="35">
        <v>-144.61628516704468</v>
      </c>
      <c r="D546" s="96">
        <f>Data__2[[#This Row],[Project_1]]/J$4</f>
        <v>-0.10991322654208195</v>
      </c>
      <c r="E546" s="96">
        <f>Data__2[[#This Row],[Project_2]]/K$4</f>
        <v>-0.1464637813234711</v>
      </c>
      <c r="F546" s="96">
        <f>Data__2[[#This Row],[Market]]/L$4</f>
        <v>-0.14461628516704467</v>
      </c>
      <c r="G546" s="35">
        <f>L$24*Data__2[[#This Row],[Return Market]]*J$4</f>
        <v>-8.034238064835824</v>
      </c>
      <c r="H546" s="35">
        <f>M$24*Data__2[[#This Row],[Return Market]]*K$4</f>
        <v>-8.4359499680776171</v>
      </c>
      <c r="I546" s="35"/>
      <c r="J546" s="35"/>
      <c r="K546" s="35"/>
      <c r="L546" s="35"/>
      <c r="M546" s="35"/>
    </row>
    <row r="547" spans="1:13">
      <c r="A547" s="35">
        <v>25.742879707053284</v>
      </c>
      <c r="B547" s="35">
        <v>28.256588426278697</v>
      </c>
      <c r="C547" s="35">
        <v>39.201087812494769</v>
      </c>
      <c r="D547" s="96">
        <f>Data__2[[#This Row],[Project_1]]/J$4</f>
        <v>0.17161919804702189</v>
      </c>
      <c r="E547" s="96">
        <f>Data__2[[#This Row],[Project_2]]/K$4</f>
        <v>0.1883772561751913</v>
      </c>
      <c r="F547" s="96">
        <f>Data__2[[#This Row],[Market]]/L$4</f>
        <v>3.9201087812494768E-2</v>
      </c>
      <c r="G547" s="35">
        <f>L$24*Data__2[[#This Row],[Return Market]]*J$4</f>
        <v>2.1778382118052675</v>
      </c>
      <c r="H547" s="35">
        <f>M$24*Data__2[[#This Row],[Return Market]]*K$4</f>
        <v>2.286730122395531</v>
      </c>
      <c r="I547" s="35"/>
      <c r="J547" s="35"/>
      <c r="K547" s="35"/>
      <c r="L547" s="35"/>
      <c r="M547" s="35"/>
    </row>
    <row r="548" spans="1:13">
      <c r="A548" s="35">
        <v>-5.5750059419178228</v>
      </c>
      <c r="B548" s="35">
        <v>26.784057417731947</v>
      </c>
      <c r="C548" s="35">
        <v>315.84333648638119</v>
      </c>
      <c r="D548" s="96">
        <f>Data__2[[#This Row],[Project_1]]/J$4</f>
        <v>-3.716670627945215E-2</v>
      </c>
      <c r="E548" s="96">
        <f>Data__2[[#This Row],[Project_2]]/K$4</f>
        <v>0.17856038278487965</v>
      </c>
      <c r="F548" s="96">
        <f>Data__2[[#This Row],[Market]]/L$4</f>
        <v>0.31584333648638119</v>
      </c>
      <c r="G548" s="35">
        <f>L$24*Data__2[[#This Row],[Return Market]]*J$4</f>
        <v>17.546852027021195</v>
      </c>
      <c r="H548" s="35">
        <f>M$24*Data__2[[#This Row],[Return Market]]*K$4</f>
        <v>18.424194628372259</v>
      </c>
      <c r="I548" s="35"/>
      <c r="J548" s="35"/>
      <c r="K548" s="35"/>
      <c r="L548" s="35"/>
      <c r="M548" s="35"/>
    </row>
    <row r="549" spans="1:13">
      <c r="A549" s="35">
        <v>35.215630591010651</v>
      </c>
      <c r="B549" s="35">
        <v>23.722715528729601</v>
      </c>
      <c r="C549" s="35">
        <v>151.65295875020786</v>
      </c>
      <c r="D549" s="96">
        <f>Data__2[[#This Row],[Project_1]]/J$4</f>
        <v>0.23477087060673768</v>
      </c>
      <c r="E549" s="96">
        <f>Data__2[[#This Row],[Project_2]]/K$4</f>
        <v>0.15815143685819735</v>
      </c>
      <c r="F549" s="96">
        <f>Data__2[[#This Row],[Market]]/L$4</f>
        <v>0.15165295875020784</v>
      </c>
      <c r="G549" s="35">
        <f>L$24*Data__2[[#This Row],[Return Market]]*J$4</f>
        <v>8.4251643750115566</v>
      </c>
      <c r="H549" s="35">
        <f>M$24*Data__2[[#This Row],[Return Market]]*K$4</f>
        <v>8.846422593762135</v>
      </c>
      <c r="I549" s="35"/>
      <c r="J549" s="35"/>
      <c r="K549" s="35"/>
      <c r="L549" s="35"/>
      <c r="M549" s="35"/>
    </row>
    <row r="550" spans="1:13">
      <c r="A550" s="35">
        <v>43.24857268041923</v>
      </c>
      <c r="B550" s="35">
        <v>8.1220769591135422</v>
      </c>
      <c r="C550" s="35">
        <v>130.68029541437753</v>
      </c>
      <c r="D550" s="96">
        <f>Data__2[[#This Row],[Project_1]]/J$4</f>
        <v>0.28832381786946154</v>
      </c>
      <c r="E550" s="96">
        <f>Data__2[[#This Row],[Project_2]]/K$4</f>
        <v>5.4147179727423618E-2</v>
      </c>
      <c r="F550" s="96">
        <f>Data__2[[#This Row],[Market]]/L$4</f>
        <v>0.13068029541437753</v>
      </c>
      <c r="G550" s="35">
        <f>L$24*Data__2[[#This Row],[Return Market]]*J$4</f>
        <v>7.2600164119098718</v>
      </c>
      <c r="H550" s="35">
        <f>M$24*Data__2[[#This Row],[Return Market]]*K$4</f>
        <v>7.623017232505366</v>
      </c>
      <c r="I550" s="35"/>
      <c r="J550" s="35"/>
      <c r="K550" s="35"/>
      <c r="L550" s="35"/>
      <c r="M550" s="35"/>
    </row>
    <row r="551" spans="1:13">
      <c r="A551" s="35">
        <v>-1.2159186531139028</v>
      </c>
      <c r="B551" s="35">
        <v>-26.000224594922244</v>
      </c>
      <c r="C551" s="35">
        <v>-296.60460751205693</v>
      </c>
      <c r="D551" s="96">
        <f>Data__2[[#This Row],[Project_1]]/J$4</f>
        <v>-8.106124354092685E-3</v>
      </c>
      <c r="E551" s="96">
        <f>Data__2[[#This Row],[Project_2]]/K$4</f>
        <v>-0.17333483063281496</v>
      </c>
      <c r="F551" s="96">
        <f>Data__2[[#This Row],[Market]]/L$4</f>
        <v>-0.29660460751205692</v>
      </c>
      <c r="G551" s="35">
        <f>L$24*Data__2[[#This Row],[Return Market]]*J$4</f>
        <v>-16.478033750669848</v>
      </c>
      <c r="H551" s="35">
        <f>M$24*Data__2[[#This Row],[Return Market]]*K$4</f>
        <v>-17.301935438203344</v>
      </c>
      <c r="I551" s="35"/>
      <c r="J551" s="35"/>
      <c r="K551" s="35"/>
      <c r="L551" s="35"/>
      <c r="M551" s="35"/>
    </row>
    <row r="552" spans="1:13">
      <c r="A552" s="35">
        <v>-17.577240485741388</v>
      </c>
      <c r="B552" s="35">
        <v>-22.326046503359329</v>
      </c>
      <c r="C552" s="35">
        <v>-3.2368871142520703</v>
      </c>
      <c r="D552" s="96">
        <f>Data__2[[#This Row],[Project_1]]/J$4</f>
        <v>-0.11718160323827592</v>
      </c>
      <c r="E552" s="96">
        <f>Data__2[[#This Row],[Project_2]]/K$4</f>
        <v>-0.14884031002239553</v>
      </c>
      <c r="F552" s="96">
        <f>Data__2[[#This Row],[Market]]/L$4</f>
        <v>-3.2368871142520704E-3</v>
      </c>
      <c r="G552" s="35">
        <f>L$24*Data__2[[#This Row],[Return Market]]*J$4</f>
        <v>-0.17982706190289299</v>
      </c>
      <c r="H552" s="35">
        <f>M$24*Data__2[[#This Row],[Return Market]]*K$4</f>
        <v>-0.18881841499803767</v>
      </c>
      <c r="I552" s="35"/>
      <c r="J552" s="35"/>
      <c r="K552" s="35"/>
      <c r="L552" s="35"/>
      <c r="M552" s="35"/>
    </row>
    <row r="553" spans="1:13">
      <c r="A553" s="35">
        <v>-3.642269548306615</v>
      </c>
      <c r="B553" s="35">
        <v>29.481143010101363</v>
      </c>
      <c r="C553" s="35">
        <v>318.80205328738418</v>
      </c>
      <c r="D553" s="96">
        <f>Data__2[[#This Row],[Project_1]]/J$4</f>
        <v>-2.4281796988710767E-2</v>
      </c>
      <c r="E553" s="96">
        <f>Data__2[[#This Row],[Project_2]]/K$4</f>
        <v>0.19654095340067576</v>
      </c>
      <c r="F553" s="96">
        <f>Data__2[[#This Row],[Market]]/L$4</f>
        <v>0.3188020532873842</v>
      </c>
      <c r="G553" s="35">
        <f>L$24*Data__2[[#This Row],[Return Market]]*J$4</f>
        <v>17.711225182632475</v>
      </c>
      <c r="H553" s="35">
        <f>M$24*Data__2[[#This Row],[Return Market]]*K$4</f>
        <v>18.596786441764102</v>
      </c>
      <c r="I553" s="35"/>
      <c r="J553" s="35"/>
      <c r="K553" s="35"/>
      <c r="L553" s="35"/>
      <c r="M553" s="35"/>
    </row>
    <row r="554" spans="1:13">
      <c r="A554" s="35">
        <v>-18.788155921716285</v>
      </c>
      <c r="B554" s="35">
        <v>-0.63560700785024693</v>
      </c>
      <c r="C554" s="35">
        <v>-132.12440419266963</v>
      </c>
      <c r="D554" s="96">
        <f>Data__2[[#This Row],[Project_1]]/J$4</f>
        <v>-0.12525437281144189</v>
      </c>
      <c r="E554" s="96">
        <f>Data__2[[#This Row],[Project_2]]/K$4</f>
        <v>-4.2373800523349799E-3</v>
      </c>
      <c r="F554" s="96">
        <f>Data__2[[#This Row],[Market]]/L$4</f>
        <v>-0.13212440419266963</v>
      </c>
      <c r="G554" s="35">
        <f>L$24*Data__2[[#This Row],[Return Market]]*J$4</f>
        <v>-7.3402446773705439</v>
      </c>
      <c r="H554" s="35">
        <f>M$24*Data__2[[#This Row],[Return Market]]*K$4</f>
        <v>-7.7072569112390719</v>
      </c>
      <c r="I554" s="35"/>
      <c r="J554" s="35"/>
      <c r="K554" s="35"/>
      <c r="L554" s="35"/>
      <c r="M554" s="35"/>
    </row>
    <row r="555" spans="1:13">
      <c r="A555" s="35">
        <v>37.721848561992104</v>
      </c>
      <c r="B555" s="35">
        <v>10.357817962188005</v>
      </c>
      <c r="C555" s="35">
        <v>81.502972671707923</v>
      </c>
      <c r="D555" s="96">
        <f>Data__2[[#This Row],[Project_1]]/J$4</f>
        <v>0.2514789904132807</v>
      </c>
      <c r="E555" s="96">
        <f>Data__2[[#This Row],[Project_2]]/K$4</f>
        <v>6.9052119747920027E-2</v>
      </c>
      <c r="F555" s="96">
        <f>Data__2[[#This Row],[Market]]/L$4</f>
        <v>8.1502972671707918E-2</v>
      </c>
      <c r="G555" s="35">
        <f>L$24*Data__2[[#This Row],[Return Market]]*J$4</f>
        <v>4.5279429262060011</v>
      </c>
      <c r="H555" s="35">
        <f>M$24*Data__2[[#This Row],[Return Market]]*K$4</f>
        <v>4.7543400725163005</v>
      </c>
      <c r="I555" s="35"/>
      <c r="J555" s="35"/>
      <c r="K555" s="35"/>
      <c r="L555" s="35"/>
      <c r="M555" s="35"/>
    </row>
    <row r="556" spans="1:13">
      <c r="A556" s="35">
        <v>10.180767752113717</v>
      </c>
      <c r="B556" s="35">
        <v>4.035889474017095</v>
      </c>
      <c r="C556" s="35">
        <v>157.02807861862772</v>
      </c>
      <c r="D556" s="96">
        <f>Data__2[[#This Row],[Project_1]]/J$4</f>
        <v>6.787178501409144E-2</v>
      </c>
      <c r="E556" s="96">
        <f>Data__2[[#This Row],[Project_2]]/K$4</f>
        <v>2.6905929826780632E-2</v>
      </c>
      <c r="F556" s="96">
        <f>Data__2[[#This Row],[Market]]/L$4</f>
        <v>0.15702807861862772</v>
      </c>
      <c r="G556" s="35">
        <f>L$24*Data__2[[#This Row],[Return Market]]*J$4</f>
        <v>8.7237821454793281</v>
      </c>
      <c r="H556" s="35">
        <f>M$24*Data__2[[#This Row],[Return Market]]*K$4</f>
        <v>9.1599712527532962</v>
      </c>
      <c r="I556" s="35"/>
      <c r="J556" s="35"/>
      <c r="K556" s="35"/>
      <c r="L556" s="35"/>
      <c r="M556" s="35"/>
    </row>
    <row r="557" spans="1:13">
      <c r="A557" s="35">
        <v>-1.5095617714307714</v>
      </c>
      <c r="B557" s="35">
        <v>-9.5187240639917476</v>
      </c>
      <c r="C557" s="35">
        <v>161.28213471203773</v>
      </c>
      <c r="D557" s="96">
        <f>Data__2[[#This Row],[Project_1]]/J$4</f>
        <v>-1.0063745142871809E-2</v>
      </c>
      <c r="E557" s="96">
        <f>Data__2[[#This Row],[Project_2]]/K$4</f>
        <v>-6.3458160426611648E-2</v>
      </c>
      <c r="F557" s="96">
        <f>Data__2[[#This Row],[Market]]/L$4</f>
        <v>0.16128213471203773</v>
      </c>
      <c r="G557" s="35">
        <f>L$24*Data__2[[#This Row],[Return Market]]*J$4</f>
        <v>8.960118595113217</v>
      </c>
      <c r="H557" s="35">
        <f>M$24*Data__2[[#This Row],[Return Market]]*K$4</f>
        <v>9.4081245248688798</v>
      </c>
      <c r="I557" s="35"/>
      <c r="J557" s="35"/>
      <c r="K557" s="35"/>
      <c r="L557" s="35"/>
      <c r="M557" s="35"/>
    </row>
    <row r="558" spans="1:13">
      <c r="A558" s="35">
        <v>33.718394682882142</v>
      </c>
      <c r="B558" s="35">
        <v>35.789304652196478</v>
      </c>
      <c r="C558" s="35">
        <v>267.47662159917775</v>
      </c>
      <c r="D558" s="96">
        <f>Data__2[[#This Row],[Project_1]]/J$4</f>
        <v>0.22478929788588095</v>
      </c>
      <c r="E558" s="96">
        <f>Data__2[[#This Row],[Project_2]]/K$4</f>
        <v>0.23859536434797651</v>
      </c>
      <c r="F558" s="96">
        <f>Data__2[[#This Row],[Market]]/L$4</f>
        <v>0.26747662159917773</v>
      </c>
      <c r="G558" s="35">
        <f>L$24*Data__2[[#This Row],[Return Market]]*J$4</f>
        <v>14.859812311065447</v>
      </c>
      <c r="H558" s="35">
        <f>M$24*Data__2[[#This Row],[Return Market]]*K$4</f>
        <v>15.602802926618722</v>
      </c>
      <c r="I558" s="35"/>
      <c r="J558" s="35"/>
      <c r="K558" s="35"/>
      <c r="L558" s="35"/>
      <c r="M558" s="35"/>
    </row>
    <row r="559" spans="1:13">
      <c r="A559" s="35">
        <v>-4.2779536191287928</v>
      </c>
      <c r="B559" s="35">
        <v>17.364380240547625</v>
      </c>
      <c r="C559" s="35">
        <v>316.80325206481177</v>
      </c>
      <c r="D559" s="96">
        <f>Data__2[[#This Row],[Project_1]]/J$4</f>
        <v>-2.8519690794191952E-2</v>
      </c>
      <c r="E559" s="96">
        <f>Data__2[[#This Row],[Project_2]]/K$4</f>
        <v>0.11576253493698417</v>
      </c>
      <c r="F559" s="96">
        <f>Data__2[[#This Row],[Market]]/L$4</f>
        <v>0.31680325206481175</v>
      </c>
      <c r="G559" s="35">
        <f>L$24*Data__2[[#This Row],[Return Market]]*J$4</f>
        <v>17.600180670267342</v>
      </c>
      <c r="H559" s="35">
        <f>M$24*Data__2[[#This Row],[Return Market]]*K$4</f>
        <v>18.480189703780709</v>
      </c>
      <c r="I559" s="35"/>
      <c r="J559" s="35"/>
      <c r="K559" s="35"/>
      <c r="L559" s="35"/>
      <c r="M559" s="35"/>
    </row>
    <row r="560" spans="1:13">
      <c r="A560" s="35">
        <v>14.777863136127744</v>
      </c>
      <c r="B560" s="35">
        <v>7.935469140572577</v>
      </c>
      <c r="C560" s="35">
        <v>164.20972970333838</v>
      </c>
      <c r="D560" s="96">
        <f>Data__2[[#This Row],[Project_1]]/J$4</f>
        <v>9.8519087574184955E-2</v>
      </c>
      <c r="E560" s="96">
        <f>Data__2[[#This Row],[Project_2]]/K$4</f>
        <v>5.2903127603817178E-2</v>
      </c>
      <c r="F560" s="96">
        <f>Data__2[[#This Row],[Market]]/L$4</f>
        <v>0.16420972970333839</v>
      </c>
      <c r="G560" s="35">
        <f>L$24*Data__2[[#This Row],[Return Market]]*J$4</f>
        <v>9.1227627612965883</v>
      </c>
      <c r="H560" s="35">
        <f>M$24*Data__2[[#This Row],[Return Market]]*K$4</f>
        <v>9.57890089936142</v>
      </c>
      <c r="I560" s="35"/>
      <c r="J560" s="35"/>
      <c r="K560" s="35"/>
      <c r="L560" s="35"/>
      <c r="M560" s="35"/>
    </row>
    <row r="561" spans="1:13">
      <c r="A561" s="35">
        <v>-13.800803537785256</v>
      </c>
      <c r="B561" s="35">
        <v>-9.4696856214339817</v>
      </c>
      <c r="C561" s="35">
        <v>38.539355529393426</v>
      </c>
      <c r="D561" s="96">
        <f>Data__2[[#This Row],[Project_1]]/J$4</f>
        <v>-9.2005356918568371E-2</v>
      </c>
      <c r="E561" s="96">
        <f>Data__2[[#This Row],[Project_2]]/K$4</f>
        <v>-6.3131237476226551E-2</v>
      </c>
      <c r="F561" s="96">
        <f>Data__2[[#This Row],[Market]]/L$4</f>
        <v>3.8539355529393422E-2</v>
      </c>
      <c r="G561" s="35">
        <f>L$24*Data__2[[#This Row],[Return Market]]*J$4</f>
        <v>2.141075307188526</v>
      </c>
      <c r="H561" s="35">
        <f>M$24*Data__2[[#This Row],[Return Market]]*K$4</f>
        <v>2.2481290725479526</v>
      </c>
      <c r="I561" s="35"/>
      <c r="J561" s="35"/>
      <c r="K561" s="35"/>
      <c r="L561" s="35"/>
      <c r="M561" s="35"/>
    </row>
    <row r="562" spans="1:13">
      <c r="A562" s="35">
        <v>0.79008550057250027</v>
      </c>
      <c r="B562" s="35">
        <v>22.135319338099727</v>
      </c>
      <c r="C562" s="35">
        <v>175.18949496924978</v>
      </c>
      <c r="D562" s="96">
        <f>Data__2[[#This Row],[Project_1]]/J$4</f>
        <v>5.2672366704833353E-3</v>
      </c>
      <c r="E562" s="96">
        <f>Data__2[[#This Row],[Project_2]]/K$4</f>
        <v>0.14756879558733152</v>
      </c>
      <c r="F562" s="96">
        <f>Data__2[[#This Row],[Market]]/L$4</f>
        <v>0.17518949496924979</v>
      </c>
      <c r="G562" s="35">
        <f>L$24*Data__2[[#This Row],[Return Market]]*J$4</f>
        <v>9.7327497205138886</v>
      </c>
      <c r="H562" s="35">
        <f>M$24*Data__2[[#This Row],[Return Market]]*K$4</f>
        <v>10.219387206539585</v>
      </c>
      <c r="I562" s="35"/>
      <c r="J562" s="35"/>
      <c r="K562" s="35"/>
      <c r="L562" s="35"/>
      <c r="M562" s="35"/>
    </row>
    <row r="563" spans="1:13">
      <c r="A563" s="35">
        <v>-22.565523938242293</v>
      </c>
      <c r="B563" s="35">
        <v>22.124974827152535</v>
      </c>
      <c r="C563" s="35">
        <v>62.213081350590265</v>
      </c>
      <c r="D563" s="96">
        <f>Data__2[[#This Row],[Project_1]]/J$4</f>
        <v>-0.15043682625494861</v>
      </c>
      <c r="E563" s="96">
        <f>Data__2[[#This Row],[Project_2]]/K$4</f>
        <v>0.14749983218101689</v>
      </c>
      <c r="F563" s="96">
        <f>Data__2[[#This Row],[Market]]/L$4</f>
        <v>6.2213081350590269E-2</v>
      </c>
      <c r="G563" s="35">
        <f>L$24*Data__2[[#This Row],[Return Market]]*J$4</f>
        <v>3.4562822972550187</v>
      </c>
      <c r="H563" s="35">
        <f>M$24*Data__2[[#This Row],[Return Market]]*K$4</f>
        <v>3.6290964121177702</v>
      </c>
      <c r="I563" s="35"/>
      <c r="J563" s="35"/>
      <c r="K563" s="35"/>
      <c r="L563" s="35"/>
      <c r="M563" s="35"/>
    </row>
    <row r="564" spans="1:13">
      <c r="A564" s="35">
        <v>34.989622322388485</v>
      </c>
      <c r="B564" s="35">
        <v>3.1835230406498054</v>
      </c>
      <c r="C564" s="35">
        <v>95.389845011674012</v>
      </c>
      <c r="D564" s="96">
        <f>Data__2[[#This Row],[Project_1]]/J$4</f>
        <v>0.23326414881592322</v>
      </c>
      <c r="E564" s="96">
        <f>Data__2[[#This Row],[Project_2]]/K$4</f>
        <v>2.1223486937665369E-2</v>
      </c>
      <c r="F564" s="96">
        <f>Data__2[[#This Row],[Market]]/L$4</f>
        <v>9.538984501167401E-2</v>
      </c>
      <c r="G564" s="35">
        <f>L$24*Data__2[[#This Row],[Return Market]]*J$4</f>
        <v>5.2994358339818959</v>
      </c>
      <c r="H564" s="35">
        <f>M$24*Data__2[[#This Row],[Return Market]]*K$4</f>
        <v>5.5644076256809916</v>
      </c>
      <c r="I564" s="35"/>
      <c r="J564" s="35"/>
      <c r="K564" s="35"/>
      <c r="L564" s="35"/>
      <c r="M564" s="35"/>
    </row>
    <row r="565" spans="1:13">
      <c r="A565" s="35">
        <v>72.310507487769129</v>
      </c>
      <c r="B565" s="35">
        <v>39.895673634984064</v>
      </c>
      <c r="C565" s="35">
        <v>323.33827228849549</v>
      </c>
      <c r="D565" s="96">
        <f>Data__2[[#This Row],[Project_1]]/J$4</f>
        <v>0.48207004991846086</v>
      </c>
      <c r="E565" s="96">
        <f>Data__2[[#This Row],[Project_2]]/K$4</f>
        <v>0.26597115756656042</v>
      </c>
      <c r="F565" s="96">
        <f>Data__2[[#This Row],[Market]]/L$4</f>
        <v>0.32333827228849549</v>
      </c>
      <c r="G565" s="35">
        <f>L$24*Data__2[[#This Row],[Return Market]]*J$4</f>
        <v>17.963237349360881</v>
      </c>
      <c r="H565" s="35">
        <f>M$24*Data__2[[#This Row],[Return Market]]*K$4</f>
        <v>18.861399216828925</v>
      </c>
      <c r="I565" s="35"/>
      <c r="J565" s="35"/>
      <c r="K565" s="35"/>
      <c r="L565" s="35"/>
      <c r="M565" s="35"/>
    </row>
    <row r="566" spans="1:13">
      <c r="A566" s="35">
        <v>5.5583962797866251</v>
      </c>
      <c r="B566" s="35">
        <v>-0.7808896003200072</v>
      </c>
      <c r="C566" s="35">
        <v>-162.05471355336175</v>
      </c>
      <c r="D566" s="96">
        <f>Data__2[[#This Row],[Project_1]]/J$4</f>
        <v>3.70559751985775E-2</v>
      </c>
      <c r="E566" s="96">
        <f>Data__2[[#This Row],[Project_2]]/K$4</f>
        <v>-5.2059306688000484E-3</v>
      </c>
      <c r="F566" s="96">
        <f>Data__2[[#This Row],[Market]]/L$4</f>
        <v>-0.16205471355336176</v>
      </c>
      <c r="G566" s="35">
        <f>L$24*Data__2[[#This Row],[Return Market]]*J$4</f>
        <v>-9.0030396418534409</v>
      </c>
      <c r="H566" s="35">
        <f>M$24*Data__2[[#This Row],[Return Market]]*K$4</f>
        <v>-9.4531916239461165</v>
      </c>
      <c r="I566" s="35"/>
      <c r="J566" s="35"/>
      <c r="K566" s="35"/>
      <c r="L566" s="35"/>
      <c r="M566" s="35"/>
    </row>
    <row r="567" spans="1:13">
      <c r="A567" s="35">
        <v>29.265608620161778</v>
      </c>
      <c r="B567" s="35">
        <v>0.51126294296581776</v>
      </c>
      <c r="C567" s="35">
        <v>11.134205853998154</v>
      </c>
      <c r="D567" s="96">
        <f>Data__2[[#This Row],[Project_1]]/J$4</f>
        <v>0.1951040574677452</v>
      </c>
      <c r="E567" s="96">
        <f>Data__2[[#This Row],[Project_2]]/K$4</f>
        <v>3.4084196197721184E-3</v>
      </c>
      <c r="F567" s="96">
        <f>Data__2[[#This Row],[Market]]/L$4</f>
        <v>1.1134205853998153E-2</v>
      </c>
      <c r="G567" s="35">
        <f>L$24*Data__2[[#This Row],[Return Market]]*J$4</f>
        <v>0.61856699188878694</v>
      </c>
      <c r="H567" s="35">
        <f>M$24*Data__2[[#This Row],[Return Market]]*K$4</f>
        <v>0.64949534148322641</v>
      </c>
      <c r="I567" s="35"/>
      <c r="J567" s="35"/>
      <c r="K567" s="35"/>
      <c r="L567" s="35"/>
      <c r="M567" s="35"/>
    </row>
    <row r="568" spans="1:13">
      <c r="A568" s="35">
        <v>24.60936399570609</v>
      </c>
      <c r="B568" s="35">
        <v>24.209748166503054</v>
      </c>
      <c r="C568" s="35">
        <v>-40.883341127264515</v>
      </c>
      <c r="D568" s="96">
        <f>Data__2[[#This Row],[Project_1]]/J$4</f>
        <v>0.1640624266380406</v>
      </c>
      <c r="E568" s="96">
        <f>Data__2[[#This Row],[Project_2]]/K$4</f>
        <v>0.16139832111002037</v>
      </c>
      <c r="F568" s="96">
        <f>Data__2[[#This Row],[Market]]/L$4</f>
        <v>-4.0883341127264515E-2</v>
      </c>
      <c r="G568" s="35">
        <f>L$24*Data__2[[#This Row],[Return Market]]*J$4</f>
        <v>-2.2712967292924757</v>
      </c>
      <c r="H568" s="35">
        <f>M$24*Data__2[[#This Row],[Return Market]]*K$4</f>
        <v>-2.3848615657570997</v>
      </c>
      <c r="I568" s="35"/>
      <c r="J568" s="35"/>
      <c r="K568" s="35"/>
      <c r="L568" s="35"/>
      <c r="M568" s="35"/>
    </row>
    <row r="569" spans="1:13">
      <c r="A569" s="35">
        <v>3.1863228703085147</v>
      </c>
      <c r="B569" s="35">
        <v>-20.89145363428851</v>
      </c>
      <c r="C569" s="35">
        <v>-219.33445065680576</v>
      </c>
      <c r="D569" s="96">
        <f>Data__2[[#This Row],[Project_1]]/J$4</f>
        <v>2.1242152468723432E-2</v>
      </c>
      <c r="E569" s="96">
        <f>Data__2[[#This Row],[Project_2]]/K$4</f>
        <v>-0.13927635756192339</v>
      </c>
      <c r="F569" s="96">
        <f>Data__2[[#This Row],[Market]]/L$4</f>
        <v>-0.21933445065680576</v>
      </c>
      <c r="G569" s="35">
        <f>L$24*Data__2[[#This Row],[Return Market]]*J$4</f>
        <v>-12.185247258711446</v>
      </c>
      <c r="H569" s="35">
        <f>M$24*Data__2[[#This Row],[Return Market]]*K$4</f>
        <v>-12.79450962164702</v>
      </c>
      <c r="I569" s="35"/>
      <c r="J569" s="35"/>
      <c r="K569" s="35"/>
      <c r="L569" s="35"/>
      <c r="M569" s="35"/>
    </row>
    <row r="570" spans="1:13">
      <c r="A570" s="35">
        <v>9.6121132792795887</v>
      </c>
      <c r="B570" s="35">
        <v>8.3235704961930583</v>
      </c>
      <c r="C570" s="35">
        <v>-158.76390898354649</v>
      </c>
      <c r="D570" s="96">
        <f>Data__2[[#This Row],[Project_1]]/J$4</f>
        <v>6.4080755195197264E-2</v>
      </c>
      <c r="E570" s="96">
        <f>Data__2[[#This Row],[Project_2]]/K$4</f>
        <v>5.5490469974620392E-2</v>
      </c>
      <c r="F570" s="96">
        <f>Data__2[[#This Row],[Market]]/L$4</f>
        <v>-0.15876390898354648</v>
      </c>
      <c r="G570" s="35">
        <f>L$24*Data__2[[#This Row],[Return Market]]*J$4</f>
        <v>-8.8202171657525916</v>
      </c>
      <c r="H570" s="35">
        <f>M$24*Data__2[[#This Row],[Return Market]]*K$4</f>
        <v>-9.2612280240402232</v>
      </c>
      <c r="I570" s="35"/>
      <c r="J570" s="35"/>
      <c r="K570" s="35"/>
      <c r="L570" s="35"/>
      <c r="M570" s="35"/>
    </row>
    <row r="571" spans="1:13">
      <c r="A571" s="35">
        <v>1.0482338679069372</v>
      </c>
      <c r="B571" s="35">
        <v>-26.666312290809373</v>
      </c>
      <c r="C571" s="35">
        <v>-186.65614344965127</v>
      </c>
      <c r="D571" s="96">
        <f>Data__2[[#This Row],[Project_1]]/J$4</f>
        <v>6.9882257860462479E-3</v>
      </c>
      <c r="E571" s="96">
        <f>Data__2[[#This Row],[Project_2]]/K$4</f>
        <v>-0.17777541527206248</v>
      </c>
      <c r="F571" s="96">
        <f>Data__2[[#This Row],[Market]]/L$4</f>
        <v>-0.18665614344965126</v>
      </c>
      <c r="G571" s="35">
        <f>L$24*Data__2[[#This Row],[Return Market]]*J$4</f>
        <v>-10.36978574720286</v>
      </c>
      <c r="H571" s="35">
        <f>M$24*Data__2[[#This Row],[Return Market]]*K$4</f>
        <v>-10.888275034563005</v>
      </c>
      <c r="I571" s="35"/>
      <c r="J571" s="35"/>
      <c r="K571" s="35"/>
      <c r="L571" s="35"/>
      <c r="M571" s="35"/>
    </row>
    <row r="572" spans="1:13">
      <c r="A572" s="35">
        <v>15.839637963208649</v>
      </c>
      <c r="B572" s="35">
        <v>-21.612391189126896</v>
      </c>
      <c r="C572" s="35">
        <v>-144.00618848730937</v>
      </c>
      <c r="D572" s="96">
        <f>Data__2[[#This Row],[Project_1]]/J$4</f>
        <v>0.10559758642139098</v>
      </c>
      <c r="E572" s="96">
        <f>Data__2[[#This Row],[Project_2]]/K$4</f>
        <v>-0.14408260792751265</v>
      </c>
      <c r="F572" s="96">
        <f>Data__2[[#This Row],[Market]]/L$4</f>
        <v>-0.14400618848730937</v>
      </c>
      <c r="G572" s="35">
        <f>L$24*Data__2[[#This Row],[Return Market]]*J$4</f>
        <v>-8.0003438048505302</v>
      </c>
      <c r="H572" s="35">
        <f>M$24*Data__2[[#This Row],[Return Market]]*K$4</f>
        <v>-8.4003609950930578</v>
      </c>
      <c r="I572" s="35"/>
      <c r="J572" s="35"/>
      <c r="K572" s="35"/>
      <c r="L572" s="35"/>
      <c r="M572" s="35"/>
    </row>
    <row r="573" spans="1:13">
      <c r="A573" s="35">
        <v>18.258176917891511</v>
      </c>
      <c r="B573" s="35">
        <v>0.70371455498264979</v>
      </c>
      <c r="C573" s="35">
        <v>-24.235539919292549</v>
      </c>
      <c r="D573" s="96">
        <f>Data__2[[#This Row],[Project_1]]/J$4</f>
        <v>0.12172117945261007</v>
      </c>
      <c r="E573" s="96">
        <f>Data__2[[#This Row],[Project_2]]/K$4</f>
        <v>4.6914303665509987E-3</v>
      </c>
      <c r="F573" s="96">
        <f>Data__2[[#This Row],[Market]]/L$4</f>
        <v>-2.4235539919292549E-2</v>
      </c>
      <c r="G573" s="35">
        <f>L$24*Data__2[[#This Row],[Return Market]]*J$4</f>
        <v>-1.3464188844051432</v>
      </c>
      <c r="H573" s="35">
        <f>M$24*Data__2[[#This Row],[Return Market]]*K$4</f>
        <v>-1.4137398286254006</v>
      </c>
      <c r="I573" s="35"/>
      <c r="J573" s="35"/>
      <c r="K573" s="35"/>
      <c r="L573" s="35"/>
      <c r="M573" s="35"/>
    </row>
    <row r="574" spans="1:13">
      <c r="A574" s="35">
        <v>44.08107262412863</v>
      </c>
      <c r="B574" s="35">
        <v>20.542615809586746</v>
      </c>
      <c r="C574" s="35">
        <v>190.45961509405259</v>
      </c>
      <c r="D574" s="96">
        <f>Data__2[[#This Row],[Project_1]]/J$4</f>
        <v>0.29387381749419089</v>
      </c>
      <c r="E574" s="96">
        <f>Data__2[[#This Row],[Project_2]]/K$4</f>
        <v>0.13695077206391162</v>
      </c>
      <c r="F574" s="96">
        <f>Data__2[[#This Row],[Market]]/L$4</f>
        <v>0.1904596150940526</v>
      </c>
      <c r="G574" s="35">
        <f>L$24*Data__2[[#This Row],[Return Market]]*J$4</f>
        <v>10.581089727447379</v>
      </c>
      <c r="H574" s="35">
        <f>M$24*Data__2[[#This Row],[Return Market]]*K$4</f>
        <v>11.110144213819749</v>
      </c>
      <c r="I574" s="35"/>
      <c r="J574" s="35"/>
      <c r="K574" s="35"/>
      <c r="L574" s="35"/>
      <c r="M574" s="35"/>
    </row>
    <row r="575" spans="1:13">
      <c r="A575" s="35">
        <v>25.407336410864545</v>
      </c>
      <c r="B575" s="35">
        <v>22.715463997495512</v>
      </c>
      <c r="C575" s="35">
        <v>75.909961356858247</v>
      </c>
      <c r="D575" s="96">
        <f>Data__2[[#This Row],[Project_1]]/J$4</f>
        <v>0.16938224273909697</v>
      </c>
      <c r="E575" s="96">
        <f>Data__2[[#This Row],[Project_2]]/K$4</f>
        <v>0.15143642664997009</v>
      </c>
      <c r="F575" s="96">
        <f>Data__2[[#This Row],[Market]]/L$4</f>
        <v>7.5909961356858249E-2</v>
      </c>
      <c r="G575" s="35">
        <f>L$24*Data__2[[#This Row],[Return Market]]*J$4</f>
        <v>4.2172200753810181</v>
      </c>
      <c r="H575" s="35">
        <f>M$24*Data__2[[#This Row],[Return Market]]*K$4</f>
        <v>4.4280810791500702</v>
      </c>
      <c r="I575" s="35"/>
      <c r="J575" s="35"/>
      <c r="K575" s="35"/>
      <c r="L575" s="35"/>
      <c r="M575" s="35"/>
    </row>
    <row r="576" spans="1:13">
      <c r="A576" s="35">
        <v>-19.833709837012464</v>
      </c>
      <c r="B576" s="35">
        <v>-2.3249054962289488</v>
      </c>
      <c r="C576" s="35">
        <v>-203.48941175499311</v>
      </c>
      <c r="D576" s="96">
        <f>Data__2[[#This Row],[Project_1]]/J$4</f>
        <v>-0.13222473224674977</v>
      </c>
      <c r="E576" s="96">
        <f>Data__2[[#This Row],[Project_2]]/K$4</f>
        <v>-1.5499369974859659E-2</v>
      </c>
      <c r="F576" s="96">
        <f>Data__2[[#This Row],[Market]]/L$4</f>
        <v>-0.2034894117549931</v>
      </c>
      <c r="G576" s="35">
        <f>L$24*Data__2[[#This Row],[Return Market]]*J$4</f>
        <v>-11.304967319721852</v>
      </c>
      <c r="H576" s="35">
        <f>M$24*Data__2[[#This Row],[Return Market]]*K$4</f>
        <v>-11.870215685707945</v>
      </c>
      <c r="I576" s="35"/>
      <c r="J576" s="35"/>
      <c r="K576" s="35"/>
      <c r="L576" s="35"/>
      <c r="M576" s="35"/>
    </row>
    <row r="577" spans="1:13">
      <c r="A577" s="35">
        <v>11.936379222195399</v>
      </c>
      <c r="B577" s="35">
        <v>3.1201872128781947</v>
      </c>
      <c r="C577" s="35">
        <v>-4.2182180128888973</v>
      </c>
      <c r="D577" s="96">
        <f>Data__2[[#This Row],[Project_1]]/J$4</f>
        <v>7.9575861481302662E-2</v>
      </c>
      <c r="E577" s="96">
        <f>Data__2[[#This Row],[Project_2]]/K$4</f>
        <v>2.080124808585463E-2</v>
      </c>
      <c r="F577" s="96">
        <f>Data__2[[#This Row],[Market]]/L$4</f>
        <v>-4.2182180128888976E-3</v>
      </c>
      <c r="G577" s="35">
        <f>L$24*Data__2[[#This Row],[Return Market]]*J$4</f>
        <v>-0.23434544516049458</v>
      </c>
      <c r="H577" s="35">
        <f>M$24*Data__2[[#This Row],[Return Market]]*K$4</f>
        <v>-0.24606271741851934</v>
      </c>
      <c r="I577" s="35"/>
      <c r="J577" s="35"/>
      <c r="K577" s="35"/>
      <c r="L577" s="35"/>
      <c r="M577" s="35"/>
    </row>
    <row r="578" spans="1:13">
      <c r="A578" s="35">
        <v>-4.9931186994040164</v>
      </c>
      <c r="B578" s="35">
        <v>-0.83156750481233743</v>
      </c>
      <c r="C578" s="35">
        <v>159.52018680245132</v>
      </c>
      <c r="D578" s="96">
        <f>Data__2[[#This Row],[Project_1]]/J$4</f>
        <v>-3.3287457996026774E-2</v>
      </c>
      <c r="E578" s="96">
        <f>Data__2[[#This Row],[Project_2]]/K$4</f>
        <v>-5.5437833654155833E-3</v>
      </c>
      <c r="F578" s="96">
        <f>Data__2[[#This Row],[Market]]/L$4</f>
        <v>0.15952018680245131</v>
      </c>
      <c r="G578" s="35">
        <f>L$24*Data__2[[#This Row],[Return Market]]*J$4</f>
        <v>8.8622326001361937</v>
      </c>
      <c r="H578" s="35">
        <f>M$24*Data__2[[#This Row],[Return Market]]*K$4</f>
        <v>9.3053442301430049</v>
      </c>
      <c r="I578" s="35"/>
      <c r="J578" s="35"/>
      <c r="K578" s="35"/>
      <c r="L578" s="35"/>
      <c r="M578" s="35"/>
    </row>
    <row r="579" spans="1:13">
      <c r="A579" s="35">
        <v>29.189417429932575</v>
      </c>
      <c r="B579" s="35">
        <v>28.985206880018211</v>
      </c>
      <c r="C579" s="35">
        <v>95.153313162811983</v>
      </c>
      <c r="D579" s="96">
        <f>Data__2[[#This Row],[Project_1]]/J$4</f>
        <v>0.1945961161995505</v>
      </c>
      <c r="E579" s="96">
        <f>Data__2[[#This Row],[Project_2]]/K$4</f>
        <v>0.19323471253345473</v>
      </c>
      <c r="F579" s="96">
        <f>Data__2[[#This Row],[Market]]/L$4</f>
        <v>9.5153313162811989E-2</v>
      </c>
      <c r="G579" s="35">
        <f>L$24*Data__2[[#This Row],[Return Market]]*J$4</f>
        <v>5.2862951757117838</v>
      </c>
      <c r="H579" s="35">
        <f>M$24*Data__2[[#This Row],[Return Market]]*K$4</f>
        <v>5.5506099344973734</v>
      </c>
      <c r="I579" s="35"/>
      <c r="J579" s="35"/>
      <c r="K579" s="35"/>
      <c r="L579" s="35"/>
      <c r="M579" s="35"/>
    </row>
    <row r="580" spans="1:13">
      <c r="A580" s="35">
        <v>9.6136873751527485</v>
      </c>
      <c r="B580" s="35">
        <v>3.9895690421357628</v>
      </c>
      <c r="C580" s="35">
        <v>251.29178027144357</v>
      </c>
      <c r="D580" s="96">
        <f>Data__2[[#This Row],[Project_1]]/J$4</f>
        <v>6.4091249167684994E-2</v>
      </c>
      <c r="E580" s="96">
        <f>Data__2[[#This Row],[Project_2]]/K$4</f>
        <v>2.6597126947571752E-2</v>
      </c>
      <c r="F580" s="96">
        <f>Data__2[[#This Row],[Market]]/L$4</f>
        <v>0.25129178027144355</v>
      </c>
      <c r="G580" s="35">
        <f>L$24*Data__2[[#This Row],[Return Market]]*J$4</f>
        <v>13.960654459524658</v>
      </c>
      <c r="H580" s="35">
        <f>M$24*Data__2[[#This Row],[Return Market]]*K$4</f>
        <v>14.658687182500893</v>
      </c>
      <c r="I580" s="35"/>
      <c r="J580" s="35"/>
      <c r="K580" s="35"/>
      <c r="L580" s="35"/>
      <c r="M580" s="35"/>
    </row>
    <row r="581" spans="1:13">
      <c r="A581" s="35">
        <v>19.277006613163685</v>
      </c>
      <c r="B581" s="35">
        <v>-3.902648035462958</v>
      </c>
      <c r="C581" s="35">
        <v>2.3886847491558854</v>
      </c>
      <c r="D581" s="96">
        <f>Data__2[[#This Row],[Project_1]]/J$4</f>
        <v>0.12851337742109123</v>
      </c>
      <c r="E581" s="96">
        <f>Data__2[[#This Row],[Project_2]]/K$4</f>
        <v>-2.6017653569753052E-2</v>
      </c>
      <c r="F581" s="96">
        <f>Data__2[[#This Row],[Market]]/L$4</f>
        <v>2.3886847491558852E-3</v>
      </c>
      <c r="G581" s="35">
        <f>L$24*Data__2[[#This Row],[Return Market]]*J$4</f>
        <v>0.13270470828643821</v>
      </c>
      <c r="H581" s="35">
        <f>M$24*Data__2[[#This Row],[Return Market]]*K$4</f>
        <v>0.13933994370076014</v>
      </c>
      <c r="I581" s="35"/>
      <c r="J581" s="35"/>
      <c r="K581" s="35"/>
      <c r="L581" s="35"/>
      <c r="M581" s="35"/>
    </row>
    <row r="582" spans="1:13">
      <c r="A582" s="35">
        <v>7.7359505334716943</v>
      </c>
      <c r="B582" s="35">
        <v>10.82625530901738</v>
      </c>
      <c r="C582" s="35">
        <v>8.0033648623910096</v>
      </c>
      <c r="D582" s="96">
        <f>Data__2[[#This Row],[Project_1]]/J$4</f>
        <v>5.157300355647796E-2</v>
      </c>
      <c r="E582" s="96">
        <f>Data__2[[#This Row],[Project_2]]/K$4</f>
        <v>7.2175035393449202E-2</v>
      </c>
      <c r="F582" s="96">
        <f>Data__2[[#This Row],[Market]]/L$4</f>
        <v>8.00336486239101E-3</v>
      </c>
      <c r="G582" s="35">
        <f>L$24*Data__2[[#This Row],[Return Market]]*J$4</f>
        <v>0.44463138124394547</v>
      </c>
      <c r="H582" s="35">
        <f>M$24*Data__2[[#This Row],[Return Market]]*K$4</f>
        <v>0.46686295030614289</v>
      </c>
      <c r="I582" s="35"/>
      <c r="J582" s="35"/>
      <c r="K582" s="35"/>
      <c r="L582" s="35"/>
      <c r="M582" s="35"/>
    </row>
    <row r="583" spans="1:13">
      <c r="A583" s="35">
        <v>4.5228154919482506</v>
      </c>
      <c r="B583" s="35">
        <v>-19.681134926023148</v>
      </c>
      <c r="C583" s="35">
        <v>-132.67388425863965</v>
      </c>
      <c r="D583" s="96">
        <f>Data__2[[#This Row],[Project_1]]/J$4</f>
        <v>3.0152103279655004E-2</v>
      </c>
      <c r="E583" s="96">
        <f>Data__2[[#This Row],[Project_2]]/K$4</f>
        <v>-0.13120756617348767</v>
      </c>
      <c r="F583" s="96">
        <f>Data__2[[#This Row],[Market]]/L$4</f>
        <v>-0.13267388425863966</v>
      </c>
      <c r="G583" s="35">
        <f>L$24*Data__2[[#This Row],[Return Market]]*J$4</f>
        <v>-7.3707713477022123</v>
      </c>
      <c r="H583" s="35">
        <f>M$24*Data__2[[#This Row],[Return Market]]*K$4</f>
        <v>-7.7393099150873228</v>
      </c>
      <c r="I583" s="35"/>
      <c r="J583" s="35"/>
      <c r="K583" s="35"/>
      <c r="L583" s="35"/>
      <c r="M583" s="35"/>
    </row>
    <row r="584" spans="1:13">
      <c r="A584" s="35">
        <v>58.282835728024523</v>
      </c>
      <c r="B584" s="35">
        <v>30.20234802204444</v>
      </c>
      <c r="C584" s="35">
        <v>384.28520010816243</v>
      </c>
      <c r="D584" s="96">
        <f>Data__2[[#This Row],[Project_1]]/J$4</f>
        <v>0.38855223818683016</v>
      </c>
      <c r="E584" s="96">
        <f>Data__2[[#This Row],[Project_2]]/K$4</f>
        <v>0.20134898681362959</v>
      </c>
      <c r="F584" s="96">
        <f>Data__2[[#This Row],[Market]]/L$4</f>
        <v>0.38428520010816242</v>
      </c>
      <c r="G584" s="35">
        <f>L$24*Data__2[[#This Row],[Return Market]]*J$4</f>
        <v>21.349177783786825</v>
      </c>
      <c r="H584" s="35">
        <f>M$24*Data__2[[#This Row],[Return Market]]*K$4</f>
        <v>22.416636672976171</v>
      </c>
      <c r="I584" s="35"/>
      <c r="J584" s="35"/>
      <c r="K584" s="35"/>
      <c r="L584" s="35"/>
      <c r="M584" s="35"/>
    </row>
    <row r="585" spans="1:13">
      <c r="A585" s="35">
        <v>52.051613000831523</v>
      </c>
      <c r="B585" s="35">
        <v>41.54410426193332</v>
      </c>
      <c r="C585" s="35">
        <v>299.40916186470247</v>
      </c>
      <c r="D585" s="96">
        <f>Data__2[[#This Row],[Project_1]]/J$4</f>
        <v>0.34701075333887682</v>
      </c>
      <c r="E585" s="96">
        <f>Data__2[[#This Row],[Project_2]]/K$4</f>
        <v>0.27696069507955545</v>
      </c>
      <c r="F585" s="96">
        <f>Data__2[[#This Row],[Market]]/L$4</f>
        <v>0.29940916186470246</v>
      </c>
      <c r="G585" s="35">
        <f>L$24*Data__2[[#This Row],[Return Market]]*J$4</f>
        <v>16.633842325816822</v>
      </c>
      <c r="H585" s="35">
        <f>M$24*Data__2[[#This Row],[Return Market]]*K$4</f>
        <v>17.465534442107664</v>
      </c>
      <c r="I585" s="35"/>
      <c r="J585" s="35"/>
      <c r="K585" s="35"/>
      <c r="L585" s="35"/>
      <c r="M585" s="35"/>
    </row>
    <row r="586" spans="1:13">
      <c r="A586" s="35">
        <v>6.6406876230125498</v>
      </c>
      <c r="B586" s="35">
        <v>-0.53155725012577015</v>
      </c>
      <c r="C586" s="35">
        <v>-107.33220240736264</v>
      </c>
      <c r="D586" s="96">
        <f>Data__2[[#This Row],[Project_1]]/J$4</f>
        <v>4.4271250820083666E-2</v>
      </c>
      <c r="E586" s="96">
        <f>Data__2[[#This Row],[Project_2]]/K$4</f>
        <v>-3.5437150008384675E-3</v>
      </c>
      <c r="F586" s="96">
        <f>Data__2[[#This Row],[Market]]/L$4</f>
        <v>-0.10733220240736265</v>
      </c>
      <c r="G586" s="35">
        <f>L$24*Data__2[[#This Row],[Return Market]]*J$4</f>
        <v>-5.9629001337423766</v>
      </c>
      <c r="H586" s="35">
        <f>M$24*Data__2[[#This Row],[Return Market]]*K$4</f>
        <v>-6.2610451404294949</v>
      </c>
      <c r="I586" s="35"/>
      <c r="J586" s="35"/>
      <c r="K586" s="35"/>
      <c r="L586" s="35"/>
      <c r="M586" s="35"/>
    </row>
    <row r="587" spans="1:13">
      <c r="A587" s="35">
        <v>3.3581762847706189</v>
      </c>
      <c r="B587" s="35">
        <v>32.950939076723813</v>
      </c>
      <c r="C587" s="35">
        <v>316.37951410337809</v>
      </c>
      <c r="D587" s="96">
        <f>Data__2[[#This Row],[Project_1]]/J$4</f>
        <v>2.2387841898470793E-2</v>
      </c>
      <c r="E587" s="96">
        <f>Data__2[[#This Row],[Project_2]]/K$4</f>
        <v>0.21967292717815876</v>
      </c>
      <c r="F587" s="96">
        <f>Data__2[[#This Row],[Market]]/L$4</f>
        <v>0.31637951410337811</v>
      </c>
      <c r="G587" s="35">
        <f>L$24*Data__2[[#This Row],[Return Market]]*J$4</f>
        <v>17.576639672409915</v>
      </c>
      <c r="H587" s="35">
        <f>M$24*Data__2[[#This Row],[Return Market]]*K$4</f>
        <v>18.455471656030415</v>
      </c>
      <c r="I587" s="35"/>
      <c r="J587" s="35"/>
      <c r="K587" s="35"/>
      <c r="L587" s="35"/>
      <c r="M587" s="35"/>
    </row>
    <row r="588" spans="1:13">
      <c r="A588" s="35">
        <v>31.349727601723465</v>
      </c>
      <c r="B588" s="35">
        <v>28.401904493466631</v>
      </c>
      <c r="C588" s="35">
        <v>500.51325732952648</v>
      </c>
      <c r="D588" s="96">
        <f>Data__2[[#This Row],[Project_1]]/J$4</f>
        <v>0.20899818401148976</v>
      </c>
      <c r="E588" s="96">
        <f>Data__2[[#This Row],[Project_2]]/K$4</f>
        <v>0.1893460299564442</v>
      </c>
      <c r="F588" s="96">
        <f>Data__2[[#This Row],[Market]]/L$4</f>
        <v>0.50051325732952645</v>
      </c>
      <c r="G588" s="35">
        <f>L$24*Data__2[[#This Row],[Return Market]]*J$4</f>
        <v>27.806292073862611</v>
      </c>
      <c r="H588" s="35">
        <f>M$24*Data__2[[#This Row],[Return Market]]*K$4</f>
        <v>29.196606677555749</v>
      </c>
      <c r="I588" s="35"/>
      <c r="J588" s="35"/>
      <c r="K588" s="35"/>
      <c r="L588" s="35"/>
      <c r="M588" s="35"/>
    </row>
    <row r="589" spans="1:13">
      <c r="A589" s="35">
        <v>32.725622213814248</v>
      </c>
      <c r="B589" s="35">
        <v>20.872560731022958</v>
      </c>
      <c r="C589" s="35">
        <v>54.305875268713528</v>
      </c>
      <c r="D589" s="96">
        <f>Data__2[[#This Row],[Project_1]]/J$4</f>
        <v>0.21817081475876166</v>
      </c>
      <c r="E589" s="96">
        <f>Data__2[[#This Row],[Project_2]]/K$4</f>
        <v>0.13915040487348637</v>
      </c>
      <c r="F589" s="96">
        <f>Data__2[[#This Row],[Market]]/L$4</f>
        <v>5.4305875268713527E-2</v>
      </c>
      <c r="G589" s="35">
        <f>L$24*Data__2[[#This Row],[Return Market]]*J$4</f>
        <v>3.0169930704840886</v>
      </c>
      <c r="H589" s="35">
        <f>M$24*Data__2[[#This Row],[Return Market]]*K$4</f>
        <v>3.1678427240082931</v>
      </c>
      <c r="I589" s="35"/>
      <c r="J589" s="35"/>
      <c r="K589" s="35"/>
      <c r="L589" s="35"/>
      <c r="M589" s="35"/>
    </row>
    <row r="590" spans="1:13">
      <c r="A590" s="35">
        <v>-3.9613963943335087</v>
      </c>
      <c r="B590" s="35">
        <v>4.284476957403589</v>
      </c>
      <c r="C590" s="35">
        <v>159.22755273536796</v>
      </c>
      <c r="D590" s="96">
        <f>Data__2[[#This Row],[Project_1]]/J$4</f>
        <v>-2.6409309295556724E-2</v>
      </c>
      <c r="E590" s="96">
        <f>Data__2[[#This Row],[Project_2]]/K$4</f>
        <v>2.8563179716023925E-2</v>
      </c>
      <c r="F590" s="96">
        <f>Data__2[[#This Row],[Market]]/L$4</f>
        <v>0.15922755273536796</v>
      </c>
      <c r="G590" s="35">
        <f>L$24*Data__2[[#This Row],[Return Market]]*J$4</f>
        <v>8.8459751519648968</v>
      </c>
      <c r="H590" s="35">
        <f>M$24*Data__2[[#This Row],[Return Market]]*K$4</f>
        <v>9.2882739095631432</v>
      </c>
      <c r="I590" s="35"/>
      <c r="J590" s="35"/>
      <c r="K590" s="35"/>
      <c r="L590" s="35"/>
      <c r="M590" s="35"/>
    </row>
    <row r="591" spans="1:13">
      <c r="A591" s="35">
        <v>35.44804127960812</v>
      </c>
      <c r="B591" s="35">
        <v>24.433910941666319</v>
      </c>
      <c r="C591" s="35">
        <v>105.80098383873951</v>
      </c>
      <c r="D591" s="96">
        <f>Data__2[[#This Row],[Project_1]]/J$4</f>
        <v>0.23632027519738746</v>
      </c>
      <c r="E591" s="96">
        <f>Data__2[[#This Row],[Project_2]]/K$4</f>
        <v>0.16289273961110878</v>
      </c>
      <c r="F591" s="96">
        <f>Data__2[[#This Row],[Market]]/L$4</f>
        <v>0.10580098383873951</v>
      </c>
      <c r="G591" s="35">
        <f>L$24*Data__2[[#This Row],[Return Market]]*J$4</f>
        <v>5.8778324354855354</v>
      </c>
      <c r="H591" s="35">
        <f>M$24*Data__2[[#This Row],[Return Market]]*K$4</f>
        <v>6.1717240572598131</v>
      </c>
      <c r="I591" s="35"/>
      <c r="J591" s="35"/>
      <c r="K591" s="35"/>
      <c r="L591" s="35"/>
      <c r="M591" s="35"/>
    </row>
    <row r="592" spans="1:13">
      <c r="A592" s="35">
        <v>12.582771889261519</v>
      </c>
      <c r="B592" s="35">
        <v>-2.4141227450833611</v>
      </c>
      <c r="C592" s="35">
        <v>248.30292077893574</v>
      </c>
      <c r="D592" s="96">
        <f>Data__2[[#This Row],[Project_1]]/J$4</f>
        <v>8.3885145928410121E-2</v>
      </c>
      <c r="E592" s="96">
        <f>Data__2[[#This Row],[Project_2]]/K$4</f>
        <v>-1.6094151633889074E-2</v>
      </c>
      <c r="F592" s="96">
        <f>Data__2[[#This Row],[Market]]/L$4</f>
        <v>0.24830292077893573</v>
      </c>
      <c r="G592" s="35">
        <f>L$24*Data__2[[#This Row],[Return Market]]*J$4</f>
        <v>13.794606709940888</v>
      </c>
      <c r="H592" s="35">
        <f>M$24*Data__2[[#This Row],[Return Market]]*K$4</f>
        <v>14.484337045437938</v>
      </c>
      <c r="I592" s="35"/>
      <c r="J592" s="35"/>
      <c r="K592" s="35"/>
      <c r="L592" s="35"/>
      <c r="M592" s="35"/>
    </row>
    <row r="593" spans="1:13">
      <c r="A593" s="35">
        <v>31.702188880441216</v>
      </c>
      <c r="B593" s="35">
        <v>4.9851224454706653</v>
      </c>
      <c r="C593" s="35">
        <v>-87.3742938407959</v>
      </c>
      <c r="D593" s="96">
        <f>Data__2[[#This Row],[Project_1]]/J$4</f>
        <v>0.2113479258696081</v>
      </c>
      <c r="E593" s="96">
        <f>Data__2[[#This Row],[Project_2]]/K$4</f>
        <v>3.3234149636471103E-2</v>
      </c>
      <c r="F593" s="96">
        <f>Data__2[[#This Row],[Market]]/L$4</f>
        <v>-8.7374293840795897E-2</v>
      </c>
      <c r="G593" s="35">
        <f>L$24*Data__2[[#This Row],[Return Market]]*J$4</f>
        <v>-4.8541274355997777</v>
      </c>
      <c r="H593" s="35">
        <f>M$24*Data__2[[#This Row],[Return Market]]*K$4</f>
        <v>-5.0968338073797668</v>
      </c>
      <c r="I593" s="35"/>
      <c r="J593" s="35"/>
      <c r="K593" s="35"/>
      <c r="L593" s="35"/>
      <c r="M593" s="35"/>
    </row>
    <row r="594" spans="1:13">
      <c r="A594" s="35">
        <v>-17.953380685581131</v>
      </c>
      <c r="B594" s="35">
        <v>-13.693947271711544</v>
      </c>
      <c r="C594" s="35">
        <v>-257.59517548798061</v>
      </c>
      <c r="D594" s="96">
        <f>Data__2[[#This Row],[Project_1]]/J$4</f>
        <v>-0.11968920457054087</v>
      </c>
      <c r="E594" s="96">
        <f>Data__2[[#This Row],[Project_2]]/K$4</f>
        <v>-9.1292981811410295E-2</v>
      </c>
      <c r="F594" s="96">
        <f>Data__2[[#This Row],[Market]]/L$4</f>
        <v>-0.25759517548798061</v>
      </c>
      <c r="G594" s="35">
        <f>L$24*Data__2[[#This Row],[Return Market]]*J$4</f>
        <v>-14.310843082665604</v>
      </c>
      <c r="H594" s="35">
        <f>M$24*Data__2[[#This Row],[Return Market]]*K$4</f>
        <v>-15.026385236798889</v>
      </c>
      <c r="I594" s="35"/>
      <c r="J594" s="35"/>
      <c r="K594" s="35"/>
      <c r="L594" s="35"/>
      <c r="M594" s="35"/>
    </row>
    <row r="595" spans="1:13">
      <c r="A595" s="35">
        <v>12.648787713941996</v>
      </c>
      <c r="B595" s="35">
        <v>8.5966884738902181</v>
      </c>
      <c r="C595" s="35">
        <v>111.13947425914424</v>
      </c>
      <c r="D595" s="96">
        <f>Data__2[[#This Row],[Project_1]]/J$4</f>
        <v>8.4325251426279973E-2</v>
      </c>
      <c r="E595" s="96">
        <f>Data__2[[#This Row],[Project_2]]/K$4</f>
        <v>5.7311256492601451E-2</v>
      </c>
      <c r="F595" s="96">
        <f>Data__2[[#This Row],[Market]]/L$4</f>
        <v>0.11113947425914424</v>
      </c>
      <c r="G595" s="35">
        <f>L$24*Data__2[[#This Row],[Return Market]]*J$4</f>
        <v>6.1744152366191312</v>
      </c>
      <c r="H595" s="35">
        <f>M$24*Data__2[[#This Row],[Return Market]]*K$4</f>
        <v>6.4831359984500896</v>
      </c>
      <c r="I595" s="35"/>
      <c r="J595" s="35"/>
      <c r="K595" s="35"/>
      <c r="L595" s="35"/>
      <c r="M595" s="35"/>
    </row>
    <row r="596" spans="1:13">
      <c r="A596" s="35">
        <v>6.7256331600666286</v>
      </c>
      <c r="B596" s="35">
        <v>2.2087602470411136</v>
      </c>
      <c r="C596" s="35">
        <v>184.19781598246271</v>
      </c>
      <c r="D596" s="96">
        <f>Data__2[[#This Row],[Project_1]]/J$4</f>
        <v>4.4837554400444193E-2</v>
      </c>
      <c r="E596" s="96">
        <f>Data__2[[#This Row],[Project_2]]/K$4</f>
        <v>1.4725068313607424E-2</v>
      </c>
      <c r="F596" s="96">
        <f>Data__2[[#This Row],[Market]]/L$4</f>
        <v>0.18419781598246271</v>
      </c>
      <c r="G596" s="35">
        <f>L$24*Data__2[[#This Row],[Return Market]]*J$4</f>
        <v>10.233211999025718</v>
      </c>
      <c r="H596" s="35">
        <f>M$24*Data__2[[#This Row],[Return Market]]*K$4</f>
        <v>10.744872598977006</v>
      </c>
      <c r="I596" s="35"/>
      <c r="J596" s="35"/>
      <c r="K596" s="35"/>
      <c r="L596" s="35"/>
      <c r="M596" s="35"/>
    </row>
    <row r="597" spans="1:13">
      <c r="A597" s="35">
        <v>6.9235172979527588</v>
      </c>
      <c r="B597" s="35">
        <v>-3.052503135939622</v>
      </c>
      <c r="C597" s="35">
        <v>3.8629267848975957</v>
      </c>
      <c r="D597" s="96">
        <f>Data__2[[#This Row],[Project_1]]/J$4</f>
        <v>4.6156781986351723E-2</v>
      </c>
      <c r="E597" s="96">
        <f>Data__2[[#This Row],[Project_2]]/K$4</f>
        <v>-2.0350020906264147E-2</v>
      </c>
      <c r="F597" s="96">
        <f>Data__2[[#This Row],[Market]]/L$4</f>
        <v>3.8629267848975957E-3</v>
      </c>
      <c r="G597" s="35">
        <f>L$24*Data__2[[#This Row],[Return Market]]*J$4</f>
        <v>0.21460704360542224</v>
      </c>
      <c r="H597" s="35">
        <f>M$24*Data__2[[#This Row],[Return Market]]*K$4</f>
        <v>0.22533739578569337</v>
      </c>
      <c r="I597" s="35"/>
      <c r="J597" s="35"/>
      <c r="K597" s="35"/>
      <c r="L597" s="35"/>
      <c r="M597" s="35"/>
    </row>
    <row r="598" spans="1:13">
      <c r="A598" s="35">
        <v>1.8502468756981614</v>
      </c>
      <c r="B598" s="35">
        <v>-3.538449014810805</v>
      </c>
      <c r="C598" s="35">
        <v>93.016957530553483</v>
      </c>
      <c r="D598" s="96">
        <f>Data__2[[#This Row],[Project_1]]/J$4</f>
        <v>1.2334979171321077E-2</v>
      </c>
      <c r="E598" s="96">
        <f>Data__2[[#This Row],[Project_2]]/K$4</f>
        <v>-2.35896600987387E-2</v>
      </c>
      <c r="F598" s="96">
        <f>Data__2[[#This Row],[Market]]/L$4</f>
        <v>9.3016957530553487E-2</v>
      </c>
      <c r="G598" s="35">
        <f>L$24*Data__2[[#This Row],[Return Market]]*J$4</f>
        <v>5.1676087516974212</v>
      </c>
      <c r="H598" s="35">
        <f>M$24*Data__2[[#This Row],[Return Market]]*K$4</f>
        <v>5.4259891892822942</v>
      </c>
      <c r="I598" s="35"/>
      <c r="J598" s="35"/>
      <c r="K598" s="35"/>
      <c r="L598" s="35"/>
      <c r="M598" s="35"/>
    </row>
    <row r="599" spans="1:13">
      <c r="A599" s="35">
        <v>17.75005988223382</v>
      </c>
      <c r="B599" s="35">
        <v>4.4147004203778382</v>
      </c>
      <c r="C599" s="35">
        <v>-136.26406836817733</v>
      </c>
      <c r="D599" s="96">
        <f>Data__2[[#This Row],[Project_1]]/J$4</f>
        <v>0.11833373254822548</v>
      </c>
      <c r="E599" s="96">
        <f>Data__2[[#This Row],[Project_2]]/K$4</f>
        <v>2.9431336135852255E-2</v>
      </c>
      <c r="F599" s="96">
        <f>Data__2[[#This Row],[Market]]/L$4</f>
        <v>-0.13626406836817734</v>
      </c>
      <c r="G599" s="35">
        <f>L$24*Data__2[[#This Row],[Return Market]]*J$4</f>
        <v>-7.5702260204543057</v>
      </c>
      <c r="H599" s="35">
        <f>M$24*Data__2[[#This Row],[Return Market]]*K$4</f>
        <v>-7.9487373214770214</v>
      </c>
      <c r="I599" s="35"/>
      <c r="J599" s="35"/>
      <c r="K599" s="35"/>
      <c r="L599" s="35"/>
      <c r="M599" s="35"/>
    </row>
    <row r="600" spans="1:13">
      <c r="A600" s="35">
        <v>13.438956799058269</v>
      </c>
      <c r="B600" s="35">
        <v>3.5511802514207869</v>
      </c>
      <c r="C600" s="35">
        <v>200.90573765301923</v>
      </c>
      <c r="D600" s="96">
        <f>Data__2[[#This Row],[Project_1]]/J$4</f>
        <v>8.9593045327055129E-2</v>
      </c>
      <c r="E600" s="96">
        <f>Data__2[[#This Row],[Project_2]]/K$4</f>
        <v>2.3674535009471913E-2</v>
      </c>
      <c r="F600" s="96">
        <f>Data__2[[#This Row],[Market]]/L$4</f>
        <v>0.20090573765301922</v>
      </c>
      <c r="G600" s="35">
        <f>L$24*Data__2[[#This Row],[Return Market]]*J$4</f>
        <v>11.16142986961219</v>
      </c>
      <c r="H600" s="35">
        <f>M$24*Data__2[[#This Row],[Return Market]]*K$4</f>
        <v>11.719501363092803</v>
      </c>
      <c r="I600" s="35"/>
      <c r="J600" s="35"/>
      <c r="K600" s="35"/>
      <c r="L600" s="35"/>
      <c r="M600" s="35"/>
    </row>
    <row r="601" spans="1:13">
      <c r="A601" s="35">
        <v>15.805691969374795</v>
      </c>
      <c r="B601" s="35">
        <v>7.4446915884941225</v>
      </c>
      <c r="C601" s="35">
        <v>93.936836692776879</v>
      </c>
      <c r="D601" s="96">
        <f>Data__2[[#This Row],[Project_1]]/J$4</f>
        <v>0.10537127979583197</v>
      </c>
      <c r="E601" s="96">
        <f>Data__2[[#This Row],[Project_2]]/K$4</f>
        <v>4.9631277256627485E-2</v>
      </c>
      <c r="F601" s="96">
        <f>Data__2[[#This Row],[Market]]/L$4</f>
        <v>9.3936836692776873E-2</v>
      </c>
      <c r="G601" s="35">
        <f>L$24*Data__2[[#This Row],[Return Market]]*J$4</f>
        <v>5.2187131495987211</v>
      </c>
      <c r="H601" s="35">
        <f>M$24*Data__2[[#This Row],[Return Market]]*K$4</f>
        <v>5.4796488070786582</v>
      </c>
      <c r="I601" s="35"/>
      <c r="J601" s="35"/>
      <c r="K601" s="35"/>
      <c r="L601" s="35"/>
      <c r="M601" s="35"/>
    </row>
    <row r="602" spans="1:13">
      <c r="A602" s="35">
        <v>6.5169245914628497</v>
      </c>
      <c r="B602" s="35">
        <v>-3.5111012451960342</v>
      </c>
      <c r="C602" s="35">
        <v>-217.10184203021055</v>
      </c>
      <c r="D602" s="96">
        <f>Data__2[[#This Row],[Project_1]]/J$4</f>
        <v>4.3446163943085668E-2</v>
      </c>
      <c r="E602" s="96">
        <f>Data__2[[#This Row],[Project_2]]/K$4</f>
        <v>-2.3407341634640227E-2</v>
      </c>
      <c r="F602" s="96">
        <f>Data__2[[#This Row],[Market]]/L$4</f>
        <v>-0.21710184203021055</v>
      </c>
      <c r="G602" s="35">
        <f>L$24*Data__2[[#This Row],[Return Market]]*J$4</f>
        <v>-12.061213446122823</v>
      </c>
      <c r="H602" s="35">
        <f>M$24*Data__2[[#This Row],[Return Market]]*K$4</f>
        <v>-12.664274118428965</v>
      </c>
      <c r="I602" s="35"/>
      <c r="J602" s="35"/>
      <c r="K602" s="35"/>
      <c r="L602" s="35"/>
      <c r="M602" s="35"/>
    </row>
    <row r="603" spans="1:13">
      <c r="A603" s="35">
        <v>-24.594934351263234</v>
      </c>
      <c r="B603" s="35">
        <v>3.5311897235885681E-3</v>
      </c>
      <c r="C603" s="35">
        <v>-38.368434512457753</v>
      </c>
      <c r="D603" s="96">
        <f>Data__2[[#This Row],[Project_1]]/J$4</f>
        <v>-0.16396622900842156</v>
      </c>
      <c r="E603" s="96">
        <f>Data__2[[#This Row],[Project_2]]/K$4</f>
        <v>2.3541264823923787E-5</v>
      </c>
      <c r="F603" s="96">
        <f>Data__2[[#This Row],[Market]]/L$4</f>
        <v>-3.8368434512457757E-2</v>
      </c>
      <c r="G603" s="35">
        <f>L$24*Data__2[[#This Row],[Return Market]]*J$4</f>
        <v>-2.1315796951365447</v>
      </c>
      <c r="H603" s="35">
        <f>M$24*Data__2[[#This Row],[Return Market]]*K$4</f>
        <v>-2.2381586798933721</v>
      </c>
      <c r="I603" s="35"/>
      <c r="J603" s="35"/>
      <c r="K603" s="35"/>
      <c r="L603" s="35"/>
      <c r="M603" s="35"/>
    </row>
    <row r="604" spans="1:13">
      <c r="A604" s="35">
        <v>-6.7977339653963362</v>
      </c>
      <c r="B604" s="35">
        <v>0.93585125509699907</v>
      </c>
      <c r="C604" s="35">
        <v>-161.77644017704233</v>
      </c>
      <c r="D604" s="96">
        <f>Data__2[[#This Row],[Project_1]]/J$4</f>
        <v>-4.5318226435975578E-2</v>
      </c>
      <c r="E604" s="96">
        <f>Data__2[[#This Row],[Project_2]]/K$4</f>
        <v>6.2390083673133272E-3</v>
      </c>
      <c r="F604" s="96">
        <f>Data__2[[#This Row],[Market]]/L$4</f>
        <v>-0.16177644017704232</v>
      </c>
      <c r="G604" s="35">
        <f>L$24*Data__2[[#This Row],[Return Market]]*J$4</f>
        <v>-8.9875800098356944</v>
      </c>
      <c r="H604" s="35">
        <f>M$24*Data__2[[#This Row],[Return Market]]*K$4</f>
        <v>-9.436959010327481</v>
      </c>
      <c r="I604" s="35"/>
      <c r="J604" s="35"/>
      <c r="K604" s="35"/>
      <c r="L604" s="35"/>
      <c r="M604" s="35"/>
    </row>
    <row r="605" spans="1:13">
      <c r="A605" s="35">
        <v>17.351931551399808</v>
      </c>
      <c r="B605" s="35">
        <v>8.2807681612935014</v>
      </c>
      <c r="C605" s="35">
        <v>344.51487514586449</v>
      </c>
      <c r="D605" s="96">
        <f>Data__2[[#This Row],[Project_1]]/J$4</f>
        <v>0.11567954367599873</v>
      </c>
      <c r="E605" s="96">
        <f>Data__2[[#This Row],[Project_2]]/K$4</f>
        <v>5.5205121075290006E-2</v>
      </c>
      <c r="F605" s="96">
        <f>Data__2[[#This Row],[Market]]/L$4</f>
        <v>0.34451487514586449</v>
      </c>
      <c r="G605" s="35">
        <f>L$24*Data__2[[#This Row],[Return Market]]*J$4</f>
        <v>19.139715285881383</v>
      </c>
      <c r="H605" s="35">
        <f>M$24*Data__2[[#This Row],[Return Market]]*K$4</f>
        <v>20.096701050175454</v>
      </c>
      <c r="I605" s="35"/>
      <c r="J605" s="35"/>
      <c r="K605" s="35"/>
      <c r="L605" s="35"/>
      <c r="M605" s="35"/>
    </row>
    <row r="606" spans="1:13">
      <c r="A606" s="35">
        <v>14.430125422094262</v>
      </c>
      <c r="B606" s="35">
        <v>-8.1219879128875938</v>
      </c>
      <c r="C606" s="35">
        <v>-99.292694553230433</v>
      </c>
      <c r="D606" s="96">
        <f>Data__2[[#This Row],[Project_1]]/J$4</f>
        <v>9.6200836147295077E-2</v>
      </c>
      <c r="E606" s="96">
        <f>Data__2[[#This Row],[Project_2]]/K$4</f>
        <v>-5.4146586085917291E-2</v>
      </c>
      <c r="F606" s="96">
        <f>Data__2[[#This Row],[Market]]/L$4</f>
        <v>-9.9292694553230434E-2</v>
      </c>
      <c r="G606" s="35">
        <f>L$24*Data__2[[#This Row],[Return Market]]*J$4</f>
        <v>-5.5162608085128078</v>
      </c>
      <c r="H606" s="35">
        <f>M$24*Data__2[[#This Row],[Return Market]]*K$4</f>
        <v>-5.7920738489384496</v>
      </c>
      <c r="I606" s="35"/>
      <c r="J606" s="35"/>
      <c r="K606" s="35"/>
      <c r="L606" s="35"/>
      <c r="M606" s="35"/>
    </row>
    <row r="607" spans="1:13">
      <c r="A607" s="35">
        <v>24.398488586790595</v>
      </c>
      <c r="B607" s="35">
        <v>32.091583504931279</v>
      </c>
      <c r="C607" s="35">
        <v>168.02110786489101</v>
      </c>
      <c r="D607" s="96">
        <f>Data__2[[#This Row],[Project_1]]/J$4</f>
        <v>0.16265659057860396</v>
      </c>
      <c r="E607" s="96">
        <f>Data__2[[#This Row],[Project_2]]/K$4</f>
        <v>0.2139438900328752</v>
      </c>
      <c r="F607" s="96">
        <f>Data__2[[#This Row],[Market]]/L$4</f>
        <v>0.168021107864891</v>
      </c>
      <c r="G607" s="35">
        <f>L$24*Data__2[[#This Row],[Return Market]]*J$4</f>
        <v>9.3345059924939555</v>
      </c>
      <c r="H607" s="35">
        <f>M$24*Data__2[[#This Row],[Return Market]]*K$4</f>
        <v>9.8012312921186542</v>
      </c>
      <c r="I607" s="35"/>
      <c r="J607" s="35"/>
      <c r="K607" s="35"/>
      <c r="L607" s="35"/>
      <c r="M607" s="35"/>
    </row>
    <row r="608" spans="1:13">
      <c r="A608" s="35">
        <v>39.483142803008647</v>
      </c>
      <c r="B608" s="35">
        <v>7.3790345497313341</v>
      </c>
      <c r="C608" s="35">
        <v>-103.43382291694414</v>
      </c>
      <c r="D608" s="96">
        <f>Data__2[[#This Row],[Project_1]]/J$4</f>
        <v>0.26322095202005763</v>
      </c>
      <c r="E608" s="96">
        <f>Data__2[[#This Row],[Project_2]]/K$4</f>
        <v>4.919356366487556E-2</v>
      </c>
      <c r="F608" s="96">
        <f>Data__2[[#This Row],[Market]]/L$4</f>
        <v>-0.10343382291694414</v>
      </c>
      <c r="G608" s="35">
        <f>L$24*Data__2[[#This Row],[Return Market]]*J$4</f>
        <v>-5.7463234953857922</v>
      </c>
      <c r="H608" s="35">
        <f>M$24*Data__2[[#This Row],[Return Market]]*K$4</f>
        <v>-6.0336396701550834</v>
      </c>
      <c r="I608" s="35"/>
      <c r="J608" s="35"/>
      <c r="K608" s="35"/>
      <c r="L608" s="35"/>
      <c r="M608" s="35"/>
    </row>
    <row r="609" spans="1:13">
      <c r="A609" s="35">
        <v>29.187297188417208</v>
      </c>
      <c r="B609" s="35">
        <v>20.124239208102722</v>
      </c>
      <c r="C609" s="35">
        <v>67.096579598100902</v>
      </c>
      <c r="D609" s="96">
        <f>Data__2[[#This Row],[Project_1]]/J$4</f>
        <v>0.19458198125611473</v>
      </c>
      <c r="E609" s="96">
        <f>Data__2[[#This Row],[Project_2]]/K$4</f>
        <v>0.13416159472068481</v>
      </c>
      <c r="F609" s="96">
        <f>Data__2[[#This Row],[Market]]/L$4</f>
        <v>6.7096579598100906E-2</v>
      </c>
      <c r="G609" s="35">
        <f>L$24*Data__2[[#This Row],[Return Market]]*J$4</f>
        <v>3.7275877554500547</v>
      </c>
      <c r="H609" s="35">
        <f>M$24*Data__2[[#This Row],[Return Market]]*K$4</f>
        <v>3.9139671432225578</v>
      </c>
      <c r="I609" s="35"/>
      <c r="J609" s="35"/>
      <c r="K609" s="35"/>
      <c r="L609" s="35"/>
      <c r="M609" s="35"/>
    </row>
    <row r="610" spans="1:13">
      <c r="A610" s="35">
        <v>17.583635529729115</v>
      </c>
      <c r="B610" s="35">
        <v>37.248316874454773</v>
      </c>
      <c r="C610" s="35">
        <v>12.681407983604899</v>
      </c>
      <c r="D610" s="96">
        <f>Data__2[[#This Row],[Project_1]]/J$4</f>
        <v>0.11722423686486076</v>
      </c>
      <c r="E610" s="96">
        <f>Data__2[[#This Row],[Project_2]]/K$4</f>
        <v>0.24832211249636515</v>
      </c>
      <c r="F610" s="96">
        <f>Data__2[[#This Row],[Market]]/L$4</f>
        <v>1.2681407983604899E-2</v>
      </c>
      <c r="G610" s="35">
        <f>L$24*Data__2[[#This Row],[Return Market]]*J$4</f>
        <v>0.70452266575582856</v>
      </c>
      <c r="H610" s="35">
        <f>M$24*Data__2[[#This Row],[Return Market]]*K$4</f>
        <v>0.73974879904362012</v>
      </c>
      <c r="I610" s="35"/>
      <c r="J610" s="35"/>
      <c r="K610" s="35"/>
      <c r="L610" s="35"/>
      <c r="M610" s="35"/>
    </row>
    <row r="611" spans="1:13">
      <c r="A611" s="35">
        <v>-21.779933718401445</v>
      </c>
      <c r="B611" s="35">
        <v>1.0954958609880308</v>
      </c>
      <c r="C611" s="35">
        <v>-48.310536731720163</v>
      </c>
      <c r="D611" s="96">
        <f>Data__2[[#This Row],[Project_1]]/J$4</f>
        <v>-0.14519955812267629</v>
      </c>
      <c r="E611" s="96">
        <f>Data__2[[#This Row],[Project_2]]/K$4</f>
        <v>7.3033057399202054E-3</v>
      </c>
      <c r="F611" s="96">
        <f>Data__2[[#This Row],[Market]]/L$4</f>
        <v>-4.8310536731720165E-2</v>
      </c>
      <c r="G611" s="35">
        <f>L$24*Data__2[[#This Row],[Return Market]]*J$4</f>
        <v>-2.6839187073177899</v>
      </c>
      <c r="H611" s="35">
        <f>M$24*Data__2[[#This Row],[Return Market]]*K$4</f>
        <v>-2.8181146426836801</v>
      </c>
      <c r="I611" s="35"/>
      <c r="J611" s="35"/>
      <c r="K611" s="35"/>
      <c r="L611" s="35"/>
      <c r="M611" s="35"/>
    </row>
    <row r="612" spans="1:13">
      <c r="A612" s="35">
        <v>16.582357655364703</v>
      </c>
      <c r="B612" s="35">
        <v>21.497282410043141</v>
      </c>
      <c r="C612" s="35">
        <v>187.05390642672245</v>
      </c>
      <c r="D612" s="96">
        <f>Data__2[[#This Row],[Project_1]]/J$4</f>
        <v>0.11054905103576469</v>
      </c>
      <c r="E612" s="96">
        <f>Data__2[[#This Row],[Project_2]]/K$4</f>
        <v>0.14331521606695427</v>
      </c>
      <c r="F612" s="96">
        <f>Data__2[[#This Row],[Market]]/L$4</f>
        <v>0.18705390642672245</v>
      </c>
      <c r="G612" s="35">
        <f>L$24*Data__2[[#This Row],[Return Market]]*J$4</f>
        <v>10.391883690373481</v>
      </c>
      <c r="H612" s="35">
        <f>M$24*Data__2[[#This Row],[Return Market]]*K$4</f>
        <v>10.911477874892157</v>
      </c>
      <c r="I612" s="35"/>
      <c r="J612" s="35"/>
      <c r="K612" s="35"/>
      <c r="L612" s="35"/>
      <c r="M612" s="35"/>
    </row>
    <row r="613" spans="1:13">
      <c r="A613" s="35">
        <v>1.0002947192659501</v>
      </c>
      <c r="B613" s="35">
        <v>4.2109837810492259</v>
      </c>
      <c r="C613" s="35">
        <v>170.67134342002169</v>
      </c>
      <c r="D613" s="96">
        <f>Data__2[[#This Row],[Project_1]]/J$4</f>
        <v>6.6686314617730013E-3</v>
      </c>
      <c r="E613" s="96">
        <f>Data__2[[#This Row],[Project_2]]/K$4</f>
        <v>2.8073225206994838E-2</v>
      </c>
      <c r="F613" s="96">
        <f>Data__2[[#This Row],[Market]]/L$4</f>
        <v>0.17067134342002169</v>
      </c>
      <c r="G613" s="35">
        <f>L$24*Data__2[[#This Row],[Return Market]]*J$4</f>
        <v>9.4817413011123275</v>
      </c>
      <c r="H613" s="35">
        <f>M$24*Data__2[[#This Row],[Return Market]]*K$4</f>
        <v>9.9558283661679443</v>
      </c>
      <c r="I613" s="35"/>
      <c r="J613" s="35"/>
      <c r="K613" s="35"/>
      <c r="L613" s="35"/>
      <c r="M613" s="35"/>
    </row>
    <row r="614" spans="1:13">
      <c r="A614" s="35">
        <v>-9.278747550923228</v>
      </c>
      <c r="B614" s="35">
        <v>10.692543218090616</v>
      </c>
      <c r="C614" s="35">
        <v>78.005371883967058</v>
      </c>
      <c r="D614" s="96">
        <f>Data__2[[#This Row],[Project_1]]/J$4</f>
        <v>-6.185831700615485E-2</v>
      </c>
      <c r="E614" s="96">
        <f>Data__2[[#This Row],[Project_2]]/K$4</f>
        <v>7.1283621453937449E-2</v>
      </c>
      <c r="F614" s="96">
        <f>Data__2[[#This Row],[Market]]/L$4</f>
        <v>7.8005371883967056E-2</v>
      </c>
      <c r="G614" s="35">
        <f>L$24*Data__2[[#This Row],[Return Market]]*J$4</f>
        <v>4.3336317713315085</v>
      </c>
      <c r="H614" s="35">
        <f>M$24*Data__2[[#This Row],[Return Market]]*K$4</f>
        <v>4.5503133598980838</v>
      </c>
      <c r="I614" s="35"/>
      <c r="J614" s="35"/>
      <c r="K614" s="35"/>
      <c r="L614" s="35"/>
      <c r="M614" s="35"/>
    </row>
    <row r="615" spans="1:13">
      <c r="A615" s="35">
        <v>15.903271902857069</v>
      </c>
      <c r="B615" s="35">
        <v>17.863150031322341</v>
      </c>
      <c r="C615" s="35">
        <v>182.33075993112431</v>
      </c>
      <c r="D615" s="96">
        <f>Data__2[[#This Row],[Project_1]]/J$4</f>
        <v>0.1060218126857138</v>
      </c>
      <c r="E615" s="96">
        <f>Data__2[[#This Row],[Project_2]]/K$4</f>
        <v>0.11908766687548228</v>
      </c>
      <c r="F615" s="96">
        <f>Data__2[[#This Row],[Market]]/L$4</f>
        <v>0.1823307599311243</v>
      </c>
      <c r="G615" s="35">
        <f>L$24*Data__2[[#This Row],[Return Market]]*J$4</f>
        <v>10.12948666284025</v>
      </c>
      <c r="H615" s="35">
        <f>M$24*Data__2[[#This Row],[Return Market]]*K$4</f>
        <v>10.635960995982265</v>
      </c>
      <c r="I615" s="35"/>
      <c r="J615" s="35"/>
      <c r="K615" s="35"/>
      <c r="L615" s="35"/>
      <c r="M615" s="35"/>
    </row>
    <row r="616" spans="1:13">
      <c r="A616" s="35">
        <v>38.478779149026693</v>
      </c>
      <c r="B616" s="35">
        <v>14.144596673111419</v>
      </c>
      <c r="C616" s="35">
        <v>184.93920315224585</v>
      </c>
      <c r="D616" s="96">
        <f>Data__2[[#This Row],[Project_1]]/J$4</f>
        <v>0.25652519432684462</v>
      </c>
      <c r="E616" s="96">
        <f>Data__2[[#This Row],[Project_2]]/K$4</f>
        <v>9.4297311154076122E-2</v>
      </c>
      <c r="F616" s="96">
        <f>Data__2[[#This Row],[Market]]/L$4</f>
        <v>0.18493920315224585</v>
      </c>
      <c r="G616" s="35">
        <f>L$24*Data__2[[#This Row],[Return Market]]*J$4</f>
        <v>10.274400175124782</v>
      </c>
      <c r="H616" s="35">
        <f>M$24*Data__2[[#This Row],[Return Market]]*K$4</f>
        <v>10.788120183881022</v>
      </c>
      <c r="I616" s="35"/>
      <c r="J616" s="35"/>
      <c r="K616" s="35"/>
      <c r="L616" s="35"/>
      <c r="M616" s="35"/>
    </row>
    <row r="617" spans="1:13">
      <c r="A617" s="35">
        <v>27.022827890231419</v>
      </c>
      <c r="B617" s="35">
        <v>4.971393468966177</v>
      </c>
      <c r="C617" s="35">
        <v>26.834544504921666</v>
      </c>
      <c r="D617" s="96">
        <f>Data__2[[#This Row],[Project_1]]/J$4</f>
        <v>0.18015218593487611</v>
      </c>
      <c r="E617" s="96">
        <f>Data__2[[#This Row],[Project_2]]/K$4</f>
        <v>3.314262312644118E-2</v>
      </c>
      <c r="F617" s="96">
        <f>Data__2[[#This Row],[Market]]/L$4</f>
        <v>2.6834544504921665E-2</v>
      </c>
      <c r="G617" s="35">
        <f>L$24*Data__2[[#This Row],[Return Market]]*J$4</f>
        <v>1.4908080280512053</v>
      </c>
      <c r="H617" s="35">
        <f>M$24*Data__2[[#This Row],[Return Market]]*K$4</f>
        <v>1.5653484294537658</v>
      </c>
      <c r="I617" s="35"/>
      <c r="J617" s="35"/>
      <c r="K617" s="35"/>
      <c r="L617" s="35"/>
      <c r="M617" s="35"/>
    </row>
    <row r="618" spans="1:13">
      <c r="A618" s="35">
        <v>-26.06701538660117</v>
      </c>
      <c r="B618" s="35">
        <v>-9.7057910313976237</v>
      </c>
      <c r="C618" s="35">
        <v>-318.1753996474161</v>
      </c>
      <c r="D618" s="96">
        <f>Data__2[[#This Row],[Project_1]]/J$4</f>
        <v>-0.17378010257734114</v>
      </c>
      <c r="E618" s="96">
        <f>Data__2[[#This Row],[Project_2]]/K$4</f>
        <v>-6.4705273542650821E-2</v>
      </c>
      <c r="F618" s="96">
        <f>Data__2[[#This Row],[Market]]/L$4</f>
        <v>-0.31817539964741609</v>
      </c>
      <c r="G618" s="35">
        <f>L$24*Data__2[[#This Row],[Return Market]]*J$4</f>
        <v>-17.676411091523136</v>
      </c>
      <c r="H618" s="35">
        <f>M$24*Data__2[[#This Row],[Return Market]]*K$4</f>
        <v>-18.560231646099297</v>
      </c>
      <c r="I618" s="35"/>
      <c r="J618" s="35"/>
      <c r="K618" s="35"/>
      <c r="L618" s="35"/>
      <c r="M618" s="35"/>
    </row>
    <row r="619" spans="1:13">
      <c r="A619" s="35">
        <v>19.560241914247506</v>
      </c>
      <c r="B619" s="35">
        <v>14.836117631833938</v>
      </c>
      <c r="C619" s="35">
        <v>-49.738203902511657</v>
      </c>
      <c r="D619" s="96">
        <f>Data__2[[#This Row],[Project_1]]/J$4</f>
        <v>0.13040161276165005</v>
      </c>
      <c r="E619" s="96">
        <f>Data__2[[#This Row],[Project_2]]/K$4</f>
        <v>9.8907450878892925E-2</v>
      </c>
      <c r="F619" s="96">
        <f>Data__2[[#This Row],[Market]]/L$4</f>
        <v>-4.9738203902511657E-2</v>
      </c>
      <c r="G619" s="35">
        <f>L$24*Data__2[[#This Row],[Return Market]]*J$4</f>
        <v>-2.7632335501395398</v>
      </c>
      <c r="H619" s="35">
        <f>M$24*Data__2[[#This Row],[Return Market]]*K$4</f>
        <v>-2.9013952276465171</v>
      </c>
      <c r="I619" s="35"/>
      <c r="J619" s="35"/>
      <c r="K619" s="35"/>
      <c r="L619" s="35"/>
      <c r="M619" s="35"/>
    </row>
    <row r="620" spans="1:13">
      <c r="A620" s="35">
        <v>7.8185400052531389</v>
      </c>
      <c r="B620" s="35">
        <v>-12.812532651401554</v>
      </c>
      <c r="C620" s="35">
        <v>-229.34117550586132</v>
      </c>
      <c r="D620" s="96">
        <f>Data__2[[#This Row],[Project_1]]/J$4</f>
        <v>5.2123600035020923E-2</v>
      </c>
      <c r="E620" s="96">
        <f>Data__2[[#This Row],[Project_2]]/K$4</f>
        <v>-8.5416884342677024E-2</v>
      </c>
      <c r="F620" s="96">
        <f>Data__2[[#This Row],[Market]]/L$4</f>
        <v>-0.22934117550586131</v>
      </c>
      <c r="G620" s="35">
        <f>L$24*Data__2[[#This Row],[Return Market]]*J$4</f>
        <v>-12.741176416992309</v>
      </c>
      <c r="H620" s="35">
        <f>M$24*Data__2[[#This Row],[Return Market]]*K$4</f>
        <v>-13.378235237841926</v>
      </c>
      <c r="I620" s="35"/>
      <c r="J620" s="35"/>
      <c r="K620" s="35"/>
      <c r="L620" s="35"/>
      <c r="M620" s="35"/>
    </row>
    <row r="621" spans="1:13">
      <c r="A621" s="35">
        <v>-15.750242022982995</v>
      </c>
      <c r="B621" s="35">
        <v>1.7798135787473282</v>
      </c>
      <c r="C621" s="35">
        <v>68.992463055127104</v>
      </c>
      <c r="D621" s="96">
        <f>Data__2[[#This Row],[Project_1]]/J$4</f>
        <v>-0.10500161348655331</v>
      </c>
      <c r="E621" s="96">
        <f>Data__2[[#This Row],[Project_2]]/K$4</f>
        <v>1.1865423858315521E-2</v>
      </c>
      <c r="F621" s="96">
        <f>Data__2[[#This Row],[Market]]/L$4</f>
        <v>6.8992463055127101E-2</v>
      </c>
      <c r="G621" s="35">
        <f>L$24*Data__2[[#This Row],[Return Market]]*J$4</f>
        <v>3.8329146141737325</v>
      </c>
      <c r="H621" s="35">
        <f>M$24*Data__2[[#This Row],[Return Market]]*K$4</f>
        <v>4.0245603448824196</v>
      </c>
      <c r="I621" s="35"/>
      <c r="J621" s="35"/>
      <c r="K621" s="35"/>
      <c r="L621" s="35"/>
      <c r="M621" s="35"/>
    </row>
    <row r="622" spans="1:13">
      <c r="A622" s="35">
        <v>-9.5906198826932965</v>
      </c>
      <c r="B622" s="35">
        <v>-2.1984569093713286</v>
      </c>
      <c r="C622" s="35">
        <v>-144.87033786139702</v>
      </c>
      <c r="D622" s="96">
        <f>Data__2[[#This Row],[Project_1]]/J$4</f>
        <v>-6.3937465884621972E-2</v>
      </c>
      <c r="E622" s="96">
        <f>Data__2[[#This Row],[Project_2]]/K$4</f>
        <v>-1.4656379395808857E-2</v>
      </c>
      <c r="F622" s="96">
        <f>Data__2[[#This Row],[Market]]/L$4</f>
        <v>-0.14487033786139702</v>
      </c>
      <c r="G622" s="35">
        <f>L$24*Data__2[[#This Row],[Return Market]]*J$4</f>
        <v>-8.0483521034109557</v>
      </c>
      <c r="H622" s="35">
        <f>M$24*Data__2[[#This Row],[Return Market]]*K$4</f>
        <v>-8.4507697085815039</v>
      </c>
      <c r="I622" s="35"/>
      <c r="J622" s="35"/>
      <c r="K622" s="35"/>
      <c r="L622" s="35"/>
      <c r="M622" s="35"/>
    </row>
    <row r="623" spans="1:13">
      <c r="A623" s="35">
        <v>-6.8504349416038153</v>
      </c>
      <c r="B623" s="35">
        <v>9.3584395365849726</v>
      </c>
      <c r="C623" s="35">
        <v>-102.29457904363878</v>
      </c>
      <c r="D623" s="96">
        <f>Data__2[[#This Row],[Project_1]]/J$4</f>
        <v>-4.566956627735877E-2</v>
      </c>
      <c r="E623" s="96">
        <f>Data__2[[#This Row],[Project_2]]/K$4</f>
        <v>6.2389596910566482E-2</v>
      </c>
      <c r="F623" s="96">
        <f>Data__2[[#This Row],[Market]]/L$4</f>
        <v>-0.10229457904363878</v>
      </c>
      <c r="G623" s="35">
        <f>L$24*Data__2[[#This Row],[Return Market]]*J$4</f>
        <v>-5.6830321690910504</v>
      </c>
      <c r="H623" s="35">
        <f>M$24*Data__2[[#This Row],[Return Market]]*K$4</f>
        <v>-5.9671837775456034</v>
      </c>
      <c r="I623" s="35"/>
      <c r="J623" s="35"/>
      <c r="K623" s="35"/>
      <c r="L623" s="35"/>
      <c r="M623" s="35"/>
    </row>
    <row r="624" spans="1:13">
      <c r="A624" s="35">
        <v>44.628145168071349</v>
      </c>
      <c r="B624" s="35">
        <v>26.216240640005481</v>
      </c>
      <c r="C624" s="35">
        <v>281.87008837831087</v>
      </c>
      <c r="D624" s="96">
        <f>Data__2[[#This Row],[Project_1]]/J$4</f>
        <v>0.29752096778714232</v>
      </c>
      <c r="E624" s="96">
        <f>Data__2[[#This Row],[Project_2]]/K$4</f>
        <v>0.17477493760003654</v>
      </c>
      <c r="F624" s="96">
        <f>Data__2[[#This Row],[Market]]/L$4</f>
        <v>0.28187008837831085</v>
      </c>
      <c r="G624" s="35">
        <f>L$24*Data__2[[#This Row],[Return Market]]*J$4</f>
        <v>15.659449354350622</v>
      </c>
      <c r="H624" s="35">
        <f>M$24*Data__2[[#This Row],[Return Market]]*K$4</f>
        <v>16.442421822068152</v>
      </c>
      <c r="I624" s="35"/>
      <c r="J624" s="35"/>
      <c r="K624" s="35"/>
      <c r="L624" s="35"/>
      <c r="M624" s="35"/>
    </row>
    <row r="625" spans="1:13">
      <c r="A625" s="35">
        <v>-7.7399235812593759</v>
      </c>
      <c r="B625" s="35">
        <v>-21.470059372776195</v>
      </c>
      <c r="C625" s="35">
        <v>-257.53712096957207</v>
      </c>
      <c r="D625" s="96">
        <f>Data__2[[#This Row],[Project_1]]/J$4</f>
        <v>-5.1599490541729173E-2</v>
      </c>
      <c r="E625" s="96">
        <f>Data__2[[#This Row],[Project_2]]/K$4</f>
        <v>-0.1431337291518413</v>
      </c>
      <c r="F625" s="96">
        <f>Data__2[[#This Row],[Market]]/L$4</f>
        <v>-0.2575371209695721</v>
      </c>
      <c r="G625" s="35">
        <f>L$24*Data__2[[#This Row],[Return Market]]*J$4</f>
        <v>-14.30761783164291</v>
      </c>
      <c r="H625" s="35">
        <f>M$24*Data__2[[#This Row],[Return Market]]*K$4</f>
        <v>-15.022998723225058</v>
      </c>
      <c r="I625" s="35"/>
      <c r="J625" s="35"/>
      <c r="K625" s="35"/>
      <c r="L625" s="35"/>
      <c r="M625" s="35"/>
    </row>
    <row r="626" spans="1:13">
      <c r="A626" s="35">
        <v>31.249822373939011</v>
      </c>
      <c r="B626" s="35">
        <v>31.409079630207231</v>
      </c>
      <c r="C626" s="35">
        <v>412.15501990899691</v>
      </c>
      <c r="D626" s="96">
        <f>Data__2[[#This Row],[Project_1]]/J$4</f>
        <v>0.20833214915959342</v>
      </c>
      <c r="E626" s="96">
        <f>Data__2[[#This Row],[Project_2]]/K$4</f>
        <v>0.20939386420138154</v>
      </c>
      <c r="F626" s="96">
        <f>Data__2[[#This Row],[Market]]/L$4</f>
        <v>0.41215501990899689</v>
      </c>
      <c r="G626" s="35">
        <f>L$24*Data__2[[#This Row],[Return Market]]*J$4</f>
        <v>22.897501106055412</v>
      </c>
      <c r="H626" s="35">
        <f>M$24*Data__2[[#This Row],[Return Market]]*K$4</f>
        <v>24.042376161358185</v>
      </c>
      <c r="I626" s="35"/>
      <c r="J626" s="35"/>
      <c r="K626" s="35"/>
      <c r="L626" s="35"/>
      <c r="M626" s="35"/>
    </row>
    <row r="627" spans="1:13">
      <c r="A627" s="35">
        <v>0.45055087958328421</v>
      </c>
      <c r="B627" s="35">
        <v>19.295379100066963</v>
      </c>
      <c r="C627" s="35">
        <v>91.473488822951737</v>
      </c>
      <c r="D627" s="96">
        <f>Data__2[[#This Row],[Project_1]]/J$4</f>
        <v>3.003672530555228E-3</v>
      </c>
      <c r="E627" s="96">
        <f>Data__2[[#This Row],[Project_2]]/K$4</f>
        <v>0.12863586066711308</v>
      </c>
      <c r="F627" s="96">
        <f>Data__2[[#This Row],[Market]]/L$4</f>
        <v>9.147348882295174E-2</v>
      </c>
      <c r="G627" s="35">
        <f>L$24*Data__2[[#This Row],[Return Market]]*J$4</f>
        <v>5.0818604901639919</v>
      </c>
      <c r="H627" s="35">
        <f>M$24*Data__2[[#This Row],[Return Market]]*K$4</f>
        <v>5.3359535146721919</v>
      </c>
      <c r="I627" s="35"/>
      <c r="J627" s="35"/>
      <c r="K627" s="35"/>
      <c r="L627" s="35"/>
      <c r="M627" s="35"/>
    </row>
    <row r="628" spans="1:13">
      <c r="A628" s="35">
        <v>17.162406273113344</v>
      </c>
      <c r="B628" s="35">
        <v>19.986490483161234</v>
      </c>
      <c r="C628" s="35">
        <v>-72.716599796783356</v>
      </c>
      <c r="D628" s="96">
        <f>Data__2[[#This Row],[Project_1]]/J$4</f>
        <v>0.11441604182075563</v>
      </c>
      <c r="E628" s="96">
        <f>Data__2[[#This Row],[Project_2]]/K$4</f>
        <v>0.13324326988774154</v>
      </c>
      <c r="F628" s="96">
        <f>Data__2[[#This Row],[Market]]/L$4</f>
        <v>-7.2716599796783354E-2</v>
      </c>
      <c r="G628" s="35">
        <f>L$24*Data__2[[#This Row],[Return Market]]*J$4</f>
        <v>-4.0398110998213017</v>
      </c>
      <c r="H628" s="35">
        <f>M$24*Data__2[[#This Row],[Return Market]]*K$4</f>
        <v>-4.2418016548123676</v>
      </c>
      <c r="I628" s="35"/>
      <c r="J628" s="35"/>
      <c r="K628" s="35"/>
      <c r="L628" s="35"/>
      <c r="M628" s="35"/>
    </row>
    <row r="629" spans="1:13">
      <c r="A629" s="35">
        <v>-12.116751892531919</v>
      </c>
      <c r="B629" s="35">
        <v>-1.4696281380135172</v>
      </c>
      <c r="C629" s="35">
        <v>-33.388260184803769</v>
      </c>
      <c r="D629" s="96">
        <f>Data__2[[#This Row],[Project_1]]/J$4</f>
        <v>-8.0778345950212799E-2</v>
      </c>
      <c r="E629" s="96">
        <f>Data__2[[#This Row],[Project_2]]/K$4</f>
        <v>-9.797520920090114E-3</v>
      </c>
      <c r="F629" s="96">
        <f>Data__2[[#This Row],[Market]]/L$4</f>
        <v>-3.3388260184803772E-2</v>
      </c>
      <c r="G629" s="35">
        <f>L$24*Data__2[[#This Row],[Return Market]]*J$4</f>
        <v>-1.8549033436002116</v>
      </c>
      <c r="H629" s="35">
        <f>M$24*Data__2[[#This Row],[Return Market]]*K$4</f>
        <v>-1.9476485107802226</v>
      </c>
      <c r="I629" s="35"/>
      <c r="J629" s="35"/>
      <c r="K629" s="35"/>
      <c r="L629" s="35"/>
      <c r="M629" s="35"/>
    </row>
    <row r="630" spans="1:13">
      <c r="A630" s="35">
        <v>17.735992223605408</v>
      </c>
      <c r="B630" s="35">
        <v>7.9731950713426309</v>
      </c>
      <c r="C630" s="35">
        <v>70.956807301775328</v>
      </c>
      <c r="D630" s="96">
        <f>Data__2[[#This Row],[Project_1]]/J$4</f>
        <v>0.11823994815736938</v>
      </c>
      <c r="E630" s="96">
        <f>Data__2[[#This Row],[Project_2]]/K$4</f>
        <v>5.3154633808950871E-2</v>
      </c>
      <c r="F630" s="96">
        <f>Data__2[[#This Row],[Market]]/L$4</f>
        <v>7.0956807301775324E-2</v>
      </c>
      <c r="G630" s="35">
        <f>L$24*Data__2[[#This Row],[Return Market]]*J$4</f>
        <v>3.9420448500986338</v>
      </c>
      <c r="H630" s="35">
        <f>M$24*Data__2[[#This Row],[Return Market]]*K$4</f>
        <v>4.1391470926035661</v>
      </c>
      <c r="I630" s="35"/>
      <c r="J630" s="35"/>
      <c r="K630" s="35"/>
      <c r="L630" s="35"/>
      <c r="M630" s="35"/>
    </row>
    <row r="631" spans="1:13">
      <c r="A631" s="35">
        <v>11.90165397110658</v>
      </c>
      <c r="B631" s="35">
        <v>-4.6815169180957135</v>
      </c>
      <c r="C631" s="35">
        <v>-32.494434155840409</v>
      </c>
      <c r="D631" s="96">
        <f>Data__2[[#This Row],[Project_1]]/J$4</f>
        <v>7.9344359807377196E-2</v>
      </c>
      <c r="E631" s="96">
        <f>Data__2[[#This Row],[Project_2]]/K$4</f>
        <v>-3.1210112787304758E-2</v>
      </c>
      <c r="F631" s="96">
        <f>Data__2[[#This Row],[Market]]/L$4</f>
        <v>-3.2494434155840406E-2</v>
      </c>
      <c r="G631" s="35">
        <f>L$24*Data__2[[#This Row],[Return Market]]*J$4</f>
        <v>-1.8052463419911358</v>
      </c>
      <c r="H631" s="35">
        <f>M$24*Data__2[[#This Row],[Return Market]]*K$4</f>
        <v>-1.8955086590906929</v>
      </c>
      <c r="I631" s="35"/>
      <c r="J631" s="35"/>
      <c r="K631" s="35"/>
      <c r="L631" s="35"/>
      <c r="M631" s="35"/>
    </row>
    <row r="632" spans="1:13">
      <c r="A632" s="35">
        <v>28.477881226676558</v>
      </c>
      <c r="B632" s="35">
        <v>0.99359415588262578</v>
      </c>
      <c r="C632" s="35">
        <v>-28.489811964463868</v>
      </c>
      <c r="D632" s="96">
        <f>Data__2[[#This Row],[Project_1]]/J$4</f>
        <v>0.18985254151117706</v>
      </c>
      <c r="E632" s="96">
        <f>Data__2[[#This Row],[Project_2]]/K$4</f>
        <v>6.6239610392175054E-3</v>
      </c>
      <c r="F632" s="96">
        <f>Data__2[[#This Row],[Market]]/L$4</f>
        <v>-2.8489811964463867E-2</v>
      </c>
      <c r="G632" s="35">
        <f>L$24*Data__2[[#This Row],[Return Market]]*J$4</f>
        <v>-1.5827673313591055</v>
      </c>
      <c r="H632" s="35">
        <f>M$24*Data__2[[#This Row],[Return Market]]*K$4</f>
        <v>-1.6619056979270612</v>
      </c>
      <c r="I632" s="35"/>
      <c r="J632" s="35"/>
      <c r="K632" s="35"/>
      <c r="L632" s="35"/>
      <c r="M632" s="35"/>
    </row>
    <row r="633" spans="1:13">
      <c r="A633" s="35">
        <v>-14.372418945158817</v>
      </c>
      <c r="B633" s="35">
        <v>-0.87626498497827399</v>
      </c>
      <c r="C633" s="35">
        <v>7.1070859197692329</v>
      </c>
      <c r="D633" s="96">
        <f>Data__2[[#This Row],[Project_1]]/J$4</f>
        <v>-9.5816126301058777E-2</v>
      </c>
      <c r="E633" s="96">
        <f>Data__2[[#This Row],[Project_2]]/K$4</f>
        <v>-5.8417665665218268E-3</v>
      </c>
      <c r="F633" s="96">
        <f>Data__2[[#This Row],[Market]]/L$4</f>
        <v>7.107085919769233E-3</v>
      </c>
      <c r="G633" s="35">
        <f>L$24*Data__2[[#This Row],[Return Market]]*J$4</f>
        <v>0.39483810665384672</v>
      </c>
      <c r="H633" s="35">
        <f>M$24*Data__2[[#This Row],[Return Market]]*K$4</f>
        <v>0.41458001198653915</v>
      </c>
      <c r="I633" s="35"/>
      <c r="J633" s="35"/>
      <c r="K633" s="35"/>
      <c r="L633" s="35"/>
      <c r="M633" s="35"/>
    </row>
    <row r="634" spans="1:13">
      <c r="A634" s="35">
        <v>51.901409764014204</v>
      </c>
      <c r="B634" s="35">
        <v>15.599430803324395</v>
      </c>
      <c r="C634" s="35">
        <v>283.00472428615058</v>
      </c>
      <c r="D634" s="96">
        <f>Data__2[[#This Row],[Project_1]]/J$4</f>
        <v>0.34600939842676137</v>
      </c>
      <c r="E634" s="96">
        <f>Data__2[[#This Row],[Project_2]]/K$4</f>
        <v>0.10399620535549597</v>
      </c>
      <c r="F634" s="96">
        <f>Data__2[[#This Row],[Market]]/L$4</f>
        <v>0.28300472428615059</v>
      </c>
      <c r="G634" s="35">
        <f>L$24*Data__2[[#This Row],[Return Market]]*J$4</f>
        <v>15.722484682563939</v>
      </c>
      <c r="H634" s="35">
        <f>M$24*Data__2[[#This Row],[Return Market]]*K$4</f>
        <v>16.50860891669214</v>
      </c>
      <c r="I634" s="35"/>
      <c r="J634" s="35"/>
      <c r="K634" s="35"/>
      <c r="L634" s="35"/>
      <c r="M634" s="35"/>
    </row>
    <row r="635" spans="1:13">
      <c r="A635" s="35">
        <v>9.3945660535276758</v>
      </c>
      <c r="B635" s="35">
        <v>15.814837495193396</v>
      </c>
      <c r="C635" s="35">
        <v>-106.02730687336083</v>
      </c>
      <c r="D635" s="96">
        <f>Data__2[[#This Row],[Project_1]]/J$4</f>
        <v>6.2630440356851169E-2</v>
      </c>
      <c r="E635" s="96">
        <f>Data__2[[#This Row],[Project_2]]/K$4</f>
        <v>0.10543224996795597</v>
      </c>
      <c r="F635" s="96">
        <f>Data__2[[#This Row],[Market]]/L$4</f>
        <v>-0.10602730687336083</v>
      </c>
      <c r="G635" s="35">
        <f>L$24*Data__2[[#This Row],[Return Market]]*J$4</f>
        <v>-5.8904059374089419</v>
      </c>
      <c r="H635" s="35">
        <f>M$24*Data__2[[#This Row],[Return Market]]*K$4</f>
        <v>-6.1849262342793896</v>
      </c>
      <c r="I635" s="35"/>
      <c r="J635" s="35"/>
      <c r="K635" s="35"/>
      <c r="L635" s="35"/>
      <c r="M635" s="35"/>
    </row>
    <row r="636" spans="1:13">
      <c r="A636" s="35">
        <v>4.1222441483172787</v>
      </c>
      <c r="B636" s="35">
        <v>15.564418718497944</v>
      </c>
      <c r="C636" s="35">
        <v>225.9605625103581</v>
      </c>
      <c r="D636" s="96">
        <f>Data__2[[#This Row],[Project_1]]/J$4</f>
        <v>2.7481627655448523E-2</v>
      </c>
      <c r="E636" s="96">
        <f>Data__2[[#This Row],[Project_2]]/K$4</f>
        <v>0.10376279145665296</v>
      </c>
      <c r="F636" s="96">
        <f>Data__2[[#This Row],[Market]]/L$4</f>
        <v>0.22596056251035809</v>
      </c>
      <c r="G636" s="35">
        <f>L$24*Data__2[[#This Row],[Return Market]]*J$4</f>
        <v>12.553364583908797</v>
      </c>
      <c r="H636" s="35">
        <f>M$24*Data__2[[#This Row],[Return Market]]*K$4</f>
        <v>13.18103281310424</v>
      </c>
      <c r="I636" s="35"/>
      <c r="J636" s="35"/>
      <c r="K636" s="35"/>
      <c r="L636" s="35"/>
      <c r="M636" s="35"/>
    </row>
    <row r="637" spans="1:13">
      <c r="A637" s="35">
        <v>44.012561343553884</v>
      </c>
      <c r="B637" s="35">
        <v>8.6047400964572169</v>
      </c>
      <c r="C637" s="35">
        <v>-15.296217711572538</v>
      </c>
      <c r="D637" s="96">
        <f>Data__2[[#This Row],[Project_1]]/J$4</f>
        <v>0.29341707562369257</v>
      </c>
      <c r="E637" s="96">
        <f>Data__2[[#This Row],[Project_2]]/K$4</f>
        <v>5.7364933976381448E-2</v>
      </c>
      <c r="F637" s="96">
        <f>Data__2[[#This Row],[Market]]/L$4</f>
        <v>-1.5296217711572538E-2</v>
      </c>
      <c r="G637" s="35">
        <f>L$24*Data__2[[#This Row],[Return Market]]*J$4</f>
        <v>-0.84978987286514207</v>
      </c>
      <c r="H637" s="35">
        <f>M$24*Data__2[[#This Row],[Return Market]]*K$4</f>
        <v>-0.89227936650839923</v>
      </c>
      <c r="I637" s="35"/>
      <c r="J637" s="35"/>
      <c r="K637" s="35"/>
      <c r="L637" s="35"/>
      <c r="M637" s="35"/>
    </row>
    <row r="638" spans="1:13">
      <c r="A638" s="35">
        <v>13.694486412290729</v>
      </c>
      <c r="B638" s="35">
        <v>14.345303030566251</v>
      </c>
      <c r="C638" s="35">
        <v>-11.984474725721768</v>
      </c>
      <c r="D638" s="96">
        <f>Data__2[[#This Row],[Project_1]]/J$4</f>
        <v>9.1296576081938197E-2</v>
      </c>
      <c r="E638" s="96">
        <f>Data__2[[#This Row],[Project_2]]/K$4</f>
        <v>9.5635353537108336E-2</v>
      </c>
      <c r="F638" s="96">
        <f>Data__2[[#This Row],[Market]]/L$4</f>
        <v>-1.1984474725721768E-2</v>
      </c>
      <c r="G638" s="35">
        <f>L$24*Data__2[[#This Row],[Return Market]]*J$4</f>
        <v>-0.66580415142898786</v>
      </c>
      <c r="H638" s="35">
        <f>M$24*Data__2[[#This Row],[Return Market]]*K$4</f>
        <v>-0.69909435900043726</v>
      </c>
      <c r="I638" s="35"/>
      <c r="J638" s="35"/>
      <c r="K638" s="35"/>
      <c r="L638" s="35"/>
      <c r="M638" s="35"/>
    </row>
    <row r="639" spans="1:13">
      <c r="A639" s="35">
        <v>37.42425191711088</v>
      </c>
      <c r="B639" s="35">
        <v>43.942372040343365</v>
      </c>
      <c r="C639" s="35">
        <v>310.44033610713569</v>
      </c>
      <c r="D639" s="96">
        <f>Data__2[[#This Row],[Project_1]]/J$4</f>
        <v>0.24949501278073918</v>
      </c>
      <c r="E639" s="96">
        <f>Data__2[[#This Row],[Project_2]]/K$4</f>
        <v>0.29294914693562241</v>
      </c>
      <c r="F639" s="96">
        <f>Data__2[[#This Row],[Market]]/L$4</f>
        <v>0.31044033610713567</v>
      </c>
      <c r="G639" s="35">
        <f>L$24*Data__2[[#This Row],[Return Market]]*J$4</f>
        <v>17.246685339285335</v>
      </c>
      <c r="H639" s="35">
        <f>M$24*Data__2[[#This Row],[Return Market]]*K$4</f>
        <v>18.109019606249603</v>
      </c>
      <c r="I639" s="35"/>
      <c r="J639" s="35"/>
      <c r="K639" s="35"/>
      <c r="L639" s="35"/>
      <c r="M639" s="35"/>
    </row>
    <row r="640" spans="1:13">
      <c r="A640" s="35">
        <v>29.19947685919777</v>
      </c>
      <c r="B640" s="35">
        <v>0.14721294470149537</v>
      </c>
      <c r="C640" s="35">
        <v>41.365267834440431</v>
      </c>
      <c r="D640" s="96">
        <f>Data__2[[#This Row],[Project_1]]/J$4</f>
        <v>0.19466317906131847</v>
      </c>
      <c r="E640" s="96">
        <f>Data__2[[#This Row],[Project_2]]/K$4</f>
        <v>9.8141963134330259E-4</v>
      </c>
      <c r="F640" s="96">
        <f>Data__2[[#This Row],[Market]]/L$4</f>
        <v>4.1365267834440431E-2</v>
      </c>
      <c r="G640" s="35">
        <f>L$24*Data__2[[#This Row],[Return Market]]*J$4</f>
        <v>2.2980704352466934</v>
      </c>
      <c r="H640" s="35">
        <f>M$24*Data__2[[#This Row],[Return Market]]*K$4</f>
        <v>2.4129739570090285</v>
      </c>
      <c r="I640" s="35"/>
      <c r="J640" s="35"/>
      <c r="K640" s="35"/>
      <c r="L640" s="35"/>
      <c r="M640" s="35"/>
    </row>
    <row r="641" spans="1:13">
      <c r="A641" s="35">
        <v>-31.698623391837117</v>
      </c>
      <c r="B641" s="35">
        <v>-3.0977518436443461</v>
      </c>
      <c r="C641" s="35">
        <v>-16.6939180479187</v>
      </c>
      <c r="D641" s="96">
        <f>Data__2[[#This Row],[Project_1]]/J$4</f>
        <v>-0.21132415594558077</v>
      </c>
      <c r="E641" s="96">
        <f>Data__2[[#This Row],[Project_2]]/K$4</f>
        <v>-2.0651678957628972E-2</v>
      </c>
      <c r="F641" s="96">
        <f>Data__2[[#This Row],[Market]]/L$4</f>
        <v>-1.6693918047918699E-2</v>
      </c>
      <c r="G641" s="35">
        <f>L$24*Data__2[[#This Row],[Return Market]]*J$4</f>
        <v>-0.9274398915510399</v>
      </c>
      <c r="H641" s="35">
        <f>M$24*Data__2[[#This Row],[Return Market]]*K$4</f>
        <v>-0.97381188612859193</v>
      </c>
      <c r="I641" s="35"/>
      <c r="J641" s="35"/>
      <c r="K641" s="35"/>
      <c r="L641" s="35"/>
      <c r="M641" s="35"/>
    </row>
    <row r="642" spans="1:13">
      <c r="A642" s="35">
        <v>-19.648714718690552</v>
      </c>
      <c r="B642" s="35">
        <v>-12.476545852468551</v>
      </c>
      <c r="C642" s="35">
        <v>-177.96791390788178</v>
      </c>
      <c r="D642" s="96">
        <f>Data__2[[#This Row],[Project_1]]/J$4</f>
        <v>-0.13099143145793701</v>
      </c>
      <c r="E642" s="96">
        <f>Data__2[[#This Row],[Project_2]]/K$4</f>
        <v>-8.3176972349790337E-2</v>
      </c>
      <c r="F642" s="96">
        <f>Data__2[[#This Row],[Market]]/L$4</f>
        <v>-0.17796791390788178</v>
      </c>
      <c r="G642" s="35">
        <f>L$24*Data__2[[#This Row],[Return Market]]*J$4</f>
        <v>-9.8871063282156655</v>
      </c>
      <c r="H642" s="35">
        <f>M$24*Data__2[[#This Row],[Return Market]]*K$4</f>
        <v>-10.381461644626452</v>
      </c>
      <c r="I642" s="35"/>
      <c r="J642" s="35"/>
      <c r="K642" s="35"/>
      <c r="L642" s="35"/>
      <c r="M642" s="35"/>
    </row>
    <row r="643" spans="1:13">
      <c r="A643" s="35">
        <v>12.981994219389168</v>
      </c>
      <c r="B643" s="35">
        <v>-4.6803175751359518</v>
      </c>
      <c r="C643" s="35">
        <v>96.178226066720299</v>
      </c>
      <c r="D643" s="96">
        <f>Data__2[[#This Row],[Project_1]]/J$4</f>
        <v>8.6546628129261116E-2</v>
      </c>
      <c r="E643" s="96">
        <f>Data__2[[#This Row],[Project_2]]/K$4</f>
        <v>-3.1202117167573012E-2</v>
      </c>
      <c r="F643" s="96">
        <f>Data__2[[#This Row],[Market]]/L$4</f>
        <v>9.6178226066720302E-2</v>
      </c>
      <c r="G643" s="35">
        <f>L$24*Data__2[[#This Row],[Return Market]]*J$4</f>
        <v>5.3432347814844672</v>
      </c>
      <c r="H643" s="35">
        <f>M$24*Data__2[[#This Row],[Return Market]]*K$4</f>
        <v>5.610396520558691</v>
      </c>
      <c r="I643" s="35"/>
      <c r="J643" s="35"/>
      <c r="K643" s="35"/>
      <c r="L643" s="35"/>
      <c r="M643" s="35"/>
    </row>
    <row r="644" spans="1:13">
      <c r="A644" s="35">
        <v>18.274768373275727</v>
      </c>
      <c r="B644" s="35">
        <v>3.2062372687833367</v>
      </c>
      <c r="C644" s="35">
        <v>253.81191382984625</v>
      </c>
      <c r="D644" s="96">
        <f>Data__2[[#This Row],[Project_1]]/J$4</f>
        <v>0.12183178915517151</v>
      </c>
      <c r="E644" s="96">
        <f>Data__2[[#This Row],[Project_2]]/K$4</f>
        <v>2.1374915125222244E-2</v>
      </c>
      <c r="F644" s="96">
        <f>Data__2[[#This Row],[Market]]/L$4</f>
        <v>0.25381191382984625</v>
      </c>
      <c r="G644" s="35">
        <f>L$24*Data__2[[#This Row],[Return Market]]*J$4</f>
        <v>14.10066187943592</v>
      </c>
      <c r="H644" s="35">
        <f>M$24*Data__2[[#This Row],[Return Market]]*K$4</f>
        <v>14.805694973407718</v>
      </c>
      <c r="I644" s="35"/>
      <c r="J644" s="35"/>
      <c r="K644" s="35"/>
      <c r="L644" s="35"/>
      <c r="M644" s="35"/>
    </row>
    <row r="645" spans="1:13">
      <c r="A645" s="35">
        <v>52.366912339409026</v>
      </c>
      <c r="B645" s="35">
        <v>7.8372711610397943</v>
      </c>
      <c r="C645" s="35">
        <v>36.628521277912597</v>
      </c>
      <c r="D645" s="96">
        <f>Data__2[[#This Row],[Project_1]]/J$4</f>
        <v>0.34911274892939353</v>
      </c>
      <c r="E645" s="96">
        <f>Data__2[[#This Row],[Project_2]]/K$4</f>
        <v>5.2248474406931963E-2</v>
      </c>
      <c r="F645" s="96">
        <f>Data__2[[#This Row],[Market]]/L$4</f>
        <v>3.66285212779126E-2</v>
      </c>
      <c r="G645" s="35">
        <f>L$24*Data__2[[#This Row],[Return Market]]*J$4</f>
        <v>2.0349178487729245</v>
      </c>
      <c r="H645" s="35">
        <f>M$24*Data__2[[#This Row],[Return Market]]*K$4</f>
        <v>2.1366637412115712</v>
      </c>
      <c r="I645" s="35"/>
      <c r="J645" s="35"/>
      <c r="K645" s="35"/>
      <c r="L645" s="35"/>
      <c r="M645" s="35"/>
    </row>
    <row r="646" spans="1:13">
      <c r="A646" s="35">
        <v>19.347493862872405</v>
      </c>
      <c r="B646" s="35">
        <v>10.227927472958177</v>
      </c>
      <c r="C646" s="35">
        <v>98.664966205841253</v>
      </c>
      <c r="D646" s="96">
        <f>Data__2[[#This Row],[Project_1]]/J$4</f>
        <v>0.12898329241914935</v>
      </c>
      <c r="E646" s="96">
        <f>Data__2[[#This Row],[Project_2]]/K$4</f>
        <v>6.8186183153054511E-2</v>
      </c>
      <c r="F646" s="96">
        <f>Data__2[[#This Row],[Market]]/L$4</f>
        <v>9.8664966205841254E-2</v>
      </c>
      <c r="G646" s="35">
        <f>L$24*Data__2[[#This Row],[Return Market]]*J$4</f>
        <v>5.4813870114356309</v>
      </c>
      <c r="H646" s="35">
        <f>M$24*Data__2[[#This Row],[Return Market]]*K$4</f>
        <v>5.755456362007414</v>
      </c>
      <c r="I646" s="35"/>
      <c r="J646" s="35"/>
      <c r="K646" s="35"/>
      <c r="L646" s="35"/>
      <c r="M646" s="35"/>
    </row>
    <row r="647" spans="1:13">
      <c r="A647" s="35">
        <v>-12.641219665042243</v>
      </c>
      <c r="B647" s="35">
        <v>-8.402498632225587</v>
      </c>
      <c r="C647" s="35">
        <v>-256.55297395102991</v>
      </c>
      <c r="D647" s="96">
        <f>Data__2[[#This Row],[Project_1]]/J$4</f>
        <v>-8.4274797766948281E-2</v>
      </c>
      <c r="E647" s="96">
        <f>Data__2[[#This Row],[Project_2]]/K$4</f>
        <v>-5.6016657548170583E-2</v>
      </c>
      <c r="F647" s="96">
        <f>Data__2[[#This Row],[Market]]/L$4</f>
        <v>-0.25655297395102994</v>
      </c>
      <c r="G647" s="35">
        <f>L$24*Data__2[[#This Row],[Return Market]]*J$4</f>
        <v>-14.252942997279458</v>
      </c>
      <c r="H647" s="35">
        <f>M$24*Data__2[[#This Row],[Return Market]]*K$4</f>
        <v>-14.965590147143432</v>
      </c>
      <c r="I647" s="35"/>
      <c r="J647" s="35"/>
      <c r="K647" s="35"/>
      <c r="L647" s="35"/>
      <c r="M647" s="35"/>
    </row>
    <row r="648" spans="1:13">
      <c r="A648" s="35">
        <v>13.577879430037363</v>
      </c>
      <c r="B648" s="35">
        <v>-0.54368371888432065</v>
      </c>
      <c r="C648" s="35">
        <v>22.157684350673733</v>
      </c>
      <c r="D648" s="96">
        <f>Data__2[[#This Row],[Project_1]]/J$4</f>
        <v>9.0519196200249091E-2</v>
      </c>
      <c r="E648" s="96">
        <f>Data__2[[#This Row],[Project_2]]/K$4</f>
        <v>-3.6245581258954711E-3</v>
      </c>
      <c r="F648" s="96">
        <f>Data__2[[#This Row],[Market]]/L$4</f>
        <v>2.2157684350673734E-2</v>
      </c>
      <c r="G648" s="35">
        <f>L$24*Data__2[[#This Row],[Return Market]]*J$4</f>
        <v>1.23098246392632</v>
      </c>
      <c r="H648" s="35">
        <f>M$24*Data__2[[#This Row],[Return Market]]*K$4</f>
        <v>1.2925315871226362</v>
      </c>
      <c r="I648" s="35"/>
      <c r="J648" s="35"/>
      <c r="K648" s="35"/>
      <c r="L648" s="35"/>
      <c r="M648" s="35"/>
    </row>
    <row r="649" spans="1:13">
      <c r="A649" s="35">
        <v>15.034198320510393</v>
      </c>
      <c r="B649" s="35">
        <v>-1.167207693157561</v>
      </c>
      <c r="C649" s="35">
        <v>11.719011507162108</v>
      </c>
      <c r="D649" s="96">
        <f>Data__2[[#This Row],[Project_1]]/J$4</f>
        <v>0.10022798880340263</v>
      </c>
      <c r="E649" s="96">
        <f>Data__2[[#This Row],[Project_2]]/K$4</f>
        <v>-7.781384621050407E-3</v>
      </c>
      <c r="F649" s="96">
        <f>Data__2[[#This Row],[Market]]/L$4</f>
        <v>1.1719011507162107E-2</v>
      </c>
      <c r="G649" s="35">
        <f>L$24*Data__2[[#This Row],[Return Market]]*J$4</f>
        <v>0.65105619484234001</v>
      </c>
      <c r="H649" s="35">
        <f>M$24*Data__2[[#This Row],[Return Market]]*K$4</f>
        <v>0.68360900458445717</v>
      </c>
      <c r="I649" s="35"/>
      <c r="J649" s="35"/>
      <c r="K649" s="35"/>
      <c r="L649" s="35"/>
      <c r="M649" s="35"/>
    </row>
    <row r="650" spans="1:13">
      <c r="A650" s="35">
        <v>6.6743593877630865</v>
      </c>
      <c r="B650" s="35">
        <v>18.779554837542392</v>
      </c>
      <c r="C650" s="35">
        <v>183.98837239698921</v>
      </c>
      <c r="D650" s="96">
        <f>Data__2[[#This Row],[Project_1]]/J$4</f>
        <v>4.4495729251753907E-2</v>
      </c>
      <c r="E650" s="96">
        <f>Data__2[[#This Row],[Project_2]]/K$4</f>
        <v>0.12519703225028261</v>
      </c>
      <c r="F650" s="96">
        <f>Data__2[[#This Row],[Market]]/L$4</f>
        <v>0.1839883723969892</v>
      </c>
      <c r="G650" s="35">
        <f>L$24*Data__2[[#This Row],[Return Market]]*J$4</f>
        <v>10.221576244277189</v>
      </c>
      <c r="H650" s="35">
        <f>M$24*Data__2[[#This Row],[Return Market]]*K$4</f>
        <v>10.732655056491051</v>
      </c>
      <c r="I650" s="35"/>
      <c r="J650" s="35"/>
      <c r="K650" s="35"/>
      <c r="L650" s="35"/>
      <c r="M650" s="35"/>
    </row>
    <row r="651" spans="1:13">
      <c r="A651" s="35">
        <v>-1.2392370231709151</v>
      </c>
      <c r="B651" s="35">
        <v>-1.7387530490771876</v>
      </c>
      <c r="C651" s="35">
        <v>-327.37666889388993</v>
      </c>
      <c r="D651" s="96">
        <f>Data__2[[#This Row],[Project_1]]/J$4</f>
        <v>-8.2615801544727672E-3</v>
      </c>
      <c r="E651" s="96">
        <f>Data__2[[#This Row],[Project_2]]/K$4</f>
        <v>-1.1591686993847918E-2</v>
      </c>
      <c r="F651" s="96">
        <f>Data__2[[#This Row],[Market]]/L$4</f>
        <v>-0.32737666889388994</v>
      </c>
      <c r="G651" s="35">
        <f>L$24*Data__2[[#This Row],[Return Market]]*J$4</f>
        <v>-18.187592716327242</v>
      </c>
      <c r="H651" s="35">
        <f>M$24*Data__2[[#This Row],[Return Market]]*K$4</f>
        <v>-19.096972352143602</v>
      </c>
      <c r="I651" s="35"/>
      <c r="J651" s="35"/>
      <c r="K651" s="35"/>
      <c r="L651" s="35"/>
      <c r="M651" s="35"/>
    </row>
    <row r="652" spans="1:13">
      <c r="A652" s="35">
        <v>10.969156145856902</v>
      </c>
      <c r="B652" s="35">
        <v>33.607661654836349</v>
      </c>
      <c r="C652" s="35">
        <v>384.92783393784538</v>
      </c>
      <c r="D652" s="96">
        <f>Data__2[[#This Row],[Project_1]]/J$4</f>
        <v>7.3127707639046011E-2</v>
      </c>
      <c r="E652" s="96">
        <f>Data__2[[#This Row],[Project_2]]/K$4</f>
        <v>0.224051077698909</v>
      </c>
      <c r="F652" s="96">
        <f>Data__2[[#This Row],[Market]]/L$4</f>
        <v>0.38492783393784535</v>
      </c>
      <c r="G652" s="35">
        <f>L$24*Data__2[[#This Row],[Return Market]]*J$4</f>
        <v>21.384879663213656</v>
      </c>
      <c r="H652" s="35">
        <f>M$24*Data__2[[#This Row],[Return Market]]*K$4</f>
        <v>22.454123646374342</v>
      </c>
      <c r="I652" s="35"/>
      <c r="J652" s="35"/>
      <c r="K652" s="35"/>
      <c r="L652" s="35"/>
      <c r="M652" s="35"/>
    </row>
    <row r="653" spans="1:13">
      <c r="A653" s="35">
        <v>9.7335503607172527</v>
      </c>
      <c r="B653" s="35">
        <v>24.514997376085248</v>
      </c>
      <c r="C653" s="35">
        <v>190.37517974558432</v>
      </c>
      <c r="D653" s="96">
        <f>Data__2[[#This Row],[Project_1]]/J$4</f>
        <v>6.4890335738115021E-2</v>
      </c>
      <c r="E653" s="96">
        <f>Data__2[[#This Row],[Project_2]]/K$4</f>
        <v>0.16343331584056831</v>
      </c>
      <c r="F653" s="96">
        <f>Data__2[[#This Row],[Market]]/L$4</f>
        <v>0.19037517974558432</v>
      </c>
      <c r="G653" s="35">
        <f>L$24*Data__2[[#This Row],[Return Market]]*J$4</f>
        <v>10.576398874754696</v>
      </c>
      <c r="H653" s="35">
        <f>M$24*Data__2[[#This Row],[Return Market]]*K$4</f>
        <v>11.105218818492434</v>
      </c>
      <c r="I653" s="35"/>
      <c r="J653" s="35"/>
      <c r="K653" s="35"/>
      <c r="L653" s="35"/>
      <c r="M653" s="35"/>
    </row>
    <row r="654" spans="1:13">
      <c r="A654" s="35">
        <v>25.438099990766219</v>
      </c>
      <c r="B654" s="35">
        <v>26.464023821389983</v>
      </c>
      <c r="C654" s="35">
        <v>-42.140579048793427</v>
      </c>
      <c r="D654" s="96">
        <f>Data__2[[#This Row],[Project_1]]/J$4</f>
        <v>0.1695873332717748</v>
      </c>
      <c r="E654" s="96">
        <f>Data__2[[#This Row],[Project_2]]/K$4</f>
        <v>0.17642682547593322</v>
      </c>
      <c r="F654" s="96">
        <f>Data__2[[#This Row],[Market]]/L$4</f>
        <v>-4.2140579048793425E-2</v>
      </c>
      <c r="G654" s="35">
        <f>L$24*Data__2[[#This Row],[Return Market]]*J$4</f>
        <v>-2.3411432804885264</v>
      </c>
      <c r="H654" s="35">
        <f>M$24*Data__2[[#This Row],[Return Market]]*K$4</f>
        <v>-2.4582004445129528</v>
      </c>
      <c r="I654" s="35"/>
      <c r="J654" s="35"/>
      <c r="K654" s="35"/>
      <c r="L654" s="35"/>
      <c r="M654" s="35"/>
    </row>
    <row r="655" spans="1:13">
      <c r="A655" s="35">
        <v>36.196130219250037</v>
      </c>
      <c r="B655" s="35">
        <v>21.093991016748763</v>
      </c>
      <c r="C655" s="35">
        <v>398.2134120427346</v>
      </c>
      <c r="D655" s="96">
        <f>Data__2[[#This Row],[Project_1]]/J$4</f>
        <v>0.24130753479500025</v>
      </c>
      <c r="E655" s="96">
        <f>Data__2[[#This Row],[Project_2]]/K$4</f>
        <v>0.14062660677832509</v>
      </c>
      <c r="F655" s="96">
        <f>Data__2[[#This Row],[Market]]/L$4</f>
        <v>0.39821341204273458</v>
      </c>
      <c r="G655" s="35">
        <f>L$24*Data__2[[#This Row],[Return Market]]*J$4</f>
        <v>22.122967335707504</v>
      </c>
      <c r="H655" s="35">
        <f>M$24*Data__2[[#This Row],[Return Market]]*K$4</f>
        <v>23.229115702492884</v>
      </c>
      <c r="I655" s="35"/>
      <c r="J655" s="35"/>
      <c r="K655" s="35"/>
      <c r="L655" s="35"/>
      <c r="M655" s="35"/>
    </row>
    <row r="656" spans="1:13">
      <c r="A656" s="35">
        <v>30.29572495327136</v>
      </c>
      <c r="B656" s="35">
        <v>17.94205742799749</v>
      </c>
      <c r="C656" s="35">
        <v>221.42839883106387</v>
      </c>
      <c r="D656" s="96">
        <f>Data__2[[#This Row],[Project_1]]/J$4</f>
        <v>0.20197149968847575</v>
      </c>
      <c r="E656" s="96">
        <f>Data__2[[#This Row],[Project_2]]/K$4</f>
        <v>0.11961371618664994</v>
      </c>
      <c r="F656" s="96">
        <f>Data__2[[#This Row],[Market]]/L$4</f>
        <v>0.22142839883106388</v>
      </c>
      <c r="G656" s="35">
        <f>L$24*Data__2[[#This Row],[Return Market]]*J$4</f>
        <v>12.301577712836897</v>
      </c>
      <c r="H656" s="35">
        <f>M$24*Data__2[[#This Row],[Return Market]]*K$4</f>
        <v>12.916656598478744</v>
      </c>
      <c r="I656" s="35"/>
      <c r="J656" s="35"/>
      <c r="K656" s="35"/>
      <c r="L656" s="35"/>
      <c r="M656" s="35"/>
    </row>
    <row r="657" spans="1:13">
      <c r="A657" s="35">
        <v>-6.4271241160844497</v>
      </c>
      <c r="B657" s="35">
        <v>6.4590027452653169</v>
      </c>
      <c r="C657" s="35">
        <v>27.599896730698092</v>
      </c>
      <c r="D657" s="96">
        <f>Data__2[[#This Row],[Project_1]]/J$4</f>
        <v>-4.2847494107229663E-2</v>
      </c>
      <c r="E657" s="96">
        <f>Data__2[[#This Row],[Project_2]]/K$4</f>
        <v>4.3060018301768782E-2</v>
      </c>
      <c r="F657" s="96">
        <f>Data__2[[#This Row],[Market]]/L$4</f>
        <v>2.7599896730698091E-2</v>
      </c>
      <c r="G657" s="35">
        <f>L$24*Data__2[[#This Row],[Return Market]]*J$4</f>
        <v>1.5333275961498958</v>
      </c>
      <c r="H657" s="35">
        <f>M$24*Data__2[[#This Row],[Return Market]]*K$4</f>
        <v>1.6099939759573907</v>
      </c>
      <c r="I657" s="35"/>
      <c r="J657" s="35"/>
      <c r="K657" s="35"/>
      <c r="L657" s="35"/>
      <c r="M657" s="35"/>
    </row>
    <row r="658" spans="1:13">
      <c r="A658" s="35">
        <v>19.945520494192216</v>
      </c>
      <c r="B658" s="35">
        <v>31.388806040505468</v>
      </c>
      <c r="C658" s="35">
        <v>285.09417794573267</v>
      </c>
      <c r="D658" s="96">
        <f>Data__2[[#This Row],[Project_1]]/J$4</f>
        <v>0.1329701366279481</v>
      </c>
      <c r="E658" s="96">
        <f>Data__2[[#This Row],[Project_2]]/K$4</f>
        <v>0.20925870693670312</v>
      </c>
      <c r="F658" s="96">
        <f>Data__2[[#This Row],[Market]]/L$4</f>
        <v>0.28509417794573266</v>
      </c>
      <c r="G658" s="35">
        <f>L$24*Data__2[[#This Row],[Return Market]]*J$4</f>
        <v>15.838565441429612</v>
      </c>
      <c r="H658" s="35">
        <f>M$24*Data__2[[#This Row],[Return Market]]*K$4</f>
        <v>16.630493713501096</v>
      </c>
      <c r="I658" s="35"/>
      <c r="J658" s="35"/>
      <c r="K658" s="35"/>
      <c r="L658" s="35"/>
      <c r="M658" s="35"/>
    </row>
    <row r="659" spans="1:13">
      <c r="A659" s="35">
        <v>-10.874167602675968</v>
      </c>
      <c r="B659" s="35">
        <v>5.5065834983446491</v>
      </c>
      <c r="C659" s="35">
        <v>-47.457611433569781</v>
      </c>
      <c r="D659" s="96">
        <f>Data__2[[#This Row],[Project_1]]/J$4</f>
        <v>-7.2494450684506453E-2</v>
      </c>
      <c r="E659" s="96">
        <f>Data__2[[#This Row],[Project_2]]/K$4</f>
        <v>3.6710556655630992E-2</v>
      </c>
      <c r="F659" s="96">
        <f>Data__2[[#This Row],[Market]]/L$4</f>
        <v>-4.7457611433569781E-2</v>
      </c>
      <c r="G659" s="35">
        <f>L$24*Data__2[[#This Row],[Return Market]]*J$4</f>
        <v>-2.6365339685316576</v>
      </c>
      <c r="H659" s="35">
        <f>M$24*Data__2[[#This Row],[Return Market]]*K$4</f>
        <v>-2.768360666958241</v>
      </c>
      <c r="I659" s="35"/>
      <c r="J659" s="35"/>
      <c r="K659" s="35"/>
      <c r="L659" s="35"/>
      <c r="M659" s="35"/>
    </row>
    <row r="660" spans="1:13">
      <c r="A660" s="35">
        <v>-15.436330946971335</v>
      </c>
      <c r="B660" s="35">
        <v>8.4141882263266403</v>
      </c>
      <c r="C660" s="35">
        <v>55.465233053971602</v>
      </c>
      <c r="D660" s="96">
        <f>Data__2[[#This Row],[Project_1]]/J$4</f>
        <v>-0.1029088729798089</v>
      </c>
      <c r="E660" s="96">
        <f>Data__2[[#This Row],[Project_2]]/K$4</f>
        <v>5.6094588175510933E-2</v>
      </c>
      <c r="F660" s="96">
        <f>Data__2[[#This Row],[Market]]/L$4</f>
        <v>5.5465233053971601E-2</v>
      </c>
      <c r="G660" s="35">
        <f>L$24*Data__2[[#This Row],[Return Market]]*J$4</f>
        <v>3.081401836331759</v>
      </c>
      <c r="H660" s="35">
        <f>M$24*Data__2[[#This Row],[Return Market]]*K$4</f>
        <v>3.2354719281483479</v>
      </c>
      <c r="I660" s="35"/>
      <c r="J660" s="35"/>
      <c r="K660" s="35"/>
      <c r="L660" s="35"/>
      <c r="M660" s="35"/>
    </row>
    <row r="661" spans="1:13">
      <c r="A661" s="35">
        <v>30.493268658566976</v>
      </c>
      <c r="B661" s="35">
        <v>11.072255778291684</v>
      </c>
      <c r="C661" s="35">
        <v>98.047816295742678</v>
      </c>
      <c r="D661" s="96">
        <f>Data__2[[#This Row],[Project_1]]/J$4</f>
        <v>0.20328845772377985</v>
      </c>
      <c r="E661" s="96">
        <f>Data__2[[#This Row],[Project_2]]/K$4</f>
        <v>7.3815038521944557E-2</v>
      </c>
      <c r="F661" s="96">
        <f>Data__2[[#This Row],[Market]]/L$4</f>
        <v>9.8047816295742676E-2</v>
      </c>
      <c r="G661" s="35">
        <f>L$24*Data__2[[#This Row],[Return Market]]*J$4</f>
        <v>5.4471009053190436</v>
      </c>
      <c r="H661" s="35">
        <f>M$24*Data__2[[#This Row],[Return Market]]*K$4</f>
        <v>5.7194559505849965</v>
      </c>
      <c r="I661" s="35"/>
      <c r="J661" s="35"/>
      <c r="K661" s="35"/>
      <c r="L661" s="35"/>
      <c r="M661" s="35"/>
    </row>
    <row r="662" spans="1:13">
      <c r="A662" s="35">
        <v>3.7512917108669388</v>
      </c>
      <c r="B662" s="35">
        <v>2.5196416929080687</v>
      </c>
      <c r="C662" s="35">
        <v>-64.13002979815721</v>
      </c>
      <c r="D662" s="96">
        <f>Data__2[[#This Row],[Project_1]]/J$4</f>
        <v>2.5008611405779591E-2</v>
      </c>
      <c r="E662" s="96">
        <f>Data__2[[#This Row],[Project_2]]/K$4</f>
        <v>1.6797611286053792E-2</v>
      </c>
      <c r="F662" s="96">
        <f>Data__2[[#This Row],[Market]]/L$4</f>
        <v>-6.4130029798157212E-2</v>
      </c>
      <c r="G662" s="35">
        <f>L$24*Data__2[[#This Row],[Return Market]]*J$4</f>
        <v>-3.5627794332309604</v>
      </c>
      <c r="H662" s="35">
        <f>M$24*Data__2[[#This Row],[Return Market]]*K$4</f>
        <v>-3.740918404892509</v>
      </c>
      <c r="I662" s="35"/>
      <c r="J662" s="35"/>
      <c r="K662" s="35"/>
      <c r="L662" s="35"/>
      <c r="M662" s="35"/>
    </row>
    <row r="663" spans="1:13">
      <c r="A663" s="35">
        <v>40.957662049382677</v>
      </c>
      <c r="B663" s="35">
        <v>6.3127420879062495</v>
      </c>
      <c r="C663" s="35">
        <v>224.97682409772159</v>
      </c>
      <c r="D663" s="96">
        <f>Data__2[[#This Row],[Project_1]]/J$4</f>
        <v>0.27305108032921782</v>
      </c>
      <c r="E663" s="96">
        <f>Data__2[[#This Row],[Project_2]]/K$4</f>
        <v>4.2084947252708331E-2</v>
      </c>
      <c r="F663" s="96">
        <f>Data__2[[#This Row],[Market]]/L$4</f>
        <v>0.2249768240977216</v>
      </c>
      <c r="G663" s="35">
        <f>L$24*Data__2[[#This Row],[Return Market]]*J$4</f>
        <v>12.498712449873437</v>
      </c>
      <c r="H663" s="35">
        <f>M$24*Data__2[[#This Row],[Return Market]]*K$4</f>
        <v>13.123648072367111</v>
      </c>
      <c r="I663" s="35"/>
      <c r="J663" s="35"/>
      <c r="K663" s="35"/>
      <c r="L663" s="35"/>
      <c r="M663" s="35"/>
    </row>
    <row r="664" spans="1:13">
      <c r="A664" s="35">
        <v>6.1932987734419171</v>
      </c>
      <c r="B664" s="35">
        <v>7.3479337883634264</v>
      </c>
      <c r="C664" s="35">
        <v>86.875516423679983</v>
      </c>
      <c r="D664" s="96">
        <f>Data__2[[#This Row],[Project_1]]/J$4</f>
        <v>4.128865848961278E-2</v>
      </c>
      <c r="E664" s="96">
        <f>Data__2[[#This Row],[Project_2]]/K$4</f>
        <v>4.8986225255756174E-2</v>
      </c>
      <c r="F664" s="96">
        <f>Data__2[[#This Row],[Market]]/L$4</f>
        <v>8.687551642367998E-2</v>
      </c>
      <c r="G664" s="35">
        <f>L$24*Data__2[[#This Row],[Return Market]]*J$4</f>
        <v>4.8264175790933379</v>
      </c>
      <c r="H664" s="35">
        <f>M$24*Data__2[[#This Row],[Return Market]]*K$4</f>
        <v>5.0677384580480052</v>
      </c>
      <c r="I664" s="35"/>
      <c r="J664" s="35"/>
      <c r="K664" s="35"/>
      <c r="L664" s="35"/>
      <c r="M664" s="35"/>
    </row>
    <row r="665" spans="1:13">
      <c r="A665" s="35">
        <v>-23.327286046155862</v>
      </c>
      <c r="B665" s="35">
        <v>7.3117293196863926</v>
      </c>
      <c r="C665" s="35">
        <v>-223.83374487127628</v>
      </c>
      <c r="D665" s="96">
        <f>Data__2[[#This Row],[Project_1]]/J$4</f>
        <v>-0.15551524030770575</v>
      </c>
      <c r="E665" s="96">
        <f>Data__2[[#This Row],[Project_2]]/K$4</f>
        <v>4.8744862131242621E-2</v>
      </c>
      <c r="F665" s="96">
        <f>Data__2[[#This Row],[Market]]/L$4</f>
        <v>-0.22383374487127627</v>
      </c>
      <c r="G665" s="35">
        <f>L$24*Data__2[[#This Row],[Return Market]]*J$4</f>
        <v>-12.435208048404252</v>
      </c>
      <c r="H665" s="35">
        <f>M$24*Data__2[[#This Row],[Return Market]]*K$4</f>
        <v>-13.056968450824467</v>
      </c>
      <c r="I665" s="35"/>
      <c r="J665" s="35"/>
      <c r="K665" s="35"/>
      <c r="L665" s="35"/>
      <c r="M665" s="35"/>
    </row>
    <row r="666" spans="1:13">
      <c r="A666" s="35">
        <v>21.813610147364237</v>
      </c>
      <c r="B666" s="35">
        <v>20.065979053960628</v>
      </c>
      <c r="C666" s="35">
        <v>324.66428482935487</v>
      </c>
      <c r="D666" s="96">
        <f>Data__2[[#This Row],[Project_1]]/J$4</f>
        <v>0.14542406764909491</v>
      </c>
      <c r="E666" s="96">
        <f>Data__2[[#This Row],[Project_2]]/K$4</f>
        <v>0.13377319369307086</v>
      </c>
      <c r="F666" s="96">
        <f>Data__2[[#This Row],[Market]]/L$4</f>
        <v>0.32466428482935489</v>
      </c>
      <c r="G666" s="35">
        <f>L$24*Data__2[[#This Row],[Return Market]]*J$4</f>
        <v>18.036904712741958</v>
      </c>
      <c r="H666" s="35">
        <f>M$24*Data__2[[#This Row],[Return Market]]*K$4</f>
        <v>18.938749948379058</v>
      </c>
      <c r="I666" s="35"/>
      <c r="J666" s="35"/>
      <c r="K666" s="35"/>
      <c r="L666" s="35"/>
      <c r="M666" s="35"/>
    </row>
    <row r="667" spans="1:13">
      <c r="A667" s="35">
        <v>8.8597548333575027</v>
      </c>
      <c r="B667" s="35">
        <v>-5.1937567336098773</v>
      </c>
      <c r="C667" s="35">
        <v>-135.83864228983037</v>
      </c>
      <c r="D667" s="96">
        <f>Data__2[[#This Row],[Project_1]]/J$4</f>
        <v>5.9065032222383351E-2</v>
      </c>
      <c r="E667" s="96">
        <f>Data__2[[#This Row],[Project_2]]/K$4</f>
        <v>-3.4625044890732516E-2</v>
      </c>
      <c r="F667" s="96">
        <f>Data__2[[#This Row],[Market]]/L$4</f>
        <v>-0.13583864228983036</v>
      </c>
      <c r="G667" s="35">
        <f>L$24*Data__2[[#This Row],[Return Market]]*J$4</f>
        <v>-7.5465912383239182</v>
      </c>
      <c r="H667" s="35">
        <f>M$24*Data__2[[#This Row],[Return Market]]*K$4</f>
        <v>-7.923920800240114</v>
      </c>
      <c r="I667" s="35"/>
      <c r="J667" s="35"/>
      <c r="K667" s="35"/>
      <c r="L667" s="35"/>
      <c r="M667" s="35"/>
    </row>
    <row r="668" spans="1:13">
      <c r="A668" s="35">
        <v>-2.0602680136857856</v>
      </c>
      <c r="B668" s="35">
        <v>-4.1700395922312996</v>
      </c>
      <c r="C668" s="35">
        <v>-339.79479079629061</v>
      </c>
      <c r="D668" s="96">
        <f>Data__2[[#This Row],[Project_1]]/J$4</f>
        <v>-1.373512009123857E-2</v>
      </c>
      <c r="E668" s="96">
        <f>Data__2[[#This Row],[Project_2]]/K$4</f>
        <v>-2.7800263948208663E-2</v>
      </c>
      <c r="F668" s="96">
        <f>Data__2[[#This Row],[Market]]/L$4</f>
        <v>-0.3397947907962906</v>
      </c>
      <c r="G668" s="35">
        <f>L$24*Data__2[[#This Row],[Return Market]]*J$4</f>
        <v>-18.877488377571719</v>
      </c>
      <c r="H668" s="35">
        <f>M$24*Data__2[[#This Row],[Return Market]]*K$4</f>
        <v>-19.821362796450313</v>
      </c>
      <c r="I668" s="35"/>
      <c r="J668" s="35"/>
      <c r="K668" s="35"/>
      <c r="L668" s="35"/>
      <c r="M668" s="35"/>
    </row>
    <row r="669" spans="1:13">
      <c r="A669" s="35">
        <v>1.2854261873110264</v>
      </c>
      <c r="B669" s="35">
        <v>21.807121510813889</v>
      </c>
      <c r="C669" s="35">
        <v>12.20091604073329</v>
      </c>
      <c r="D669" s="96">
        <f>Data__2[[#This Row],[Project_1]]/J$4</f>
        <v>8.5695079154068429E-3</v>
      </c>
      <c r="E669" s="96">
        <f>Data__2[[#This Row],[Project_2]]/K$4</f>
        <v>0.14538081007209261</v>
      </c>
      <c r="F669" s="96">
        <f>Data__2[[#This Row],[Market]]/L$4</f>
        <v>1.2200916040733289E-2</v>
      </c>
      <c r="G669" s="35">
        <f>L$24*Data__2[[#This Row],[Return Market]]*J$4</f>
        <v>0.6778286689296279</v>
      </c>
      <c r="H669" s="35">
        <f>M$24*Data__2[[#This Row],[Return Market]]*K$4</f>
        <v>0.7117201023761095</v>
      </c>
      <c r="I669" s="35"/>
      <c r="J669" s="35"/>
      <c r="K669" s="35"/>
      <c r="L669" s="35"/>
      <c r="M669" s="35"/>
    </row>
    <row r="670" spans="1:13">
      <c r="A670" s="35">
        <v>9.1542079141318649</v>
      </c>
      <c r="B670" s="35">
        <v>5.0865860320748491</v>
      </c>
      <c r="C670" s="35">
        <v>-16.112665394225488</v>
      </c>
      <c r="D670" s="96">
        <f>Data__2[[#This Row],[Project_1]]/J$4</f>
        <v>6.1028052760879102E-2</v>
      </c>
      <c r="E670" s="96">
        <f>Data__2[[#This Row],[Project_2]]/K$4</f>
        <v>3.3910573547165659E-2</v>
      </c>
      <c r="F670" s="96">
        <f>Data__2[[#This Row],[Market]]/L$4</f>
        <v>-1.6112665394225487E-2</v>
      </c>
      <c r="G670" s="35">
        <f>L$24*Data__2[[#This Row],[Return Market]]*J$4</f>
        <v>-0.89514807745697256</v>
      </c>
      <c r="H670" s="35">
        <f>M$24*Data__2[[#This Row],[Return Market]]*K$4</f>
        <v>-0.93990548132982121</v>
      </c>
      <c r="I670" s="35"/>
      <c r="J670" s="35"/>
      <c r="K670" s="35"/>
      <c r="L670" s="35"/>
      <c r="M670" s="35"/>
    </row>
    <row r="671" spans="1:13">
      <c r="A671" s="35">
        <v>8.4538894318448072</v>
      </c>
      <c r="B671" s="35">
        <v>-6.3395073544249527</v>
      </c>
      <c r="C671" s="35">
        <v>-136.65211026522084</v>
      </c>
      <c r="D671" s="96">
        <f>Data__2[[#This Row],[Project_1]]/J$4</f>
        <v>5.635926287896538E-2</v>
      </c>
      <c r="E671" s="96">
        <f>Data__2[[#This Row],[Project_2]]/K$4</f>
        <v>-4.2263382362833016E-2</v>
      </c>
      <c r="F671" s="96">
        <f>Data__2[[#This Row],[Market]]/L$4</f>
        <v>-0.13665211026522084</v>
      </c>
      <c r="G671" s="35">
        <f>L$24*Data__2[[#This Row],[Return Market]]*J$4</f>
        <v>-7.591783903623389</v>
      </c>
      <c r="H671" s="35">
        <f>M$24*Data__2[[#This Row],[Return Market]]*K$4</f>
        <v>-7.9713730988045599</v>
      </c>
      <c r="I671" s="35"/>
      <c r="J671" s="35"/>
      <c r="K671" s="35"/>
      <c r="L671" s="35"/>
      <c r="M671" s="35"/>
    </row>
    <row r="672" spans="1:13">
      <c r="A672" s="35">
        <v>26.58454528289861</v>
      </c>
      <c r="B672" s="35">
        <v>25.009116122760027</v>
      </c>
      <c r="C672" s="35">
        <v>127.97785343121009</v>
      </c>
      <c r="D672" s="96">
        <f>Data__2[[#This Row],[Project_1]]/J$4</f>
        <v>0.17723030188599073</v>
      </c>
      <c r="E672" s="96">
        <f>Data__2[[#This Row],[Project_2]]/K$4</f>
        <v>0.16672744081840019</v>
      </c>
      <c r="F672" s="96">
        <f>Data__2[[#This Row],[Market]]/L$4</f>
        <v>0.1279778534312101</v>
      </c>
      <c r="G672" s="35">
        <f>L$24*Data__2[[#This Row],[Return Market]]*J$4</f>
        <v>7.1098807461783462</v>
      </c>
      <c r="H672" s="35">
        <f>M$24*Data__2[[#This Row],[Return Market]]*K$4</f>
        <v>7.4653747834872659</v>
      </c>
      <c r="I672" s="35"/>
      <c r="J672" s="35"/>
      <c r="K672" s="35"/>
      <c r="L672" s="35"/>
      <c r="M672" s="35"/>
    </row>
    <row r="673" spans="1:13">
      <c r="A673" s="35">
        <v>5.8074149427229091</v>
      </c>
      <c r="B673" s="35">
        <v>2.6929913741716272</v>
      </c>
      <c r="C673" s="35">
        <v>213.08371558613928</v>
      </c>
      <c r="D673" s="96">
        <f>Data__2[[#This Row],[Project_1]]/J$4</f>
        <v>3.8716099618152727E-2</v>
      </c>
      <c r="E673" s="96">
        <f>Data__2[[#This Row],[Project_2]]/K$4</f>
        <v>1.7953275827810849E-2</v>
      </c>
      <c r="F673" s="96">
        <f>Data__2[[#This Row],[Market]]/L$4</f>
        <v>0.21308371558613928</v>
      </c>
      <c r="G673" s="35">
        <f>L$24*Data__2[[#This Row],[Return Market]]*J$4</f>
        <v>11.837984199229973</v>
      </c>
      <c r="H673" s="35">
        <f>M$24*Data__2[[#This Row],[Return Market]]*K$4</f>
        <v>12.429883409191474</v>
      </c>
      <c r="I673" s="35"/>
      <c r="J673" s="35"/>
      <c r="K673" s="35"/>
      <c r="L673" s="35"/>
      <c r="M673" s="35"/>
    </row>
    <row r="674" spans="1:13">
      <c r="A674" s="35">
        <v>-7.3698433714012914</v>
      </c>
      <c r="B674" s="35">
        <v>-1.287419828155274</v>
      </c>
      <c r="C674" s="35">
        <v>-44.766913105252371</v>
      </c>
      <c r="D674" s="96">
        <f>Data__2[[#This Row],[Project_1]]/J$4</f>
        <v>-4.9132289142675277E-2</v>
      </c>
      <c r="E674" s="96">
        <f>Data__2[[#This Row],[Project_2]]/K$4</f>
        <v>-8.5827988543684935E-3</v>
      </c>
      <c r="F674" s="96">
        <f>Data__2[[#This Row],[Market]]/L$4</f>
        <v>-4.4766913105252368E-2</v>
      </c>
      <c r="G674" s="35">
        <f>L$24*Data__2[[#This Row],[Return Market]]*J$4</f>
        <v>-2.4870507280695788</v>
      </c>
      <c r="H674" s="35">
        <f>M$24*Data__2[[#This Row],[Return Market]]*K$4</f>
        <v>-2.6114032644730583</v>
      </c>
      <c r="I674" s="35"/>
      <c r="J674" s="35"/>
      <c r="K674" s="35"/>
      <c r="L674" s="35"/>
      <c r="M674" s="35"/>
    </row>
    <row r="675" spans="1:13">
      <c r="A675" s="35">
        <v>11.286913584697079</v>
      </c>
      <c r="B675" s="35">
        <v>8.9769328797161414</v>
      </c>
      <c r="C675" s="35">
        <v>119.26158318076305</v>
      </c>
      <c r="D675" s="96">
        <f>Data__2[[#This Row],[Project_1]]/J$4</f>
        <v>7.5246090564647192E-2</v>
      </c>
      <c r="E675" s="96">
        <f>Data__2[[#This Row],[Project_2]]/K$4</f>
        <v>5.9846219198107613E-2</v>
      </c>
      <c r="F675" s="96">
        <f>Data__2[[#This Row],[Market]]/L$4</f>
        <v>0.11926158318076305</v>
      </c>
      <c r="G675" s="35">
        <f>L$24*Data__2[[#This Row],[Return Market]]*J$4</f>
        <v>6.6256435100423987</v>
      </c>
      <c r="H675" s="35">
        <f>M$24*Data__2[[#This Row],[Return Market]]*K$4</f>
        <v>6.9569256855445198</v>
      </c>
      <c r="I675" s="35"/>
      <c r="J675" s="35"/>
      <c r="K675" s="35"/>
      <c r="L675" s="35"/>
      <c r="M675" s="35"/>
    </row>
    <row r="676" spans="1:13">
      <c r="A676" s="35">
        <v>-11.787156884487462</v>
      </c>
      <c r="B676" s="35">
        <v>-2.1807413613735545</v>
      </c>
      <c r="C676" s="35">
        <v>-46.1081482062296</v>
      </c>
      <c r="D676" s="96">
        <f>Data__2[[#This Row],[Project_1]]/J$4</f>
        <v>-7.8581045896583088E-2</v>
      </c>
      <c r="E676" s="96">
        <f>Data__2[[#This Row],[Project_2]]/K$4</f>
        <v>-1.4538275742490362E-2</v>
      </c>
      <c r="F676" s="96">
        <f>Data__2[[#This Row],[Market]]/L$4</f>
        <v>-4.6108148206229597E-2</v>
      </c>
      <c r="G676" s="35">
        <f>L$24*Data__2[[#This Row],[Return Market]]*J$4</f>
        <v>-2.5615637892349805</v>
      </c>
      <c r="H676" s="35">
        <f>M$24*Data__2[[#This Row],[Return Market]]*K$4</f>
        <v>-2.6896419786967298</v>
      </c>
      <c r="I676" s="35"/>
      <c r="J676" s="35"/>
      <c r="K676" s="35"/>
      <c r="L676" s="35"/>
      <c r="M676" s="35"/>
    </row>
    <row r="677" spans="1:13">
      <c r="A677" s="35">
        <v>-21.313678102893498</v>
      </c>
      <c r="B677" s="35">
        <v>18.740771662043958</v>
      </c>
      <c r="C677" s="35">
        <v>-49.593953021210979</v>
      </c>
      <c r="D677" s="96">
        <f>Data__2[[#This Row],[Project_1]]/J$4</f>
        <v>-0.14209118735262333</v>
      </c>
      <c r="E677" s="96">
        <f>Data__2[[#This Row],[Project_2]]/K$4</f>
        <v>0.12493847774695972</v>
      </c>
      <c r="F677" s="96">
        <f>Data__2[[#This Row],[Market]]/L$4</f>
        <v>-4.9593953021210981E-2</v>
      </c>
      <c r="G677" s="35">
        <f>L$24*Data__2[[#This Row],[Return Market]]*J$4</f>
        <v>-2.7552196122895021</v>
      </c>
      <c r="H677" s="35">
        <f>M$24*Data__2[[#This Row],[Return Market]]*K$4</f>
        <v>-2.8929805929039776</v>
      </c>
      <c r="I677" s="35"/>
      <c r="J677" s="35"/>
      <c r="K677" s="35"/>
      <c r="L677" s="35"/>
      <c r="M677" s="35"/>
    </row>
    <row r="678" spans="1:13">
      <c r="A678" s="35">
        <v>18.648605733974549</v>
      </c>
      <c r="B678" s="35">
        <v>4.6066486974771816</v>
      </c>
      <c r="C678" s="35">
        <v>54.021916209046218</v>
      </c>
      <c r="D678" s="96">
        <f>Data__2[[#This Row],[Project_1]]/J$4</f>
        <v>0.12432403822649699</v>
      </c>
      <c r="E678" s="96">
        <f>Data__2[[#This Row],[Project_2]]/K$4</f>
        <v>3.0710991316514544E-2</v>
      </c>
      <c r="F678" s="96">
        <f>Data__2[[#This Row],[Market]]/L$4</f>
        <v>5.4021916209046221E-2</v>
      </c>
      <c r="G678" s="35">
        <f>L$24*Data__2[[#This Row],[Return Market]]*J$4</f>
        <v>3.0012175671692378</v>
      </c>
      <c r="H678" s="35">
        <f>M$24*Data__2[[#This Row],[Return Market]]*K$4</f>
        <v>3.1512784455277005</v>
      </c>
      <c r="I678" s="35"/>
      <c r="J678" s="35"/>
      <c r="K678" s="35"/>
      <c r="L678" s="35"/>
      <c r="M678" s="35"/>
    </row>
    <row r="679" spans="1:13">
      <c r="A679" s="35">
        <v>24.359676606164307</v>
      </c>
      <c r="B679" s="35">
        <v>27.742394991190345</v>
      </c>
      <c r="C679" s="35">
        <v>241.80507500786396</v>
      </c>
      <c r="D679" s="96">
        <f>Data__2[[#This Row],[Project_1]]/J$4</f>
        <v>0.16239784404109539</v>
      </c>
      <c r="E679" s="96">
        <f>Data__2[[#This Row],[Project_2]]/K$4</f>
        <v>0.18494929994126896</v>
      </c>
      <c r="F679" s="96">
        <f>Data__2[[#This Row],[Market]]/L$4</f>
        <v>0.24180507500786397</v>
      </c>
      <c r="G679" s="35">
        <f>L$24*Data__2[[#This Row],[Return Market]]*J$4</f>
        <v>13.433615278214679</v>
      </c>
      <c r="H679" s="35">
        <f>M$24*Data__2[[#This Row],[Return Market]]*K$4</f>
        <v>14.105296042125415</v>
      </c>
      <c r="I679" s="35"/>
      <c r="J679" s="35"/>
      <c r="K679" s="35"/>
      <c r="L679" s="35"/>
      <c r="M679" s="35"/>
    </row>
    <row r="680" spans="1:13">
      <c r="A680" s="35">
        <v>-31.379408642466124</v>
      </c>
      <c r="B680" s="35">
        <v>-11.47362005124166</v>
      </c>
      <c r="C680" s="35">
        <v>124.97394941144435</v>
      </c>
      <c r="D680" s="96">
        <f>Data__2[[#This Row],[Project_1]]/J$4</f>
        <v>-0.20919605761644083</v>
      </c>
      <c r="E680" s="96">
        <f>Data__2[[#This Row],[Project_2]]/K$4</f>
        <v>-7.649080034161107E-2</v>
      </c>
      <c r="F680" s="96">
        <f>Data__2[[#This Row],[Market]]/L$4</f>
        <v>0.12497394941144435</v>
      </c>
      <c r="G680" s="35">
        <f>L$24*Data__2[[#This Row],[Return Market]]*J$4</f>
        <v>6.9429971895246938</v>
      </c>
      <c r="H680" s="35">
        <f>M$24*Data__2[[#This Row],[Return Market]]*K$4</f>
        <v>7.2901470490009297</v>
      </c>
      <c r="I680" s="35"/>
      <c r="J680" s="35"/>
      <c r="K680" s="35"/>
      <c r="L680" s="35"/>
      <c r="M680" s="35"/>
    </row>
    <row r="681" spans="1:13">
      <c r="A681" s="35">
        <v>-23.647946628238714</v>
      </c>
      <c r="B681" s="35">
        <v>-1.1119712314278729</v>
      </c>
      <c r="C681" s="35">
        <v>22.777391492062264</v>
      </c>
      <c r="D681" s="96">
        <f>Data__2[[#This Row],[Project_1]]/J$4</f>
        <v>-0.15765297752159144</v>
      </c>
      <c r="E681" s="96">
        <f>Data__2[[#This Row],[Project_2]]/K$4</f>
        <v>-7.4131415428524859E-3</v>
      </c>
      <c r="F681" s="96">
        <f>Data__2[[#This Row],[Market]]/L$4</f>
        <v>2.2777391492062263E-2</v>
      </c>
      <c r="G681" s="35">
        <f>L$24*Data__2[[#This Row],[Return Market]]*J$4</f>
        <v>1.2654106384479049</v>
      </c>
      <c r="H681" s="35">
        <f>M$24*Data__2[[#This Row],[Return Market]]*K$4</f>
        <v>1.3286811703703005</v>
      </c>
      <c r="I681" s="35"/>
      <c r="J681" s="35"/>
      <c r="K681" s="35"/>
      <c r="L681" s="35"/>
      <c r="M681" s="35"/>
    </row>
    <row r="682" spans="1:13">
      <c r="A682" s="35">
        <v>18.956150855791918</v>
      </c>
      <c r="B682" s="35">
        <v>4.7340404368503037</v>
      </c>
      <c r="C682" s="35">
        <v>69.879088739540407</v>
      </c>
      <c r="D682" s="96">
        <f>Data__2[[#This Row],[Project_1]]/J$4</f>
        <v>0.12637433903861278</v>
      </c>
      <c r="E682" s="96">
        <f>Data__2[[#This Row],[Project_2]]/K$4</f>
        <v>3.1560269579002022E-2</v>
      </c>
      <c r="F682" s="96">
        <f>Data__2[[#This Row],[Market]]/L$4</f>
        <v>6.9879088739540407E-2</v>
      </c>
      <c r="G682" s="35">
        <f>L$24*Data__2[[#This Row],[Return Market]]*J$4</f>
        <v>3.8821715966411383</v>
      </c>
      <c r="H682" s="35">
        <f>M$24*Data__2[[#This Row],[Return Market]]*K$4</f>
        <v>4.0762801764731957</v>
      </c>
      <c r="I682" s="35"/>
      <c r="J682" s="35"/>
      <c r="K682" s="35"/>
      <c r="L682" s="35"/>
      <c r="M682" s="35"/>
    </row>
    <row r="683" spans="1:13">
      <c r="A683" s="35">
        <v>16.316689977253706</v>
      </c>
      <c r="B683" s="35">
        <v>25.375563131640309</v>
      </c>
      <c r="C683" s="35">
        <v>-59.291017625624477</v>
      </c>
      <c r="D683" s="96">
        <f>Data__2[[#This Row],[Project_1]]/J$4</f>
        <v>0.10877793318169138</v>
      </c>
      <c r="E683" s="96">
        <f>Data__2[[#This Row],[Project_2]]/K$4</f>
        <v>0.16917042087760206</v>
      </c>
      <c r="F683" s="96">
        <f>Data__2[[#This Row],[Market]]/L$4</f>
        <v>-5.9291017625624477E-2</v>
      </c>
      <c r="G683" s="35">
        <f>L$24*Data__2[[#This Row],[Return Market]]*J$4</f>
        <v>-3.2939454236458077</v>
      </c>
      <c r="H683" s="35">
        <f>M$24*Data__2[[#This Row],[Return Market]]*K$4</f>
        <v>-3.4586426948280988</v>
      </c>
      <c r="I683" s="35"/>
      <c r="J683" s="35"/>
      <c r="K683" s="35"/>
      <c r="L683" s="35"/>
      <c r="M683" s="35"/>
    </row>
    <row r="684" spans="1:13">
      <c r="A684" s="35">
        <v>-18.909832216731814</v>
      </c>
      <c r="B684" s="35">
        <v>5.0318429493890005</v>
      </c>
      <c r="C684" s="35">
        <v>149.28018661154934</v>
      </c>
      <c r="D684" s="96">
        <f>Data__2[[#This Row],[Project_1]]/J$4</f>
        <v>-0.12606554811154544</v>
      </c>
      <c r="E684" s="96">
        <f>Data__2[[#This Row],[Project_2]]/K$4</f>
        <v>3.3545619662593333E-2</v>
      </c>
      <c r="F684" s="96">
        <f>Data__2[[#This Row],[Market]]/L$4</f>
        <v>0.14928018661154935</v>
      </c>
      <c r="G684" s="35">
        <f>L$24*Data__2[[#This Row],[Return Market]]*J$4</f>
        <v>8.2933437006416391</v>
      </c>
      <c r="H684" s="35">
        <f>M$24*Data__2[[#This Row],[Return Market]]*K$4</f>
        <v>8.7080108856737244</v>
      </c>
      <c r="I684" s="35"/>
      <c r="J684" s="35"/>
      <c r="K684" s="35"/>
      <c r="L684" s="35"/>
      <c r="M684" s="35"/>
    </row>
    <row r="685" spans="1:13">
      <c r="A685" s="35">
        <v>20.817028188631433</v>
      </c>
      <c r="B685" s="35">
        <v>5.073526653876641</v>
      </c>
      <c r="C685" s="35">
        <v>83.256341133755853</v>
      </c>
      <c r="D685" s="96">
        <f>Data__2[[#This Row],[Project_1]]/J$4</f>
        <v>0.13878018792420954</v>
      </c>
      <c r="E685" s="96">
        <f>Data__2[[#This Row],[Project_2]]/K$4</f>
        <v>3.3823511025844272E-2</v>
      </c>
      <c r="F685" s="96">
        <f>Data__2[[#This Row],[Market]]/L$4</f>
        <v>8.3256341133755851E-2</v>
      </c>
      <c r="G685" s="35">
        <f>L$24*Data__2[[#This Row],[Return Market]]*J$4</f>
        <v>4.6253522852086633</v>
      </c>
      <c r="H685" s="35">
        <f>M$24*Data__2[[#This Row],[Return Market]]*K$4</f>
        <v>4.8566198994690977</v>
      </c>
      <c r="I685" s="35"/>
      <c r="J685" s="35"/>
      <c r="K685" s="35"/>
      <c r="L685" s="35"/>
      <c r="M685" s="35"/>
    </row>
    <row r="686" spans="1:13">
      <c r="A686" s="35">
        <v>-18.96320531269614</v>
      </c>
      <c r="B686" s="35">
        <v>-8.3646875578041673</v>
      </c>
      <c r="C686" s="35">
        <v>-175.36079763466137</v>
      </c>
      <c r="D686" s="96">
        <f>Data__2[[#This Row],[Project_1]]/J$4</f>
        <v>-0.12642136875130761</v>
      </c>
      <c r="E686" s="96">
        <f>Data__2[[#This Row],[Project_2]]/K$4</f>
        <v>-5.5764583718694451E-2</v>
      </c>
      <c r="F686" s="96">
        <f>Data__2[[#This Row],[Market]]/L$4</f>
        <v>-0.17536079763466136</v>
      </c>
      <c r="G686" s="35">
        <f>L$24*Data__2[[#This Row],[Return Market]]*J$4</f>
        <v>-9.7422665352589757</v>
      </c>
      <c r="H686" s="35">
        <f>M$24*Data__2[[#This Row],[Return Market]]*K$4</f>
        <v>-10.229379862021926</v>
      </c>
      <c r="I686" s="35"/>
      <c r="J686" s="35"/>
      <c r="K686" s="35"/>
      <c r="L686" s="35"/>
      <c r="M686" s="35"/>
    </row>
    <row r="687" spans="1:13">
      <c r="A687" s="35">
        <v>35.766065155051862</v>
      </c>
      <c r="B687" s="35">
        <v>29.771455113019158</v>
      </c>
      <c r="C687" s="35">
        <v>541.90812127900847</v>
      </c>
      <c r="D687" s="96">
        <f>Data__2[[#This Row],[Project_1]]/J$4</f>
        <v>0.23844043436701243</v>
      </c>
      <c r="E687" s="96">
        <f>Data__2[[#This Row],[Project_2]]/K$4</f>
        <v>0.19847636742012773</v>
      </c>
      <c r="F687" s="96">
        <f>Data__2[[#This Row],[Market]]/L$4</f>
        <v>0.54190812127900845</v>
      </c>
      <c r="G687" s="35">
        <f>L$24*Data__2[[#This Row],[Return Market]]*J$4</f>
        <v>30.106006737722726</v>
      </c>
      <c r="H687" s="35">
        <f>M$24*Data__2[[#This Row],[Return Market]]*K$4</f>
        <v>31.611307074608867</v>
      </c>
      <c r="I687" s="35"/>
      <c r="J687" s="35"/>
      <c r="K687" s="35"/>
      <c r="L687" s="35"/>
      <c r="M687" s="35"/>
    </row>
    <row r="688" spans="1:13">
      <c r="A688" s="35">
        <v>24.465340045989898</v>
      </c>
      <c r="B688" s="35">
        <v>16.493580375298876</v>
      </c>
      <c r="C688" s="35">
        <v>193.65899182349369</v>
      </c>
      <c r="D688" s="96">
        <f>Data__2[[#This Row],[Project_1]]/J$4</f>
        <v>0.16310226697326599</v>
      </c>
      <c r="E688" s="96">
        <f>Data__2[[#This Row],[Project_2]]/K$4</f>
        <v>0.10995720250199251</v>
      </c>
      <c r="F688" s="96">
        <f>Data__2[[#This Row],[Market]]/L$4</f>
        <v>0.19365899182349369</v>
      </c>
      <c r="G688" s="35">
        <f>L$24*Data__2[[#This Row],[Return Market]]*J$4</f>
        <v>10.758832879082997</v>
      </c>
      <c r="H688" s="35">
        <f>M$24*Data__2[[#This Row],[Return Market]]*K$4</f>
        <v>11.296774523037147</v>
      </c>
      <c r="I688" s="35"/>
      <c r="J688" s="35"/>
      <c r="K688" s="35"/>
      <c r="L688" s="35"/>
      <c r="M688" s="35"/>
    </row>
    <row r="689" spans="1:13">
      <c r="A689" s="35">
        <v>34.314420764054496</v>
      </c>
      <c r="B689" s="35">
        <v>19.75625099862107</v>
      </c>
      <c r="C689" s="35">
        <v>171.71092755496989</v>
      </c>
      <c r="D689" s="96">
        <f>Data__2[[#This Row],[Project_1]]/J$4</f>
        <v>0.22876280509369665</v>
      </c>
      <c r="E689" s="96">
        <f>Data__2[[#This Row],[Project_2]]/K$4</f>
        <v>0.13170833999080714</v>
      </c>
      <c r="F689" s="96">
        <f>Data__2[[#This Row],[Market]]/L$4</f>
        <v>0.17171092755496989</v>
      </c>
      <c r="G689" s="35">
        <f>L$24*Data__2[[#This Row],[Return Market]]*J$4</f>
        <v>9.5394959752761164</v>
      </c>
      <c r="H689" s="35">
        <f>M$24*Data__2[[#This Row],[Return Market]]*K$4</f>
        <v>10.016470774039922</v>
      </c>
      <c r="I689" s="35"/>
      <c r="J689" s="35"/>
      <c r="K689" s="35"/>
      <c r="L689" s="35"/>
      <c r="M689" s="35"/>
    </row>
    <row r="690" spans="1:13">
      <c r="A690" s="35">
        <v>8.8796177019770379</v>
      </c>
      <c r="B690" s="35">
        <v>-3.5260321509283798</v>
      </c>
      <c r="C690" s="35">
        <v>-50.09748683869293</v>
      </c>
      <c r="D690" s="96">
        <f>Data__2[[#This Row],[Project_1]]/J$4</f>
        <v>5.9197451346513587E-2</v>
      </c>
      <c r="E690" s="96">
        <f>Data__2[[#This Row],[Project_2]]/K$4</f>
        <v>-2.3506881006189199E-2</v>
      </c>
      <c r="F690" s="96">
        <f>Data__2[[#This Row],[Market]]/L$4</f>
        <v>-5.0097486838692931E-2</v>
      </c>
      <c r="G690" s="35">
        <f>L$24*Data__2[[#This Row],[Return Market]]*J$4</f>
        <v>-2.7831937132607214</v>
      </c>
      <c r="H690" s="35">
        <f>M$24*Data__2[[#This Row],[Return Market]]*K$4</f>
        <v>-2.9223533989237582</v>
      </c>
      <c r="I690" s="35"/>
      <c r="J690" s="35"/>
      <c r="K690" s="35"/>
      <c r="L690" s="35"/>
      <c r="M690" s="35"/>
    </row>
    <row r="691" spans="1:13">
      <c r="A691" s="35">
        <v>2.3172229425775797</v>
      </c>
      <c r="B691" s="35">
        <v>-8.2362379907681778</v>
      </c>
      <c r="C691" s="35">
        <v>243.12291587397763</v>
      </c>
      <c r="D691" s="96">
        <f>Data__2[[#This Row],[Project_1]]/J$4</f>
        <v>1.5448152950517198E-2</v>
      </c>
      <c r="E691" s="96">
        <f>Data__2[[#This Row],[Project_2]]/K$4</f>
        <v>-5.4908253271787853E-2</v>
      </c>
      <c r="F691" s="96">
        <f>Data__2[[#This Row],[Market]]/L$4</f>
        <v>0.24312291587397764</v>
      </c>
      <c r="G691" s="35">
        <f>L$24*Data__2[[#This Row],[Return Market]]*J$4</f>
        <v>13.506828659665439</v>
      </c>
      <c r="H691" s="35">
        <f>M$24*Data__2[[#This Row],[Return Market]]*K$4</f>
        <v>14.182170092648715</v>
      </c>
      <c r="I691" s="35"/>
      <c r="J691" s="35"/>
      <c r="K691" s="35"/>
      <c r="L691" s="35"/>
      <c r="M691" s="35"/>
    </row>
    <row r="692" spans="1:13">
      <c r="A692" s="35">
        <v>3.068723631775196</v>
      </c>
      <c r="B692" s="35">
        <v>11.775273694427854</v>
      </c>
      <c r="C692" s="35">
        <v>78.816232334923413</v>
      </c>
      <c r="D692" s="96">
        <f>Data__2[[#This Row],[Project_1]]/J$4</f>
        <v>2.0458157545167974E-2</v>
      </c>
      <c r="E692" s="96">
        <f>Data__2[[#This Row],[Project_2]]/K$4</f>
        <v>7.8501824629519032E-2</v>
      </c>
      <c r="F692" s="96">
        <f>Data__2[[#This Row],[Market]]/L$4</f>
        <v>7.8816232334923408E-2</v>
      </c>
      <c r="G692" s="35">
        <f>L$24*Data__2[[#This Row],[Return Market]]*J$4</f>
        <v>4.3786795741624163</v>
      </c>
      <c r="H692" s="35">
        <f>M$24*Data__2[[#This Row],[Return Market]]*K$4</f>
        <v>4.5976135528705386</v>
      </c>
      <c r="I692" s="35"/>
      <c r="J692" s="35"/>
      <c r="K692" s="35"/>
      <c r="L692" s="35"/>
      <c r="M692" s="35"/>
    </row>
    <row r="693" spans="1:13">
      <c r="A693" s="35">
        <v>8.0436124363297505</v>
      </c>
      <c r="B693" s="35">
        <v>13.21530486785128</v>
      </c>
      <c r="C693" s="35">
        <v>-9.8030803417369725</v>
      </c>
      <c r="D693" s="96">
        <f>Data__2[[#This Row],[Project_1]]/J$4</f>
        <v>5.3624082908865001E-2</v>
      </c>
      <c r="E693" s="96">
        <f>Data__2[[#This Row],[Project_2]]/K$4</f>
        <v>8.8102032452341869E-2</v>
      </c>
      <c r="F693" s="96">
        <f>Data__2[[#This Row],[Market]]/L$4</f>
        <v>-9.8030803417369725E-3</v>
      </c>
      <c r="G693" s="35">
        <f>L$24*Data__2[[#This Row],[Return Market]]*J$4</f>
        <v>-0.54461557454094356</v>
      </c>
      <c r="H693" s="35">
        <f>M$24*Data__2[[#This Row],[Return Market]]*K$4</f>
        <v>-0.57184635326799083</v>
      </c>
      <c r="I693" s="35"/>
      <c r="J693" s="35"/>
      <c r="K693" s="35"/>
      <c r="L693" s="35"/>
      <c r="M693" s="35"/>
    </row>
    <row r="694" spans="1:13">
      <c r="A694" s="35">
        <v>-5.0139020459511201</v>
      </c>
      <c r="B694" s="35">
        <v>4.4245612653387525</v>
      </c>
      <c r="C694" s="35">
        <v>-2.3921293143907434</v>
      </c>
      <c r="D694" s="96">
        <f>Data__2[[#This Row],[Project_1]]/J$4</f>
        <v>-3.3426013639674131E-2</v>
      </c>
      <c r="E694" s="96">
        <f>Data__2[[#This Row],[Project_2]]/K$4</f>
        <v>2.9497075102258349E-2</v>
      </c>
      <c r="F694" s="96">
        <f>Data__2[[#This Row],[Market]]/L$4</f>
        <v>-2.3921293143907433E-3</v>
      </c>
      <c r="G694" s="35">
        <f>L$24*Data__2[[#This Row],[Return Market]]*J$4</f>
        <v>-0.13289607302170811</v>
      </c>
      <c r="H694" s="35">
        <f>M$24*Data__2[[#This Row],[Return Market]]*K$4</f>
        <v>-0.13954087667279352</v>
      </c>
      <c r="I694" s="35"/>
      <c r="J694" s="35"/>
      <c r="K694" s="35"/>
      <c r="L694" s="35"/>
      <c r="M694" s="35"/>
    </row>
    <row r="695" spans="1:13">
      <c r="A695" s="35">
        <v>-5.1620375287157252</v>
      </c>
      <c r="B695" s="35">
        <v>8.687920763475395</v>
      </c>
      <c r="C695" s="35">
        <v>106.61896489672296</v>
      </c>
      <c r="D695" s="96">
        <f>Data__2[[#This Row],[Project_1]]/J$4</f>
        <v>-3.4413583524771502E-2</v>
      </c>
      <c r="E695" s="96">
        <f>Data__2[[#This Row],[Project_2]]/K$4</f>
        <v>5.7919471756502632E-2</v>
      </c>
      <c r="F695" s="96">
        <f>Data__2[[#This Row],[Market]]/L$4</f>
        <v>0.10661896489672296</v>
      </c>
      <c r="G695" s="35">
        <f>L$24*Data__2[[#This Row],[Return Market]]*J$4</f>
        <v>5.9232758275957265</v>
      </c>
      <c r="H695" s="35">
        <f>M$24*Data__2[[#This Row],[Return Market]]*K$4</f>
        <v>6.2194396189755139</v>
      </c>
      <c r="I695" s="35"/>
      <c r="J695" s="35"/>
      <c r="K695" s="35"/>
      <c r="L695" s="35"/>
      <c r="M695" s="35"/>
    </row>
    <row r="696" spans="1:13">
      <c r="A696" s="35">
        <v>-21.802745209808137</v>
      </c>
      <c r="B696" s="35">
        <v>0.91800850789400457</v>
      </c>
      <c r="C696" s="35">
        <v>-11.414012681276446</v>
      </c>
      <c r="D696" s="96">
        <f>Data__2[[#This Row],[Project_1]]/J$4</f>
        <v>-0.14535163473205426</v>
      </c>
      <c r="E696" s="96">
        <f>Data__2[[#This Row],[Project_2]]/K$4</f>
        <v>6.120056719293364E-3</v>
      </c>
      <c r="F696" s="96">
        <f>Data__2[[#This Row],[Market]]/L$4</f>
        <v>-1.1414012681276446E-2</v>
      </c>
      <c r="G696" s="35">
        <f>L$24*Data__2[[#This Row],[Return Market]]*J$4</f>
        <v>-0.63411181562647001</v>
      </c>
      <c r="H696" s="35">
        <f>M$24*Data__2[[#This Row],[Return Market]]*K$4</f>
        <v>-0.66581740640779363</v>
      </c>
      <c r="I696" s="35"/>
      <c r="J696" s="35"/>
      <c r="K696" s="35"/>
      <c r="L696" s="35"/>
      <c r="M696" s="35"/>
    </row>
    <row r="697" spans="1:13">
      <c r="A697" s="35">
        <v>25.365579177347904</v>
      </c>
      <c r="B697" s="35">
        <v>11.566973045224392</v>
      </c>
      <c r="C697" s="35">
        <v>164.8050785365493</v>
      </c>
      <c r="D697" s="96">
        <f>Data__2[[#This Row],[Project_1]]/J$4</f>
        <v>0.16910386118231935</v>
      </c>
      <c r="E697" s="96">
        <f>Data__2[[#This Row],[Project_2]]/K$4</f>
        <v>7.7113153634829276E-2</v>
      </c>
      <c r="F697" s="96">
        <f>Data__2[[#This Row],[Market]]/L$4</f>
        <v>0.1648050785365493</v>
      </c>
      <c r="G697" s="35">
        <f>L$24*Data__2[[#This Row],[Return Market]]*J$4</f>
        <v>9.1558376964749719</v>
      </c>
      <c r="H697" s="35">
        <f>M$24*Data__2[[#This Row],[Return Market]]*K$4</f>
        <v>9.6136295812987207</v>
      </c>
      <c r="I697" s="35"/>
      <c r="J697" s="35"/>
      <c r="K697" s="35"/>
      <c r="L697" s="35"/>
      <c r="M697" s="35"/>
    </row>
    <row r="698" spans="1:13">
      <c r="A698" s="35">
        <v>-3.2193844596489178</v>
      </c>
      <c r="B698" s="35">
        <v>0.89604707584076948</v>
      </c>
      <c r="C698" s="35">
        <v>-116.50104045755552</v>
      </c>
      <c r="D698" s="96">
        <f>Data__2[[#This Row],[Project_1]]/J$4</f>
        <v>-2.1462563064326118E-2</v>
      </c>
      <c r="E698" s="96">
        <f>Data__2[[#This Row],[Project_2]]/K$4</f>
        <v>5.9736471722717961E-3</v>
      </c>
      <c r="F698" s="96">
        <f>Data__2[[#This Row],[Market]]/L$4</f>
        <v>-0.11650104045755552</v>
      </c>
      <c r="G698" s="35">
        <f>L$24*Data__2[[#This Row],[Return Market]]*J$4</f>
        <v>-6.4722800254197583</v>
      </c>
      <c r="H698" s="35">
        <f>M$24*Data__2[[#This Row],[Return Market]]*K$4</f>
        <v>-6.795894026690747</v>
      </c>
      <c r="I698" s="35"/>
      <c r="J698" s="35"/>
      <c r="K698" s="35"/>
      <c r="L698" s="35"/>
      <c r="M698" s="35"/>
    </row>
    <row r="699" spans="1:13">
      <c r="A699" s="35">
        <v>21.650350232309528</v>
      </c>
      <c r="B699" s="35">
        <v>12.608881018375156</v>
      </c>
      <c r="C699" s="35">
        <v>201.25334224087896</v>
      </c>
      <c r="D699" s="96">
        <f>Data__2[[#This Row],[Project_1]]/J$4</f>
        <v>0.14433566821539684</v>
      </c>
      <c r="E699" s="96">
        <f>Data__2[[#This Row],[Project_2]]/K$4</f>
        <v>8.4059206789167701E-2</v>
      </c>
      <c r="F699" s="96">
        <f>Data__2[[#This Row],[Market]]/L$4</f>
        <v>0.20125334224087896</v>
      </c>
      <c r="G699" s="35">
        <f>L$24*Data__2[[#This Row],[Return Market]]*J$4</f>
        <v>11.180741235604399</v>
      </c>
      <c r="H699" s="35">
        <f>M$24*Data__2[[#This Row],[Return Market]]*K$4</f>
        <v>11.739778297384621</v>
      </c>
      <c r="I699" s="35"/>
      <c r="J699" s="35"/>
      <c r="K699" s="35"/>
      <c r="L699" s="35"/>
      <c r="M699" s="35"/>
    </row>
    <row r="700" spans="1:13">
      <c r="A700" s="35">
        <v>3.209507262786027</v>
      </c>
      <c r="B700" s="35">
        <v>5.6780135865693513</v>
      </c>
      <c r="C700" s="35">
        <v>155.48603385905096</v>
      </c>
      <c r="D700" s="96">
        <f>Data__2[[#This Row],[Project_1]]/J$4</f>
        <v>2.139671508524018E-2</v>
      </c>
      <c r="E700" s="96">
        <f>Data__2[[#This Row],[Project_2]]/K$4</f>
        <v>3.7853423910462342E-2</v>
      </c>
      <c r="F700" s="96">
        <f>Data__2[[#This Row],[Market]]/L$4</f>
        <v>0.15548603385905096</v>
      </c>
      <c r="G700" s="35">
        <f>L$24*Data__2[[#This Row],[Return Market]]*J$4</f>
        <v>8.638112992169507</v>
      </c>
      <c r="H700" s="35">
        <f>M$24*Data__2[[#This Row],[Return Market]]*K$4</f>
        <v>9.0700186417779847</v>
      </c>
      <c r="I700" s="35"/>
      <c r="J700" s="35"/>
      <c r="K700" s="35"/>
      <c r="L700" s="35"/>
      <c r="M700" s="35"/>
    </row>
    <row r="701" spans="1:13">
      <c r="A701" s="35">
        <v>-3.7921999642696598</v>
      </c>
      <c r="B701" s="35">
        <v>24.017784115084837</v>
      </c>
      <c r="C701" s="35">
        <v>112.31579954137307</v>
      </c>
      <c r="D701" s="96">
        <f>Data__2[[#This Row],[Project_1]]/J$4</f>
        <v>-2.5281333095131066E-2</v>
      </c>
      <c r="E701" s="96">
        <f>Data__2[[#This Row],[Project_2]]/K$4</f>
        <v>0.16011856076723224</v>
      </c>
      <c r="F701" s="96">
        <f>Data__2[[#This Row],[Market]]/L$4</f>
        <v>0.11231579954137307</v>
      </c>
      <c r="G701" s="35">
        <f>L$24*Data__2[[#This Row],[Return Market]]*J$4</f>
        <v>6.2397666411874004</v>
      </c>
      <c r="H701" s="35">
        <f>M$24*Data__2[[#This Row],[Return Market]]*K$4</f>
        <v>6.551754973246771</v>
      </c>
      <c r="I701" s="35"/>
      <c r="J701" s="35"/>
      <c r="K701" s="35"/>
      <c r="L701" s="35"/>
      <c r="M701" s="35"/>
    </row>
    <row r="702" spans="1:13">
      <c r="A702" s="35">
        <v>-14.120518326003168</v>
      </c>
      <c r="B702" s="35">
        <v>22.583199565061122</v>
      </c>
      <c r="C702" s="35">
        <v>199.98819479973187</v>
      </c>
      <c r="D702" s="96">
        <f>Data__2[[#This Row],[Project_1]]/J$4</f>
        <v>-9.4136788840021121E-2</v>
      </c>
      <c r="E702" s="96">
        <f>Data__2[[#This Row],[Project_2]]/K$4</f>
        <v>0.15055466376707416</v>
      </c>
      <c r="F702" s="96">
        <f>Data__2[[#This Row],[Market]]/L$4</f>
        <v>0.19998819479973187</v>
      </c>
      <c r="G702" s="35">
        <f>L$24*Data__2[[#This Row],[Return Market]]*J$4</f>
        <v>11.110455266651785</v>
      </c>
      <c r="H702" s="35">
        <f>M$24*Data__2[[#This Row],[Return Market]]*K$4</f>
        <v>11.665978029984375</v>
      </c>
      <c r="I702" s="35"/>
      <c r="J702" s="35"/>
      <c r="K702" s="35"/>
      <c r="L702" s="35"/>
      <c r="M702" s="35"/>
    </row>
    <row r="703" spans="1:13">
      <c r="A703" s="35">
        <v>10.141825335543663</v>
      </c>
      <c r="B703" s="35">
        <v>9.8587907074478718</v>
      </c>
      <c r="C703" s="35">
        <v>222.06519114433254</v>
      </c>
      <c r="D703" s="96">
        <f>Data__2[[#This Row],[Project_1]]/J$4</f>
        <v>6.7612168903624426E-2</v>
      </c>
      <c r="E703" s="96">
        <f>Data__2[[#This Row],[Project_2]]/K$4</f>
        <v>6.5725271382985812E-2</v>
      </c>
      <c r="F703" s="96">
        <f>Data__2[[#This Row],[Market]]/L$4</f>
        <v>0.22206519114433254</v>
      </c>
      <c r="G703" s="35">
        <f>L$24*Data__2[[#This Row],[Return Market]]*J$4</f>
        <v>12.336955063574043</v>
      </c>
      <c r="H703" s="35">
        <f>M$24*Data__2[[#This Row],[Return Market]]*K$4</f>
        <v>12.953802816752749</v>
      </c>
      <c r="I703" s="35"/>
      <c r="J703" s="35"/>
      <c r="K703" s="35"/>
      <c r="L703" s="35"/>
      <c r="M703" s="35"/>
    </row>
    <row r="704" spans="1:13">
      <c r="A704" s="35">
        <v>21.849471386740873</v>
      </c>
      <c r="B704" s="35">
        <v>36.747808576227555</v>
      </c>
      <c r="C704" s="35">
        <v>321.73968572940123</v>
      </c>
      <c r="D704" s="96">
        <f>Data__2[[#This Row],[Project_1]]/J$4</f>
        <v>0.14566314257827248</v>
      </c>
      <c r="E704" s="96">
        <f>Data__2[[#This Row],[Project_2]]/K$4</f>
        <v>0.24498539050818371</v>
      </c>
      <c r="F704" s="96">
        <f>Data__2[[#This Row],[Market]]/L$4</f>
        <v>0.3217396857294012</v>
      </c>
      <c r="G704" s="35">
        <f>L$24*Data__2[[#This Row],[Return Market]]*J$4</f>
        <v>17.874426984966753</v>
      </c>
      <c r="H704" s="35">
        <f>M$24*Data__2[[#This Row],[Return Market]]*K$4</f>
        <v>18.768148334215095</v>
      </c>
      <c r="I704" s="35"/>
      <c r="J704" s="35"/>
      <c r="K704" s="35"/>
      <c r="L704" s="35"/>
      <c r="M704" s="35"/>
    </row>
    <row r="705" spans="1:13">
      <c r="A705" s="35">
        <v>39.948900638331239</v>
      </c>
      <c r="B705" s="35">
        <v>20.265957582829106</v>
      </c>
      <c r="C705" s="35">
        <v>282.43758901867835</v>
      </c>
      <c r="D705" s="96">
        <f>Data__2[[#This Row],[Project_1]]/J$4</f>
        <v>0.26632600425554159</v>
      </c>
      <c r="E705" s="96">
        <f>Data__2[[#This Row],[Project_2]]/K$4</f>
        <v>0.13510638388552737</v>
      </c>
      <c r="F705" s="96">
        <f>Data__2[[#This Row],[Market]]/L$4</f>
        <v>0.28243758901867833</v>
      </c>
      <c r="G705" s="35">
        <f>L$24*Data__2[[#This Row],[Return Market]]*J$4</f>
        <v>15.69097716770437</v>
      </c>
      <c r="H705" s="35">
        <f>M$24*Data__2[[#This Row],[Return Market]]*K$4</f>
        <v>16.475526026089589</v>
      </c>
      <c r="I705" s="35"/>
      <c r="J705" s="35"/>
      <c r="K705" s="35"/>
      <c r="L705" s="35"/>
      <c r="M705" s="35"/>
    </row>
    <row r="706" spans="1:13">
      <c r="A706" s="35">
        <v>-8.6219232301026203</v>
      </c>
      <c r="B706" s="35">
        <v>2.2688688694340842</v>
      </c>
      <c r="C706" s="35">
        <v>194.56891780392323</v>
      </c>
      <c r="D706" s="96">
        <f>Data__2[[#This Row],[Project_1]]/J$4</f>
        <v>-5.7479488200684138E-2</v>
      </c>
      <c r="E706" s="96">
        <f>Data__2[[#This Row],[Project_2]]/K$4</f>
        <v>1.5125792462893894E-2</v>
      </c>
      <c r="F706" s="96">
        <f>Data__2[[#This Row],[Market]]/L$4</f>
        <v>0.19456891780392321</v>
      </c>
      <c r="G706" s="35">
        <f>L$24*Data__2[[#This Row],[Return Market]]*J$4</f>
        <v>10.809384322440192</v>
      </c>
      <c r="H706" s="35">
        <f>M$24*Data__2[[#This Row],[Return Market]]*K$4</f>
        <v>11.349853538562202</v>
      </c>
      <c r="I706" s="35"/>
      <c r="J706" s="35"/>
      <c r="K706" s="35"/>
      <c r="L706" s="35"/>
      <c r="M706" s="35"/>
    </row>
    <row r="707" spans="1:13">
      <c r="A707" s="35">
        <v>10.490592292878333</v>
      </c>
      <c r="B707" s="35">
        <v>29.513953623334565</v>
      </c>
      <c r="C707" s="35">
        <v>331.5983585800542</v>
      </c>
      <c r="D707" s="96">
        <f>Data__2[[#This Row],[Project_1]]/J$4</f>
        <v>6.9937281952522218E-2</v>
      </c>
      <c r="E707" s="96">
        <f>Data__2[[#This Row],[Project_2]]/K$4</f>
        <v>0.19675969082223044</v>
      </c>
      <c r="F707" s="96">
        <f>Data__2[[#This Row],[Market]]/L$4</f>
        <v>0.33159835858005421</v>
      </c>
      <c r="G707" s="35">
        <f>L$24*Data__2[[#This Row],[Return Market]]*J$4</f>
        <v>18.422131032225256</v>
      </c>
      <c r="H707" s="35">
        <f>M$24*Data__2[[#This Row],[Return Market]]*K$4</f>
        <v>19.343237583836522</v>
      </c>
      <c r="I707" s="35"/>
      <c r="J707" s="35"/>
      <c r="K707" s="35"/>
      <c r="L707" s="35"/>
      <c r="M707" s="35"/>
    </row>
    <row r="708" spans="1:13">
      <c r="A708" s="35">
        <v>36.92990376386151</v>
      </c>
      <c r="B708" s="35">
        <v>15.031084110951213</v>
      </c>
      <c r="C708" s="35">
        <v>332.46138398615813</v>
      </c>
      <c r="D708" s="96">
        <f>Data__2[[#This Row],[Project_1]]/J$4</f>
        <v>0.24619935842574339</v>
      </c>
      <c r="E708" s="96">
        <f>Data__2[[#This Row],[Project_2]]/K$4</f>
        <v>0.10020722740634141</v>
      </c>
      <c r="F708" s="96">
        <f>Data__2[[#This Row],[Market]]/L$4</f>
        <v>0.3324613839861581</v>
      </c>
      <c r="G708" s="35">
        <f>L$24*Data__2[[#This Row],[Return Market]]*J$4</f>
        <v>18.470076888119916</v>
      </c>
      <c r="H708" s="35">
        <f>M$24*Data__2[[#This Row],[Return Market]]*K$4</f>
        <v>19.393580732525912</v>
      </c>
      <c r="I708" s="35"/>
      <c r="J708" s="35"/>
      <c r="K708" s="35"/>
      <c r="L708" s="35"/>
      <c r="M708" s="35"/>
    </row>
    <row r="709" spans="1:13">
      <c r="A709" s="35">
        <v>1.823248656290545</v>
      </c>
      <c r="B709" s="35">
        <v>-0.72156182378108191</v>
      </c>
      <c r="C709" s="35">
        <v>155.88061717542263</v>
      </c>
      <c r="D709" s="96">
        <f>Data__2[[#This Row],[Project_1]]/J$4</f>
        <v>1.2154991041936966E-2</v>
      </c>
      <c r="E709" s="96">
        <f>Data__2[[#This Row],[Project_2]]/K$4</f>
        <v>-4.8104121585405462E-3</v>
      </c>
      <c r="F709" s="96">
        <f>Data__2[[#This Row],[Market]]/L$4</f>
        <v>0.15588061717542262</v>
      </c>
      <c r="G709" s="35">
        <f>L$24*Data__2[[#This Row],[Return Market]]*J$4</f>
        <v>8.660034287523489</v>
      </c>
      <c r="H709" s="35">
        <f>M$24*Data__2[[#This Row],[Return Market]]*K$4</f>
        <v>9.0930360018996641</v>
      </c>
      <c r="I709" s="35"/>
      <c r="J709" s="35"/>
      <c r="K709" s="35"/>
      <c r="L709" s="35"/>
      <c r="M709" s="35"/>
    </row>
    <row r="710" spans="1:13">
      <c r="A710" s="35">
        <v>11.697701006508575</v>
      </c>
      <c r="B710" s="35">
        <v>-32.379615543495461</v>
      </c>
      <c r="C710" s="35">
        <v>-170.35869234568173</v>
      </c>
      <c r="D710" s="96">
        <f>Data__2[[#This Row],[Project_1]]/J$4</f>
        <v>7.7984673376723837E-2</v>
      </c>
      <c r="E710" s="96">
        <f>Data__2[[#This Row],[Project_2]]/K$4</f>
        <v>-0.21586410362330308</v>
      </c>
      <c r="F710" s="96">
        <f>Data__2[[#This Row],[Market]]/L$4</f>
        <v>-0.17035869234568174</v>
      </c>
      <c r="G710" s="35">
        <f>L$24*Data__2[[#This Row],[Return Market]]*J$4</f>
        <v>-9.4643717969823289</v>
      </c>
      <c r="H710" s="35">
        <f>M$24*Data__2[[#This Row],[Return Market]]*K$4</f>
        <v>-9.937590386831447</v>
      </c>
      <c r="I710" s="35"/>
      <c r="J710" s="35"/>
      <c r="K710" s="35"/>
      <c r="L710" s="35"/>
      <c r="M710" s="35"/>
    </row>
    <row r="711" spans="1:13">
      <c r="A711" s="35">
        <v>10.974457213424238</v>
      </c>
      <c r="B711" s="35">
        <v>4.3622018600860457</v>
      </c>
      <c r="C711" s="35">
        <v>18.343098629430656</v>
      </c>
      <c r="D711" s="96">
        <f>Data__2[[#This Row],[Project_1]]/J$4</f>
        <v>7.316304808949492E-2</v>
      </c>
      <c r="E711" s="96">
        <f>Data__2[[#This Row],[Project_2]]/K$4</f>
        <v>2.9081345733906971E-2</v>
      </c>
      <c r="F711" s="96">
        <f>Data__2[[#This Row],[Market]]/L$4</f>
        <v>1.8343098629430656E-2</v>
      </c>
      <c r="G711" s="35">
        <f>L$24*Data__2[[#This Row],[Return Market]]*J$4</f>
        <v>1.0190610349683709</v>
      </c>
      <c r="H711" s="35">
        <f>M$24*Data__2[[#This Row],[Return Market]]*K$4</f>
        <v>1.0700140867167898</v>
      </c>
      <c r="I711" s="35"/>
      <c r="J711" s="35"/>
      <c r="K711" s="35"/>
      <c r="L711" s="35"/>
      <c r="M711" s="35"/>
    </row>
    <row r="712" spans="1:13">
      <c r="A712" s="35">
        <v>20.461785268411102</v>
      </c>
      <c r="B712" s="35">
        <v>28.170946287940168</v>
      </c>
      <c r="C712" s="35">
        <v>194.17377227394138</v>
      </c>
      <c r="D712" s="96">
        <f>Data__2[[#This Row],[Project_1]]/J$4</f>
        <v>0.13641190178940735</v>
      </c>
      <c r="E712" s="96">
        <f>Data__2[[#This Row],[Project_2]]/K$4</f>
        <v>0.18780630858626779</v>
      </c>
      <c r="F712" s="96">
        <f>Data__2[[#This Row],[Market]]/L$4</f>
        <v>0.19417377227394139</v>
      </c>
      <c r="G712" s="35">
        <f>L$24*Data__2[[#This Row],[Return Market]]*J$4</f>
        <v>10.787431792996758</v>
      </c>
      <c r="H712" s="35">
        <f>M$24*Data__2[[#This Row],[Return Market]]*K$4</f>
        <v>11.326803382646595</v>
      </c>
      <c r="I712" s="35"/>
      <c r="J712" s="35"/>
      <c r="K712" s="35"/>
      <c r="L712" s="35"/>
      <c r="M712" s="35"/>
    </row>
    <row r="713" spans="1:13">
      <c r="A713" s="35">
        <v>-1.9274573927973115</v>
      </c>
      <c r="B713" s="35">
        <v>7.3056627951695976</v>
      </c>
      <c r="C713" s="35">
        <v>28.020880313910126</v>
      </c>
      <c r="D713" s="96">
        <f>Data__2[[#This Row],[Project_1]]/J$4</f>
        <v>-1.2849715951982078E-2</v>
      </c>
      <c r="E713" s="96">
        <f>Data__2[[#This Row],[Project_2]]/K$4</f>
        <v>4.8704418634463981E-2</v>
      </c>
      <c r="F713" s="96">
        <f>Data__2[[#This Row],[Market]]/L$4</f>
        <v>2.8020880313910125E-2</v>
      </c>
      <c r="G713" s="35">
        <f>L$24*Data__2[[#This Row],[Return Market]]*J$4</f>
        <v>1.5567155729950086</v>
      </c>
      <c r="H713" s="35">
        <f>M$24*Data__2[[#This Row],[Return Market]]*K$4</f>
        <v>1.6345513516447594</v>
      </c>
      <c r="I713" s="35"/>
      <c r="J713" s="35"/>
      <c r="K713" s="35"/>
      <c r="L713" s="35"/>
      <c r="M713" s="35"/>
    </row>
    <row r="714" spans="1:13">
      <c r="A714" s="35">
        <v>-9.6813089076781438</v>
      </c>
      <c r="B714" s="35">
        <v>-6.3087915109962225</v>
      </c>
      <c r="C714" s="35">
        <v>64.307323198166671</v>
      </c>
      <c r="D714" s="96">
        <f>Data__2[[#This Row],[Project_1]]/J$4</f>
        <v>-6.4542059384520956E-2</v>
      </c>
      <c r="E714" s="96">
        <f>Data__2[[#This Row],[Project_2]]/K$4</f>
        <v>-4.2058610073308147E-2</v>
      </c>
      <c r="F714" s="96">
        <f>Data__2[[#This Row],[Market]]/L$4</f>
        <v>6.4307323198166677E-2</v>
      </c>
      <c r="G714" s="35">
        <f>L$24*Data__2[[#This Row],[Return Market]]*J$4</f>
        <v>3.5726290665648195</v>
      </c>
      <c r="H714" s="35">
        <f>M$24*Data__2[[#This Row],[Return Market]]*K$4</f>
        <v>3.7512605198930609</v>
      </c>
      <c r="I714" s="35"/>
      <c r="J714" s="35"/>
      <c r="K714" s="35"/>
      <c r="L714" s="35"/>
      <c r="M714" s="35"/>
    </row>
    <row r="715" spans="1:13">
      <c r="A715" s="35">
        <v>-7.3629175195834264</v>
      </c>
      <c r="B715" s="35">
        <v>6.8379597570646613</v>
      </c>
      <c r="C715" s="35">
        <v>102.96901746440091</v>
      </c>
      <c r="D715" s="96">
        <f>Data__2[[#This Row],[Project_1]]/J$4</f>
        <v>-4.9086116797222842E-2</v>
      </c>
      <c r="E715" s="96">
        <f>Data__2[[#This Row],[Project_2]]/K$4</f>
        <v>4.5586398380431076E-2</v>
      </c>
      <c r="F715" s="96">
        <f>Data__2[[#This Row],[Market]]/L$4</f>
        <v>0.1029690174644009</v>
      </c>
      <c r="G715" s="35">
        <f>L$24*Data__2[[#This Row],[Return Market]]*J$4</f>
        <v>5.7205009702445011</v>
      </c>
      <c r="H715" s="35">
        <f>M$24*Data__2[[#This Row],[Return Market]]*K$4</f>
        <v>6.0065260187567269</v>
      </c>
      <c r="I715" s="35"/>
      <c r="J715" s="35"/>
      <c r="K715" s="35"/>
      <c r="L715" s="35"/>
      <c r="M715" s="35"/>
    </row>
    <row r="716" spans="1:13">
      <c r="A716" s="35">
        <v>18.054415830149559</v>
      </c>
      <c r="B716" s="35">
        <v>11.709862774746954</v>
      </c>
      <c r="C716" s="35">
        <v>116.78511002336607</v>
      </c>
      <c r="D716" s="96">
        <f>Data__2[[#This Row],[Project_1]]/J$4</f>
        <v>0.12036277220099706</v>
      </c>
      <c r="E716" s="96">
        <f>Data__2[[#This Row],[Project_2]]/K$4</f>
        <v>7.8065751831646366E-2</v>
      </c>
      <c r="F716" s="96">
        <f>Data__2[[#This Row],[Market]]/L$4</f>
        <v>0.11678511002336607</v>
      </c>
      <c r="G716" s="35">
        <f>L$24*Data__2[[#This Row],[Return Market]]*J$4</f>
        <v>6.4880616679647893</v>
      </c>
      <c r="H716" s="35">
        <f>M$24*Data__2[[#This Row],[Return Market]]*K$4</f>
        <v>6.8124647513630299</v>
      </c>
      <c r="I716" s="35"/>
      <c r="J716" s="35"/>
      <c r="K716" s="35"/>
      <c r="L716" s="35"/>
      <c r="M716" s="35"/>
    </row>
    <row r="717" spans="1:13">
      <c r="A717" s="35">
        <v>8.3672241384941088</v>
      </c>
      <c r="B717" s="35">
        <v>4.675421305066302</v>
      </c>
      <c r="C717" s="35">
        <v>90.090127068293455</v>
      </c>
      <c r="D717" s="96">
        <f>Data__2[[#This Row],[Project_1]]/J$4</f>
        <v>5.5781494256627394E-2</v>
      </c>
      <c r="E717" s="96">
        <f>Data__2[[#This Row],[Project_2]]/K$4</f>
        <v>3.1169475367108679E-2</v>
      </c>
      <c r="F717" s="96">
        <f>Data__2[[#This Row],[Market]]/L$4</f>
        <v>9.009012706829346E-2</v>
      </c>
      <c r="G717" s="35">
        <f>L$24*Data__2[[#This Row],[Return Market]]*J$4</f>
        <v>5.0050070593496425</v>
      </c>
      <c r="H717" s="35">
        <f>M$24*Data__2[[#This Row],[Return Market]]*K$4</f>
        <v>5.2552574123171256</v>
      </c>
      <c r="I717" s="35"/>
      <c r="J717" s="35"/>
      <c r="K717" s="35"/>
      <c r="L717" s="35"/>
      <c r="M717" s="35"/>
    </row>
    <row r="718" spans="1:13">
      <c r="A718" s="35">
        <v>1.9852547645934102</v>
      </c>
      <c r="B718" s="35">
        <v>13.030226944258164</v>
      </c>
      <c r="C718" s="35">
        <v>169.67809927114027</v>
      </c>
      <c r="D718" s="96">
        <f>Data__2[[#This Row],[Project_1]]/J$4</f>
        <v>1.3235031763956068E-2</v>
      </c>
      <c r="E718" s="96">
        <f>Data__2[[#This Row],[Project_2]]/K$4</f>
        <v>8.6868179628387762E-2</v>
      </c>
      <c r="F718" s="96">
        <f>Data__2[[#This Row],[Market]]/L$4</f>
        <v>0.16967809927114028</v>
      </c>
      <c r="G718" s="35">
        <f>L$24*Data__2[[#This Row],[Return Market]]*J$4</f>
        <v>9.4265610706189147</v>
      </c>
      <c r="H718" s="35">
        <f>M$24*Data__2[[#This Row],[Return Market]]*K$4</f>
        <v>9.897889124149863</v>
      </c>
      <c r="I718" s="35"/>
      <c r="J718" s="35"/>
      <c r="K718" s="35"/>
      <c r="L718" s="35"/>
      <c r="M718" s="35"/>
    </row>
    <row r="719" spans="1:13">
      <c r="A719" s="35">
        <v>22.45285108084289</v>
      </c>
      <c r="B719" s="35">
        <v>21.193512238969127</v>
      </c>
      <c r="C719" s="35">
        <v>200.96671374086841</v>
      </c>
      <c r="D719" s="96">
        <f>Data__2[[#This Row],[Project_1]]/J$4</f>
        <v>0.14968567387228593</v>
      </c>
      <c r="E719" s="96">
        <f>Data__2[[#This Row],[Project_2]]/K$4</f>
        <v>0.1412900815931275</v>
      </c>
      <c r="F719" s="96">
        <f>Data__2[[#This Row],[Market]]/L$4</f>
        <v>0.20096671374086841</v>
      </c>
      <c r="G719" s="35">
        <f>L$24*Data__2[[#This Row],[Return Market]]*J$4</f>
        <v>11.164817430048259</v>
      </c>
      <c r="H719" s="35">
        <f>M$24*Data__2[[#This Row],[Return Market]]*K$4</f>
        <v>11.723058301550674</v>
      </c>
      <c r="I719" s="35"/>
      <c r="J719" s="35"/>
      <c r="K719" s="35"/>
      <c r="L719" s="35"/>
      <c r="M719" s="35"/>
    </row>
    <row r="720" spans="1:13">
      <c r="A720" s="35">
        <v>5.0563304604423776</v>
      </c>
      <c r="B720" s="35">
        <v>12.475107388174703</v>
      </c>
      <c r="C720" s="35">
        <v>-5.9519483033021601</v>
      </c>
      <c r="D720" s="96">
        <f>Data__2[[#This Row],[Project_1]]/J$4</f>
        <v>3.3708869736282517E-2</v>
      </c>
      <c r="E720" s="96">
        <f>Data__2[[#This Row],[Project_2]]/K$4</f>
        <v>8.3167382587831351E-2</v>
      </c>
      <c r="F720" s="96">
        <f>Data__2[[#This Row],[Market]]/L$4</f>
        <v>-5.9519483033021597E-3</v>
      </c>
      <c r="G720" s="35">
        <f>L$24*Data__2[[#This Row],[Return Market]]*J$4</f>
        <v>-0.33066379462789819</v>
      </c>
      <c r="H720" s="35">
        <f>M$24*Data__2[[#This Row],[Return Market]]*K$4</f>
        <v>-0.34719698435929314</v>
      </c>
      <c r="I720" s="35"/>
      <c r="J720" s="35"/>
      <c r="K720" s="35"/>
      <c r="L720" s="35"/>
      <c r="M720" s="35"/>
    </row>
    <row r="721" spans="1:13">
      <c r="A721" s="35">
        <v>4.6721746450739188</v>
      </c>
      <c r="B721" s="35">
        <v>12.974820189802486</v>
      </c>
      <c r="C721" s="35">
        <v>-10.635846613458781</v>
      </c>
      <c r="D721" s="96">
        <f>Data__2[[#This Row],[Project_1]]/J$4</f>
        <v>3.1147830967159458E-2</v>
      </c>
      <c r="E721" s="96">
        <f>Data__2[[#This Row],[Project_2]]/K$4</f>
        <v>8.6498801265349909E-2</v>
      </c>
      <c r="F721" s="96">
        <f>Data__2[[#This Row],[Market]]/L$4</f>
        <v>-1.0635846613458781E-2</v>
      </c>
      <c r="G721" s="35">
        <f>L$24*Data__2[[#This Row],[Return Market]]*J$4</f>
        <v>-0.59088036741437733</v>
      </c>
      <c r="H721" s="35">
        <f>M$24*Data__2[[#This Row],[Return Market]]*K$4</f>
        <v>-0.6204243857850964</v>
      </c>
      <c r="I721" s="35"/>
      <c r="J721" s="35"/>
      <c r="K721" s="35"/>
      <c r="L721" s="35"/>
      <c r="M721" s="35"/>
    </row>
    <row r="722" spans="1:13">
      <c r="A722" s="35">
        <v>12.734633227086059</v>
      </c>
      <c r="B722" s="35">
        <v>25.024557455265931</v>
      </c>
      <c r="C722" s="35">
        <v>300.45536202818812</v>
      </c>
      <c r="D722" s="96">
        <f>Data__2[[#This Row],[Project_1]]/J$4</f>
        <v>8.4897554847240389E-2</v>
      </c>
      <c r="E722" s="96">
        <f>Data__2[[#This Row],[Project_2]]/K$4</f>
        <v>0.16683038303510622</v>
      </c>
      <c r="F722" s="96">
        <f>Data__2[[#This Row],[Market]]/L$4</f>
        <v>0.30045536202818812</v>
      </c>
      <c r="G722" s="35">
        <f>L$24*Data__2[[#This Row],[Return Market]]*J$4</f>
        <v>16.69196455712158</v>
      </c>
      <c r="H722" s="35">
        <f>M$24*Data__2[[#This Row],[Return Market]]*K$4</f>
        <v>17.526562784977664</v>
      </c>
      <c r="I722" s="35"/>
      <c r="J722" s="35"/>
      <c r="K722" s="35"/>
      <c r="L722" s="35"/>
      <c r="M722" s="35"/>
    </row>
    <row r="723" spans="1:13">
      <c r="A723" s="35">
        <v>56.330264807563495</v>
      </c>
      <c r="B723" s="35">
        <v>17.818461081166927</v>
      </c>
      <c r="C723" s="35">
        <v>266.94813370506955</v>
      </c>
      <c r="D723" s="96">
        <f>Data__2[[#This Row],[Project_1]]/J$4</f>
        <v>0.37553509871708995</v>
      </c>
      <c r="E723" s="96">
        <f>Data__2[[#This Row],[Project_2]]/K$4</f>
        <v>0.11878974054111284</v>
      </c>
      <c r="F723" s="96">
        <f>Data__2[[#This Row],[Market]]/L$4</f>
        <v>0.26694813370506953</v>
      </c>
      <c r="G723" s="35">
        <f>L$24*Data__2[[#This Row],[Return Market]]*J$4</f>
        <v>14.830451872503881</v>
      </c>
      <c r="H723" s="35">
        <f>M$24*Data__2[[#This Row],[Return Market]]*K$4</f>
        <v>15.571974466129078</v>
      </c>
      <c r="I723" s="35"/>
      <c r="J723" s="35"/>
      <c r="K723" s="35"/>
      <c r="L723" s="35"/>
      <c r="M723" s="35"/>
    </row>
    <row r="724" spans="1:13">
      <c r="A724" s="35">
        <v>-12.741398000762452</v>
      </c>
      <c r="B724" s="35">
        <v>-8.9724823883239502</v>
      </c>
      <c r="C724" s="35">
        <v>151.52464339107473</v>
      </c>
      <c r="D724" s="96">
        <f>Data__2[[#This Row],[Project_1]]/J$4</f>
        <v>-8.4942653338416343E-2</v>
      </c>
      <c r="E724" s="96">
        <f>Data__2[[#This Row],[Project_2]]/K$4</f>
        <v>-5.9816549255492998E-2</v>
      </c>
      <c r="F724" s="96">
        <f>Data__2[[#This Row],[Market]]/L$4</f>
        <v>0.15152464339107474</v>
      </c>
      <c r="G724" s="35">
        <f>L$24*Data__2[[#This Row],[Return Market]]*J$4</f>
        <v>8.4180357439486073</v>
      </c>
      <c r="H724" s="35">
        <f>M$24*Data__2[[#This Row],[Return Market]]*K$4</f>
        <v>8.838937531146037</v>
      </c>
      <c r="I724" s="35"/>
      <c r="J724" s="35"/>
      <c r="K724" s="35"/>
      <c r="L724" s="35"/>
      <c r="M724" s="35"/>
    </row>
    <row r="725" spans="1:13">
      <c r="A725" s="35">
        <v>23.821857616517974</v>
      </c>
      <c r="B725" s="35">
        <v>17.992667937933152</v>
      </c>
      <c r="C725" s="35">
        <v>231.01064747385428</v>
      </c>
      <c r="D725" s="96">
        <f>Data__2[[#This Row],[Project_1]]/J$4</f>
        <v>0.15881238411011983</v>
      </c>
      <c r="E725" s="96">
        <f>Data__2[[#This Row],[Project_2]]/K$4</f>
        <v>0.11995111958622101</v>
      </c>
      <c r="F725" s="96">
        <f>Data__2[[#This Row],[Market]]/L$4</f>
        <v>0.23101064747385427</v>
      </c>
      <c r="G725" s="35">
        <f>L$24*Data__2[[#This Row],[Return Market]]*J$4</f>
        <v>12.833924859658586</v>
      </c>
      <c r="H725" s="35">
        <f>M$24*Data__2[[#This Row],[Return Market]]*K$4</f>
        <v>13.475621102641517</v>
      </c>
      <c r="I725" s="35"/>
      <c r="J725" s="35"/>
      <c r="K725" s="35"/>
      <c r="L725" s="35"/>
      <c r="M725" s="35"/>
    </row>
    <row r="726" spans="1:13">
      <c r="A726" s="35">
        <v>18.09571897540301</v>
      </c>
      <c r="B726" s="35">
        <v>12.565803106065282</v>
      </c>
      <c r="C726" s="35">
        <v>76.492816352646699</v>
      </c>
      <c r="D726" s="96">
        <f>Data__2[[#This Row],[Project_1]]/J$4</f>
        <v>0.12063812650268674</v>
      </c>
      <c r="E726" s="96">
        <f>Data__2[[#This Row],[Project_2]]/K$4</f>
        <v>8.377202070710188E-2</v>
      </c>
      <c r="F726" s="96">
        <f>Data__2[[#This Row],[Market]]/L$4</f>
        <v>7.6492816352646695E-2</v>
      </c>
      <c r="G726" s="35">
        <f>L$24*Data__2[[#This Row],[Return Market]]*J$4</f>
        <v>4.2496009084803772</v>
      </c>
      <c r="H726" s="35">
        <f>M$24*Data__2[[#This Row],[Return Market]]*K$4</f>
        <v>4.4620809539043966</v>
      </c>
      <c r="I726" s="35"/>
      <c r="J726" s="35"/>
      <c r="K726" s="35"/>
      <c r="L726" s="35"/>
      <c r="M726" s="35"/>
    </row>
    <row r="727" spans="1:13">
      <c r="A727" s="35">
        <v>-14.471059056571242</v>
      </c>
      <c r="B727" s="35">
        <v>-3.0714951641852739</v>
      </c>
      <c r="C727" s="35">
        <v>25.477408968375187</v>
      </c>
      <c r="D727" s="96">
        <f>Data__2[[#This Row],[Project_1]]/J$4</f>
        <v>-9.6473727043808286E-2</v>
      </c>
      <c r="E727" s="96">
        <f>Data__2[[#This Row],[Project_2]]/K$4</f>
        <v>-2.0476634427901826E-2</v>
      </c>
      <c r="F727" s="96">
        <f>Data__2[[#This Row],[Market]]/L$4</f>
        <v>2.5477408968375186E-2</v>
      </c>
      <c r="G727" s="35">
        <f>L$24*Data__2[[#This Row],[Return Market]]*J$4</f>
        <v>1.4154116093541784</v>
      </c>
      <c r="H727" s="35">
        <f>M$24*Data__2[[#This Row],[Return Market]]*K$4</f>
        <v>1.4861821898218877</v>
      </c>
      <c r="I727" s="35"/>
      <c r="J727" s="35"/>
      <c r="K727" s="35"/>
      <c r="L727" s="35"/>
      <c r="M727" s="35"/>
    </row>
    <row r="728" spans="1:13">
      <c r="A728" s="35">
        <v>24.389260822500447</v>
      </c>
      <c r="B728" s="35">
        <v>20.692547069098751</v>
      </c>
      <c r="C728" s="35">
        <v>114.79301459836142</v>
      </c>
      <c r="D728" s="96">
        <f>Data__2[[#This Row],[Project_1]]/J$4</f>
        <v>0.16259507215000299</v>
      </c>
      <c r="E728" s="96">
        <f>Data__2[[#This Row],[Project_2]]/K$4</f>
        <v>0.13795031379399167</v>
      </c>
      <c r="F728" s="96">
        <f>Data__2[[#This Row],[Market]]/L$4</f>
        <v>0.11479301459836143</v>
      </c>
      <c r="G728" s="35">
        <f>L$24*Data__2[[#This Row],[Return Market]]*J$4</f>
        <v>6.3773896999089761</v>
      </c>
      <c r="H728" s="35">
        <f>M$24*Data__2[[#This Row],[Return Market]]*K$4</f>
        <v>6.6962591849044246</v>
      </c>
      <c r="I728" s="35"/>
      <c r="J728" s="35"/>
      <c r="K728" s="35"/>
      <c r="L728" s="35"/>
      <c r="M728" s="35"/>
    </row>
    <row r="729" spans="1:13">
      <c r="A729" s="35">
        <v>-12.502006953016163</v>
      </c>
      <c r="B729" s="35">
        <v>-2.9877598700701871</v>
      </c>
      <c r="C729" s="35">
        <v>-73.208018820355051</v>
      </c>
      <c r="D729" s="96">
        <f>Data__2[[#This Row],[Project_1]]/J$4</f>
        <v>-8.3346713020107752E-2</v>
      </c>
      <c r="E729" s="96">
        <f>Data__2[[#This Row],[Project_2]]/K$4</f>
        <v>-1.9918399133801248E-2</v>
      </c>
      <c r="F729" s="96">
        <f>Data__2[[#This Row],[Market]]/L$4</f>
        <v>-7.3208018820355047E-2</v>
      </c>
      <c r="G729" s="35">
        <f>L$24*Data__2[[#This Row],[Return Market]]*J$4</f>
        <v>-4.0671121566863961</v>
      </c>
      <c r="H729" s="35">
        <f>M$24*Data__2[[#This Row],[Return Market]]*K$4</f>
        <v>-4.270467764520717</v>
      </c>
      <c r="I729" s="35"/>
      <c r="J729" s="35"/>
      <c r="K729" s="35"/>
      <c r="L729" s="35"/>
      <c r="M729" s="35"/>
    </row>
    <row r="730" spans="1:13">
      <c r="A730" s="35">
        <v>-10.592047154551189</v>
      </c>
      <c r="B730" s="35">
        <v>8.7748456466296005</v>
      </c>
      <c r="C730" s="35">
        <v>69.186630042150128</v>
      </c>
      <c r="D730" s="96">
        <f>Data__2[[#This Row],[Project_1]]/J$4</f>
        <v>-7.0613647697007925E-2</v>
      </c>
      <c r="E730" s="96">
        <f>Data__2[[#This Row],[Project_2]]/K$4</f>
        <v>5.8498970977530672E-2</v>
      </c>
      <c r="F730" s="96">
        <f>Data__2[[#This Row],[Market]]/L$4</f>
        <v>6.918663004215013E-2</v>
      </c>
      <c r="G730" s="35">
        <f>L$24*Data__2[[#This Row],[Return Market]]*J$4</f>
        <v>3.843701669008345</v>
      </c>
      <c r="H730" s="35">
        <f>M$24*Data__2[[#This Row],[Return Market]]*K$4</f>
        <v>4.0358867524587634</v>
      </c>
      <c r="I730" s="35"/>
      <c r="J730" s="35"/>
      <c r="K730" s="35"/>
      <c r="L730" s="35"/>
      <c r="M730" s="35"/>
    </row>
    <row r="731" spans="1:13">
      <c r="A731" s="35">
        <v>36.503904611522898</v>
      </c>
      <c r="B731" s="35">
        <v>28.510505758392593</v>
      </c>
      <c r="C731" s="35">
        <v>300.20792480960489</v>
      </c>
      <c r="D731" s="96">
        <f>Data__2[[#This Row],[Project_1]]/J$4</f>
        <v>0.24335936407681932</v>
      </c>
      <c r="E731" s="96">
        <f>Data__2[[#This Row],[Project_2]]/K$4</f>
        <v>0.19007003838928396</v>
      </c>
      <c r="F731" s="96">
        <f>Data__2[[#This Row],[Market]]/L$4</f>
        <v>0.3002079248096049</v>
      </c>
      <c r="G731" s="35">
        <f>L$24*Data__2[[#This Row],[Return Market]]*J$4</f>
        <v>16.67821804497807</v>
      </c>
      <c r="H731" s="35">
        <f>M$24*Data__2[[#This Row],[Return Market]]*K$4</f>
        <v>17.512128947226977</v>
      </c>
      <c r="I731" s="35"/>
      <c r="J731" s="35"/>
      <c r="K731" s="35"/>
      <c r="L731" s="35"/>
      <c r="M731" s="35"/>
    </row>
    <row r="732" spans="1:13">
      <c r="A732" s="35">
        <v>-22.434020033052207</v>
      </c>
      <c r="B732" s="35">
        <v>-15.427464937945572</v>
      </c>
      <c r="C732" s="35">
        <v>-111.77135342471132</v>
      </c>
      <c r="D732" s="96">
        <f>Data__2[[#This Row],[Project_1]]/J$4</f>
        <v>-0.14956013355368139</v>
      </c>
      <c r="E732" s="96">
        <f>Data__2[[#This Row],[Project_2]]/K$4</f>
        <v>-0.10284976625297049</v>
      </c>
      <c r="F732" s="96">
        <f>Data__2[[#This Row],[Market]]/L$4</f>
        <v>-0.11177135342471133</v>
      </c>
      <c r="G732" s="35">
        <f>L$24*Data__2[[#This Row],[Return Market]]*J$4</f>
        <v>-6.2095196347061918</v>
      </c>
      <c r="H732" s="35">
        <f>M$24*Data__2[[#This Row],[Return Market]]*K$4</f>
        <v>-6.5199956164415029</v>
      </c>
      <c r="I732" s="35"/>
      <c r="J732" s="35"/>
      <c r="K732" s="35"/>
      <c r="L732" s="35"/>
      <c r="M732" s="35"/>
    </row>
    <row r="733" spans="1:13">
      <c r="A733" s="35">
        <v>-1.5538036792444014</v>
      </c>
      <c r="B733" s="35">
        <v>-3.1100233708064025</v>
      </c>
      <c r="C733" s="35">
        <v>108.51804386125443</v>
      </c>
      <c r="D733" s="96">
        <f>Data__2[[#This Row],[Project_1]]/J$4</f>
        <v>-1.0358691194962676E-2</v>
      </c>
      <c r="E733" s="96">
        <f>Data__2[[#This Row],[Project_2]]/K$4</f>
        <v>-2.073348913870935E-2</v>
      </c>
      <c r="F733" s="96">
        <f>Data__2[[#This Row],[Market]]/L$4</f>
        <v>0.10851804386125442</v>
      </c>
      <c r="G733" s="35">
        <f>L$24*Data__2[[#This Row],[Return Market]]*J$4</f>
        <v>6.0287802145141418</v>
      </c>
      <c r="H733" s="35">
        <f>M$24*Data__2[[#This Row],[Return Market]]*K$4</f>
        <v>6.3302192252398495</v>
      </c>
      <c r="I733" s="35"/>
      <c r="J733" s="35"/>
      <c r="K733" s="35"/>
      <c r="L733" s="35"/>
      <c r="M733" s="35"/>
    </row>
    <row r="734" spans="1:13">
      <c r="A734" s="35">
        <v>-9.8604519010420226</v>
      </c>
      <c r="B734" s="35">
        <v>1.0661247249881818</v>
      </c>
      <c r="C734" s="35">
        <v>-13.150236232608108</v>
      </c>
      <c r="D734" s="96">
        <f>Data__2[[#This Row],[Project_1]]/J$4</f>
        <v>-6.5736346006946819E-2</v>
      </c>
      <c r="E734" s="96">
        <f>Data__2[[#This Row],[Project_2]]/K$4</f>
        <v>7.1074981665878783E-3</v>
      </c>
      <c r="F734" s="96">
        <f>Data__2[[#This Row],[Market]]/L$4</f>
        <v>-1.3150236232608109E-2</v>
      </c>
      <c r="G734" s="35">
        <f>L$24*Data__2[[#This Row],[Return Market]]*J$4</f>
        <v>-0.73056867958934024</v>
      </c>
      <c r="H734" s="35">
        <f>M$24*Data__2[[#This Row],[Return Market]]*K$4</f>
        <v>-0.76709711356880728</v>
      </c>
      <c r="I734" s="35"/>
      <c r="J734" s="35"/>
      <c r="K734" s="35"/>
      <c r="L734" s="35"/>
      <c r="M734" s="35"/>
    </row>
    <row r="735" spans="1:13">
      <c r="A735" s="35">
        <v>36.211613105283561</v>
      </c>
      <c r="B735" s="35">
        <v>26.011722236615686</v>
      </c>
      <c r="C735" s="35">
        <v>369.49761317072716</v>
      </c>
      <c r="D735" s="96">
        <f>Data__2[[#This Row],[Project_1]]/J$4</f>
        <v>0.24141075403522375</v>
      </c>
      <c r="E735" s="96">
        <f>Data__2[[#This Row],[Project_2]]/K$4</f>
        <v>0.17341148157743791</v>
      </c>
      <c r="F735" s="96">
        <f>Data__2[[#This Row],[Market]]/L$4</f>
        <v>0.36949761317072716</v>
      </c>
      <c r="G735" s="35">
        <f>L$24*Data__2[[#This Row],[Return Market]]*J$4</f>
        <v>20.527645176151534</v>
      </c>
      <c r="H735" s="35">
        <f>M$24*Data__2[[#This Row],[Return Market]]*K$4</f>
        <v>21.554027434959114</v>
      </c>
      <c r="I735" s="35"/>
      <c r="J735" s="35"/>
      <c r="K735" s="35"/>
      <c r="L735" s="35"/>
      <c r="M735" s="35"/>
    </row>
    <row r="736" spans="1:13">
      <c r="A736" s="35">
        <v>35.395309967216107</v>
      </c>
      <c r="B736" s="35">
        <v>9.2161013301572599</v>
      </c>
      <c r="C736" s="35">
        <v>192.4675033043336</v>
      </c>
      <c r="D736" s="96">
        <f>Data__2[[#This Row],[Project_1]]/J$4</f>
        <v>0.23596873311477404</v>
      </c>
      <c r="E736" s="96">
        <f>Data__2[[#This Row],[Project_2]]/K$4</f>
        <v>6.1440675534381733E-2</v>
      </c>
      <c r="F736" s="96">
        <f>Data__2[[#This Row],[Market]]/L$4</f>
        <v>0.1924675033043336</v>
      </c>
      <c r="G736" s="35">
        <f>L$24*Data__2[[#This Row],[Return Market]]*J$4</f>
        <v>10.69263907246299</v>
      </c>
      <c r="H736" s="35">
        <f>M$24*Data__2[[#This Row],[Return Market]]*K$4</f>
        <v>11.227271026086141</v>
      </c>
      <c r="I736" s="35"/>
      <c r="J736" s="35"/>
      <c r="K736" s="35"/>
      <c r="L736" s="35"/>
      <c r="M736" s="35"/>
    </row>
    <row r="737" spans="1:13">
      <c r="A737" s="35">
        <v>11.227236460306209</v>
      </c>
      <c r="B737" s="35">
        <v>10.049246424740019</v>
      </c>
      <c r="C737" s="35">
        <v>249.568359202153</v>
      </c>
      <c r="D737" s="96">
        <f>Data__2[[#This Row],[Project_1]]/J$4</f>
        <v>7.4848243068708062E-2</v>
      </c>
      <c r="E737" s="96">
        <f>Data__2[[#This Row],[Project_2]]/K$4</f>
        <v>6.6994976164933467E-2</v>
      </c>
      <c r="F737" s="96">
        <f>Data__2[[#This Row],[Market]]/L$4</f>
        <v>0.24956835920215301</v>
      </c>
      <c r="G737" s="35">
        <f>L$24*Data__2[[#This Row],[Return Market]]*J$4</f>
        <v>13.864908844564072</v>
      </c>
      <c r="H737" s="35">
        <f>M$24*Data__2[[#This Row],[Return Market]]*K$4</f>
        <v>14.558154286792279</v>
      </c>
      <c r="I737" s="35"/>
      <c r="J737" s="35"/>
      <c r="K737" s="35"/>
      <c r="L737" s="35"/>
      <c r="M737" s="35"/>
    </row>
    <row r="738" spans="1:13">
      <c r="A738" s="35">
        <v>-14.927933827617895</v>
      </c>
      <c r="B738" s="35">
        <v>7.5525858483461343</v>
      </c>
      <c r="C738" s="35">
        <v>64.345505301274798</v>
      </c>
      <c r="D738" s="96">
        <f>Data__2[[#This Row],[Project_1]]/J$4</f>
        <v>-9.9519558850785964E-2</v>
      </c>
      <c r="E738" s="96">
        <f>Data__2[[#This Row],[Project_2]]/K$4</f>
        <v>5.0350572322307559E-2</v>
      </c>
      <c r="F738" s="96">
        <f>Data__2[[#This Row],[Market]]/L$4</f>
        <v>6.4345505301274794E-2</v>
      </c>
      <c r="G738" s="35">
        <f>L$24*Data__2[[#This Row],[Return Market]]*J$4</f>
        <v>3.5747502945152707</v>
      </c>
      <c r="H738" s="35">
        <f>M$24*Data__2[[#This Row],[Return Market]]*K$4</f>
        <v>3.7534878092410344</v>
      </c>
      <c r="I738" s="35"/>
      <c r="J738" s="35"/>
      <c r="K738" s="35"/>
      <c r="L738" s="35"/>
      <c r="M738" s="35"/>
    </row>
    <row r="739" spans="1:13">
      <c r="A739" s="35">
        <v>21.37447333576333</v>
      </c>
      <c r="B739" s="35">
        <v>18.003351306854604</v>
      </c>
      <c r="C739" s="35">
        <v>624.44162742484059</v>
      </c>
      <c r="D739" s="96">
        <f>Data__2[[#This Row],[Project_1]]/J$4</f>
        <v>0.14249648890508887</v>
      </c>
      <c r="E739" s="96">
        <f>Data__2[[#This Row],[Project_2]]/K$4</f>
        <v>0.12002234204569737</v>
      </c>
      <c r="F739" s="96">
        <f>Data__2[[#This Row],[Market]]/L$4</f>
        <v>0.62444162742484055</v>
      </c>
      <c r="G739" s="35">
        <f>L$24*Data__2[[#This Row],[Return Market]]*J$4</f>
        <v>34.691201523602295</v>
      </c>
      <c r="H739" s="35">
        <f>M$24*Data__2[[#This Row],[Return Market]]*K$4</f>
        <v>36.425761599782412</v>
      </c>
      <c r="I739" s="35"/>
      <c r="J739" s="35"/>
      <c r="K739" s="35"/>
      <c r="L739" s="35"/>
      <c r="M739" s="35"/>
    </row>
    <row r="740" spans="1:13">
      <c r="A740" s="35">
        <v>-3.373232030308392</v>
      </c>
      <c r="B740" s="35">
        <v>-9.0417178570782362</v>
      </c>
      <c r="C740" s="35">
        <v>-136.0266352225556</v>
      </c>
      <c r="D740" s="96">
        <f>Data__2[[#This Row],[Project_1]]/J$4</f>
        <v>-2.2488213535389281E-2</v>
      </c>
      <c r="E740" s="96">
        <f>Data__2[[#This Row],[Project_2]]/K$4</f>
        <v>-6.0278119047188244E-2</v>
      </c>
      <c r="F740" s="96">
        <f>Data__2[[#This Row],[Market]]/L$4</f>
        <v>-0.13602663522255559</v>
      </c>
      <c r="G740" s="35">
        <f>L$24*Data__2[[#This Row],[Return Market]]*J$4</f>
        <v>-7.5570352901419859</v>
      </c>
      <c r="H740" s="35">
        <f>M$24*Data__2[[#This Row],[Return Market]]*K$4</f>
        <v>-7.9348870546490868</v>
      </c>
      <c r="I740" s="35"/>
      <c r="J740" s="35"/>
      <c r="K740" s="35"/>
      <c r="L740" s="35"/>
      <c r="M740" s="35"/>
    </row>
    <row r="741" spans="1:13">
      <c r="A741" s="35">
        <v>-7.024415888795815</v>
      </c>
      <c r="B741" s="35">
        <v>24.962100171387586</v>
      </c>
      <c r="C741" s="35">
        <v>215.65231757582904</v>
      </c>
      <c r="D741" s="96">
        <f>Data__2[[#This Row],[Project_1]]/J$4</f>
        <v>-4.6829439258638764E-2</v>
      </c>
      <c r="E741" s="96">
        <f>Data__2[[#This Row],[Project_2]]/K$4</f>
        <v>0.16641400114258389</v>
      </c>
      <c r="F741" s="96">
        <f>Data__2[[#This Row],[Market]]/L$4</f>
        <v>0.21565231757582903</v>
      </c>
      <c r="G741" s="35">
        <f>L$24*Data__2[[#This Row],[Return Market]]*J$4</f>
        <v>11.980684309768293</v>
      </c>
      <c r="H741" s="35">
        <f>M$24*Data__2[[#This Row],[Return Market]]*K$4</f>
        <v>12.579718525256711</v>
      </c>
      <c r="I741" s="35"/>
      <c r="J741" s="35"/>
      <c r="K741" s="35"/>
      <c r="L741" s="35"/>
      <c r="M741" s="35"/>
    </row>
    <row r="742" spans="1:13">
      <c r="A742" s="35">
        <v>-24.976089395123793</v>
      </c>
      <c r="B742" s="35">
        <v>-8.4599213775311171</v>
      </c>
      <c r="C742" s="35">
        <v>-119.23320310080757</v>
      </c>
      <c r="D742" s="96">
        <f>Data__2[[#This Row],[Project_1]]/J$4</f>
        <v>-0.16650726263415863</v>
      </c>
      <c r="E742" s="96">
        <f>Data__2[[#This Row],[Project_2]]/K$4</f>
        <v>-5.6399475850207444E-2</v>
      </c>
      <c r="F742" s="96">
        <f>Data__2[[#This Row],[Market]]/L$4</f>
        <v>-0.11923320310080757</v>
      </c>
      <c r="G742" s="35">
        <f>L$24*Data__2[[#This Row],[Return Market]]*J$4</f>
        <v>-6.6240668389337616</v>
      </c>
      <c r="H742" s="35">
        <f>M$24*Data__2[[#This Row],[Return Market]]*K$4</f>
        <v>-6.9552701808804507</v>
      </c>
      <c r="I742" s="35"/>
      <c r="J742" s="35"/>
      <c r="K742" s="35"/>
      <c r="L742" s="35"/>
      <c r="M742" s="35"/>
    </row>
    <row r="743" spans="1:13">
      <c r="A743" s="35">
        <v>25.495388576876067</v>
      </c>
      <c r="B743" s="35">
        <v>-3.7833286853436228</v>
      </c>
      <c r="C743" s="35">
        <v>115.79701751412088</v>
      </c>
      <c r="D743" s="96">
        <f>Data__2[[#This Row],[Project_1]]/J$4</f>
        <v>0.16996925717917377</v>
      </c>
      <c r="E743" s="96">
        <f>Data__2[[#This Row],[Project_2]]/K$4</f>
        <v>-2.522219123562415E-2</v>
      </c>
      <c r="F743" s="96">
        <f>Data__2[[#This Row],[Market]]/L$4</f>
        <v>0.11579701751412089</v>
      </c>
      <c r="G743" s="35">
        <f>L$24*Data__2[[#This Row],[Return Market]]*J$4</f>
        <v>6.4331676396733908</v>
      </c>
      <c r="H743" s="35">
        <f>M$24*Data__2[[#This Row],[Return Market]]*K$4</f>
        <v>6.7548260216570606</v>
      </c>
      <c r="I743" s="35"/>
      <c r="J743" s="35"/>
      <c r="K743" s="35"/>
      <c r="L743" s="35"/>
      <c r="M743" s="35"/>
    </row>
    <row r="744" spans="1:13">
      <c r="A744" s="35">
        <v>37.235682178371682</v>
      </c>
      <c r="B744" s="35">
        <v>18.148541648184931</v>
      </c>
      <c r="C744" s="35">
        <v>237.56248778920633</v>
      </c>
      <c r="D744" s="96">
        <f>Data__2[[#This Row],[Project_1]]/J$4</f>
        <v>0.24823788118914455</v>
      </c>
      <c r="E744" s="96">
        <f>Data__2[[#This Row],[Project_2]]/K$4</f>
        <v>0.12099027765456621</v>
      </c>
      <c r="F744" s="96">
        <f>Data__2[[#This Row],[Market]]/L$4</f>
        <v>0.23756248778920633</v>
      </c>
      <c r="G744" s="35">
        <f>L$24*Data__2[[#This Row],[Return Market]]*J$4</f>
        <v>13.197915988289257</v>
      </c>
      <c r="H744" s="35">
        <f>M$24*Data__2[[#This Row],[Return Market]]*K$4</f>
        <v>13.857811787703721</v>
      </c>
      <c r="I744" s="35"/>
      <c r="J744" s="35"/>
      <c r="K744" s="35"/>
      <c r="L744" s="35"/>
      <c r="M744" s="35"/>
    </row>
    <row r="745" spans="1:13">
      <c r="A745" s="35">
        <v>-5.094431507252132</v>
      </c>
      <c r="B745" s="35">
        <v>17.166977426346062</v>
      </c>
      <c r="C745" s="35">
        <v>540.68990848728981</v>
      </c>
      <c r="D745" s="96">
        <f>Data__2[[#This Row],[Project_1]]/J$4</f>
        <v>-3.3962876715014211E-2</v>
      </c>
      <c r="E745" s="96">
        <f>Data__2[[#This Row],[Project_2]]/K$4</f>
        <v>0.11444651617564042</v>
      </c>
      <c r="F745" s="96">
        <f>Data__2[[#This Row],[Market]]/L$4</f>
        <v>0.54068990848728982</v>
      </c>
      <c r="G745" s="35">
        <f>L$24*Data__2[[#This Row],[Return Market]]*J$4</f>
        <v>30.038328249293915</v>
      </c>
      <c r="H745" s="35">
        <f>M$24*Data__2[[#This Row],[Return Market]]*K$4</f>
        <v>31.540244661758614</v>
      </c>
      <c r="I745" s="35"/>
      <c r="J745" s="35"/>
      <c r="K745" s="35"/>
      <c r="L745" s="35"/>
      <c r="M745" s="35"/>
    </row>
    <row r="746" spans="1:13">
      <c r="A746" s="35">
        <v>-31.776986500480497</v>
      </c>
      <c r="B746" s="35">
        <v>-39.050032703874237</v>
      </c>
      <c r="C746" s="35">
        <v>-187.20346849797227</v>
      </c>
      <c r="D746" s="96">
        <f>Data__2[[#This Row],[Project_1]]/J$4</f>
        <v>-0.21184657666986997</v>
      </c>
      <c r="E746" s="96">
        <f>Data__2[[#This Row],[Project_2]]/K$4</f>
        <v>-0.26033355135916159</v>
      </c>
      <c r="F746" s="96">
        <f>Data__2[[#This Row],[Market]]/L$4</f>
        <v>-0.18720346849797226</v>
      </c>
      <c r="G746" s="35">
        <f>L$24*Data__2[[#This Row],[Return Market]]*J$4</f>
        <v>-10.400192694331805</v>
      </c>
      <c r="H746" s="35">
        <f>M$24*Data__2[[#This Row],[Return Market]]*K$4</f>
        <v>-10.920202329048395</v>
      </c>
      <c r="I746" s="35"/>
      <c r="J746" s="35"/>
      <c r="K746" s="35"/>
      <c r="L746" s="35"/>
      <c r="M746" s="35"/>
    </row>
    <row r="747" spans="1:13">
      <c r="A747" s="35">
        <v>7.3676037544296866</v>
      </c>
      <c r="B747" s="35">
        <v>14.438515557277182</v>
      </c>
      <c r="C747" s="35">
        <v>162.24969729372185</v>
      </c>
      <c r="D747" s="96">
        <f>Data__2[[#This Row],[Project_1]]/J$4</f>
        <v>4.9117358362864579E-2</v>
      </c>
      <c r="E747" s="96">
        <f>Data__2[[#This Row],[Project_2]]/K$4</f>
        <v>9.6256770381847878E-2</v>
      </c>
      <c r="F747" s="96">
        <f>Data__2[[#This Row],[Market]]/L$4</f>
        <v>0.16224969729372185</v>
      </c>
      <c r="G747" s="35">
        <f>L$24*Data__2[[#This Row],[Return Market]]*J$4</f>
        <v>9.0138720718734469</v>
      </c>
      <c r="H747" s="35">
        <f>M$24*Data__2[[#This Row],[Return Market]]*K$4</f>
        <v>9.4645656754671208</v>
      </c>
      <c r="I747" s="35"/>
      <c r="J747" s="35"/>
      <c r="K747" s="35"/>
      <c r="L747" s="35"/>
      <c r="M747" s="35"/>
    </row>
    <row r="748" spans="1:13">
      <c r="A748" s="35">
        <v>-1.1422237839211462</v>
      </c>
      <c r="B748" s="35">
        <v>16.194361786277582</v>
      </c>
      <c r="C748" s="35">
        <v>112.77425282877572</v>
      </c>
      <c r="D748" s="96">
        <f>Data__2[[#This Row],[Project_1]]/J$4</f>
        <v>-7.6148252261409744E-3</v>
      </c>
      <c r="E748" s="96">
        <f>Data__2[[#This Row],[Project_2]]/K$4</f>
        <v>0.10796241190851721</v>
      </c>
      <c r="F748" s="96">
        <f>Data__2[[#This Row],[Market]]/L$4</f>
        <v>0.11277425282877572</v>
      </c>
      <c r="G748" s="35">
        <f>L$24*Data__2[[#This Row],[Return Market]]*J$4</f>
        <v>6.2652362682653253</v>
      </c>
      <c r="H748" s="35">
        <f>M$24*Data__2[[#This Row],[Return Market]]*K$4</f>
        <v>6.5784980816785925</v>
      </c>
      <c r="I748" s="35"/>
      <c r="J748" s="35"/>
      <c r="K748" s="35"/>
      <c r="L748" s="35"/>
      <c r="M748" s="35"/>
    </row>
    <row r="749" spans="1:13">
      <c r="A749" s="35">
        <v>9.6036519776948985</v>
      </c>
      <c r="B749" s="35">
        <v>40.551502544342895</v>
      </c>
      <c r="C749" s="35">
        <v>409.38187634454664</v>
      </c>
      <c r="D749" s="96">
        <f>Data__2[[#This Row],[Project_1]]/J$4</f>
        <v>6.4024346517965985E-2</v>
      </c>
      <c r="E749" s="96">
        <f>Data__2[[#This Row],[Project_2]]/K$4</f>
        <v>0.27034335029561929</v>
      </c>
      <c r="F749" s="96">
        <f>Data__2[[#This Row],[Market]]/L$4</f>
        <v>0.40938187634454665</v>
      </c>
      <c r="G749" s="35">
        <f>L$24*Data__2[[#This Row],[Return Market]]*J$4</f>
        <v>22.743437574697062</v>
      </c>
      <c r="H749" s="35">
        <f>M$24*Data__2[[#This Row],[Return Market]]*K$4</f>
        <v>23.880609453431919</v>
      </c>
      <c r="I749" s="35"/>
      <c r="J749" s="35"/>
      <c r="K749" s="35"/>
      <c r="L749" s="35"/>
      <c r="M749" s="35"/>
    </row>
    <row r="750" spans="1:13">
      <c r="A750" s="35">
        <v>13.281587075311453</v>
      </c>
      <c r="B750" s="35">
        <v>13.389556533311222</v>
      </c>
      <c r="C750" s="35">
        <v>332.92078410564454</v>
      </c>
      <c r="D750" s="96">
        <f>Data__2[[#This Row],[Project_1]]/J$4</f>
        <v>8.8543913835409688E-2</v>
      </c>
      <c r="E750" s="96">
        <f>Data__2[[#This Row],[Project_2]]/K$4</f>
        <v>8.9263710222074813E-2</v>
      </c>
      <c r="F750" s="96">
        <f>Data__2[[#This Row],[Market]]/L$4</f>
        <v>0.33292078410564452</v>
      </c>
      <c r="G750" s="35">
        <f>L$24*Data__2[[#This Row],[Return Market]]*J$4</f>
        <v>18.495599116980273</v>
      </c>
      <c r="H750" s="35">
        <f>M$24*Data__2[[#This Row],[Return Market]]*K$4</f>
        <v>19.420379072829292</v>
      </c>
      <c r="I750" s="35"/>
      <c r="J750" s="35"/>
      <c r="K750" s="35"/>
      <c r="L750" s="35"/>
      <c r="M750" s="35"/>
    </row>
    <row r="751" spans="1:13">
      <c r="A751" s="35">
        <v>14.745674223480231</v>
      </c>
      <c r="B751" s="35">
        <v>4.5457136909016791</v>
      </c>
      <c r="C751" s="35">
        <v>183.05633617453168</v>
      </c>
      <c r="D751" s="96">
        <f>Data__2[[#This Row],[Project_1]]/J$4</f>
        <v>9.8304494823201541E-2</v>
      </c>
      <c r="E751" s="96">
        <f>Data__2[[#This Row],[Project_2]]/K$4</f>
        <v>3.0304757939344527E-2</v>
      </c>
      <c r="F751" s="96">
        <f>Data__2[[#This Row],[Market]]/L$4</f>
        <v>0.18305633617453168</v>
      </c>
      <c r="G751" s="35">
        <f>L$24*Data__2[[#This Row],[Return Market]]*J$4</f>
        <v>10.169796454140661</v>
      </c>
      <c r="H751" s="35">
        <f>M$24*Data__2[[#This Row],[Return Market]]*K$4</f>
        <v>10.678286276847695</v>
      </c>
      <c r="I751" s="35"/>
      <c r="J751" s="35"/>
      <c r="K751" s="35"/>
      <c r="L751" s="35"/>
      <c r="M751" s="35"/>
    </row>
    <row r="752" spans="1:13">
      <c r="A752" s="35">
        <v>19.06737601423751</v>
      </c>
      <c r="B752" s="35">
        <v>-3.5837830859165543</v>
      </c>
      <c r="C752" s="35">
        <v>243.99027832685505</v>
      </c>
      <c r="D752" s="96">
        <f>Data__2[[#This Row],[Project_1]]/J$4</f>
        <v>0.12711584009491672</v>
      </c>
      <c r="E752" s="96">
        <f>Data__2[[#This Row],[Project_2]]/K$4</f>
        <v>-2.3891887239443695E-2</v>
      </c>
      <c r="F752" s="96">
        <f>Data__2[[#This Row],[Market]]/L$4</f>
        <v>0.24399027832685505</v>
      </c>
      <c r="G752" s="35">
        <f>L$24*Data__2[[#This Row],[Return Market]]*J$4</f>
        <v>13.555015462603075</v>
      </c>
      <c r="H752" s="35">
        <f>M$24*Data__2[[#This Row],[Return Market]]*K$4</f>
        <v>14.23276623573323</v>
      </c>
      <c r="I752" s="35"/>
      <c r="J752" s="35"/>
      <c r="K752" s="35"/>
      <c r="L752" s="35"/>
      <c r="M752" s="35"/>
    </row>
    <row r="753" spans="1:13">
      <c r="A753" s="35">
        <v>49.788796969627313</v>
      </c>
      <c r="B753" s="35">
        <v>35.207504753344963</v>
      </c>
      <c r="C753" s="35">
        <v>242.11662107791318</v>
      </c>
      <c r="D753" s="96">
        <f>Data__2[[#This Row],[Project_1]]/J$4</f>
        <v>0.33192531313084878</v>
      </c>
      <c r="E753" s="96">
        <f>Data__2[[#This Row],[Project_2]]/K$4</f>
        <v>0.23471669835563308</v>
      </c>
      <c r="F753" s="96">
        <f>Data__2[[#This Row],[Market]]/L$4</f>
        <v>0.24211662107791318</v>
      </c>
      <c r="G753" s="35">
        <f>L$24*Data__2[[#This Row],[Return Market]]*J$4</f>
        <v>13.450923393217415</v>
      </c>
      <c r="H753" s="35">
        <f>M$24*Data__2[[#This Row],[Return Market]]*K$4</f>
        <v>14.123469562878288</v>
      </c>
      <c r="I753" s="35"/>
      <c r="J753" s="35"/>
      <c r="K753" s="35"/>
      <c r="L753" s="35"/>
      <c r="M753" s="35"/>
    </row>
    <row r="754" spans="1:13">
      <c r="A754" s="35">
        <v>-15.470357792711887</v>
      </c>
      <c r="B754" s="35">
        <v>-6.3070193637269227</v>
      </c>
      <c r="C754" s="35">
        <v>-317.43310175868595</v>
      </c>
      <c r="D754" s="96">
        <f>Data__2[[#This Row],[Project_1]]/J$4</f>
        <v>-0.10313571861807924</v>
      </c>
      <c r="E754" s="96">
        <f>Data__2[[#This Row],[Project_2]]/K$4</f>
        <v>-4.2046795758179482E-2</v>
      </c>
      <c r="F754" s="96">
        <f>Data__2[[#This Row],[Market]]/L$4</f>
        <v>-0.31743310175868594</v>
      </c>
      <c r="G754" s="35">
        <f>L$24*Data__2[[#This Row],[Return Market]]*J$4</f>
        <v>-17.635172319927015</v>
      </c>
      <c r="H754" s="35">
        <f>M$24*Data__2[[#This Row],[Return Market]]*K$4</f>
        <v>-18.516930935923369</v>
      </c>
      <c r="I754" s="35"/>
      <c r="J754" s="35"/>
      <c r="K754" s="35"/>
      <c r="L754" s="35"/>
      <c r="M754" s="35"/>
    </row>
    <row r="755" spans="1:13">
      <c r="A755" s="35">
        <v>-8.1404842881210868</v>
      </c>
      <c r="B755" s="35">
        <v>-3.5620852496918332</v>
      </c>
      <c r="C755" s="35">
        <v>55.529694504734962</v>
      </c>
      <c r="D755" s="96">
        <f>Data__2[[#This Row],[Project_1]]/J$4</f>
        <v>-5.4269895254140582E-2</v>
      </c>
      <c r="E755" s="96">
        <f>Data__2[[#This Row],[Project_2]]/K$4</f>
        <v>-2.3747234997945555E-2</v>
      </c>
      <c r="F755" s="96">
        <f>Data__2[[#This Row],[Market]]/L$4</f>
        <v>5.552969450473496E-2</v>
      </c>
      <c r="G755" s="35">
        <f>L$24*Data__2[[#This Row],[Return Market]]*J$4</f>
        <v>3.0849830280408344</v>
      </c>
      <c r="H755" s="35">
        <f>M$24*Data__2[[#This Row],[Return Market]]*K$4</f>
        <v>3.2392321794428769</v>
      </c>
      <c r="I755" s="35"/>
      <c r="J755" s="35"/>
      <c r="K755" s="35"/>
      <c r="L755" s="35"/>
      <c r="M755" s="35"/>
    </row>
    <row r="756" spans="1:13">
      <c r="A756" s="35">
        <v>17.47752532773147</v>
      </c>
      <c r="B756" s="35">
        <v>7.3286184131581145</v>
      </c>
      <c r="C756" s="35">
        <v>252.23004619513756</v>
      </c>
      <c r="D756" s="96">
        <f>Data__2[[#This Row],[Project_1]]/J$4</f>
        <v>0.11651683551820981</v>
      </c>
      <c r="E756" s="96">
        <f>Data__2[[#This Row],[Project_2]]/K$4</f>
        <v>4.8857456087720762E-2</v>
      </c>
      <c r="F756" s="96">
        <f>Data__2[[#This Row],[Market]]/L$4</f>
        <v>0.25223004619513756</v>
      </c>
      <c r="G756" s="35">
        <f>L$24*Data__2[[#This Row],[Return Market]]*J$4</f>
        <v>14.012780344174324</v>
      </c>
      <c r="H756" s="35">
        <f>M$24*Data__2[[#This Row],[Return Market]]*K$4</f>
        <v>14.713419361383043</v>
      </c>
      <c r="I756" s="35"/>
      <c r="J756" s="35"/>
      <c r="K756" s="35"/>
      <c r="L756" s="35"/>
      <c r="M756" s="35"/>
    </row>
    <row r="757" spans="1:13">
      <c r="A757" s="35">
        <v>-9.3580688029532162</v>
      </c>
      <c r="B757" s="35">
        <v>10.938232452960156</v>
      </c>
      <c r="C757" s="35">
        <v>194.27044252653423</v>
      </c>
      <c r="D757" s="96">
        <f>Data__2[[#This Row],[Project_1]]/J$4</f>
        <v>-6.238712535302144E-2</v>
      </c>
      <c r="E757" s="96">
        <f>Data__2[[#This Row],[Project_2]]/K$4</f>
        <v>7.2921549686401035E-2</v>
      </c>
      <c r="F757" s="96">
        <f>Data__2[[#This Row],[Market]]/L$4</f>
        <v>0.19427044252653422</v>
      </c>
      <c r="G757" s="35">
        <f>L$24*Data__2[[#This Row],[Return Market]]*J$4</f>
        <v>10.792802362585247</v>
      </c>
      <c r="H757" s="35">
        <f>M$24*Data__2[[#This Row],[Return Market]]*K$4</f>
        <v>11.33244248071451</v>
      </c>
      <c r="I757" s="35"/>
      <c r="J757" s="35"/>
      <c r="K757" s="35"/>
      <c r="L757" s="35"/>
      <c r="M757" s="35"/>
    </row>
    <row r="758" spans="1:13">
      <c r="A758" s="35">
        <v>27.839875846104569</v>
      </c>
      <c r="B758" s="35">
        <v>34.387045753672375</v>
      </c>
      <c r="C758" s="35">
        <v>231.93455574687366</v>
      </c>
      <c r="D758" s="96">
        <f>Data__2[[#This Row],[Project_1]]/J$4</f>
        <v>0.18559917230736378</v>
      </c>
      <c r="E758" s="96">
        <f>Data__2[[#This Row],[Project_2]]/K$4</f>
        <v>0.22924697169114916</v>
      </c>
      <c r="F758" s="96">
        <f>Data__2[[#This Row],[Market]]/L$4</f>
        <v>0.23193455574687366</v>
      </c>
      <c r="G758" s="35">
        <f>L$24*Data__2[[#This Row],[Return Market]]*J$4</f>
        <v>12.885253097048551</v>
      </c>
      <c r="H758" s="35">
        <f>M$24*Data__2[[#This Row],[Return Market]]*K$4</f>
        <v>13.529515751900981</v>
      </c>
      <c r="I758" s="35"/>
      <c r="J758" s="35"/>
      <c r="K758" s="35"/>
      <c r="L758" s="35"/>
      <c r="M758" s="35"/>
    </row>
    <row r="759" spans="1:13">
      <c r="A759" s="35">
        <v>12.099919690195382</v>
      </c>
      <c r="B759" s="35">
        <v>27.081739214093908</v>
      </c>
      <c r="C759" s="35">
        <v>205.84281296968615</v>
      </c>
      <c r="D759" s="96">
        <f>Data__2[[#This Row],[Project_1]]/J$4</f>
        <v>8.0666131267969204E-2</v>
      </c>
      <c r="E759" s="96">
        <f>Data__2[[#This Row],[Project_2]]/K$4</f>
        <v>0.18054492809395939</v>
      </c>
      <c r="F759" s="96">
        <f>Data__2[[#This Row],[Market]]/L$4</f>
        <v>0.20584281296968615</v>
      </c>
      <c r="G759" s="35">
        <f>L$24*Data__2[[#This Row],[Return Market]]*J$4</f>
        <v>11.435711831649243</v>
      </c>
      <c r="H759" s="35">
        <f>M$24*Data__2[[#This Row],[Return Market]]*K$4</f>
        <v>12.007497423231706</v>
      </c>
      <c r="I759" s="35"/>
      <c r="J759" s="35"/>
      <c r="K759" s="35"/>
      <c r="L759" s="35"/>
      <c r="M759" s="35"/>
    </row>
    <row r="760" spans="1:13">
      <c r="A760" s="35">
        <v>38.66799615892927</v>
      </c>
      <c r="B760" s="35">
        <v>11.237177336769705</v>
      </c>
      <c r="C760" s="35">
        <v>361.03855309395919</v>
      </c>
      <c r="D760" s="96">
        <f>Data__2[[#This Row],[Project_1]]/J$4</f>
        <v>0.25778664105952848</v>
      </c>
      <c r="E760" s="96">
        <f>Data__2[[#This Row],[Project_2]]/K$4</f>
        <v>7.4914515578464694E-2</v>
      </c>
      <c r="F760" s="96">
        <f>Data__2[[#This Row],[Market]]/L$4</f>
        <v>0.36103855309395921</v>
      </c>
      <c r="G760" s="35">
        <f>L$24*Data__2[[#This Row],[Return Market]]*J$4</f>
        <v>20.057697394108867</v>
      </c>
      <c r="H760" s="35">
        <f>M$24*Data__2[[#This Row],[Return Market]]*K$4</f>
        <v>21.060582263814315</v>
      </c>
      <c r="I760" s="35"/>
      <c r="J760" s="35"/>
      <c r="K760" s="35"/>
      <c r="L760" s="35"/>
      <c r="M760" s="35"/>
    </row>
    <row r="761" spans="1:13">
      <c r="A761" s="35">
        <v>14.817339397721199</v>
      </c>
      <c r="B761" s="35">
        <v>-7.7439893849022532</v>
      </c>
      <c r="C761" s="35">
        <v>-63.32278077930485</v>
      </c>
      <c r="D761" s="96">
        <f>Data__2[[#This Row],[Project_1]]/J$4</f>
        <v>9.8782262651474662E-2</v>
      </c>
      <c r="E761" s="96">
        <f>Data__2[[#This Row],[Project_2]]/K$4</f>
        <v>-5.1626595899348357E-2</v>
      </c>
      <c r="F761" s="96">
        <f>Data__2[[#This Row],[Market]]/L$4</f>
        <v>-6.3322780779304852E-2</v>
      </c>
      <c r="G761" s="35">
        <f>L$24*Data__2[[#This Row],[Return Market]]*J$4</f>
        <v>-3.51793226551694</v>
      </c>
      <c r="H761" s="35">
        <f>M$24*Data__2[[#This Row],[Return Market]]*K$4</f>
        <v>-3.6938288787927878</v>
      </c>
      <c r="I761" s="35"/>
      <c r="J761" s="35"/>
      <c r="K761" s="35"/>
      <c r="L761" s="35"/>
      <c r="M761" s="35"/>
    </row>
    <row r="762" spans="1:13">
      <c r="A762" s="35">
        <v>31.182186245468039</v>
      </c>
      <c r="B762" s="35">
        <v>16.592952964361903</v>
      </c>
      <c r="C762" s="35">
        <v>113.60729316351151</v>
      </c>
      <c r="D762" s="96">
        <f>Data__2[[#This Row],[Project_1]]/J$4</f>
        <v>0.20788124163645358</v>
      </c>
      <c r="E762" s="96">
        <f>Data__2[[#This Row],[Project_2]]/K$4</f>
        <v>0.11061968642907935</v>
      </c>
      <c r="F762" s="96">
        <f>Data__2[[#This Row],[Market]]/L$4</f>
        <v>0.11360729316351151</v>
      </c>
      <c r="G762" s="35">
        <f>L$24*Data__2[[#This Row],[Return Market]]*J$4</f>
        <v>6.3115162868617576</v>
      </c>
      <c r="H762" s="35">
        <f>M$24*Data__2[[#This Row],[Return Market]]*K$4</f>
        <v>6.6270921012048465</v>
      </c>
      <c r="I762" s="35"/>
      <c r="J762" s="35"/>
      <c r="K762" s="35"/>
      <c r="L762" s="35"/>
      <c r="M762" s="35"/>
    </row>
    <row r="763" spans="1:13">
      <c r="A763" s="35">
        <v>2.2837378397893424</v>
      </c>
      <c r="B763" s="35">
        <v>-5.2579198859550953</v>
      </c>
      <c r="C763" s="35">
        <v>105.54776597531284</v>
      </c>
      <c r="D763" s="96">
        <f>Data__2[[#This Row],[Project_1]]/J$4</f>
        <v>1.5224918931928949E-2</v>
      </c>
      <c r="E763" s="96">
        <f>Data__2[[#This Row],[Project_2]]/K$4</f>
        <v>-3.5052799239700637E-2</v>
      </c>
      <c r="F763" s="96">
        <f>Data__2[[#This Row],[Market]]/L$4</f>
        <v>0.10554776597531285</v>
      </c>
      <c r="G763" s="35">
        <f>L$24*Data__2[[#This Row],[Return Market]]*J$4</f>
        <v>5.8637647764062759</v>
      </c>
      <c r="H763" s="35">
        <f>M$24*Data__2[[#This Row],[Return Market]]*K$4</f>
        <v>6.1569530152265912</v>
      </c>
      <c r="I763" s="35"/>
      <c r="J763" s="35"/>
      <c r="K763" s="35"/>
      <c r="L763" s="35"/>
      <c r="M763" s="35"/>
    </row>
    <row r="764" spans="1:13">
      <c r="A764" s="35">
        <v>12.481650162126261</v>
      </c>
      <c r="B764" s="35">
        <v>15.005078219641407</v>
      </c>
      <c r="C764" s="35">
        <v>309.12215767839473</v>
      </c>
      <c r="D764" s="96">
        <f>Data__2[[#This Row],[Project_1]]/J$4</f>
        <v>8.3211001080841743E-2</v>
      </c>
      <c r="E764" s="96">
        <f>Data__2[[#This Row],[Project_2]]/K$4</f>
        <v>0.10003385479760937</v>
      </c>
      <c r="F764" s="96">
        <f>Data__2[[#This Row],[Market]]/L$4</f>
        <v>0.30912215767839474</v>
      </c>
      <c r="G764" s="35">
        <f>L$24*Data__2[[#This Row],[Return Market]]*J$4</f>
        <v>17.173453204355283</v>
      </c>
      <c r="H764" s="35">
        <f>M$24*Data__2[[#This Row],[Return Market]]*K$4</f>
        <v>18.03212586457305</v>
      </c>
      <c r="I764" s="35"/>
      <c r="J764" s="35"/>
      <c r="K764" s="35"/>
      <c r="L764" s="35"/>
      <c r="M764" s="35"/>
    </row>
    <row r="765" spans="1:13">
      <c r="A765" s="35">
        <v>25.902770700487892</v>
      </c>
      <c r="B765" s="35">
        <v>4.1048041008013358</v>
      </c>
      <c r="C765" s="35">
        <v>65.155433642507532</v>
      </c>
      <c r="D765" s="96">
        <f>Data__2[[#This Row],[Project_1]]/J$4</f>
        <v>0.17268513800325261</v>
      </c>
      <c r="E765" s="96">
        <f>Data__2[[#This Row],[Project_2]]/K$4</f>
        <v>2.7365360672008905E-2</v>
      </c>
      <c r="F765" s="96">
        <f>Data__2[[#This Row],[Market]]/L$4</f>
        <v>6.5155433642507532E-2</v>
      </c>
      <c r="G765" s="35">
        <f>L$24*Data__2[[#This Row],[Return Market]]*J$4</f>
        <v>3.6197463134726444</v>
      </c>
      <c r="H765" s="35">
        <f>M$24*Data__2[[#This Row],[Return Market]]*K$4</f>
        <v>3.8007336291462774</v>
      </c>
      <c r="I765" s="35"/>
      <c r="J765" s="35"/>
      <c r="K765" s="35"/>
      <c r="L765" s="35"/>
      <c r="M765" s="35"/>
    </row>
    <row r="766" spans="1:13">
      <c r="A766" s="35">
        <v>-11.173951617859348</v>
      </c>
      <c r="B766" s="35">
        <v>15.870618643116792</v>
      </c>
      <c r="C766" s="35">
        <v>224.99508457875834</v>
      </c>
      <c r="D766" s="96">
        <f>Data__2[[#This Row],[Project_1]]/J$4</f>
        <v>-7.4493010785728994E-2</v>
      </c>
      <c r="E766" s="96">
        <f>Data__2[[#This Row],[Project_2]]/K$4</f>
        <v>0.10580412428744528</v>
      </c>
      <c r="F766" s="96">
        <f>Data__2[[#This Row],[Market]]/L$4</f>
        <v>0.22499508457875833</v>
      </c>
      <c r="G766" s="35">
        <f>L$24*Data__2[[#This Row],[Return Market]]*J$4</f>
        <v>12.499726921042145</v>
      </c>
      <c r="H766" s="35">
        <f>M$24*Data__2[[#This Row],[Return Market]]*K$4</f>
        <v>13.124713267094254</v>
      </c>
      <c r="I766" s="35"/>
      <c r="J766" s="35"/>
      <c r="K766" s="35"/>
      <c r="L766" s="35"/>
      <c r="M766" s="35"/>
    </row>
    <row r="767" spans="1:13">
      <c r="A767" s="35">
        <v>11.755614169670434</v>
      </c>
      <c r="B767" s="35">
        <v>-4.5888664652124351</v>
      </c>
      <c r="C767" s="35">
        <v>0.99026719107867223</v>
      </c>
      <c r="D767" s="96">
        <f>Data__2[[#This Row],[Project_1]]/J$4</f>
        <v>7.8370761131136224E-2</v>
      </c>
      <c r="E767" s="96">
        <f>Data__2[[#This Row],[Project_2]]/K$4</f>
        <v>-3.0592443101416233E-2</v>
      </c>
      <c r="F767" s="96">
        <f>Data__2[[#This Row],[Market]]/L$4</f>
        <v>9.9026719107867217E-4</v>
      </c>
      <c r="G767" s="35">
        <f>L$24*Data__2[[#This Row],[Return Market]]*J$4</f>
        <v>5.5014843948815187E-2</v>
      </c>
      <c r="H767" s="35">
        <f>M$24*Data__2[[#This Row],[Return Market]]*K$4</f>
        <v>5.7765586146255953E-2</v>
      </c>
      <c r="I767" s="35"/>
      <c r="J767" s="35"/>
      <c r="K767" s="35"/>
      <c r="L767" s="35"/>
      <c r="M767" s="35"/>
    </row>
    <row r="768" spans="1:13">
      <c r="A768" s="35">
        <v>-4.9841561446809806</v>
      </c>
      <c r="B768" s="35">
        <v>3.9764185541404959</v>
      </c>
      <c r="C768" s="35">
        <v>135.40104240394305</v>
      </c>
      <c r="D768" s="96">
        <f>Data__2[[#This Row],[Project_1]]/J$4</f>
        <v>-3.3227707631206534E-2</v>
      </c>
      <c r="E768" s="96">
        <f>Data__2[[#This Row],[Project_2]]/K$4</f>
        <v>2.6509457027603305E-2</v>
      </c>
      <c r="F768" s="96">
        <f>Data__2[[#This Row],[Market]]/L$4</f>
        <v>0.13540104240394304</v>
      </c>
      <c r="G768" s="35">
        <f>L$24*Data__2[[#This Row],[Return Market]]*J$4</f>
        <v>7.5222801335523997</v>
      </c>
      <c r="H768" s="35">
        <f>M$24*Data__2[[#This Row],[Return Market]]*K$4</f>
        <v>7.898394140230022</v>
      </c>
      <c r="I768" s="35"/>
      <c r="J768" s="35"/>
      <c r="K768" s="35"/>
      <c r="L768" s="35"/>
      <c r="M768" s="35"/>
    </row>
    <row r="769" spans="1:13">
      <c r="A769" s="35">
        <v>-15.581662187643332</v>
      </c>
      <c r="B769" s="35">
        <v>9.6829731625996907</v>
      </c>
      <c r="C769" s="35">
        <v>175.91214039615122</v>
      </c>
      <c r="D769" s="96">
        <f>Data__2[[#This Row],[Project_1]]/J$4</f>
        <v>-0.10387774791762221</v>
      </c>
      <c r="E769" s="96">
        <f>Data__2[[#This Row],[Project_2]]/K$4</f>
        <v>6.4553154417331268E-2</v>
      </c>
      <c r="F769" s="96">
        <f>Data__2[[#This Row],[Market]]/L$4</f>
        <v>0.17591214039615122</v>
      </c>
      <c r="G769" s="35">
        <f>L$24*Data__2[[#This Row],[Return Market]]*J$4</f>
        <v>9.772896688675079</v>
      </c>
      <c r="H769" s="35">
        <f>M$24*Data__2[[#This Row],[Return Market]]*K$4</f>
        <v>10.261541523108834</v>
      </c>
      <c r="I769" s="35"/>
      <c r="J769" s="35"/>
      <c r="K769" s="35"/>
      <c r="L769" s="35"/>
      <c r="M769" s="35"/>
    </row>
    <row r="770" spans="1:13">
      <c r="A770" s="35">
        <v>22.153687352071039</v>
      </c>
      <c r="B770" s="35">
        <v>26.538430320721872</v>
      </c>
      <c r="C770" s="35">
        <v>120.19738033803785</v>
      </c>
      <c r="D770" s="96">
        <f>Data__2[[#This Row],[Project_1]]/J$4</f>
        <v>0.14769124901380692</v>
      </c>
      <c r="E770" s="96">
        <f>Data__2[[#This Row],[Project_2]]/K$4</f>
        <v>0.17692286880481248</v>
      </c>
      <c r="F770" s="96">
        <f>Data__2[[#This Row],[Market]]/L$4</f>
        <v>0.12019738033803784</v>
      </c>
      <c r="G770" s="35">
        <f>L$24*Data__2[[#This Row],[Return Market]]*J$4</f>
        <v>6.6776322410021098</v>
      </c>
      <c r="H770" s="35">
        <f>M$24*Data__2[[#This Row],[Return Market]]*K$4</f>
        <v>7.0115138530522163</v>
      </c>
      <c r="I770" s="35"/>
      <c r="J770" s="35"/>
      <c r="K770" s="35"/>
      <c r="L770" s="35"/>
      <c r="M770" s="35"/>
    </row>
    <row r="771" spans="1:13">
      <c r="A771" s="35">
        <v>-23.706492203566995</v>
      </c>
      <c r="B771" s="35">
        <v>-4.6538501879591241</v>
      </c>
      <c r="C771" s="35">
        <v>-46.335520841795102</v>
      </c>
      <c r="D771" s="96">
        <f>Data__2[[#This Row],[Project_1]]/J$4</f>
        <v>-0.15804328135711329</v>
      </c>
      <c r="E771" s="96">
        <f>Data__2[[#This Row],[Project_2]]/K$4</f>
        <v>-3.1025667919727495E-2</v>
      </c>
      <c r="F771" s="96">
        <f>Data__2[[#This Row],[Market]]/L$4</f>
        <v>-4.6335520841795104E-2</v>
      </c>
      <c r="G771" s="35">
        <f>L$24*Data__2[[#This Row],[Return Market]]*J$4</f>
        <v>-2.5741956023219532</v>
      </c>
      <c r="H771" s="35">
        <f>M$24*Data__2[[#This Row],[Return Market]]*K$4</f>
        <v>-2.7029053824380513</v>
      </c>
      <c r="I771" s="35"/>
      <c r="J771" s="35"/>
      <c r="K771" s="35"/>
      <c r="L771" s="35"/>
      <c r="M771" s="35"/>
    </row>
    <row r="772" spans="1:13">
      <c r="A772" s="35">
        <v>16.240924744901026</v>
      </c>
      <c r="B772" s="35">
        <v>8.4570774437587275</v>
      </c>
      <c r="C772" s="35">
        <v>48.501262474719155</v>
      </c>
      <c r="D772" s="96">
        <f>Data__2[[#This Row],[Project_1]]/J$4</f>
        <v>0.10827283163267351</v>
      </c>
      <c r="E772" s="96">
        <f>Data__2[[#This Row],[Project_2]]/K$4</f>
        <v>5.6380516291724851E-2</v>
      </c>
      <c r="F772" s="96">
        <f>Data__2[[#This Row],[Market]]/L$4</f>
        <v>4.8501262474719156E-2</v>
      </c>
      <c r="G772" s="35">
        <f>L$24*Data__2[[#This Row],[Return Market]]*J$4</f>
        <v>2.6945145819288454</v>
      </c>
      <c r="H772" s="35">
        <f>M$24*Data__2[[#This Row],[Return Market]]*K$4</f>
        <v>2.8292403110252877</v>
      </c>
      <c r="I772" s="35"/>
      <c r="J772" s="35"/>
      <c r="K772" s="35"/>
      <c r="L772" s="35"/>
      <c r="M772" s="35"/>
    </row>
    <row r="773" spans="1:13">
      <c r="A773" s="35">
        <v>25.820137557138825</v>
      </c>
      <c r="B773" s="35">
        <v>22.142754873939666</v>
      </c>
      <c r="C773" s="35">
        <v>206.28217879504683</v>
      </c>
      <c r="D773" s="96">
        <f>Data__2[[#This Row],[Project_1]]/J$4</f>
        <v>0.1721342503809255</v>
      </c>
      <c r="E773" s="96">
        <f>Data__2[[#This Row],[Project_2]]/K$4</f>
        <v>0.14761836582626445</v>
      </c>
      <c r="F773" s="96">
        <f>Data__2[[#This Row],[Market]]/L$4</f>
        <v>0.20628217879504684</v>
      </c>
      <c r="G773" s="35">
        <f>L$24*Data__2[[#This Row],[Return Market]]*J$4</f>
        <v>11.460121044169282</v>
      </c>
      <c r="H773" s="35">
        <f>M$24*Data__2[[#This Row],[Return Market]]*K$4</f>
        <v>12.033127096377749</v>
      </c>
      <c r="I773" s="35"/>
      <c r="J773" s="35"/>
      <c r="K773" s="35"/>
      <c r="L773" s="35"/>
      <c r="M773" s="35"/>
    </row>
    <row r="774" spans="1:13">
      <c r="A774" s="35">
        <v>25.639701141123467</v>
      </c>
      <c r="B774" s="35">
        <v>-1.7973129863793957</v>
      </c>
      <c r="C774" s="35">
        <v>-65.97266282811853</v>
      </c>
      <c r="D774" s="96">
        <f>Data__2[[#This Row],[Project_1]]/J$4</f>
        <v>0.1709313409408231</v>
      </c>
      <c r="E774" s="96">
        <f>Data__2[[#This Row],[Project_2]]/K$4</f>
        <v>-1.1982086575862638E-2</v>
      </c>
      <c r="F774" s="96">
        <f>Data__2[[#This Row],[Market]]/L$4</f>
        <v>-6.5972662828118533E-2</v>
      </c>
      <c r="G774" s="35">
        <f>L$24*Data__2[[#This Row],[Return Market]]*J$4</f>
        <v>-3.6651479348954781</v>
      </c>
      <c r="H774" s="35">
        <f>M$24*Data__2[[#This Row],[Return Market]]*K$4</f>
        <v>-3.8484053316402531</v>
      </c>
      <c r="I774" s="35"/>
      <c r="J774" s="35"/>
      <c r="K774" s="35"/>
      <c r="L774" s="35"/>
      <c r="M774" s="35"/>
    </row>
    <row r="775" spans="1:13">
      <c r="A775" s="35">
        <v>29.400771873286999</v>
      </c>
      <c r="B775" s="35">
        <v>10.829923853332668</v>
      </c>
      <c r="C775" s="35">
        <v>22.432497851541058</v>
      </c>
      <c r="D775" s="96">
        <f>Data__2[[#This Row],[Project_1]]/J$4</f>
        <v>0.19600514582191333</v>
      </c>
      <c r="E775" s="96">
        <f>Data__2[[#This Row],[Project_2]]/K$4</f>
        <v>7.219949235555112E-2</v>
      </c>
      <c r="F775" s="96">
        <f>Data__2[[#This Row],[Market]]/L$4</f>
        <v>2.2432497851541059E-2</v>
      </c>
      <c r="G775" s="35">
        <f>L$24*Data__2[[#This Row],[Return Market]]*J$4</f>
        <v>1.2462498806411713</v>
      </c>
      <c r="H775" s="35">
        <f>M$24*Data__2[[#This Row],[Return Market]]*K$4</f>
        <v>1.30856237467323</v>
      </c>
      <c r="I775" s="35"/>
      <c r="J775" s="35"/>
      <c r="K775" s="35"/>
      <c r="L775" s="35"/>
      <c r="M775" s="35"/>
    </row>
    <row r="776" spans="1:13">
      <c r="A776" s="35">
        <v>32.973622233807532</v>
      </c>
      <c r="B776" s="35">
        <v>35.118756669113594</v>
      </c>
      <c r="C776" s="35">
        <v>360.76747518981455</v>
      </c>
      <c r="D776" s="96">
        <f>Data__2[[#This Row],[Project_1]]/J$4</f>
        <v>0.21982414822538354</v>
      </c>
      <c r="E776" s="96">
        <f>Data__2[[#This Row],[Project_2]]/K$4</f>
        <v>0.2341250444607573</v>
      </c>
      <c r="F776" s="96">
        <f>Data__2[[#This Row],[Market]]/L$4</f>
        <v>0.36076747518981456</v>
      </c>
      <c r="G776" s="35">
        <f>L$24*Data__2[[#This Row],[Return Market]]*J$4</f>
        <v>20.042637510545276</v>
      </c>
      <c r="H776" s="35">
        <f>M$24*Data__2[[#This Row],[Return Market]]*K$4</f>
        <v>21.044769386072542</v>
      </c>
      <c r="I776" s="35"/>
      <c r="J776" s="35"/>
      <c r="K776" s="35"/>
      <c r="L776" s="35"/>
      <c r="M776" s="35"/>
    </row>
    <row r="777" spans="1:13">
      <c r="A777" s="35">
        <v>20.887581907647341</v>
      </c>
      <c r="B777" s="35">
        <v>0.39959224186097941</v>
      </c>
      <c r="C777" s="35">
        <v>-31.745499674835841</v>
      </c>
      <c r="D777" s="96">
        <f>Data__2[[#This Row],[Project_1]]/J$4</f>
        <v>0.13925054605098228</v>
      </c>
      <c r="E777" s="96">
        <f>Data__2[[#This Row],[Project_2]]/K$4</f>
        <v>2.6639482790731962E-3</v>
      </c>
      <c r="F777" s="96">
        <f>Data__2[[#This Row],[Market]]/L$4</f>
        <v>-3.1745499674835843E-2</v>
      </c>
      <c r="G777" s="35">
        <f>L$24*Data__2[[#This Row],[Return Market]]*J$4</f>
        <v>-1.7636388708242157</v>
      </c>
      <c r="H777" s="35">
        <f>M$24*Data__2[[#This Row],[Return Market]]*K$4</f>
        <v>-1.8518208143654264</v>
      </c>
      <c r="I777" s="35"/>
      <c r="J777" s="35"/>
      <c r="K777" s="35"/>
      <c r="L777" s="35"/>
      <c r="M777" s="35"/>
    </row>
    <row r="778" spans="1:13">
      <c r="A778" s="35">
        <v>18.587150754230347</v>
      </c>
      <c r="B778" s="35">
        <v>13.168562545029248</v>
      </c>
      <c r="C778" s="35">
        <v>215.66865904162233</v>
      </c>
      <c r="D778" s="96">
        <f>Data__2[[#This Row],[Project_1]]/J$4</f>
        <v>0.12391433836153565</v>
      </c>
      <c r="E778" s="96">
        <f>Data__2[[#This Row],[Project_2]]/K$4</f>
        <v>8.7790416966861656E-2</v>
      </c>
      <c r="F778" s="96">
        <f>Data__2[[#This Row],[Market]]/L$4</f>
        <v>0.21566865904162233</v>
      </c>
      <c r="G778" s="35">
        <f>L$24*Data__2[[#This Row],[Return Market]]*J$4</f>
        <v>11.981592168979033</v>
      </c>
      <c r="H778" s="35">
        <f>M$24*Data__2[[#This Row],[Return Market]]*K$4</f>
        <v>12.580671777427986</v>
      </c>
      <c r="I778" s="35"/>
      <c r="J778" s="35"/>
      <c r="K778" s="35"/>
      <c r="L778" s="35"/>
      <c r="M778" s="35"/>
    </row>
    <row r="779" spans="1:13">
      <c r="A779" s="35">
        <v>-30.030315734213573</v>
      </c>
      <c r="B779" s="35">
        <v>-8.1812983013611138</v>
      </c>
      <c r="C779" s="35">
        <v>-92.69551461409182</v>
      </c>
      <c r="D779" s="96">
        <f>Data__2[[#This Row],[Project_1]]/J$4</f>
        <v>-0.20020210489475715</v>
      </c>
      <c r="E779" s="96">
        <f>Data__2[[#This Row],[Project_2]]/K$4</f>
        <v>-5.4541988675740762E-2</v>
      </c>
      <c r="F779" s="96">
        <f>Data__2[[#This Row],[Market]]/L$4</f>
        <v>-9.2695514614091826E-2</v>
      </c>
      <c r="G779" s="35">
        <f>L$24*Data__2[[#This Row],[Return Market]]*J$4</f>
        <v>-5.1497508118939965</v>
      </c>
      <c r="H779" s="35">
        <f>M$24*Data__2[[#This Row],[Return Market]]*K$4</f>
        <v>-5.4072383524886973</v>
      </c>
      <c r="I779" s="35"/>
      <c r="J779" s="35"/>
      <c r="K779" s="35"/>
      <c r="L779" s="35"/>
      <c r="M779" s="35"/>
    </row>
    <row r="780" spans="1:13">
      <c r="A780" s="35">
        <v>12.37955373521033</v>
      </c>
      <c r="B780" s="35">
        <v>12.005868989777719</v>
      </c>
      <c r="C780" s="35">
        <v>247.92606872564963</v>
      </c>
      <c r="D780" s="96">
        <f>Data__2[[#This Row],[Project_1]]/J$4</f>
        <v>8.2530358234735535E-2</v>
      </c>
      <c r="E780" s="96">
        <f>Data__2[[#This Row],[Project_2]]/K$4</f>
        <v>8.0039126598518126E-2</v>
      </c>
      <c r="F780" s="96">
        <f>Data__2[[#This Row],[Market]]/L$4</f>
        <v>0.24792606872564962</v>
      </c>
      <c r="G780" s="35">
        <f>L$24*Data__2[[#This Row],[Return Market]]*J$4</f>
        <v>13.773670484758329</v>
      </c>
      <c r="H780" s="35">
        <f>M$24*Data__2[[#This Row],[Return Market]]*K$4</f>
        <v>14.462354008996247</v>
      </c>
      <c r="I780" s="35"/>
      <c r="J780" s="35"/>
      <c r="K780" s="35"/>
      <c r="L780" s="35"/>
      <c r="M780" s="35"/>
    </row>
    <row r="781" spans="1:13">
      <c r="A781" s="35">
        <v>-19.146709789075768</v>
      </c>
      <c r="B781" s="35">
        <v>-7.2900827218050139</v>
      </c>
      <c r="C781" s="35">
        <v>-181.32227452765221</v>
      </c>
      <c r="D781" s="96">
        <f>Data__2[[#This Row],[Project_1]]/J$4</f>
        <v>-0.1276447319271718</v>
      </c>
      <c r="E781" s="96">
        <f>Data__2[[#This Row],[Project_2]]/K$4</f>
        <v>-4.8600551478700092E-2</v>
      </c>
      <c r="F781" s="96">
        <f>Data__2[[#This Row],[Market]]/L$4</f>
        <v>-0.18132227452765221</v>
      </c>
      <c r="G781" s="35">
        <f>L$24*Data__2[[#This Row],[Return Market]]*J$4</f>
        <v>-10.07345969598069</v>
      </c>
      <c r="H781" s="35">
        <f>M$24*Data__2[[#This Row],[Return Market]]*K$4</f>
        <v>-10.577132680779725</v>
      </c>
      <c r="I781" s="35"/>
      <c r="J781" s="35"/>
      <c r="K781" s="35"/>
      <c r="L781" s="35"/>
      <c r="M781" s="35"/>
    </row>
    <row r="782" spans="1:13">
      <c r="A782" s="35">
        <v>38.348764968417775</v>
      </c>
      <c r="B782" s="35">
        <v>20.993552314659915</v>
      </c>
      <c r="C782" s="35">
        <v>28.238047374352533</v>
      </c>
      <c r="D782" s="96">
        <f>Data__2[[#This Row],[Project_1]]/J$4</f>
        <v>0.25565843312278519</v>
      </c>
      <c r="E782" s="96">
        <f>Data__2[[#This Row],[Project_2]]/K$4</f>
        <v>0.13995701543106609</v>
      </c>
      <c r="F782" s="96">
        <f>Data__2[[#This Row],[Market]]/L$4</f>
        <v>2.8238047374352534E-2</v>
      </c>
      <c r="G782" s="35">
        <f>L$24*Data__2[[#This Row],[Return Market]]*J$4</f>
        <v>1.5687804096862537</v>
      </c>
      <c r="H782" s="35">
        <f>M$24*Data__2[[#This Row],[Return Market]]*K$4</f>
        <v>1.6472194301705667</v>
      </c>
      <c r="I782" s="35"/>
      <c r="J782" s="35"/>
      <c r="K782" s="35"/>
      <c r="L782" s="35"/>
      <c r="M782" s="35"/>
    </row>
    <row r="783" spans="1:13">
      <c r="A783" s="35">
        <v>5.7765870427072219</v>
      </c>
      <c r="B783" s="35">
        <v>18.233497020750491</v>
      </c>
      <c r="C783" s="35">
        <v>72.210765280960999</v>
      </c>
      <c r="D783" s="96">
        <f>Data__2[[#This Row],[Project_1]]/J$4</f>
        <v>3.851058028471481E-2</v>
      </c>
      <c r="E783" s="96">
        <f>Data__2[[#This Row],[Project_2]]/K$4</f>
        <v>0.12155664680500328</v>
      </c>
      <c r="F783" s="96">
        <f>Data__2[[#This Row],[Market]]/L$4</f>
        <v>7.2210765280961001E-2</v>
      </c>
      <c r="G783" s="35">
        <f>L$24*Data__2[[#This Row],[Return Market]]*J$4</f>
        <v>4.0117091822756157</v>
      </c>
      <c r="H783" s="35">
        <f>M$24*Data__2[[#This Row],[Return Market]]*K$4</f>
        <v>4.2122946413893976</v>
      </c>
      <c r="I783" s="35"/>
      <c r="J783" s="35"/>
      <c r="K783" s="35"/>
      <c r="L783" s="35"/>
      <c r="M783" s="35"/>
    </row>
    <row r="784" spans="1:13">
      <c r="A784" s="35">
        <v>-20.836470600607939</v>
      </c>
      <c r="B784" s="35">
        <v>11.493948043259008</v>
      </c>
      <c r="C784" s="35">
        <v>-26.156278785387073</v>
      </c>
      <c r="D784" s="96">
        <f>Data__2[[#This Row],[Project_1]]/J$4</f>
        <v>-0.13890980400405292</v>
      </c>
      <c r="E784" s="96">
        <f>Data__2[[#This Row],[Project_2]]/K$4</f>
        <v>7.662632028839339E-2</v>
      </c>
      <c r="F784" s="96">
        <f>Data__2[[#This Row],[Market]]/L$4</f>
        <v>-2.6156278785387073E-2</v>
      </c>
      <c r="G784" s="35">
        <f>L$24*Data__2[[#This Row],[Return Market]]*J$4</f>
        <v>-1.4531265991881726</v>
      </c>
      <c r="H784" s="35">
        <f>M$24*Data__2[[#This Row],[Return Market]]*K$4</f>
        <v>-1.5257829291475813</v>
      </c>
      <c r="I784" s="35"/>
      <c r="J784" s="35"/>
      <c r="K784" s="35"/>
      <c r="L784" s="35"/>
      <c r="M784" s="35"/>
    </row>
    <row r="785" spans="1:13">
      <c r="A785" s="35">
        <v>22.258983275793042</v>
      </c>
      <c r="B785" s="35">
        <v>26.10315376246157</v>
      </c>
      <c r="C785" s="35">
        <v>146.54140777644341</v>
      </c>
      <c r="D785" s="96">
        <f>Data__2[[#This Row],[Project_1]]/J$4</f>
        <v>0.14839322183862028</v>
      </c>
      <c r="E785" s="96">
        <f>Data__2[[#This Row],[Project_2]]/K$4</f>
        <v>0.17402102508307712</v>
      </c>
      <c r="F785" s="96">
        <f>Data__2[[#This Row],[Market]]/L$4</f>
        <v>0.14654140777644339</v>
      </c>
      <c r="G785" s="35">
        <f>L$24*Data__2[[#This Row],[Return Market]]*J$4</f>
        <v>8.1411893209135311</v>
      </c>
      <c r="H785" s="35">
        <f>M$24*Data__2[[#This Row],[Return Market]]*K$4</f>
        <v>8.5482487869592099</v>
      </c>
      <c r="I785" s="35"/>
      <c r="J785" s="35"/>
      <c r="K785" s="35"/>
      <c r="L785" s="35"/>
      <c r="M785" s="35"/>
    </row>
    <row r="786" spans="1:13">
      <c r="A786" s="35">
        <v>20.72427494797352</v>
      </c>
      <c r="B786" s="35">
        <v>10.089902684384008</v>
      </c>
      <c r="C786" s="35">
        <v>84.85412772443992</v>
      </c>
      <c r="D786" s="96">
        <f>Data__2[[#This Row],[Project_1]]/J$4</f>
        <v>0.13816183298649012</v>
      </c>
      <c r="E786" s="96">
        <f>Data__2[[#This Row],[Project_2]]/K$4</f>
        <v>6.7266017895893385E-2</v>
      </c>
      <c r="F786" s="96">
        <f>Data__2[[#This Row],[Market]]/L$4</f>
        <v>8.4854127724439926E-2</v>
      </c>
      <c r="G786" s="35">
        <f>L$24*Data__2[[#This Row],[Return Market]]*J$4</f>
        <v>4.7141182069133345</v>
      </c>
      <c r="H786" s="35">
        <f>M$24*Data__2[[#This Row],[Return Market]]*K$4</f>
        <v>4.9498241172590021</v>
      </c>
      <c r="I786" s="35"/>
      <c r="J786" s="35"/>
      <c r="K786" s="35"/>
      <c r="L786" s="35"/>
      <c r="M786" s="35"/>
    </row>
    <row r="787" spans="1:13">
      <c r="A787" s="35">
        <v>-6.4569658409611428</v>
      </c>
      <c r="B787" s="35">
        <v>-11.524417794524513</v>
      </c>
      <c r="C787" s="35">
        <v>-104.72176893755397</v>
      </c>
      <c r="D787" s="96">
        <f>Data__2[[#This Row],[Project_1]]/J$4</f>
        <v>-4.3046438939740951E-2</v>
      </c>
      <c r="E787" s="96">
        <f>Data__2[[#This Row],[Project_2]]/K$4</f>
        <v>-7.6829451963496762E-2</v>
      </c>
      <c r="F787" s="96">
        <f>Data__2[[#This Row],[Market]]/L$4</f>
        <v>-0.10472176893755397</v>
      </c>
      <c r="G787" s="35">
        <f>L$24*Data__2[[#This Row],[Return Market]]*J$4</f>
        <v>-5.8178760520863388</v>
      </c>
      <c r="H787" s="35">
        <f>M$24*Data__2[[#This Row],[Return Market]]*K$4</f>
        <v>-6.1087698546906566</v>
      </c>
      <c r="I787" s="35"/>
      <c r="J787" s="35"/>
      <c r="K787" s="35"/>
      <c r="L787" s="35"/>
      <c r="M787" s="35"/>
    </row>
    <row r="788" spans="1:13">
      <c r="A788" s="35">
        <v>29.113520944701175</v>
      </c>
      <c r="B788" s="35">
        <v>1.9456264493386897</v>
      </c>
      <c r="C788" s="35">
        <v>114.37675812807011</v>
      </c>
      <c r="D788" s="96">
        <f>Data__2[[#This Row],[Project_1]]/J$4</f>
        <v>0.19409013963134117</v>
      </c>
      <c r="E788" s="96">
        <f>Data__2[[#This Row],[Project_2]]/K$4</f>
        <v>1.2970842995591264E-2</v>
      </c>
      <c r="F788" s="96">
        <f>Data__2[[#This Row],[Market]]/L$4</f>
        <v>0.11437675812807011</v>
      </c>
      <c r="G788" s="35">
        <f>L$24*Data__2[[#This Row],[Return Market]]*J$4</f>
        <v>6.3542643404483465</v>
      </c>
      <c r="H788" s="35">
        <f>M$24*Data__2[[#This Row],[Return Market]]*K$4</f>
        <v>6.6719775574707647</v>
      </c>
      <c r="I788" s="35"/>
      <c r="J788" s="35"/>
      <c r="K788" s="35"/>
      <c r="L788" s="35"/>
      <c r="M788" s="35"/>
    </row>
    <row r="789" spans="1:13">
      <c r="A789" s="35">
        <v>-4.6498729356099204</v>
      </c>
      <c r="B789" s="35">
        <v>7.7001939882406276</v>
      </c>
      <c r="C789" s="35">
        <v>25.221249761605335</v>
      </c>
      <c r="D789" s="96">
        <f>Data__2[[#This Row],[Project_1]]/J$4</f>
        <v>-3.0999152904066136E-2</v>
      </c>
      <c r="E789" s="96">
        <f>Data__2[[#This Row],[Project_2]]/K$4</f>
        <v>5.133462658827085E-2</v>
      </c>
      <c r="F789" s="96">
        <f>Data__2[[#This Row],[Market]]/L$4</f>
        <v>2.5221249761605335E-2</v>
      </c>
      <c r="G789" s="35">
        <f>L$24*Data__2[[#This Row],[Return Market]]*J$4</f>
        <v>1.4011805423114092</v>
      </c>
      <c r="H789" s="35">
        <f>M$24*Data__2[[#This Row],[Return Market]]*K$4</f>
        <v>1.47123956942698</v>
      </c>
      <c r="I789" s="35"/>
      <c r="J789" s="35"/>
      <c r="K789" s="35"/>
      <c r="L789" s="35"/>
      <c r="M789" s="35"/>
    </row>
    <row r="790" spans="1:13">
      <c r="A790" s="35">
        <v>47.318793502800446</v>
      </c>
      <c r="B790" s="35">
        <v>28.034323472211206</v>
      </c>
      <c r="C790" s="35">
        <v>158.97038543450998</v>
      </c>
      <c r="D790" s="96">
        <f>Data__2[[#This Row],[Project_1]]/J$4</f>
        <v>0.31545862335200298</v>
      </c>
      <c r="E790" s="96">
        <f>Data__2[[#This Row],[Project_2]]/K$4</f>
        <v>0.18689548981474138</v>
      </c>
      <c r="F790" s="96">
        <f>Data__2[[#This Row],[Market]]/L$4</f>
        <v>0.15897038543450998</v>
      </c>
      <c r="G790" s="35">
        <f>L$24*Data__2[[#This Row],[Return Market]]*J$4</f>
        <v>8.8316880796950095</v>
      </c>
      <c r="H790" s="35">
        <f>M$24*Data__2[[#This Row],[Return Market]]*K$4</f>
        <v>9.2732724836797598</v>
      </c>
      <c r="I790" s="35"/>
      <c r="J790" s="35"/>
      <c r="K790" s="35"/>
      <c r="L790" s="35"/>
      <c r="M790" s="35"/>
    </row>
    <row r="791" spans="1:13">
      <c r="A791" s="35">
        <v>32.735309917701315</v>
      </c>
      <c r="B791" s="35">
        <v>24.478102929146033</v>
      </c>
      <c r="C791" s="35">
        <v>163.46867707917744</v>
      </c>
      <c r="D791" s="96">
        <f>Data__2[[#This Row],[Project_1]]/J$4</f>
        <v>0.2182353994513421</v>
      </c>
      <c r="E791" s="96">
        <f>Data__2[[#This Row],[Project_2]]/K$4</f>
        <v>0.16318735286097355</v>
      </c>
      <c r="F791" s="96">
        <f>Data__2[[#This Row],[Market]]/L$4</f>
        <v>0.16346867707917745</v>
      </c>
      <c r="G791" s="35">
        <f>L$24*Data__2[[#This Row],[Return Market]]*J$4</f>
        <v>9.0815931710654247</v>
      </c>
      <c r="H791" s="35">
        <f>M$24*Data__2[[#This Row],[Return Market]]*K$4</f>
        <v>9.5356728296186972</v>
      </c>
      <c r="I791" s="35"/>
      <c r="J791" s="35"/>
      <c r="K791" s="35"/>
      <c r="L791" s="35"/>
      <c r="M791" s="35"/>
    </row>
    <row r="792" spans="1:13">
      <c r="A792" s="35">
        <v>4.6057581974529613</v>
      </c>
      <c r="B792" s="35">
        <v>10.710844571961527</v>
      </c>
      <c r="C792" s="35">
        <v>211.53650806149898</v>
      </c>
      <c r="D792" s="96">
        <f>Data__2[[#This Row],[Project_1]]/J$4</f>
        <v>3.0705054649686408E-2</v>
      </c>
      <c r="E792" s="96">
        <f>Data__2[[#This Row],[Project_2]]/K$4</f>
        <v>7.1405630479743507E-2</v>
      </c>
      <c r="F792" s="96">
        <f>Data__2[[#This Row],[Market]]/L$4</f>
        <v>0.21153650806149898</v>
      </c>
      <c r="G792" s="35">
        <f>L$24*Data__2[[#This Row],[Return Market]]*J$4</f>
        <v>11.752028225638846</v>
      </c>
      <c r="H792" s="35">
        <f>M$24*Data__2[[#This Row],[Return Market]]*K$4</f>
        <v>12.33962963692079</v>
      </c>
      <c r="I792" s="35"/>
      <c r="J792" s="35"/>
      <c r="K792" s="35"/>
      <c r="L792" s="35"/>
      <c r="M792" s="35"/>
    </row>
    <row r="793" spans="1:13">
      <c r="A793" s="35">
        <v>17.239658134746804</v>
      </c>
      <c r="B793" s="35">
        <v>13.614637186985817</v>
      </c>
      <c r="C793" s="35">
        <v>160.95814345082835</v>
      </c>
      <c r="D793" s="96">
        <f>Data__2[[#This Row],[Project_1]]/J$4</f>
        <v>0.11493105423164536</v>
      </c>
      <c r="E793" s="96">
        <f>Data__2[[#This Row],[Project_2]]/K$4</f>
        <v>9.0764247913238782E-2</v>
      </c>
      <c r="F793" s="96">
        <f>Data__2[[#This Row],[Market]]/L$4</f>
        <v>0.16095814345082834</v>
      </c>
      <c r="G793" s="35">
        <f>L$24*Data__2[[#This Row],[Return Market]]*J$4</f>
        <v>8.9421190806015858</v>
      </c>
      <c r="H793" s="35">
        <f>M$24*Data__2[[#This Row],[Return Market]]*K$4</f>
        <v>9.3892250346316661</v>
      </c>
      <c r="I793" s="35"/>
      <c r="J793" s="35"/>
      <c r="K793" s="35"/>
      <c r="L793" s="35"/>
      <c r="M793" s="35"/>
    </row>
    <row r="794" spans="1:13">
      <c r="A794" s="35">
        <v>-2.0840488261728964</v>
      </c>
      <c r="B794" s="35">
        <v>-3.852952980304174</v>
      </c>
      <c r="C794" s="35">
        <v>189.09297803999374</v>
      </c>
      <c r="D794" s="96">
        <f>Data__2[[#This Row],[Project_1]]/J$4</f>
        <v>-1.3893658841152644E-2</v>
      </c>
      <c r="E794" s="96">
        <f>Data__2[[#This Row],[Project_2]]/K$4</f>
        <v>-2.5686353202027827E-2</v>
      </c>
      <c r="F794" s="96">
        <f>Data__2[[#This Row],[Market]]/L$4</f>
        <v>0.18909297803999373</v>
      </c>
      <c r="G794" s="35">
        <f>L$24*Data__2[[#This Row],[Return Market]]*J$4</f>
        <v>10.50516544666633</v>
      </c>
      <c r="H794" s="35">
        <f>M$24*Data__2[[#This Row],[Return Market]]*K$4</f>
        <v>11.030423718999648</v>
      </c>
      <c r="I794" s="35"/>
      <c r="J794" s="35"/>
      <c r="K794" s="35"/>
      <c r="L794" s="35"/>
      <c r="M794" s="35"/>
    </row>
    <row r="795" spans="1:13">
      <c r="A795" s="35">
        <v>1.3576910780761384</v>
      </c>
      <c r="B795" s="35">
        <v>-20.489968390491828</v>
      </c>
      <c r="C795" s="35">
        <v>-0.33729745062454697</v>
      </c>
      <c r="D795" s="96">
        <f>Data__2[[#This Row],[Project_1]]/J$4</f>
        <v>9.0512738538409236E-3</v>
      </c>
      <c r="E795" s="96">
        <f>Data__2[[#This Row],[Project_2]]/K$4</f>
        <v>-0.13659978926994551</v>
      </c>
      <c r="F795" s="96">
        <f>Data__2[[#This Row],[Market]]/L$4</f>
        <v>-3.3729745062454697E-4</v>
      </c>
      <c r="G795" s="35">
        <f>L$24*Data__2[[#This Row],[Return Market]]*J$4</f>
        <v>-1.8738747256919295E-2</v>
      </c>
      <c r="H795" s="35">
        <f>M$24*Data__2[[#This Row],[Return Market]]*K$4</f>
        <v>-1.9675684619765266E-2</v>
      </c>
      <c r="I795" s="35"/>
      <c r="J795" s="35"/>
      <c r="K795" s="35"/>
      <c r="L795" s="35"/>
      <c r="M795" s="35"/>
    </row>
    <row r="796" spans="1:13">
      <c r="A796" s="35">
        <v>38.494582263266629</v>
      </c>
      <c r="B796" s="35">
        <v>39.617385961984169</v>
      </c>
      <c r="C796" s="35">
        <v>67.476557254369979</v>
      </c>
      <c r="D796" s="96">
        <f>Data__2[[#This Row],[Project_1]]/J$4</f>
        <v>0.25663054842177752</v>
      </c>
      <c r="E796" s="96">
        <f>Data__2[[#This Row],[Project_2]]/K$4</f>
        <v>0.2641159064132278</v>
      </c>
      <c r="F796" s="96">
        <f>Data__2[[#This Row],[Market]]/L$4</f>
        <v>6.7476557254369976E-2</v>
      </c>
      <c r="G796" s="35">
        <f>L$24*Data__2[[#This Row],[Return Market]]*J$4</f>
        <v>3.7486976252427806</v>
      </c>
      <c r="H796" s="35">
        <f>M$24*Data__2[[#This Row],[Return Market]]*K$4</f>
        <v>3.9361325065049204</v>
      </c>
      <c r="I796" s="35"/>
      <c r="J796" s="35"/>
      <c r="K796" s="35"/>
      <c r="L796" s="35"/>
      <c r="M796" s="35"/>
    </row>
    <row r="797" spans="1:13">
      <c r="A797" s="35">
        <v>38.12937560325836</v>
      </c>
      <c r="B797" s="35">
        <v>0.19781428870023632</v>
      </c>
      <c r="C797" s="35">
        <v>176.12863541477614</v>
      </c>
      <c r="D797" s="96">
        <f>Data__2[[#This Row],[Project_1]]/J$4</f>
        <v>0.25419583735505574</v>
      </c>
      <c r="E797" s="96">
        <f>Data__2[[#This Row],[Project_2]]/K$4</f>
        <v>1.318761924668242E-3</v>
      </c>
      <c r="F797" s="96">
        <f>Data__2[[#This Row],[Market]]/L$4</f>
        <v>0.17612863541477614</v>
      </c>
      <c r="G797" s="35">
        <f>L$24*Data__2[[#This Row],[Return Market]]*J$4</f>
        <v>9.7849241897097965</v>
      </c>
      <c r="H797" s="35">
        <f>M$24*Data__2[[#This Row],[Return Market]]*K$4</f>
        <v>10.274170399195288</v>
      </c>
      <c r="I797" s="35"/>
      <c r="J797" s="35"/>
      <c r="K797" s="35"/>
      <c r="L797" s="35"/>
      <c r="M797" s="35"/>
    </row>
    <row r="798" spans="1:13">
      <c r="A798" s="35">
        <v>7.6162569784745262</v>
      </c>
      <c r="B798" s="35">
        <v>15.150196153605103</v>
      </c>
      <c r="C798" s="35">
        <v>160.30648421219598</v>
      </c>
      <c r="D798" s="96">
        <f>Data__2[[#This Row],[Project_1]]/J$4</f>
        <v>5.077504652316351E-2</v>
      </c>
      <c r="E798" s="96">
        <f>Data__2[[#This Row],[Project_2]]/K$4</f>
        <v>0.10100130769070069</v>
      </c>
      <c r="F798" s="96">
        <f>Data__2[[#This Row],[Market]]/L$4</f>
        <v>0.16030648421219598</v>
      </c>
      <c r="G798" s="35">
        <f>L$24*Data__2[[#This Row],[Return Market]]*J$4</f>
        <v>8.9059157895664534</v>
      </c>
      <c r="H798" s="35">
        <f>M$24*Data__2[[#This Row],[Return Market]]*K$4</f>
        <v>9.3512115790447776</v>
      </c>
      <c r="I798" s="35"/>
      <c r="J798" s="35"/>
      <c r="K798" s="35"/>
      <c r="L798" s="35"/>
      <c r="M798" s="35"/>
    </row>
    <row r="799" spans="1:13">
      <c r="A799" s="35">
        <v>-12.26442412064246</v>
      </c>
      <c r="B799" s="35">
        <v>-10.267697506361888</v>
      </c>
      <c r="C799" s="35">
        <v>-155.93343415671129</v>
      </c>
      <c r="D799" s="96">
        <f>Data__2[[#This Row],[Project_1]]/J$4</f>
        <v>-8.1762827470949734E-2</v>
      </c>
      <c r="E799" s="96">
        <f>Data__2[[#This Row],[Project_2]]/K$4</f>
        <v>-6.8451316709079252E-2</v>
      </c>
      <c r="F799" s="96">
        <f>Data__2[[#This Row],[Market]]/L$4</f>
        <v>-0.15593343415671129</v>
      </c>
      <c r="G799" s="35">
        <f>L$24*Data__2[[#This Row],[Return Market]]*J$4</f>
        <v>-8.6629685642617478</v>
      </c>
      <c r="H799" s="35">
        <f>M$24*Data__2[[#This Row],[Return Market]]*K$4</f>
        <v>-9.0961169924748368</v>
      </c>
      <c r="I799" s="35"/>
      <c r="J799" s="35"/>
      <c r="K799" s="35"/>
      <c r="L799" s="35"/>
      <c r="M799" s="35"/>
    </row>
    <row r="800" spans="1:13">
      <c r="A800" s="35">
        <v>35.114139959227508</v>
      </c>
      <c r="B800" s="35">
        <v>40.759010911380713</v>
      </c>
      <c r="C800" s="35">
        <v>610.87886700881131</v>
      </c>
      <c r="D800" s="96">
        <f>Data__2[[#This Row],[Project_1]]/J$4</f>
        <v>0.23409426639485006</v>
      </c>
      <c r="E800" s="96">
        <f>Data__2[[#This Row],[Project_2]]/K$4</f>
        <v>0.27172673940920478</v>
      </c>
      <c r="F800" s="96">
        <f>Data__2[[#This Row],[Market]]/L$4</f>
        <v>0.61087886700881133</v>
      </c>
      <c r="G800" s="35">
        <f>L$24*Data__2[[#This Row],[Return Market]]*J$4</f>
        <v>33.937714833822888</v>
      </c>
      <c r="H800" s="35">
        <f>M$24*Data__2[[#This Row],[Return Market]]*K$4</f>
        <v>35.634600575514042</v>
      </c>
      <c r="I800" s="35"/>
      <c r="J800" s="35"/>
      <c r="K800" s="35"/>
      <c r="L800" s="35"/>
      <c r="M800" s="35"/>
    </row>
    <row r="801" spans="1:13">
      <c r="A801" s="35">
        <v>-19.60125277356439</v>
      </c>
      <c r="B801" s="35">
        <v>-31.356483030722671</v>
      </c>
      <c r="C801" s="35">
        <v>-63.31499466347671</v>
      </c>
      <c r="D801" s="96">
        <f>Data__2[[#This Row],[Project_1]]/J$4</f>
        <v>-0.13067501849042926</v>
      </c>
      <c r="E801" s="96">
        <f>Data__2[[#This Row],[Project_2]]/K$4</f>
        <v>-0.2090432202048178</v>
      </c>
      <c r="F801" s="96">
        <f>Data__2[[#This Row],[Market]]/L$4</f>
        <v>-6.3314994663476704E-2</v>
      </c>
      <c r="G801" s="35">
        <f>L$24*Data__2[[#This Row],[Return Market]]*J$4</f>
        <v>-3.5174997035264872</v>
      </c>
      <c r="H801" s="35">
        <f>M$24*Data__2[[#This Row],[Return Market]]*K$4</f>
        <v>-3.6933746887028125</v>
      </c>
      <c r="I801" s="35"/>
      <c r="J801" s="35"/>
      <c r="K801" s="35"/>
      <c r="L801" s="35"/>
      <c r="M801" s="35"/>
    </row>
    <row r="802" spans="1:13">
      <c r="A802" s="35">
        <v>-3.1916932487588063</v>
      </c>
      <c r="B802" s="35">
        <v>7.2711839918973951</v>
      </c>
      <c r="C802" s="35">
        <v>128.28787307405605</v>
      </c>
      <c r="D802" s="96">
        <f>Data__2[[#This Row],[Project_1]]/J$4</f>
        <v>-2.1277954991725377E-2</v>
      </c>
      <c r="E802" s="96">
        <f>Data__2[[#This Row],[Project_2]]/K$4</f>
        <v>4.8474559945982633E-2</v>
      </c>
      <c r="F802" s="96">
        <f>Data__2[[#This Row],[Market]]/L$4</f>
        <v>0.12828787307405606</v>
      </c>
      <c r="G802" s="35">
        <f>L$24*Data__2[[#This Row],[Return Market]]*J$4</f>
        <v>7.1271040596697892</v>
      </c>
      <c r="H802" s="35">
        <f>M$24*Data__2[[#This Row],[Return Market]]*K$4</f>
        <v>7.4834592626532794</v>
      </c>
      <c r="I802" s="35"/>
      <c r="J802" s="35"/>
      <c r="K802" s="35"/>
      <c r="L802" s="35"/>
      <c r="M802" s="35"/>
    </row>
    <row r="803" spans="1:13">
      <c r="A803" s="35">
        <v>1.3426872564918035</v>
      </c>
      <c r="B803" s="35">
        <v>-7.5072635189498058</v>
      </c>
      <c r="C803" s="35">
        <v>52.417039221076728</v>
      </c>
      <c r="D803" s="96">
        <f>Data__2[[#This Row],[Project_1]]/J$4</f>
        <v>8.951248376612023E-3</v>
      </c>
      <c r="E803" s="96">
        <f>Data__2[[#This Row],[Project_2]]/K$4</f>
        <v>-5.004842345966537E-2</v>
      </c>
      <c r="F803" s="96">
        <f>Data__2[[#This Row],[Market]]/L$4</f>
        <v>5.2417039221076725E-2</v>
      </c>
      <c r="G803" s="35">
        <f>L$24*Data__2[[#This Row],[Return Market]]*J$4</f>
        <v>2.9120577345042657</v>
      </c>
      <c r="H803" s="35">
        <f>M$24*Data__2[[#This Row],[Return Market]]*K$4</f>
        <v>3.0576606212294792</v>
      </c>
      <c r="I803" s="35"/>
      <c r="J803" s="35"/>
      <c r="K803" s="35"/>
      <c r="L803" s="35"/>
      <c r="M803" s="35"/>
    </row>
    <row r="804" spans="1:13">
      <c r="A804" s="35">
        <v>-16.041630360550954</v>
      </c>
      <c r="B804" s="35">
        <v>12.846287811061121</v>
      </c>
      <c r="C804" s="35">
        <v>213.99741287701258</v>
      </c>
      <c r="D804" s="96">
        <f>Data__2[[#This Row],[Project_1]]/J$4</f>
        <v>-0.10694420240367303</v>
      </c>
      <c r="E804" s="96">
        <f>Data__2[[#This Row],[Project_2]]/K$4</f>
        <v>8.5641918740407469E-2</v>
      </c>
      <c r="F804" s="96">
        <f>Data__2[[#This Row],[Market]]/L$4</f>
        <v>0.21399741287701257</v>
      </c>
      <c r="G804" s="35">
        <f>L$24*Data__2[[#This Row],[Return Market]]*J$4</f>
        <v>11.888745159834045</v>
      </c>
      <c r="H804" s="35">
        <f>M$24*Data__2[[#This Row],[Return Market]]*K$4</f>
        <v>12.483182417825748</v>
      </c>
      <c r="I804" s="35"/>
      <c r="J804" s="35"/>
      <c r="K804" s="35"/>
      <c r="L804" s="35"/>
      <c r="M804" s="35"/>
    </row>
    <row r="805" spans="1:13">
      <c r="A805" s="35">
        <v>24.626420589339659</v>
      </c>
      <c r="B805" s="35">
        <v>8.8009013928492585</v>
      </c>
      <c r="C805" s="35">
        <v>158.73853540948176</v>
      </c>
      <c r="D805" s="96">
        <f>Data__2[[#This Row],[Project_1]]/J$4</f>
        <v>0.1641761372622644</v>
      </c>
      <c r="E805" s="96">
        <f>Data__2[[#This Row],[Project_2]]/K$4</f>
        <v>5.867267595232839E-2</v>
      </c>
      <c r="F805" s="96">
        <f>Data__2[[#This Row],[Market]]/L$4</f>
        <v>0.15873853540948177</v>
      </c>
      <c r="G805" s="35">
        <f>L$24*Data__2[[#This Row],[Return Market]]*J$4</f>
        <v>8.8188075227489975</v>
      </c>
      <c r="H805" s="35">
        <f>M$24*Data__2[[#This Row],[Return Market]]*K$4</f>
        <v>9.2597478988864488</v>
      </c>
      <c r="I805" s="35"/>
      <c r="J805" s="35"/>
      <c r="K805" s="35"/>
      <c r="L805" s="35"/>
      <c r="M805" s="35"/>
    </row>
    <row r="806" spans="1:13">
      <c r="A806" s="35">
        <v>-30.952544189150757</v>
      </c>
      <c r="B806" s="35">
        <v>-4.2999465526574596</v>
      </c>
      <c r="C806" s="35">
        <v>-86.546428520387877</v>
      </c>
      <c r="D806" s="96">
        <f>Data__2[[#This Row],[Project_1]]/J$4</f>
        <v>-0.20635029459433837</v>
      </c>
      <c r="E806" s="96">
        <f>Data__2[[#This Row],[Project_2]]/K$4</f>
        <v>-2.8666310351049731E-2</v>
      </c>
      <c r="F806" s="96">
        <f>Data__2[[#This Row],[Market]]/L$4</f>
        <v>-8.654642852038788E-2</v>
      </c>
      <c r="G806" s="35">
        <f>L$24*Data__2[[#This Row],[Return Market]]*J$4</f>
        <v>-4.8081349177993324</v>
      </c>
      <c r="H806" s="35">
        <f>M$24*Data__2[[#This Row],[Return Market]]*K$4</f>
        <v>-5.0485416636893001</v>
      </c>
      <c r="I806" s="35"/>
      <c r="J806" s="35"/>
      <c r="K806" s="35"/>
      <c r="L806" s="35"/>
      <c r="M806" s="35"/>
    </row>
    <row r="807" spans="1:13">
      <c r="A807" s="35">
        <v>5.1019965305792239</v>
      </c>
      <c r="B807" s="35">
        <v>-8.3055141952851024</v>
      </c>
      <c r="C807" s="35">
        <v>-137.07170108312977</v>
      </c>
      <c r="D807" s="96">
        <f>Data__2[[#This Row],[Project_1]]/J$4</f>
        <v>3.4013310203861495E-2</v>
      </c>
      <c r="E807" s="96">
        <f>Data__2[[#This Row],[Project_2]]/K$4</f>
        <v>-5.5370094635234013E-2</v>
      </c>
      <c r="F807" s="96">
        <f>Data__2[[#This Row],[Market]]/L$4</f>
        <v>-0.13707170108312977</v>
      </c>
      <c r="G807" s="35">
        <f>L$24*Data__2[[#This Row],[Return Market]]*J$4</f>
        <v>-7.6150945046183294</v>
      </c>
      <c r="H807" s="35">
        <f>M$24*Data__2[[#This Row],[Return Market]]*K$4</f>
        <v>-7.995849229849247</v>
      </c>
      <c r="I807" s="35"/>
      <c r="J807" s="35"/>
      <c r="K807" s="35"/>
      <c r="L807" s="35"/>
      <c r="M807" s="35"/>
    </row>
    <row r="808" spans="1:13">
      <c r="A808" s="35">
        <v>2.4827749800328789</v>
      </c>
      <c r="B808" s="35">
        <v>25.990034277145281</v>
      </c>
      <c r="C808" s="35">
        <v>413.18668401733458</v>
      </c>
      <c r="D808" s="96">
        <f>Data__2[[#This Row],[Project_1]]/J$4</f>
        <v>1.6551833200219194E-2</v>
      </c>
      <c r="E808" s="96">
        <f>Data__2[[#This Row],[Project_2]]/K$4</f>
        <v>0.17326689518096855</v>
      </c>
      <c r="F808" s="96">
        <f>Data__2[[#This Row],[Market]]/L$4</f>
        <v>0.4131866840173346</v>
      </c>
      <c r="G808" s="35">
        <f>L$24*Data__2[[#This Row],[Return Market]]*J$4</f>
        <v>22.954815778740841</v>
      </c>
      <c r="H808" s="35">
        <f>M$24*Data__2[[#This Row],[Return Market]]*K$4</f>
        <v>24.102556567677887</v>
      </c>
      <c r="I808" s="35"/>
      <c r="J808" s="35"/>
      <c r="K808" s="35"/>
      <c r="L808" s="35"/>
      <c r="M808" s="35"/>
    </row>
    <row r="809" spans="1:13">
      <c r="A809" s="35">
        <v>-15.623337336345095</v>
      </c>
      <c r="B809" s="35">
        <v>-10.894623679163992</v>
      </c>
      <c r="C809" s="35">
        <v>-90.11946000005571</v>
      </c>
      <c r="D809" s="96">
        <f>Data__2[[#This Row],[Project_1]]/J$4</f>
        <v>-0.10415558224230063</v>
      </c>
      <c r="E809" s="96">
        <f>Data__2[[#This Row],[Project_2]]/K$4</f>
        <v>-7.2630824527759943E-2</v>
      </c>
      <c r="F809" s="96">
        <f>Data__2[[#This Row],[Market]]/L$4</f>
        <v>-9.0119460000055704E-2</v>
      </c>
      <c r="G809" s="35">
        <f>L$24*Data__2[[#This Row],[Return Market]]*J$4</f>
        <v>-5.0066366666697677</v>
      </c>
      <c r="H809" s="35">
        <f>M$24*Data__2[[#This Row],[Return Market]]*K$4</f>
        <v>-5.2569685000032562</v>
      </c>
      <c r="I809" s="35"/>
      <c r="J809" s="35"/>
      <c r="K809" s="35"/>
      <c r="L809" s="35"/>
      <c r="M809" s="35"/>
    </row>
    <row r="810" spans="1:13">
      <c r="A810" s="35">
        <v>-15.162354772366488</v>
      </c>
      <c r="B810" s="35">
        <v>9.6460668493978829E-2</v>
      </c>
      <c r="C810" s="35">
        <v>45.450817182113518</v>
      </c>
      <c r="D810" s="96">
        <f>Data__2[[#This Row],[Project_1]]/J$4</f>
        <v>-0.10108236514910991</v>
      </c>
      <c r="E810" s="96">
        <f>Data__2[[#This Row],[Project_2]]/K$4</f>
        <v>6.4307112329319222E-4</v>
      </c>
      <c r="F810" s="96">
        <f>Data__2[[#This Row],[Market]]/L$4</f>
        <v>4.5450817182113516E-2</v>
      </c>
      <c r="G810" s="35">
        <f>L$24*Data__2[[#This Row],[Return Market]]*J$4</f>
        <v>2.5250453990063093</v>
      </c>
      <c r="H810" s="35">
        <f>M$24*Data__2[[#This Row],[Return Market]]*K$4</f>
        <v>2.6512976689566252</v>
      </c>
      <c r="I810" s="35"/>
      <c r="J810" s="35"/>
      <c r="K810" s="35"/>
      <c r="L810" s="35"/>
      <c r="M810" s="35"/>
    </row>
    <row r="811" spans="1:13">
      <c r="A811" s="35">
        <v>20.623323274853277</v>
      </c>
      <c r="B811" s="35">
        <v>5.9605717982920581E-2</v>
      </c>
      <c r="C811" s="35">
        <v>73.203009605020981</v>
      </c>
      <c r="D811" s="96">
        <f>Data__2[[#This Row],[Project_1]]/J$4</f>
        <v>0.13748882183235517</v>
      </c>
      <c r="E811" s="96">
        <f>Data__2[[#This Row],[Project_2]]/K$4</f>
        <v>3.9737145321947051E-4</v>
      </c>
      <c r="F811" s="96">
        <f>Data__2[[#This Row],[Market]]/L$4</f>
        <v>7.3203009605020977E-2</v>
      </c>
      <c r="G811" s="35">
        <f>L$24*Data__2[[#This Row],[Return Market]]*J$4</f>
        <v>4.0668338669456148</v>
      </c>
      <c r="H811" s="35">
        <f>M$24*Data__2[[#This Row],[Return Market]]*K$4</f>
        <v>4.2701755602928957</v>
      </c>
      <c r="I811" s="35"/>
      <c r="J811" s="35"/>
      <c r="K811" s="35"/>
      <c r="L811" s="35"/>
      <c r="M811" s="35"/>
    </row>
    <row r="812" spans="1:13">
      <c r="A812" s="35">
        <v>-1.0687052081980521</v>
      </c>
      <c r="B812" s="35">
        <v>-14.235441681544806</v>
      </c>
      <c r="C812" s="35">
        <v>-145.81282688411696</v>
      </c>
      <c r="D812" s="96">
        <f>Data__2[[#This Row],[Project_1]]/J$4</f>
        <v>-7.1247013879870147E-3</v>
      </c>
      <c r="E812" s="96">
        <f>Data__2[[#This Row],[Project_2]]/K$4</f>
        <v>-9.4902944543632045E-2</v>
      </c>
      <c r="F812" s="96">
        <f>Data__2[[#This Row],[Market]]/L$4</f>
        <v>-0.14581282688411695</v>
      </c>
      <c r="G812" s="35">
        <f>L$24*Data__2[[#This Row],[Return Market]]*J$4</f>
        <v>-8.1007126046731734</v>
      </c>
      <c r="H812" s="35">
        <f>M$24*Data__2[[#This Row],[Return Market]]*K$4</f>
        <v>-8.5057482349068341</v>
      </c>
      <c r="I812" s="35"/>
      <c r="J812" s="35"/>
      <c r="K812" s="35"/>
      <c r="L812" s="35"/>
      <c r="M812" s="35"/>
    </row>
    <row r="813" spans="1:13">
      <c r="A813" s="35">
        <v>-28.825494368058102</v>
      </c>
      <c r="B813" s="35">
        <v>-7.0957195288920794</v>
      </c>
      <c r="C813" s="35">
        <v>51.866369795666472</v>
      </c>
      <c r="D813" s="96">
        <f>Data__2[[#This Row],[Project_1]]/J$4</f>
        <v>-0.19216996245372067</v>
      </c>
      <c r="E813" s="96">
        <f>Data__2[[#This Row],[Project_2]]/K$4</f>
        <v>-4.7304796859280532E-2</v>
      </c>
      <c r="F813" s="96">
        <f>Data__2[[#This Row],[Market]]/L$4</f>
        <v>5.1866369795666473E-2</v>
      </c>
      <c r="G813" s="35">
        <f>L$24*Data__2[[#This Row],[Return Market]]*J$4</f>
        <v>2.8814649886481409</v>
      </c>
      <c r="H813" s="35">
        <f>M$24*Data__2[[#This Row],[Return Market]]*K$4</f>
        <v>3.0255382380805482</v>
      </c>
      <c r="I813" s="35"/>
      <c r="J813" s="35"/>
      <c r="K813" s="35"/>
      <c r="L813" s="35"/>
      <c r="M813" s="35"/>
    </row>
    <row r="814" spans="1:13">
      <c r="A814" s="35">
        <v>12.187481223644909</v>
      </c>
      <c r="B814" s="35">
        <v>12.550370883646664</v>
      </c>
      <c r="C814" s="35">
        <v>183.45570192562911</v>
      </c>
      <c r="D814" s="96">
        <f>Data__2[[#This Row],[Project_1]]/J$4</f>
        <v>8.1249874824299392E-2</v>
      </c>
      <c r="E814" s="96">
        <f>Data__2[[#This Row],[Project_2]]/K$4</f>
        <v>8.3669139224311101E-2</v>
      </c>
      <c r="F814" s="96">
        <f>Data__2[[#This Row],[Market]]/L$4</f>
        <v>0.18345570192562913</v>
      </c>
      <c r="G814" s="35">
        <f>L$24*Data__2[[#This Row],[Return Market]]*J$4</f>
        <v>10.191983440312741</v>
      </c>
      <c r="H814" s="35">
        <f>M$24*Data__2[[#This Row],[Return Market]]*K$4</f>
        <v>10.70158261232838</v>
      </c>
      <c r="I814" s="35"/>
      <c r="J814" s="35"/>
      <c r="K814" s="35"/>
      <c r="L814" s="35"/>
      <c r="M814" s="35"/>
    </row>
    <row r="815" spans="1:13">
      <c r="A815" s="35">
        <v>11.632713670809602</v>
      </c>
      <c r="B815" s="35">
        <v>26.824512345310843</v>
      </c>
      <c r="C815" s="35">
        <v>243.78010746864121</v>
      </c>
      <c r="D815" s="96">
        <f>Data__2[[#This Row],[Project_1]]/J$4</f>
        <v>7.7551424472064021E-2</v>
      </c>
      <c r="E815" s="96">
        <f>Data__2[[#This Row],[Project_2]]/K$4</f>
        <v>0.17883008230207229</v>
      </c>
      <c r="F815" s="96">
        <f>Data__2[[#This Row],[Market]]/L$4</f>
        <v>0.24378010746864121</v>
      </c>
      <c r="G815" s="35">
        <f>L$24*Data__2[[#This Row],[Return Market]]*J$4</f>
        <v>13.543339303813415</v>
      </c>
      <c r="H815" s="35">
        <f>M$24*Data__2[[#This Row],[Return Market]]*K$4</f>
        <v>14.220506269004089</v>
      </c>
      <c r="I815" s="35"/>
      <c r="J815" s="35"/>
      <c r="K815" s="35"/>
      <c r="L815" s="35"/>
      <c r="M815" s="35"/>
    </row>
    <row r="816" spans="1:13">
      <c r="A816" s="35">
        <v>21.997470023706676</v>
      </c>
      <c r="B816" s="35">
        <v>18.238106909890924</v>
      </c>
      <c r="C816" s="35">
        <v>213.90178371618592</v>
      </c>
      <c r="D816" s="96">
        <f>Data__2[[#This Row],[Project_1]]/J$4</f>
        <v>0.14664980015804449</v>
      </c>
      <c r="E816" s="96">
        <f>Data__2[[#This Row],[Project_2]]/K$4</f>
        <v>0.12158737939927282</v>
      </c>
      <c r="F816" s="96">
        <f>Data__2[[#This Row],[Market]]/L$4</f>
        <v>0.21390178371618593</v>
      </c>
      <c r="G816" s="35">
        <f>L$24*Data__2[[#This Row],[Return Market]]*J$4</f>
        <v>11.883432428677009</v>
      </c>
      <c r="H816" s="35">
        <f>M$24*Data__2[[#This Row],[Return Market]]*K$4</f>
        <v>12.477604050110862</v>
      </c>
      <c r="I816" s="35"/>
      <c r="J816" s="35"/>
      <c r="K816" s="35"/>
      <c r="L816" s="35"/>
      <c r="M816" s="35"/>
    </row>
    <row r="817" spans="1:13">
      <c r="A817" s="35">
        <v>-0.11264550166543508</v>
      </c>
      <c r="B817" s="35">
        <v>-3.4856154435560107</v>
      </c>
      <c r="C817" s="35">
        <v>263.9457139237345</v>
      </c>
      <c r="D817" s="96">
        <f>Data__2[[#This Row],[Project_1]]/J$4</f>
        <v>-7.509700111029005E-4</v>
      </c>
      <c r="E817" s="96">
        <f>Data__2[[#This Row],[Project_2]]/K$4</f>
        <v>-2.3237436290373406E-2</v>
      </c>
      <c r="F817" s="96">
        <f>Data__2[[#This Row],[Market]]/L$4</f>
        <v>0.2639457139237345</v>
      </c>
      <c r="G817" s="35">
        <f>L$24*Data__2[[#This Row],[Return Market]]*J$4</f>
        <v>14.663650773540821</v>
      </c>
      <c r="H817" s="35">
        <f>M$24*Data__2[[#This Row],[Return Market]]*K$4</f>
        <v>15.396833312217867</v>
      </c>
      <c r="I817" s="35"/>
      <c r="J817" s="35"/>
      <c r="K817" s="35"/>
      <c r="L817" s="35"/>
      <c r="M817" s="35"/>
    </row>
    <row r="818" spans="1:13">
      <c r="A818" s="35">
        <v>-1.8471799538569336</v>
      </c>
      <c r="B818" s="35">
        <v>26.212291329054324</v>
      </c>
      <c r="C818" s="35">
        <v>272.61469695987137</v>
      </c>
      <c r="D818" s="96">
        <f>Data__2[[#This Row],[Project_1]]/J$4</f>
        <v>-1.2314533025712891E-2</v>
      </c>
      <c r="E818" s="96">
        <f>Data__2[[#This Row],[Project_2]]/K$4</f>
        <v>0.17474860886036217</v>
      </c>
      <c r="F818" s="96">
        <f>Data__2[[#This Row],[Market]]/L$4</f>
        <v>0.27261469695987139</v>
      </c>
      <c r="G818" s="35">
        <f>L$24*Data__2[[#This Row],[Return Market]]*J$4</f>
        <v>15.145260942215096</v>
      </c>
      <c r="H818" s="35">
        <f>M$24*Data__2[[#This Row],[Return Market]]*K$4</f>
        <v>15.902523989325852</v>
      </c>
      <c r="I818" s="35"/>
      <c r="J818" s="35"/>
      <c r="K818" s="35"/>
      <c r="L818" s="35"/>
      <c r="M818" s="35"/>
    </row>
    <row r="819" spans="1:13">
      <c r="A819" s="35">
        <v>-4.9339995422793734</v>
      </c>
      <c r="B819" s="35">
        <v>-4.9739586389046906</v>
      </c>
      <c r="C819" s="35">
        <v>-97.400172305893648</v>
      </c>
      <c r="D819" s="96">
        <f>Data__2[[#This Row],[Project_1]]/J$4</f>
        <v>-3.289333028186249E-2</v>
      </c>
      <c r="E819" s="96">
        <f>Data__2[[#This Row],[Project_2]]/K$4</f>
        <v>-3.3159724259364601E-2</v>
      </c>
      <c r="F819" s="96">
        <f>Data__2[[#This Row],[Market]]/L$4</f>
        <v>-9.7400172305893651E-2</v>
      </c>
      <c r="G819" s="35">
        <f>L$24*Data__2[[#This Row],[Return Market]]*J$4</f>
        <v>-5.4111206836607648</v>
      </c>
      <c r="H819" s="35">
        <f>M$24*Data__2[[#This Row],[Return Market]]*K$4</f>
        <v>-5.6816767178438035</v>
      </c>
      <c r="I819" s="35"/>
      <c r="J819" s="35"/>
      <c r="K819" s="35"/>
      <c r="L819" s="35"/>
      <c r="M819" s="35"/>
    </row>
    <row r="820" spans="1:13">
      <c r="A820" s="35">
        <v>-14.959715294673874</v>
      </c>
      <c r="B820" s="35">
        <v>-5.9025175536148033</v>
      </c>
      <c r="C820" s="35">
        <v>-146.13724667142895</v>
      </c>
      <c r="D820" s="96">
        <f>Data__2[[#This Row],[Project_1]]/J$4</f>
        <v>-9.9731435297825827E-2</v>
      </c>
      <c r="E820" s="96">
        <f>Data__2[[#This Row],[Project_2]]/K$4</f>
        <v>-3.9350117024098692E-2</v>
      </c>
      <c r="F820" s="96">
        <f>Data__2[[#This Row],[Market]]/L$4</f>
        <v>-0.14613724667142897</v>
      </c>
      <c r="G820" s="35">
        <f>L$24*Data__2[[#This Row],[Return Market]]*J$4</f>
        <v>-8.1187359261905065</v>
      </c>
      <c r="H820" s="35">
        <f>M$24*Data__2[[#This Row],[Return Market]]*K$4</f>
        <v>-8.5246727225000338</v>
      </c>
      <c r="I820" s="35"/>
      <c r="J820" s="35"/>
      <c r="K820" s="35"/>
      <c r="L820" s="35"/>
      <c r="M820" s="35"/>
    </row>
    <row r="821" spans="1:13">
      <c r="A821" s="35">
        <v>6.9042724675363543</v>
      </c>
      <c r="B821" s="35">
        <v>-0.81319659652050191</v>
      </c>
      <c r="C821" s="35">
        <v>-211.76279737386028</v>
      </c>
      <c r="D821" s="96">
        <f>Data__2[[#This Row],[Project_1]]/J$4</f>
        <v>4.6028483116909026E-2</v>
      </c>
      <c r="E821" s="96">
        <f>Data__2[[#This Row],[Project_2]]/K$4</f>
        <v>-5.4213106434700129E-3</v>
      </c>
      <c r="F821" s="96">
        <f>Data__2[[#This Row],[Market]]/L$4</f>
        <v>-0.21176279737386028</v>
      </c>
      <c r="G821" s="35">
        <f>L$24*Data__2[[#This Row],[Return Market]]*J$4</f>
        <v>-11.764599854103363</v>
      </c>
      <c r="H821" s="35">
        <f>M$24*Data__2[[#This Row],[Return Market]]*K$4</f>
        <v>-12.352829846808532</v>
      </c>
      <c r="I821" s="35"/>
      <c r="J821" s="35"/>
      <c r="K821" s="35"/>
      <c r="L821" s="35"/>
      <c r="M821" s="35"/>
    </row>
    <row r="822" spans="1:13">
      <c r="A822" s="35">
        <v>-28.730786797325294</v>
      </c>
      <c r="B822" s="35">
        <v>14.835251682831794</v>
      </c>
      <c r="C822" s="35">
        <v>189.03505448039539</v>
      </c>
      <c r="D822" s="96">
        <f>Data__2[[#This Row],[Project_1]]/J$4</f>
        <v>-0.19153857864883531</v>
      </c>
      <c r="E822" s="96">
        <f>Data__2[[#This Row],[Project_2]]/K$4</f>
        <v>9.8901677885545297E-2</v>
      </c>
      <c r="F822" s="96">
        <f>Data__2[[#This Row],[Market]]/L$4</f>
        <v>0.1890350544803954</v>
      </c>
      <c r="G822" s="35">
        <f>L$24*Data__2[[#This Row],[Return Market]]*J$4</f>
        <v>10.501947471133089</v>
      </c>
      <c r="H822" s="35">
        <f>M$24*Data__2[[#This Row],[Return Market]]*K$4</f>
        <v>11.027044844689746</v>
      </c>
      <c r="I822" s="35"/>
      <c r="J822" s="35"/>
      <c r="K822" s="35"/>
      <c r="L822" s="35"/>
      <c r="M822" s="35"/>
    </row>
    <row r="823" spans="1:13">
      <c r="A823" s="35">
        <v>3.6485661423415552</v>
      </c>
      <c r="B823" s="35">
        <v>15.846767884650983</v>
      </c>
      <c r="C823" s="35">
        <v>323.31245675191144</v>
      </c>
      <c r="D823" s="96">
        <f>Data__2[[#This Row],[Project_1]]/J$4</f>
        <v>2.4323774282277034E-2</v>
      </c>
      <c r="E823" s="96">
        <f>Data__2[[#This Row],[Project_2]]/K$4</f>
        <v>0.10564511923100656</v>
      </c>
      <c r="F823" s="96">
        <f>Data__2[[#This Row],[Market]]/L$4</f>
        <v>0.32331245675191145</v>
      </c>
      <c r="G823" s="35">
        <f>L$24*Data__2[[#This Row],[Return Market]]*J$4</f>
        <v>17.961803152883991</v>
      </c>
      <c r="H823" s="35">
        <f>M$24*Data__2[[#This Row],[Return Market]]*K$4</f>
        <v>18.859893310528193</v>
      </c>
      <c r="I823" s="35"/>
      <c r="J823" s="35"/>
      <c r="K823" s="35"/>
      <c r="L823" s="35"/>
      <c r="M823" s="35"/>
    </row>
    <row r="824" spans="1:13">
      <c r="A824" s="35">
        <v>3.3708051197235767</v>
      </c>
      <c r="B824" s="35">
        <v>-8.3079693198741893</v>
      </c>
      <c r="C824" s="35">
        <v>-316.28356804883907</v>
      </c>
      <c r="D824" s="96">
        <f>Data__2[[#This Row],[Project_1]]/J$4</f>
        <v>2.2472034131490511E-2</v>
      </c>
      <c r="E824" s="96">
        <f>Data__2[[#This Row],[Project_2]]/K$4</f>
        <v>-5.5386462132494596E-2</v>
      </c>
      <c r="F824" s="96">
        <f>Data__2[[#This Row],[Market]]/L$4</f>
        <v>-0.31628356804883906</v>
      </c>
      <c r="G824" s="35">
        <f>L$24*Data__2[[#This Row],[Return Market]]*J$4</f>
        <v>-17.571309336046635</v>
      </c>
      <c r="H824" s="35">
        <f>M$24*Data__2[[#This Row],[Return Market]]*K$4</f>
        <v>-18.449874802848971</v>
      </c>
      <c r="I824" s="35"/>
      <c r="J824" s="35"/>
      <c r="K824" s="35"/>
      <c r="L824" s="35"/>
      <c r="M824" s="35"/>
    </row>
    <row r="825" spans="1:13">
      <c r="A825" s="35">
        <v>-3.3271344138838597</v>
      </c>
      <c r="B825" s="35">
        <v>-6.3642962443380426</v>
      </c>
      <c r="C825" s="35">
        <v>-148.60108117730854</v>
      </c>
      <c r="D825" s="96">
        <f>Data__2[[#This Row],[Project_1]]/J$4</f>
        <v>-2.2180896092559063E-2</v>
      </c>
      <c r="E825" s="96">
        <f>Data__2[[#This Row],[Project_2]]/K$4</f>
        <v>-4.2428641628920287E-2</v>
      </c>
      <c r="F825" s="96">
        <f>Data__2[[#This Row],[Market]]/L$4</f>
        <v>-0.14860108117730855</v>
      </c>
      <c r="G825" s="35">
        <f>L$24*Data__2[[#This Row],[Return Market]]*J$4</f>
        <v>-8.2556156209615956</v>
      </c>
      <c r="H825" s="35">
        <f>M$24*Data__2[[#This Row],[Return Market]]*K$4</f>
        <v>-8.6683964020096766</v>
      </c>
      <c r="I825" s="35"/>
      <c r="J825" s="35"/>
      <c r="K825" s="35"/>
      <c r="L825" s="35"/>
      <c r="M825" s="35"/>
    </row>
    <row r="826" spans="1:13">
      <c r="A826" s="35">
        <v>-9.2142615884111656</v>
      </c>
      <c r="B826" s="35">
        <v>-2.8309857299433148</v>
      </c>
      <c r="C826" s="35">
        <v>131.39578809373904</v>
      </c>
      <c r="D826" s="96">
        <f>Data__2[[#This Row],[Project_1]]/J$4</f>
        <v>-6.1428410589407768E-2</v>
      </c>
      <c r="E826" s="96">
        <f>Data__2[[#This Row],[Project_2]]/K$4</f>
        <v>-1.8873238199622097E-2</v>
      </c>
      <c r="F826" s="96">
        <f>Data__2[[#This Row],[Market]]/L$4</f>
        <v>0.13139578809373903</v>
      </c>
      <c r="G826" s="35">
        <f>L$24*Data__2[[#This Row],[Return Market]]*J$4</f>
        <v>7.299766005207732</v>
      </c>
      <c r="H826" s="35">
        <f>M$24*Data__2[[#This Row],[Return Market]]*K$4</f>
        <v>7.6647543054681195</v>
      </c>
      <c r="I826" s="35"/>
      <c r="J826" s="35"/>
      <c r="K826" s="35"/>
      <c r="L826" s="35"/>
      <c r="M826" s="35"/>
    </row>
    <row r="827" spans="1:13">
      <c r="A827" s="35">
        <v>8.2928120426776069</v>
      </c>
      <c r="B827" s="35">
        <v>-7.9444039738641266</v>
      </c>
      <c r="C827" s="35">
        <v>33.336619448464042</v>
      </c>
      <c r="D827" s="96">
        <f>Data__2[[#This Row],[Project_1]]/J$4</f>
        <v>5.5285413617850714E-2</v>
      </c>
      <c r="E827" s="96">
        <f>Data__2[[#This Row],[Project_2]]/K$4</f>
        <v>-5.296269315909418E-2</v>
      </c>
      <c r="F827" s="96">
        <f>Data__2[[#This Row],[Market]]/L$4</f>
        <v>3.3336619448464042E-2</v>
      </c>
      <c r="G827" s="35">
        <f>L$24*Data__2[[#This Row],[Return Market]]*J$4</f>
        <v>1.85203441380356</v>
      </c>
      <c r="H827" s="35">
        <f>M$24*Data__2[[#This Row],[Return Market]]*K$4</f>
        <v>1.9446361344937384</v>
      </c>
      <c r="I827" s="35"/>
      <c r="J827" s="35"/>
      <c r="K827" s="35"/>
      <c r="L827" s="35"/>
      <c r="M827" s="35"/>
    </row>
    <row r="828" spans="1:13">
      <c r="A828" s="35">
        <v>37.159244000865357</v>
      </c>
      <c r="B828" s="35">
        <v>2.5099910070925784</v>
      </c>
      <c r="C828" s="35">
        <v>169.6774163301248</v>
      </c>
      <c r="D828" s="96">
        <f>Data__2[[#This Row],[Project_1]]/J$4</f>
        <v>0.24772829333910237</v>
      </c>
      <c r="E828" s="96">
        <f>Data__2[[#This Row],[Project_2]]/K$4</f>
        <v>1.673327338061719E-2</v>
      </c>
      <c r="F828" s="96">
        <f>Data__2[[#This Row],[Market]]/L$4</f>
        <v>0.16967741633012479</v>
      </c>
      <c r="G828" s="35">
        <f>L$24*Data__2[[#This Row],[Return Market]]*J$4</f>
        <v>9.4265231294513878</v>
      </c>
      <c r="H828" s="35">
        <f>M$24*Data__2[[#This Row],[Return Market]]*K$4</f>
        <v>9.8978492859239591</v>
      </c>
      <c r="I828" s="35"/>
      <c r="J828" s="35"/>
      <c r="K828" s="35"/>
      <c r="L828" s="35"/>
      <c r="M828" s="35"/>
    </row>
    <row r="829" spans="1:13">
      <c r="A829" s="35">
        <v>-25.749903417618697</v>
      </c>
      <c r="B829" s="35">
        <v>-15.429561198329104</v>
      </c>
      <c r="C829" s="35">
        <v>-395.89152791201491</v>
      </c>
      <c r="D829" s="96">
        <f>Data__2[[#This Row],[Project_1]]/J$4</f>
        <v>-0.17166602278412466</v>
      </c>
      <c r="E829" s="96">
        <f>Data__2[[#This Row],[Project_2]]/K$4</f>
        <v>-0.10286374132219403</v>
      </c>
      <c r="F829" s="96">
        <f>Data__2[[#This Row],[Market]]/L$4</f>
        <v>-0.39589152791201493</v>
      </c>
      <c r="G829" s="35">
        <f>L$24*Data__2[[#This Row],[Return Market]]*J$4</f>
        <v>-21.993973772889746</v>
      </c>
      <c r="H829" s="35">
        <f>M$24*Data__2[[#This Row],[Return Market]]*K$4</f>
        <v>-23.093672461534236</v>
      </c>
      <c r="I829" s="35"/>
      <c r="J829" s="35"/>
      <c r="K829" s="35"/>
      <c r="L829" s="35"/>
      <c r="M829" s="35"/>
    </row>
    <row r="830" spans="1:13">
      <c r="A830" s="35">
        <v>31.774402711100404</v>
      </c>
      <c r="B830" s="35">
        <v>15.694426715714744</v>
      </c>
      <c r="C830" s="35">
        <v>129.04305123064785</v>
      </c>
      <c r="D830" s="96">
        <f>Data__2[[#This Row],[Project_1]]/J$4</f>
        <v>0.21182935140733603</v>
      </c>
      <c r="E830" s="96">
        <f>Data__2[[#This Row],[Project_2]]/K$4</f>
        <v>0.1046295114380983</v>
      </c>
      <c r="F830" s="96">
        <f>Data__2[[#This Row],[Market]]/L$4</f>
        <v>0.12904305123064785</v>
      </c>
      <c r="G830" s="35">
        <f>L$24*Data__2[[#This Row],[Return Market]]*J$4</f>
        <v>7.1690584017026664</v>
      </c>
      <c r="H830" s="35">
        <f>M$24*Data__2[[#This Row],[Return Market]]*K$4</f>
        <v>7.5275113217878014</v>
      </c>
      <c r="I830" s="35"/>
      <c r="J830" s="35"/>
      <c r="K830" s="35"/>
      <c r="L830" s="35"/>
      <c r="M830" s="35"/>
    </row>
    <row r="831" spans="1:13">
      <c r="A831" s="35">
        <v>1.3872291165342396</v>
      </c>
      <c r="B831" s="35">
        <v>10.734908650861868</v>
      </c>
      <c r="C831" s="35">
        <v>205.95267495369777</v>
      </c>
      <c r="D831" s="96">
        <f>Data__2[[#This Row],[Project_1]]/J$4</f>
        <v>9.2481941102282635E-3</v>
      </c>
      <c r="E831" s="96">
        <f>Data__2[[#This Row],[Project_2]]/K$4</f>
        <v>7.1566057672412461E-2</v>
      </c>
      <c r="F831" s="96">
        <f>Data__2[[#This Row],[Market]]/L$4</f>
        <v>0.20595267495369776</v>
      </c>
      <c r="G831" s="35">
        <f>L$24*Data__2[[#This Row],[Return Market]]*J$4</f>
        <v>11.441815275205444</v>
      </c>
      <c r="H831" s="35">
        <f>M$24*Data__2[[#This Row],[Return Market]]*K$4</f>
        <v>12.013906038965718</v>
      </c>
      <c r="I831" s="35"/>
      <c r="J831" s="35"/>
      <c r="K831" s="35"/>
      <c r="L831" s="35"/>
      <c r="M831" s="35"/>
    </row>
    <row r="832" spans="1:13">
      <c r="A832" s="35">
        <v>5.8180665321818648</v>
      </c>
      <c r="B832" s="35">
        <v>2.7288115695419508</v>
      </c>
      <c r="C832" s="35">
        <v>-36.254388367197791</v>
      </c>
      <c r="D832" s="96">
        <f>Data__2[[#This Row],[Project_1]]/J$4</f>
        <v>3.8787110214545763E-2</v>
      </c>
      <c r="E832" s="96">
        <f>Data__2[[#This Row],[Project_2]]/K$4</f>
        <v>1.8192077130279673E-2</v>
      </c>
      <c r="F832" s="96">
        <f>Data__2[[#This Row],[Market]]/L$4</f>
        <v>-3.6254388367197792E-2</v>
      </c>
      <c r="G832" s="35">
        <f>L$24*Data__2[[#This Row],[Return Market]]*J$4</f>
        <v>-2.0141326870665464</v>
      </c>
      <c r="H832" s="35">
        <f>M$24*Data__2[[#This Row],[Return Market]]*K$4</f>
        <v>-2.1148393214198737</v>
      </c>
      <c r="I832" s="35"/>
      <c r="J832" s="35"/>
      <c r="K832" s="35"/>
      <c r="L832" s="35"/>
      <c r="M832" s="35"/>
    </row>
    <row r="833" spans="1:13">
      <c r="A833" s="35">
        <v>-8.2253661530023692</v>
      </c>
      <c r="B833" s="35">
        <v>7.1915936221304593</v>
      </c>
      <c r="C833" s="35">
        <v>145.81676627472262</v>
      </c>
      <c r="D833" s="96">
        <f>Data__2[[#This Row],[Project_1]]/J$4</f>
        <v>-5.4835774353349125E-2</v>
      </c>
      <c r="E833" s="96">
        <f>Data__2[[#This Row],[Project_2]]/K$4</f>
        <v>4.7943957480869728E-2</v>
      </c>
      <c r="F833" s="96">
        <f>Data__2[[#This Row],[Market]]/L$4</f>
        <v>0.14581676627472262</v>
      </c>
      <c r="G833" s="35">
        <f>L$24*Data__2[[#This Row],[Return Market]]*J$4</f>
        <v>8.1009314597068212</v>
      </c>
      <c r="H833" s="35">
        <f>M$24*Data__2[[#This Row],[Return Market]]*K$4</f>
        <v>8.5059780326921643</v>
      </c>
      <c r="I833" s="35"/>
      <c r="J833" s="35"/>
      <c r="K833" s="35"/>
      <c r="L833" s="35"/>
      <c r="M833" s="35"/>
    </row>
    <row r="834" spans="1:13">
      <c r="A834" s="35">
        <v>18.34254432664352</v>
      </c>
      <c r="B834" s="35">
        <v>-5.5366656580491131</v>
      </c>
      <c r="C834" s="35">
        <v>-40.514500723866462</v>
      </c>
      <c r="D834" s="96">
        <f>Data__2[[#This Row],[Project_1]]/J$4</f>
        <v>0.12228362884429013</v>
      </c>
      <c r="E834" s="96">
        <f>Data__2[[#This Row],[Project_2]]/K$4</f>
        <v>-3.691110438699409E-2</v>
      </c>
      <c r="F834" s="96">
        <f>Data__2[[#This Row],[Market]]/L$4</f>
        <v>-4.0514500723866462E-2</v>
      </c>
      <c r="G834" s="35">
        <f>L$24*Data__2[[#This Row],[Return Market]]*J$4</f>
        <v>-2.2508055957703617</v>
      </c>
      <c r="H834" s="35">
        <f>M$24*Data__2[[#This Row],[Return Market]]*K$4</f>
        <v>-2.3633458755588799</v>
      </c>
      <c r="I834" s="35"/>
      <c r="J834" s="35"/>
      <c r="K834" s="35"/>
      <c r="L834" s="35"/>
      <c r="M834" s="35"/>
    </row>
    <row r="835" spans="1:13">
      <c r="A835" s="35">
        <v>40.742860906065715</v>
      </c>
      <c r="B835" s="35">
        <v>40.809891501797694</v>
      </c>
      <c r="C835" s="35">
        <v>251.29440830733412</v>
      </c>
      <c r="D835" s="96">
        <f>Data__2[[#This Row],[Project_1]]/J$4</f>
        <v>0.27161907270710478</v>
      </c>
      <c r="E835" s="96">
        <f>Data__2[[#This Row],[Project_2]]/K$4</f>
        <v>0.27206594334531797</v>
      </c>
      <c r="F835" s="96">
        <f>Data__2[[#This Row],[Market]]/L$4</f>
        <v>0.25129440830733413</v>
      </c>
      <c r="G835" s="35">
        <f>L$24*Data__2[[#This Row],[Return Market]]*J$4</f>
        <v>13.960800461518577</v>
      </c>
      <c r="H835" s="35">
        <f>M$24*Data__2[[#This Row],[Return Market]]*K$4</f>
        <v>14.65884048459451</v>
      </c>
      <c r="I835" s="35"/>
      <c r="J835" s="35"/>
      <c r="K835" s="35"/>
      <c r="L835" s="35"/>
      <c r="M835" s="35"/>
    </row>
    <row r="836" spans="1:13">
      <c r="A836" s="35">
        <v>44.181033745942123</v>
      </c>
      <c r="B836" s="35">
        <v>11.226507854755729</v>
      </c>
      <c r="C836" s="35">
        <v>130.36174207008611</v>
      </c>
      <c r="D836" s="96">
        <f>Data__2[[#This Row],[Project_1]]/J$4</f>
        <v>0.29454022497294746</v>
      </c>
      <c r="E836" s="96">
        <f>Data__2[[#This Row],[Project_2]]/K$4</f>
        <v>7.4843385698371526E-2</v>
      </c>
      <c r="F836" s="96">
        <f>Data__2[[#This Row],[Market]]/L$4</f>
        <v>0.13036174207008611</v>
      </c>
      <c r="G836" s="35">
        <f>L$24*Data__2[[#This Row],[Return Market]]*J$4</f>
        <v>7.2423190038936802</v>
      </c>
      <c r="H836" s="35">
        <f>M$24*Data__2[[#This Row],[Return Market]]*K$4</f>
        <v>7.604434954088366</v>
      </c>
      <c r="I836" s="35"/>
      <c r="J836" s="35"/>
      <c r="K836" s="35"/>
      <c r="L836" s="35"/>
      <c r="M836" s="35"/>
    </row>
    <row r="837" spans="1:13">
      <c r="A837" s="35">
        <v>-6.4744735358254175</v>
      </c>
      <c r="B837" s="35">
        <v>7.652966561287549</v>
      </c>
      <c r="C837" s="35">
        <v>-193.74883776058323</v>
      </c>
      <c r="D837" s="96">
        <f>Data__2[[#This Row],[Project_1]]/J$4</f>
        <v>-4.3163156905502785E-2</v>
      </c>
      <c r="E837" s="96">
        <f>Data__2[[#This Row],[Project_2]]/K$4</f>
        <v>5.1019777075250329E-2</v>
      </c>
      <c r="F837" s="96">
        <f>Data__2[[#This Row],[Market]]/L$4</f>
        <v>-0.19374883776058321</v>
      </c>
      <c r="G837" s="35">
        <f>L$24*Data__2[[#This Row],[Return Market]]*J$4</f>
        <v>-10.763824320032413</v>
      </c>
      <c r="H837" s="35">
        <f>M$24*Data__2[[#This Row],[Return Market]]*K$4</f>
        <v>-11.302015536034036</v>
      </c>
      <c r="I837" s="35"/>
      <c r="J837" s="35"/>
      <c r="K837" s="35"/>
      <c r="L837" s="35"/>
      <c r="M837" s="35"/>
    </row>
    <row r="838" spans="1:13">
      <c r="A838" s="35">
        <v>5.6716546748100196</v>
      </c>
      <c r="B838" s="35">
        <v>13.174277879697639</v>
      </c>
      <c r="C838" s="35">
        <v>38.808523520477401</v>
      </c>
      <c r="D838" s="96">
        <f>Data__2[[#This Row],[Project_1]]/J$4</f>
        <v>3.7811031165400133E-2</v>
      </c>
      <c r="E838" s="96">
        <f>Data__2[[#This Row],[Project_2]]/K$4</f>
        <v>8.7828519197984262E-2</v>
      </c>
      <c r="F838" s="96">
        <f>Data__2[[#This Row],[Market]]/L$4</f>
        <v>3.8808523520477402E-2</v>
      </c>
      <c r="G838" s="35">
        <f>L$24*Data__2[[#This Row],[Return Market]]*J$4</f>
        <v>2.1560290844709691</v>
      </c>
      <c r="H838" s="35">
        <f>M$24*Data__2[[#This Row],[Return Market]]*K$4</f>
        <v>2.2638305386945183</v>
      </c>
      <c r="I838" s="35"/>
      <c r="J838" s="35"/>
      <c r="K838" s="35"/>
      <c r="L838" s="35"/>
      <c r="M838" s="35"/>
    </row>
    <row r="839" spans="1:13">
      <c r="A839" s="35">
        <v>-26.306140822264851</v>
      </c>
      <c r="B839" s="35">
        <v>-30.633714779221521</v>
      </c>
      <c r="C839" s="35">
        <v>-172.04054434529542</v>
      </c>
      <c r="D839" s="96">
        <f>Data__2[[#This Row],[Project_1]]/J$4</f>
        <v>-0.17537427214843235</v>
      </c>
      <c r="E839" s="96">
        <f>Data__2[[#This Row],[Project_2]]/K$4</f>
        <v>-0.20422476519481014</v>
      </c>
      <c r="F839" s="96">
        <f>Data__2[[#This Row],[Market]]/L$4</f>
        <v>-0.17204054434529542</v>
      </c>
      <c r="G839" s="35">
        <f>L$24*Data__2[[#This Row],[Return Market]]*J$4</f>
        <v>-9.5578080191830885</v>
      </c>
      <c r="H839" s="35">
        <f>M$24*Data__2[[#This Row],[Return Market]]*K$4</f>
        <v>-10.035698420142245</v>
      </c>
      <c r="I839" s="35"/>
      <c r="J839" s="35"/>
      <c r="K839" s="35"/>
      <c r="L839" s="35"/>
      <c r="M839" s="35"/>
    </row>
    <row r="840" spans="1:13">
      <c r="A840" s="35">
        <v>8.5680588703821332</v>
      </c>
      <c r="B840" s="35">
        <v>5.4344627774416825</v>
      </c>
      <c r="C840" s="35">
        <v>50.314857440309332</v>
      </c>
      <c r="D840" s="96">
        <f>Data__2[[#This Row],[Project_1]]/J$4</f>
        <v>5.7120392469214222E-2</v>
      </c>
      <c r="E840" s="96">
        <f>Data__2[[#This Row],[Project_2]]/K$4</f>
        <v>3.6229751849611219E-2</v>
      </c>
      <c r="F840" s="96">
        <f>Data__2[[#This Row],[Market]]/L$4</f>
        <v>5.0314857440309335E-2</v>
      </c>
      <c r="G840" s="35">
        <f>L$24*Data__2[[#This Row],[Return Market]]*J$4</f>
        <v>2.795269857794966</v>
      </c>
      <c r="H840" s="35">
        <f>M$24*Data__2[[#This Row],[Return Market]]*K$4</f>
        <v>2.9350333506847148</v>
      </c>
      <c r="I840" s="35"/>
      <c r="J840" s="35"/>
      <c r="K840" s="35"/>
      <c r="L840" s="35"/>
      <c r="M840" s="35"/>
    </row>
    <row r="841" spans="1:13">
      <c r="A841" s="35">
        <v>27.944756117235794</v>
      </c>
      <c r="B841" s="35">
        <v>31.42078844866089</v>
      </c>
      <c r="C841" s="35">
        <v>385.5622218141732</v>
      </c>
      <c r="D841" s="96">
        <f>Data__2[[#This Row],[Project_1]]/J$4</f>
        <v>0.1862983741149053</v>
      </c>
      <c r="E841" s="96">
        <f>Data__2[[#This Row],[Project_2]]/K$4</f>
        <v>0.20947192299107259</v>
      </c>
      <c r="F841" s="96">
        <f>Data__2[[#This Row],[Market]]/L$4</f>
        <v>0.38556222181417321</v>
      </c>
      <c r="G841" s="35">
        <f>L$24*Data__2[[#This Row],[Return Market]]*J$4</f>
        <v>21.420123434120761</v>
      </c>
      <c r="H841" s="35">
        <f>M$24*Data__2[[#This Row],[Return Market]]*K$4</f>
        <v>22.491129605826799</v>
      </c>
      <c r="I841" s="35"/>
      <c r="J841" s="35"/>
      <c r="K841" s="35"/>
      <c r="L841" s="35"/>
      <c r="M841" s="35"/>
    </row>
    <row r="842" spans="1:13">
      <c r="A842" s="35">
        <v>24.509349433249696</v>
      </c>
      <c r="B842" s="35">
        <v>15.684218743827302</v>
      </c>
      <c r="C842" s="35">
        <v>68.785992950214862</v>
      </c>
      <c r="D842" s="96">
        <f>Data__2[[#This Row],[Project_1]]/J$4</f>
        <v>0.16339566288833129</v>
      </c>
      <c r="E842" s="96">
        <f>Data__2[[#This Row],[Project_2]]/K$4</f>
        <v>0.10456145829218201</v>
      </c>
      <c r="F842" s="96">
        <f>Data__2[[#This Row],[Market]]/L$4</f>
        <v>6.8785992950214855E-2</v>
      </c>
      <c r="G842" s="35">
        <f>L$24*Data__2[[#This Row],[Return Market]]*J$4</f>
        <v>3.8214440527897184</v>
      </c>
      <c r="H842" s="35">
        <f>M$24*Data__2[[#This Row],[Return Market]]*K$4</f>
        <v>4.0125162554292055</v>
      </c>
      <c r="I842" s="35"/>
      <c r="J842" s="35"/>
      <c r="K842" s="35"/>
      <c r="L842" s="35"/>
      <c r="M842" s="35"/>
    </row>
    <row r="843" spans="1:13">
      <c r="A843" s="35">
        <v>8.4417208935430263</v>
      </c>
      <c r="B843" s="35">
        <v>18.324500096866082</v>
      </c>
      <c r="C843" s="35">
        <v>-55.593054289489345</v>
      </c>
      <c r="D843" s="96">
        <f>Data__2[[#This Row],[Project_1]]/J$4</f>
        <v>5.6278139290286841E-2</v>
      </c>
      <c r="E843" s="96">
        <f>Data__2[[#This Row],[Project_2]]/K$4</f>
        <v>0.12216333397910721</v>
      </c>
      <c r="F843" s="96">
        <f>Data__2[[#This Row],[Market]]/L$4</f>
        <v>-5.5593054289489345E-2</v>
      </c>
      <c r="G843" s="35">
        <f>L$24*Data__2[[#This Row],[Return Market]]*J$4</f>
        <v>-3.0885030160827451</v>
      </c>
      <c r="H843" s="35">
        <f>M$24*Data__2[[#This Row],[Return Market]]*K$4</f>
        <v>-3.242928166886883</v>
      </c>
      <c r="I843" s="35"/>
      <c r="J843" s="35"/>
      <c r="K843" s="35"/>
      <c r="L843" s="35"/>
      <c r="M843" s="35"/>
    </row>
    <row r="844" spans="1:13">
      <c r="A844" s="35">
        <v>1.3495998195886756</v>
      </c>
      <c r="B844" s="35">
        <v>17.474591809613418</v>
      </c>
      <c r="C844" s="35">
        <v>64.039423022851963</v>
      </c>
      <c r="D844" s="96">
        <f>Data__2[[#This Row],[Project_1]]/J$4</f>
        <v>8.9973321305911701E-3</v>
      </c>
      <c r="E844" s="96">
        <f>Data__2[[#This Row],[Project_2]]/K$4</f>
        <v>0.11649727873075612</v>
      </c>
      <c r="F844" s="96">
        <f>Data__2[[#This Row],[Market]]/L$4</f>
        <v>6.4039423022851968E-2</v>
      </c>
      <c r="G844" s="35">
        <f>L$24*Data__2[[#This Row],[Return Market]]*J$4</f>
        <v>3.5577457234917804</v>
      </c>
      <c r="H844" s="35">
        <f>M$24*Data__2[[#This Row],[Return Market]]*K$4</f>
        <v>3.7356330096663695</v>
      </c>
      <c r="I844" s="35"/>
      <c r="J844" s="35"/>
      <c r="K844" s="35"/>
      <c r="L844" s="35"/>
      <c r="M844" s="35"/>
    </row>
    <row r="845" spans="1:13">
      <c r="A845" s="35">
        <v>6.0633445717586261</v>
      </c>
      <c r="B845" s="35">
        <v>-4.813971115642234</v>
      </c>
      <c r="C845" s="35">
        <v>-309.43158279106257</v>
      </c>
      <c r="D845" s="96">
        <f>Data__2[[#This Row],[Project_1]]/J$4</f>
        <v>4.0422297145057511E-2</v>
      </c>
      <c r="E845" s="96">
        <f>Data__2[[#This Row],[Project_2]]/K$4</f>
        <v>-3.2093140770948228E-2</v>
      </c>
      <c r="F845" s="96">
        <f>Data__2[[#This Row],[Market]]/L$4</f>
        <v>-0.30943158279106259</v>
      </c>
      <c r="G845" s="35">
        <f>L$24*Data__2[[#This Row],[Return Market]]*J$4</f>
        <v>-17.190643488392386</v>
      </c>
      <c r="H845" s="35">
        <f>M$24*Data__2[[#This Row],[Return Market]]*K$4</f>
        <v>-18.050175662812006</v>
      </c>
      <c r="I845" s="35"/>
      <c r="J845" s="35"/>
      <c r="K845" s="35"/>
      <c r="L845" s="35"/>
      <c r="M845" s="35"/>
    </row>
    <row r="846" spans="1:13">
      <c r="A846" s="35">
        <v>3.2728827642725857</v>
      </c>
      <c r="B846" s="35">
        <v>13.626750743442429</v>
      </c>
      <c r="C846" s="35">
        <v>148.71823885586076</v>
      </c>
      <c r="D846" s="96">
        <f>Data__2[[#This Row],[Project_1]]/J$4</f>
        <v>2.1819218428483906E-2</v>
      </c>
      <c r="E846" s="96">
        <f>Data__2[[#This Row],[Project_2]]/K$4</f>
        <v>9.0845004956282865E-2</v>
      </c>
      <c r="F846" s="96">
        <f>Data__2[[#This Row],[Market]]/L$4</f>
        <v>0.14871823885586077</v>
      </c>
      <c r="G846" s="35">
        <f>L$24*Data__2[[#This Row],[Return Market]]*J$4</f>
        <v>8.2621243808811649</v>
      </c>
      <c r="H846" s="35">
        <f>M$24*Data__2[[#This Row],[Return Market]]*K$4</f>
        <v>8.6752305999252233</v>
      </c>
      <c r="I846" s="35"/>
      <c r="J846" s="35"/>
      <c r="K846" s="35"/>
      <c r="L846" s="35"/>
      <c r="M846" s="35"/>
    </row>
    <row r="847" spans="1:13">
      <c r="A847" s="35">
        <v>18.756432575542739</v>
      </c>
      <c r="B847" s="35">
        <v>-0.48014463129818807</v>
      </c>
      <c r="C847" s="35">
        <v>-14.775490638522868</v>
      </c>
      <c r="D847" s="96">
        <f>Data__2[[#This Row],[Project_1]]/J$4</f>
        <v>0.12504288383695158</v>
      </c>
      <c r="E847" s="96">
        <f>Data__2[[#This Row],[Project_2]]/K$4</f>
        <v>-3.2009642086545873E-3</v>
      </c>
      <c r="F847" s="96">
        <f>Data__2[[#This Row],[Market]]/L$4</f>
        <v>-1.4775490638522869E-2</v>
      </c>
      <c r="G847" s="35">
        <f>L$24*Data__2[[#This Row],[Return Market]]*J$4</f>
        <v>-0.82086059102904918</v>
      </c>
      <c r="H847" s="35">
        <f>M$24*Data__2[[#This Row],[Return Market]]*K$4</f>
        <v>-0.86190362058050185</v>
      </c>
      <c r="I847" s="35"/>
      <c r="J847" s="35"/>
      <c r="K847" s="35"/>
      <c r="L847" s="35"/>
      <c r="M847" s="35"/>
    </row>
    <row r="848" spans="1:13">
      <c r="A848" s="35">
        <v>-25.50774750343917</v>
      </c>
      <c r="B848" s="35">
        <v>-1.7876435924827874</v>
      </c>
      <c r="C848" s="35">
        <v>-100.80605267038871</v>
      </c>
      <c r="D848" s="96">
        <f>Data__2[[#This Row],[Project_1]]/J$4</f>
        <v>-0.1700516500229278</v>
      </c>
      <c r="E848" s="96">
        <f>Data__2[[#This Row],[Project_2]]/K$4</f>
        <v>-1.1917623949885249E-2</v>
      </c>
      <c r="F848" s="96">
        <f>Data__2[[#This Row],[Market]]/L$4</f>
        <v>-0.10080605267038871</v>
      </c>
      <c r="G848" s="35">
        <f>L$24*Data__2[[#This Row],[Return Market]]*J$4</f>
        <v>-5.6003362594660464</v>
      </c>
      <c r="H848" s="35">
        <f>M$24*Data__2[[#This Row],[Return Market]]*K$4</f>
        <v>-5.8803530724393482</v>
      </c>
      <c r="I848" s="35"/>
      <c r="J848" s="35"/>
      <c r="K848" s="35"/>
      <c r="L848" s="35"/>
      <c r="M848" s="35"/>
    </row>
    <row r="849" spans="1:13">
      <c r="A849" s="35">
        <v>16.691504638936195</v>
      </c>
      <c r="B849" s="35">
        <v>6.5632373723622832</v>
      </c>
      <c r="C849" s="35">
        <v>111.48164535339509</v>
      </c>
      <c r="D849" s="96">
        <f>Data__2[[#This Row],[Project_1]]/J$4</f>
        <v>0.11127669759290797</v>
      </c>
      <c r="E849" s="96">
        <f>Data__2[[#This Row],[Project_2]]/K$4</f>
        <v>4.3754915815748557E-2</v>
      </c>
      <c r="F849" s="96">
        <f>Data__2[[#This Row],[Market]]/L$4</f>
        <v>0.1114816453533951</v>
      </c>
      <c r="G849" s="35">
        <f>L$24*Data__2[[#This Row],[Return Market]]*J$4</f>
        <v>6.1934247418552903</v>
      </c>
      <c r="H849" s="35">
        <f>M$24*Data__2[[#This Row],[Return Market]]*K$4</f>
        <v>6.503095978948056</v>
      </c>
      <c r="I849" s="35"/>
      <c r="J849" s="35"/>
      <c r="K849" s="35"/>
      <c r="L849" s="35"/>
      <c r="M849" s="35"/>
    </row>
    <row r="850" spans="1:13">
      <c r="A850" s="35">
        <v>44.253298313586704</v>
      </c>
      <c r="B850" s="35">
        <v>25.166013149140781</v>
      </c>
      <c r="C850" s="35">
        <v>299.68477632425896</v>
      </c>
      <c r="D850" s="96">
        <f>Data__2[[#This Row],[Project_1]]/J$4</f>
        <v>0.29502198875724467</v>
      </c>
      <c r="E850" s="96">
        <f>Data__2[[#This Row],[Project_2]]/K$4</f>
        <v>0.16777342099427187</v>
      </c>
      <c r="F850" s="96">
        <f>Data__2[[#This Row],[Market]]/L$4</f>
        <v>0.29968477632425894</v>
      </c>
      <c r="G850" s="35">
        <f>L$24*Data__2[[#This Row],[Return Market]]*J$4</f>
        <v>16.649154240236626</v>
      </c>
      <c r="H850" s="35">
        <f>M$24*Data__2[[#This Row],[Return Market]]*K$4</f>
        <v>17.481611952248461</v>
      </c>
      <c r="I850" s="35"/>
      <c r="J850" s="35"/>
      <c r="K850" s="35"/>
      <c r="L850" s="35"/>
      <c r="M850" s="35"/>
    </row>
    <row r="851" spans="1:13">
      <c r="A851" s="35">
        <v>13.125508077850574</v>
      </c>
      <c r="B851" s="35">
        <v>20.559458501102764</v>
      </c>
      <c r="C851" s="35">
        <v>101.58029153828309</v>
      </c>
      <c r="D851" s="96">
        <f>Data__2[[#This Row],[Project_1]]/J$4</f>
        <v>8.7503387185670495E-2</v>
      </c>
      <c r="E851" s="96">
        <f>Data__2[[#This Row],[Project_2]]/K$4</f>
        <v>0.13706305667401841</v>
      </c>
      <c r="F851" s="96">
        <f>Data__2[[#This Row],[Market]]/L$4</f>
        <v>0.10158029153828309</v>
      </c>
      <c r="G851" s="35">
        <f>L$24*Data__2[[#This Row],[Return Market]]*J$4</f>
        <v>5.643349529904623</v>
      </c>
      <c r="H851" s="35">
        <f>M$24*Data__2[[#This Row],[Return Market]]*K$4</f>
        <v>5.9255170063998541</v>
      </c>
      <c r="I851" s="35"/>
      <c r="J851" s="35"/>
      <c r="K851" s="35"/>
      <c r="L851" s="35"/>
      <c r="M851" s="35"/>
    </row>
    <row r="852" spans="1:13">
      <c r="A852" s="35">
        <v>52.047598766897629</v>
      </c>
      <c r="B852" s="35">
        <v>42.180245270499015</v>
      </c>
      <c r="C852" s="35">
        <v>236.56038510435891</v>
      </c>
      <c r="D852" s="96">
        <f>Data__2[[#This Row],[Project_1]]/J$4</f>
        <v>0.34698399177931755</v>
      </c>
      <c r="E852" s="96">
        <f>Data__2[[#This Row],[Project_2]]/K$4</f>
        <v>0.28120163513666008</v>
      </c>
      <c r="F852" s="96">
        <f>Data__2[[#This Row],[Market]]/L$4</f>
        <v>0.23656038510435892</v>
      </c>
      <c r="G852" s="35">
        <f>L$24*Data__2[[#This Row],[Return Market]]*J$4</f>
        <v>13.142243616908845</v>
      </c>
      <c r="H852" s="35">
        <f>M$24*Data__2[[#This Row],[Return Market]]*K$4</f>
        <v>13.799355797754288</v>
      </c>
      <c r="I852" s="35"/>
      <c r="J852" s="35"/>
      <c r="K852" s="35"/>
      <c r="L852" s="35"/>
      <c r="M852" s="35"/>
    </row>
    <row r="853" spans="1:13">
      <c r="A853" s="35">
        <v>13.766942557987461</v>
      </c>
      <c r="B853" s="35">
        <v>24.603977766354184</v>
      </c>
      <c r="C853" s="35">
        <v>-26.74966567998564</v>
      </c>
      <c r="D853" s="96">
        <f>Data__2[[#This Row],[Project_1]]/J$4</f>
        <v>9.1779617053249746E-2</v>
      </c>
      <c r="E853" s="96">
        <f>Data__2[[#This Row],[Project_2]]/K$4</f>
        <v>0.16402651844236124</v>
      </c>
      <c r="F853" s="96">
        <f>Data__2[[#This Row],[Market]]/L$4</f>
        <v>-2.674966567998564E-2</v>
      </c>
      <c r="G853" s="35">
        <f>L$24*Data__2[[#This Row],[Return Market]]*J$4</f>
        <v>-1.4860925377769816</v>
      </c>
      <c r="H853" s="35">
        <f>M$24*Data__2[[#This Row],[Return Market]]*K$4</f>
        <v>-1.5603971646658308</v>
      </c>
      <c r="I853" s="35"/>
      <c r="J853" s="35"/>
      <c r="K853" s="35"/>
      <c r="L853" s="35"/>
      <c r="M853" s="35"/>
    </row>
    <row r="854" spans="1:13">
      <c r="A854" s="35">
        <v>22.580397796498165</v>
      </c>
      <c r="B854" s="35">
        <v>14.535350303386291</v>
      </c>
      <c r="C854" s="35">
        <v>318.27549135456138</v>
      </c>
      <c r="D854" s="96">
        <f>Data__2[[#This Row],[Project_1]]/J$4</f>
        <v>0.15053598530998777</v>
      </c>
      <c r="E854" s="96">
        <f>Data__2[[#This Row],[Project_2]]/K$4</f>
        <v>9.6902335355908614E-2</v>
      </c>
      <c r="F854" s="96">
        <f>Data__2[[#This Row],[Market]]/L$4</f>
        <v>0.3182754913545614</v>
      </c>
      <c r="G854" s="35">
        <f>L$24*Data__2[[#This Row],[Return Market]]*J$4</f>
        <v>17.681971741920098</v>
      </c>
      <c r="H854" s="35">
        <f>M$24*Data__2[[#This Row],[Return Market]]*K$4</f>
        <v>18.566070329016107</v>
      </c>
      <c r="I854" s="35"/>
      <c r="J854" s="35"/>
      <c r="K854" s="35"/>
      <c r="L854" s="35"/>
      <c r="M854" s="35"/>
    </row>
    <row r="855" spans="1:13">
      <c r="A855" s="35">
        <v>37.137126886579324</v>
      </c>
      <c r="B855" s="35">
        <v>16.616694635555053</v>
      </c>
      <c r="C855" s="35">
        <v>206.95042732270053</v>
      </c>
      <c r="D855" s="96">
        <f>Data__2[[#This Row],[Project_1]]/J$4</f>
        <v>0.24758084591052884</v>
      </c>
      <c r="E855" s="96">
        <f>Data__2[[#This Row],[Project_2]]/K$4</f>
        <v>0.11077796423703369</v>
      </c>
      <c r="F855" s="96">
        <f>Data__2[[#This Row],[Market]]/L$4</f>
        <v>0.20695042732270053</v>
      </c>
      <c r="G855" s="35">
        <f>L$24*Data__2[[#This Row],[Return Market]]*J$4</f>
        <v>11.497245962372265</v>
      </c>
      <c r="H855" s="35">
        <f>M$24*Data__2[[#This Row],[Return Market]]*K$4</f>
        <v>12.07210826049088</v>
      </c>
      <c r="I855" s="35"/>
      <c r="J855" s="35"/>
      <c r="K855" s="35"/>
      <c r="L855" s="35"/>
      <c r="M855" s="35"/>
    </row>
    <row r="856" spans="1:13">
      <c r="A856" s="35">
        <v>39.950816349782642</v>
      </c>
      <c r="B856" s="35">
        <v>34.295136387599015</v>
      </c>
      <c r="C856" s="35">
        <v>261.37545553127416</v>
      </c>
      <c r="D856" s="96">
        <f>Data__2[[#This Row],[Project_1]]/J$4</f>
        <v>0.26633877566521763</v>
      </c>
      <c r="E856" s="96">
        <f>Data__2[[#This Row],[Project_2]]/K$4</f>
        <v>0.22863424258399342</v>
      </c>
      <c r="F856" s="96">
        <f>Data__2[[#This Row],[Market]]/L$4</f>
        <v>0.26137545553127417</v>
      </c>
      <c r="G856" s="35">
        <f>L$24*Data__2[[#This Row],[Return Market]]*J$4</f>
        <v>14.52085864062636</v>
      </c>
      <c r="H856" s="35">
        <f>M$24*Data__2[[#This Row],[Return Market]]*K$4</f>
        <v>15.246901572657679</v>
      </c>
      <c r="I856" s="35"/>
      <c r="J856" s="35"/>
      <c r="K856" s="35"/>
      <c r="L856" s="35"/>
      <c r="M856" s="35"/>
    </row>
    <row r="857" spans="1:13">
      <c r="A857" s="35">
        <v>13.965257111271454</v>
      </c>
      <c r="B857" s="35">
        <v>5.3956814449058239</v>
      </c>
      <c r="C857" s="35">
        <v>101.54331654296118</v>
      </c>
      <c r="D857" s="96">
        <f>Data__2[[#This Row],[Project_1]]/J$4</f>
        <v>9.3101714075143019E-2</v>
      </c>
      <c r="E857" s="96">
        <f>Data__2[[#This Row],[Project_2]]/K$4</f>
        <v>3.5971209632705496E-2</v>
      </c>
      <c r="F857" s="96">
        <f>Data__2[[#This Row],[Market]]/L$4</f>
        <v>0.10154331654296118</v>
      </c>
      <c r="G857" s="35">
        <f>L$24*Data__2[[#This Row],[Return Market]]*J$4</f>
        <v>5.64129536349785</v>
      </c>
      <c r="H857" s="35">
        <f>M$24*Data__2[[#This Row],[Return Market]]*K$4</f>
        <v>5.9233601316727436</v>
      </c>
      <c r="I857" s="35"/>
      <c r="J857" s="35"/>
      <c r="K857" s="35"/>
      <c r="L857" s="35"/>
      <c r="M857" s="35"/>
    </row>
    <row r="858" spans="1:13">
      <c r="A858" s="35">
        <v>17.62980925541256</v>
      </c>
      <c r="B858" s="35">
        <v>8.0180750072101397</v>
      </c>
      <c r="C858" s="35">
        <v>315.61947080833602</v>
      </c>
      <c r="D858" s="96">
        <f>Data__2[[#This Row],[Project_1]]/J$4</f>
        <v>0.11753206170275041</v>
      </c>
      <c r="E858" s="96">
        <f>Data__2[[#This Row],[Project_2]]/K$4</f>
        <v>5.3453833381400931E-2</v>
      </c>
      <c r="F858" s="96">
        <f>Data__2[[#This Row],[Market]]/L$4</f>
        <v>0.31561947080833602</v>
      </c>
      <c r="G858" s="35">
        <f>L$24*Data__2[[#This Row],[Return Market]]*J$4</f>
        <v>17.534415044907576</v>
      </c>
      <c r="H858" s="35">
        <f>M$24*Data__2[[#This Row],[Return Market]]*K$4</f>
        <v>18.411135797152959</v>
      </c>
      <c r="I858" s="35"/>
      <c r="J858" s="35"/>
      <c r="K858" s="35"/>
      <c r="L858" s="35"/>
      <c r="M858" s="35"/>
    </row>
    <row r="859" spans="1:13">
      <c r="A859" s="35">
        <v>20.005874261616775</v>
      </c>
      <c r="B859" s="35">
        <v>-4.8954399423775889</v>
      </c>
      <c r="C859" s="35">
        <v>-235.95514002427831</v>
      </c>
      <c r="D859" s="96">
        <f>Data__2[[#This Row],[Project_1]]/J$4</f>
        <v>0.13337249507744517</v>
      </c>
      <c r="E859" s="96">
        <f>Data__2[[#This Row],[Project_2]]/K$4</f>
        <v>-3.2636266282517257E-2</v>
      </c>
      <c r="F859" s="96">
        <f>Data__2[[#This Row],[Market]]/L$4</f>
        <v>-0.23595514002427831</v>
      </c>
      <c r="G859" s="35">
        <f>L$24*Data__2[[#This Row],[Return Market]]*J$4</f>
        <v>-13.108618890237699</v>
      </c>
      <c r="H859" s="35">
        <f>M$24*Data__2[[#This Row],[Return Market]]*K$4</f>
        <v>-13.764049834749587</v>
      </c>
      <c r="I859" s="35"/>
      <c r="J859" s="35"/>
      <c r="K859" s="35"/>
      <c r="L859" s="35"/>
      <c r="M859" s="35"/>
    </row>
    <row r="860" spans="1:13">
      <c r="A860" s="35">
        <v>1.4575679082133881</v>
      </c>
      <c r="B860" s="35">
        <v>10.643758131152778</v>
      </c>
      <c r="C860" s="35">
        <v>12.726456768284791</v>
      </c>
      <c r="D860" s="96">
        <f>Data__2[[#This Row],[Project_1]]/J$4</f>
        <v>9.7171193880892532E-3</v>
      </c>
      <c r="E860" s="96">
        <f>Data__2[[#This Row],[Project_2]]/K$4</f>
        <v>7.0958387541018519E-2</v>
      </c>
      <c r="F860" s="96">
        <f>Data__2[[#This Row],[Market]]/L$4</f>
        <v>1.2726456768284791E-2</v>
      </c>
      <c r="G860" s="35">
        <f>L$24*Data__2[[#This Row],[Return Market]]*J$4</f>
        <v>0.70702537601582249</v>
      </c>
      <c r="H860" s="35">
        <f>M$24*Data__2[[#This Row],[Return Market]]*K$4</f>
        <v>0.74237664481661381</v>
      </c>
      <c r="I860" s="35"/>
      <c r="J860" s="35"/>
      <c r="K860" s="35"/>
      <c r="L860" s="35"/>
      <c r="M860" s="35"/>
    </row>
    <row r="861" spans="1:13">
      <c r="A861" s="35">
        <v>-4.937370898980241</v>
      </c>
      <c r="B861" s="35">
        <v>-3.2956168160222177E-2</v>
      </c>
      <c r="C861" s="35">
        <v>-218.32393853733129</v>
      </c>
      <c r="D861" s="96">
        <f>Data__2[[#This Row],[Project_1]]/J$4</f>
        <v>-3.2915805993201604E-2</v>
      </c>
      <c r="E861" s="96">
        <f>Data__2[[#This Row],[Project_2]]/K$4</f>
        <v>-2.197077877348145E-4</v>
      </c>
      <c r="F861" s="96">
        <f>Data__2[[#This Row],[Market]]/L$4</f>
        <v>-0.21832393853733129</v>
      </c>
      <c r="G861" s="35">
        <f>L$24*Data__2[[#This Row],[Return Market]]*J$4</f>
        <v>-12.129107696518417</v>
      </c>
      <c r="H861" s="35">
        <f>M$24*Data__2[[#This Row],[Return Market]]*K$4</f>
        <v>-12.735563081344342</v>
      </c>
      <c r="I861" s="35"/>
      <c r="J861" s="35"/>
      <c r="K861" s="35"/>
      <c r="L861" s="35"/>
      <c r="M861" s="35"/>
    </row>
    <row r="862" spans="1:13">
      <c r="A862" s="35">
        <v>9.1096838216730145</v>
      </c>
      <c r="B862" s="35">
        <v>20.402004103956369</v>
      </c>
      <c r="C862" s="35">
        <v>272.64068538462595</v>
      </c>
      <c r="D862" s="96">
        <f>Data__2[[#This Row],[Project_1]]/J$4</f>
        <v>6.0731225477820096E-2</v>
      </c>
      <c r="E862" s="96">
        <f>Data__2[[#This Row],[Project_2]]/K$4</f>
        <v>0.13601336069304246</v>
      </c>
      <c r="F862" s="96">
        <f>Data__2[[#This Row],[Market]]/L$4</f>
        <v>0.27264068538462594</v>
      </c>
      <c r="G862" s="35">
        <f>L$24*Data__2[[#This Row],[Return Market]]*J$4</f>
        <v>15.146704743590348</v>
      </c>
      <c r="H862" s="35">
        <f>M$24*Data__2[[#This Row],[Return Market]]*K$4</f>
        <v>15.904039980769866</v>
      </c>
      <c r="I862" s="35"/>
      <c r="J862" s="35"/>
      <c r="K862" s="35"/>
      <c r="L862" s="35"/>
      <c r="M862" s="35"/>
    </row>
    <row r="863" spans="1:13">
      <c r="A863" s="35">
        <v>22.222072443182995</v>
      </c>
      <c r="B863" s="35">
        <v>13.561484541512895</v>
      </c>
      <c r="C863" s="35">
        <v>116.2173418600166</v>
      </c>
      <c r="D863" s="96">
        <f>Data__2[[#This Row],[Project_1]]/J$4</f>
        <v>0.14814714962121997</v>
      </c>
      <c r="E863" s="96">
        <f>Data__2[[#This Row],[Project_2]]/K$4</f>
        <v>9.0409896943419304E-2</v>
      </c>
      <c r="F863" s="96">
        <f>Data__2[[#This Row],[Market]]/L$4</f>
        <v>0.1162173418600166</v>
      </c>
      <c r="G863" s="35">
        <f>L$24*Data__2[[#This Row],[Return Market]]*J$4</f>
        <v>6.4565189922231516</v>
      </c>
      <c r="H863" s="35">
        <f>M$24*Data__2[[#This Row],[Return Market]]*K$4</f>
        <v>6.779344941834311</v>
      </c>
      <c r="I863" s="35"/>
      <c r="J863" s="35"/>
      <c r="K863" s="35"/>
      <c r="L863" s="35"/>
      <c r="M863" s="35"/>
    </row>
    <row r="864" spans="1:13">
      <c r="A864" s="35">
        <v>16.355511655508074</v>
      </c>
      <c r="B864" s="35">
        <v>3.6829887714869916</v>
      </c>
      <c r="C864" s="35">
        <v>106.89892102670827</v>
      </c>
      <c r="D864" s="96">
        <f>Data__2[[#This Row],[Project_1]]/J$4</f>
        <v>0.10903674437005383</v>
      </c>
      <c r="E864" s="96">
        <f>Data__2[[#This Row],[Project_2]]/K$4</f>
        <v>2.4553258476579944E-2</v>
      </c>
      <c r="F864" s="96">
        <f>Data__2[[#This Row],[Market]]/L$4</f>
        <v>0.10689892102670827</v>
      </c>
      <c r="G864" s="35">
        <f>L$24*Data__2[[#This Row],[Return Market]]*J$4</f>
        <v>5.9388289459282442</v>
      </c>
      <c r="H864" s="35">
        <f>M$24*Data__2[[#This Row],[Return Market]]*K$4</f>
        <v>6.2357703932246569</v>
      </c>
      <c r="I864" s="35"/>
      <c r="J864" s="35"/>
      <c r="K864" s="35"/>
      <c r="L864" s="35"/>
      <c r="M864" s="35"/>
    </row>
    <row r="865" spans="1:13">
      <c r="A865" s="35">
        <v>8.3558416533414483</v>
      </c>
      <c r="B865" s="35">
        <v>5.6251904070643697</v>
      </c>
      <c r="C865" s="35">
        <v>31.879183110008093</v>
      </c>
      <c r="D865" s="96">
        <f>Data__2[[#This Row],[Project_1]]/J$4</f>
        <v>5.5705611022276322E-2</v>
      </c>
      <c r="E865" s="96">
        <f>Data__2[[#This Row],[Project_2]]/K$4</f>
        <v>3.7501269380429129E-2</v>
      </c>
      <c r="F865" s="96">
        <f>Data__2[[#This Row],[Market]]/L$4</f>
        <v>3.1879183110008091E-2</v>
      </c>
      <c r="G865" s="35">
        <f>L$24*Data__2[[#This Row],[Return Market]]*J$4</f>
        <v>1.7710657283337847</v>
      </c>
      <c r="H865" s="35">
        <f>M$24*Data__2[[#This Row],[Return Market]]*K$4</f>
        <v>1.8596190147504743</v>
      </c>
      <c r="I865" s="35"/>
      <c r="J865" s="35"/>
      <c r="K865" s="35"/>
      <c r="L865" s="35"/>
      <c r="M865" s="35"/>
    </row>
    <row r="866" spans="1:13">
      <c r="A866" s="35">
        <v>-5.4655400825153428</v>
      </c>
      <c r="B866" s="35">
        <v>8.9026000677369481</v>
      </c>
      <c r="C866" s="35">
        <v>124.29422071516684</v>
      </c>
      <c r="D866" s="96">
        <f>Data__2[[#This Row],[Project_1]]/J$4</f>
        <v>-3.6436933883435621E-2</v>
      </c>
      <c r="E866" s="96">
        <f>Data__2[[#This Row],[Project_2]]/K$4</f>
        <v>5.9350667118246318E-2</v>
      </c>
      <c r="F866" s="96">
        <f>Data__2[[#This Row],[Market]]/L$4</f>
        <v>0.12429422071516684</v>
      </c>
      <c r="G866" s="35">
        <f>L$24*Data__2[[#This Row],[Return Market]]*J$4</f>
        <v>6.905234484175943</v>
      </c>
      <c r="H866" s="35">
        <f>M$24*Data__2[[#This Row],[Return Market]]*K$4</f>
        <v>7.2504962083847415</v>
      </c>
      <c r="I866" s="35"/>
      <c r="J866" s="35"/>
      <c r="K866" s="35"/>
      <c r="L866" s="35"/>
      <c r="M866" s="35"/>
    </row>
    <row r="867" spans="1:13">
      <c r="A867" s="35">
        <v>3.8330611666275285</v>
      </c>
      <c r="B867" s="35">
        <v>13.92165867919606</v>
      </c>
      <c r="C867" s="35">
        <v>97.799358217084816</v>
      </c>
      <c r="D867" s="96">
        <f>Data__2[[#This Row],[Project_1]]/J$4</f>
        <v>2.5553741110850191E-2</v>
      </c>
      <c r="E867" s="96">
        <f>Data__2[[#This Row],[Project_2]]/K$4</f>
        <v>9.281105786130707E-2</v>
      </c>
      <c r="F867" s="96">
        <f>Data__2[[#This Row],[Market]]/L$4</f>
        <v>9.7799358217084811E-2</v>
      </c>
      <c r="G867" s="35">
        <f>L$24*Data__2[[#This Row],[Return Market]]*J$4</f>
        <v>5.43329767872694</v>
      </c>
      <c r="H867" s="35">
        <f>M$24*Data__2[[#This Row],[Return Market]]*K$4</f>
        <v>5.7049625626632885</v>
      </c>
      <c r="I867" s="35"/>
      <c r="J867" s="35"/>
      <c r="K867" s="35"/>
      <c r="L867" s="35"/>
      <c r="M867" s="35"/>
    </row>
    <row r="868" spans="1:13">
      <c r="A868" s="35">
        <v>23.716662189187087</v>
      </c>
      <c r="B868" s="35">
        <v>20.730175820074685</v>
      </c>
      <c r="C868" s="35">
        <v>268.57711015967675</v>
      </c>
      <c r="D868" s="96">
        <f>Data__2[[#This Row],[Project_1]]/J$4</f>
        <v>0.15811108126124723</v>
      </c>
      <c r="E868" s="96">
        <f>Data__2[[#This Row],[Project_2]]/K$4</f>
        <v>0.13820117213383123</v>
      </c>
      <c r="F868" s="96">
        <f>Data__2[[#This Row],[Market]]/L$4</f>
        <v>0.26857711015967672</v>
      </c>
      <c r="G868" s="35">
        <f>L$24*Data__2[[#This Row],[Return Market]]*J$4</f>
        <v>14.920950564426501</v>
      </c>
      <c r="H868" s="35">
        <f>M$24*Data__2[[#This Row],[Return Market]]*K$4</f>
        <v>15.666998092647828</v>
      </c>
      <c r="I868" s="35"/>
      <c r="J868" s="35"/>
      <c r="K868" s="35"/>
      <c r="L868" s="35"/>
      <c r="M868" s="35"/>
    </row>
    <row r="869" spans="1:13">
      <c r="A869" s="35">
        <v>22.325796319235</v>
      </c>
      <c r="B869" s="35">
        <v>20.275498428485143</v>
      </c>
      <c r="C869" s="35">
        <v>41.646481494804675</v>
      </c>
      <c r="D869" s="96">
        <f>Data__2[[#This Row],[Project_1]]/J$4</f>
        <v>0.14883864212823333</v>
      </c>
      <c r="E869" s="96">
        <f>Data__2[[#This Row],[Project_2]]/K$4</f>
        <v>0.13516998952323428</v>
      </c>
      <c r="F869" s="96">
        <f>Data__2[[#This Row],[Market]]/L$4</f>
        <v>4.1646481494804675E-2</v>
      </c>
      <c r="G869" s="35">
        <f>L$24*Data__2[[#This Row],[Return Market]]*J$4</f>
        <v>2.3136934163780403</v>
      </c>
      <c r="H869" s="35">
        <f>M$24*Data__2[[#This Row],[Return Market]]*K$4</f>
        <v>2.4293780871969428</v>
      </c>
      <c r="I869" s="35"/>
      <c r="J869" s="35"/>
      <c r="K869" s="35"/>
      <c r="L869" s="35"/>
      <c r="M869" s="35"/>
    </row>
    <row r="870" spans="1:13">
      <c r="A870" s="35">
        <v>-0.22473279188034745</v>
      </c>
      <c r="B870" s="35">
        <v>-10.217002113358653</v>
      </c>
      <c r="C870" s="35">
        <v>158.73556324772954</v>
      </c>
      <c r="D870" s="96">
        <f>Data__2[[#This Row],[Project_1]]/J$4</f>
        <v>-1.4982186125356498E-3</v>
      </c>
      <c r="E870" s="96">
        <f>Data__2[[#This Row],[Project_2]]/K$4</f>
        <v>-6.8113347422391016E-2</v>
      </c>
      <c r="F870" s="96">
        <f>Data__2[[#This Row],[Market]]/L$4</f>
        <v>0.15873556324772956</v>
      </c>
      <c r="G870" s="35">
        <f>L$24*Data__2[[#This Row],[Return Market]]*J$4</f>
        <v>8.8186424026516512</v>
      </c>
      <c r="H870" s="35">
        <f>M$24*Data__2[[#This Row],[Return Market]]*K$4</f>
        <v>9.2595745227842361</v>
      </c>
      <c r="I870" s="35"/>
      <c r="J870" s="35"/>
      <c r="K870" s="35"/>
      <c r="L870" s="35"/>
      <c r="M870" s="35"/>
    </row>
    <row r="871" spans="1:13">
      <c r="A871" s="35">
        <v>45.15699780559229</v>
      </c>
      <c r="B871" s="35">
        <v>29.90235163993249</v>
      </c>
      <c r="C871" s="35">
        <v>287.96886656865848</v>
      </c>
      <c r="D871" s="96">
        <f>Data__2[[#This Row],[Project_1]]/J$4</f>
        <v>0.30104665203728193</v>
      </c>
      <c r="E871" s="96">
        <f>Data__2[[#This Row],[Project_2]]/K$4</f>
        <v>0.19934901093288326</v>
      </c>
      <c r="F871" s="96">
        <f>Data__2[[#This Row],[Market]]/L$4</f>
        <v>0.2879688665686585</v>
      </c>
      <c r="G871" s="35">
        <f>L$24*Data__2[[#This Row],[Return Market]]*J$4</f>
        <v>15.99827036492549</v>
      </c>
      <c r="H871" s="35">
        <f>M$24*Data__2[[#This Row],[Return Market]]*K$4</f>
        <v>16.798183883171767</v>
      </c>
      <c r="I871" s="35"/>
      <c r="J871" s="35"/>
      <c r="K871" s="35"/>
      <c r="L871" s="35"/>
      <c r="M871" s="35"/>
    </row>
    <row r="872" spans="1:13">
      <c r="A872" s="35">
        <v>28.350929895599855</v>
      </c>
      <c r="B872" s="35">
        <v>30.649225728563188</v>
      </c>
      <c r="C872" s="35">
        <v>408.42968065294139</v>
      </c>
      <c r="D872" s="96">
        <f>Data__2[[#This Row],[Project_1]]/J$4</f>
        <v>0.18900619930399903</v>
      </c>
      <c r="E872" s="96">
        <f>Data__2[[#This Row],[Project_2]]/K$4</f>
        <v>0.2043281715237546</v>
      </c>
      <c r="F872" s="96">
        <f>Data__2[[#This Row],[Market]]/L$4</f>
        <v>0.40842968065294138</v>
      </c>
      <c r="G872" s="35">
        <f>L$24*Data__2[[#This Row],[Return Market]]*J$4</f>
        <v>22.690537814052327</v>
      </c>
      <c r="H872" s="35">
        <f>M$24*Data__2[[#This Row],[Return Market]]*K$4</f>
        <v>23.825064704754944</v>
      </c>
      <c r="I872" s="35"/>
      <c r="J872" s="35"/>
      <c r="K872" s="35"/>
      <c r="L872" s="35"/>
      <c r="M872" s="35"/>
    </row>
    <row r="873" spans="1:13">
      <c r="A873" s="35">
        <v>17.099089190515691</v>
      </c>
      <c r="B873" s="35">
        <v>9.9880558029164987</v>
      </c>
      <c r="C873" s="35">
        <v>-13.207170788628872</v>
      </c>
      <c r="D873" s="96">
        <f>Data__2[[#This Row],[Project_1]]/J$4</f>
        <v>0.11399392793677128</v>
      </c>
      <c r="E873" s="96">
        <f>Data__2[[#This Row],[Project_2]]/K$4</f>
        <v>6.6587038686109989E-2</v>
      </c>
      <c r="F873" s="96">
        <f>Data__2[[#This Row],[Market]]/L$4</f>
        <v>-1.3207170788628871E-2</v>
      </c>
      <c r="G873" s="35">
        <f>L$24*Data__2[[#This Row],[Return Market]]*J$4</f>
        <v>-0.73373171047938257</v>
      </c>
      <c r="H873" s="35">
        <f>M$24*Data__2[[#This Row],[Return Market]]*K$4</f>
        <v>-0.77041829600335177</v>
      </c>
      <c r="I873" s="35"/>
      <c r="J873" s="35"/>
      <c r="K873" s="35"/>
      <c r="L873" s="35"/>
      <c r="M873" s="35"/>
    </row>
    <row r="874" spans="1:13">
      <c r="A874" s="35">
        <v>29.4322543817403</v>
      </c>
      <c r="B874" s="35">
        <v>17.6535660696767</v>
      </c>
      <c r="C874" s="35">
        <v>318.39862935056885</v>
      </c>
      <c r="D874" s="96">
        <f>Data__2[[#This Row],[Project_1]]/J$4</f>
        <v>0.196215029211602</v>
      </c>
      <c r="E874" s="96">
        <f>Data__2[[#This Row],[Project_2]]/K$4</f>
        <v>0.11769044046451133</v>
      </c>
      <c r="F874" s="96">
        <f>Data__2[[#This Row],[Market]]/L$4</f>
        <v>0.31839862935056884</v>
      </c>
      <c r="G874" s="35">
        <f>L$24*Data__2[[#This Row],[Return Market]]*J$4</f>
        <v>17.688812741698289</v>
      </c>
      <c r="H874" s="35">
        <f>M$24*Data__2[[#This Row],[Return Market]]*K$4</f>
        <v>18.573253378783207</v>
      </c>
      <c r="I874" s="35"/>
      <c r="J874" s="35"/>
      <c r="K874" s="35"/>
      <c r="L874" s="35"/>
      <c r="M874" s="35"/>
    </row>
    <row r="875" spans="1:13">
      <c r="A875" s="35">
        <v>22.762291257139935</v>
      </c>
      <c r="B875" s="35">
        <v>32.418265939854038</v>
      </c>
      <c r="C875" s="35">
        <v>347.35644820084372</v>
      </c>
      <c r="D875" s="96">
        <f>Data__2[[#This Row],[Project_1]]/J$4</f>
        <v>0.1517486083809329</v>
      </c>
      <c r="E875" s="96">
        <f>Data__2[[#This Row],[Project_2]]/K$4</f>
        <v>0.21612177293236026</v>
      </c>
      <c r="F875" s="96">
        <f>Data__2[[#This Row],[Market]]/L$4</f>
        <v>0.34735644820084371</v>
      </c>
      <c r="G875" s="35">
        <f>L$24*Data__2[[#This Row],[Return Market]]*J$4</f>
        <v>19.29758045560245</v>
      </c>
      <c r="H875" s="35">
        <f>M$24*Data__2[[#This Row],[Return Market]]*K$4</f>
        <v>20.262459478382574</v>
      </c>
      <c r="I875" s="35"/>
      <c r="J875" s="35"/>
      <c r="K875" s="35"/>
      <c r="L875" s="35"/>
      <c r="M875" s="35"/>
    </row>
    <row r="876" spans="1:13">
      <c r="A876" s="35">
        <v>-8.8845544738647142</v>
      </c>
      <c r="B876" s="35">
        <v>17.838179423680721</v>
      </c>
      <c r="C876" s="35">
        <v>6.9660745142935383</v>
      </c>
      <c r="D876" s="96">
        <f>Data__2[[#This Row],[Project_1]]/J$4</f>
        <v>-5.9230363159098097E-2</v>
      </c>
      <c r="E876" s="96">
        <f>Data__2[[#This Row],[Project_2]]/K$4</f>
        <v>0.11892119615787147</v>
      </c>
      <c r="F876" s="96">
        <f>Data__2[[#This Row],[Market]]/L$4</f>
        <v>6.9660745142935384E-3</v>
      </c>
      <c r="G876" s="35">
        <f>L$24*Data__2[[#This Row],[Return Market]]*J$4</f>
        <v>0.38700413968297476</v>
      </c>
      <c r="H876" s="35">
        <f>M$24*Data__2[[#This Row],[Return Market]]*K$4</f>
        <v>0.40635434666712356</v>
      </c>
      <c r="I876" s="35"/>
      <c r="J876" s="35"/>
      <c r="K876" s="35"/>
      <c r="L876" s="35"/>
      <c r="M876" s="35"/>
    </row>
    <row r="877" spans="1:13">
      <c r="A877" s="35">
        <v>5.6789365053717855</v>
      </c>
      <c r="B877" s="35">
        <v>-2.0226706872492279</v>
      </c>
      <c r="C877" s="35">
        <v>53.77711551463544</v>
      </c>
      <c r="D877" s="96">
        <f>Data__2[[#This Row],[Project_1]]/J$4</f>
        <v>3.7859576702478567E-2</v>
      </c>
      <c r="E877" s="96">
        <f>Data__2[[#This Row],[Project_2]]/K$4</f>
        <v>-1.3484471248328186E-2</v>
      </c>
      <c r="F877" s="96">
        <f>Data__2[[#This Row],[Market]]/L$4</f>
        <v>5.3777115514635439E-2</v>
      </c>
      <c r="G877" s="35">
        <f>L$24*Data__2[[#This Row],[Return Market]]*J$4</f>
        <v>2.987617528590861</v>
      </c>
      <c r="H877" s="35">
        <f>M$24*Data__2[[#This Row],[Return Market]]*K$4</f>
        <v>3.1369984050204045</v>
      </c>
      <c r="I877" s="35"/>
      <c r="J877" s="35"/>
      <c r="K877" s="35"/>
      <c r="L877" s="35"/>
      <c r="M877" s="35"/>
    </row>
    <row r="878" spans="1:13">
      <c r="A878" s="35">
        <v>28.46247111931913</v>
      </c>
      <c r="B878" s="35">
        <v>23.641280881836717</v>
      </c>
      <c r="C878" s="35">
        <v>167.21993375650209</v>
      </c>
      <c r="D878" s="96">
        <f>Data__2[[#This Row],[Project_1]]/J$4</f>
        <v>0.18974980746212752</v>
      </c>
      <c r="E878" s="96">
        <f>Data__2[[#This Row],[Project_2]]/K$4</f>
        <v>0.1576085392122448</v>
      </c>
      <c r="F878" s="96">
        <f>Data__2[[#This Row],[Market]]/L$4</f>
        <v>0.1672199337565021</v>
      </c>
      <c r="G878" s="35">
        <f>L$24*Data__2[[#This Row],[Return Market]]*J$4</f>
        <v>9.2899963198056827</v>
      </c>
      <c r="H878" s="35">
        <f>M$24*Data__2[[#This Row],[Return Market]]*K$4</f>
        <v>9.7544961357959696</v>
      </c>
      <c r="I878" s="35"/>
      <c r="J878" s="35"/>
      <c r="K878" s="35"/>
      <c r="L878" s="35"/>
      <c r="M878" s="35"/>
    </row>
    <row r="879" spans="1:13">
      <c r="A879" s="35">
        <v>5.3485188272413584</v>
      </c>
      <c r="B879" s="35">
        <v>-1.5363923951716245</v>
      </c>
      <c r="C879" s="35">
        <v>129.14170525799773</v>
      </c>
      <c r="D879" s="96">
        <f>Data__2[[#This Row],[Project_1]]/J$4</f>
        <v>3.5656792181609054E-2</v>
      </c>
      <c r="E879" s="96">
        <f>Data__2[[#This Row],[Project_2]]/K$4</f>
        <v>-1.024261596781083E-2</v>
      </c>
      <c r="F879" s="96">
        <f>Data__2[[#This Row],[Market]]/L$4</f>
        <v>0.12914170525799773</v>
      </c>
      <c r="G879" s="35">
        <f>L$24*Data__2[[#This Row],[Return Market]]*J$4</f>
        <v>7.174539180999882</v>
      </c>
      <c r="H879" s="35">
        <f>M$24*Data__2[[#This Row],[Return Market]]*K$4</f>
        <v>7.5332661400498777</v>
      </c>
      <c r="I879" s="35"/>
      <c r="J879" s="35"/>
      <c r="K879" s="35"/>
      <c r="L879" s="35"/>
      <c r="M879" s="35"/>
    </row>
    <row r="880" spans="1:13">
      <c r="A880" s="35">
        <v>-17.094364924041635</v>
      </c>
      <c r="B880" s="35">
        <v>-18.647369210959191</v>
      </c>
      <c r="C880" s="35">
        <v>-72.678691979691735</v>
      </c>
      <c r="D880" s="96">
        <f>Data__2[[#This Row],[Project_1]]/J$4</f>
        <v>-0.11396243282694424</v>
      </c>
      <c r="E880" s="96">
        <f>Data__2[[#This Row],[Project_2]]/K$4</f>
        <v>-0.12431579473972794</v>
      </c>
      <c r="F880" s="96">
        <f>Data__2[[#This Row],[Market]]/L$4</f>
        <v>-7.2678691979691734E-2</v>
      </c>
      <c r="G880" s="35">
        <f>L$24*Data__2[[#This Row],[Return Market]]*J$4</f>
        <v>-4.0377051099828787</v>
      </c>
      <c r="H880" s="35">
        <f>M$24*Data__2[[#This Row],[Return Market]]*K$4</f>
        <v>-4.2395903654820231</v>
      </c>
      <c r="I880" s="35"/>
      <c r="J880" s="35"/>
      <c r="K880" s="35"/>
      <c r="L880" s="35"/>
      <c r="M880" s="35"/>
    </row>
    <row r="881" spans="1:13">
      <c r="A881" s="35">
        <v>-19.176024738023234</v>
      </c>
      <c r="B881" s="35">
        <v>12.854930753788377</v>
      </c>
      <c r="C881" s="35">
        <v>356.49498364303986</v>
      </c>
      <c r="D881" s="96">
        <f>Data__2[[#This Row],[Project_1]]/J$4</f>
        <v>-0.1278401649201549</v>
      </c>
      <c r="E881" s="96">
        <f>Data__2[[#This Row],[Project_2]]/K$4</f>
        <v>8.5699538358589178E-2</v>
      </c>
      <c r="F881" s="96">
        <f>Data__2[[#This Row],[Market]]/L$4</f>
        <v>0.35649498364303989</v>
      </c>
      <c r="G881" s="35">
        <f>L$24*Data__2[[#This Row],[Return Market]]*J$4</f>
        <v>19.805276869057792</v>
      </c>
      <c r="H881" s="35">
        <f>M$24*Data__2[[#This Row],[Return Market]]*K$4</f>
        <v>20.795540712510686</v>
      </c>
      <c r="I881" s="35"/>
      <c r="J881" s="35"/>
      <c r="K881" s="35"/>
      <c r="L881" s="35"/>
      <c r="M881" s="35"/>
    </row>
    <row r="882" spans="1:13">
      <c r="A882" s="35">
        <v>45.93764747286918</v>
      </c>
      <c r="B882" s="35">
        <v>15.926371429655012</v>
      </c>
      <c r="C882" s="35">
        <v>223.60226927271827</v>
      </c>
      <c r="D882" s="96">
        <f>Data__2[[#This Row],[Project_1]]/J$4</f>
        <v>0.30625098315246119</v>
      </c>
      <c r="E882" s="96">
        <f>Data__2[[#This Row],[Project_2]]/K$4</f>
        <v>0.10617580953103341</v>
      </c>
      <c r="F882" s="96">
        <f>Data__2[[#This Row],[Market]]/L$4</f>
        <v>0.22360226927271828</v>
      </c>
      <c r="G882" s="35">
        <f>L$24*Data__2[[#This Row],[Return Market]]*J$4</f>
        <v>12.42234829292881</v>
      </c>
      <c r="H882" s="35">
        <f>M$24*Data__2[[#This Row],[Return Market]]*K$4</f>
        <v>13.043465707575251</v>
      </c>
      <c r="I882" s="35"/>
      <c r="J882" s="35"/>
      <c r="K882" s="35"/>
      <c r="L882" s="35"/>
      <c r="M882" s="35"/>
    </row>
    <row r="883" spans="1:13">
      <c r="A883" s="35">
        <v>25.013103583767318</v>
      </c>
      <c r="B883" s="35">
        <v>12.626631577318751</v>
      </c>
      <c r="C883" s="35">
        <v>131.66286054181361</v>
      </c>
      <c r="D883" s="96">
        <f>Data__2[[#This Row],[Project_1]]/J$4</f>
        <v>0.16675402389178212</v>
      </c>
      <c r="E883" s="96">
        <f>Data__2[[#This Row],[Project_2]]/K$4</f>
        <v>8.4177543848791669E-2</v>
      </c>
      <c r="F883" s="96">
        <f>Data__2[[#This Row],[Market]]/L$4</f>
        <v>0.13166286054181361</v>
      </c>
      <c r="G883" s="35">
        <f>L$24*Data__2[[#This Row],[Return Market]]*J$4</f>
        <v>7.3146033634340979</v>
      </c>
      <c r="H883" s="35">
        <f>M$24*Data__2[[#This Row],[Return Market]]*K$4</f>
        <v>7.6803335316058039</v>
      </c>
      <c r="I883" s="35"/>
      <c r="J883" s="35"/>
      <c r="K883" s="35"/>
      <c r="L883" s="35"/>
      <c r="M883" s="35"/>
    </row>
    <row r="884" spans="1:13">
      <c r="A884" s="35">
        <v>7.6254633971798134</v>
      </c>
      <c r="B884" s="35">
        <v>4.0855127312737114</v>
      </c>
      <c r="C884" s="35">
        <v>44.075603422191335</v>
      </c>
      <c r="D884" s="96">
        <f>Data__2[[#This Row],[Project_1]]/J$4</f>
        <v>5.083642264786542E-2</v>
      </c>
      <c r="E884" s="96">
        <f>Data__2[[#This Row],[Project_2]]/K$4</f>
        <v>2.7236751541824741E-2</v>
      </c>
      <c r="F884" s="96">
        <f>Data__2[[#This Row],[Market]]/L$4</f>
        <v>4.4075603422191335E-2</v>
      </c>
      <c r="G884" s="35">
        <f>L$24*Data__2[[#This Row],[Return Market]]*J$4</f>
        <v>2.4486446345661883</v>
      </c>
      <c r="H884" s="35">
        <f>M$24*Data__2[[#This Row],[Return Market]]*K$4</f>
        <v>2.5710768662944981</v>
      </c>
      <c r="I884" s="35"/>
      <c r="J884" s="35"/>
      <c r="K884" s="35"/>
      <c r="L884" s="35"/>
      <c r="M884" s="35"/>
    </row>
    <row r="885" spans="1:13">
      <c r="A885" s="35">
        <v>-26.068837229253809</v>
      </c>
      <c r="B885" s="35">
        <v>-22.949965645762717</v>
      </c>
      <c r="C885" s="35">
        <v>-188.69182855747937</v>
      </c>
      <c r="D885" s="96">
        <f>Data__2[[#This Row],[Project_1]]/J$4</f>
        <v>-0.1737922481950254</v>
      </c>
      <c r="E885" s="96">
        <f>Data__2[[#This Row],[Project_2]]/K$4</f>
        <v>-0.15299977097175144</v>
      </c>
      <c r="F885" s="96">
        <f>Data__2[[#This Row],[Market]]/L$4</f>
        <v>-0.18869182855747937</v>
      </c>
      <c r="G885" s="35">
        <f>L$24*Data__2[[#This Row],[Return Market]]*J$4</f>
        <v>-10.482879364304422</v>
      </c>
      <c r="H885" s="35">
        <f>M$24*Data__2[[#This Row],[Return Market]]*K$4</f>
        <v>-11.007023332519644</v>
      </c>
      <c r="I885" s="35"/>
      <c r="J885" s="35"/>
      <c r="K885" s="35"/>
      <c r="L885" s="35"/>
      <c r="M885" s="35"/>
    </row>
    <row r="886" spans="1:13">
      <c r="A886" s="35">
        <v>33.952631033270961</v>
      </c>
      <c r="B886" s="35">
        <v>12.774921744420753</v>
      </c>
      <c r="C886" s="35">
        <v>50.456108424819192</v>
      </c>
      <c r="D886" s="96">
        <f>Data__2[[#This Row],[Project_1]]/J$4</f>
        <v>0.22635087355513975</v>
      </c>
      <c r="E886" s="96">
        <f>Data__2[[#This Row],[Project_2]]/K$4</f>
        <v>8.5166144962805029E-2</v>
      </c>
      <c r="F886" s="96">
        <f>Data__2[[#This Row],[Market]]/L$4</f>
        <v>5.0456108424819193E-2</v>
      </c>
      <c r="G886" s="35">
        <f>L$24*Data__2[[#This Row],[Return Market]]*J$4</f>
        <v>2.8031171347121804</v>
      </c>
      <c r="H886" s="35">
        <f>M$24*Data__2[[#This Row],[Return Market]]*K$4</f>
        <v>2.9432729914477904</v>
      </c>
      <c r="I886" s="35"/>
      <c r="J886" s="35"/>
      <c r="K886" s="35"/>
      <c r="L886" s="35"/>
      <c r="M886" s="35"/>
    </row>
    <row r="887" spans="1:13">
      <c r="A887" s="35">
        <v>65.035104309505741</v>
      </c>
      <c r="B887" s="35">
        <v>47.088519582273534</v>
      </c>
      <c r="C887" s="35">
        <v>385.36035381754897</v>
      </c>
      <c r="D887" s="96">
        <f>Data__2[[#This Row],[Project_1]]/J$4</f>
        <v>0.4335673620633716</v>
      </c>
      <c r="E887" s="96">
        <f>Data__2[[#This Row],[Project_2]]/K$4</f>
        <v>0.31392346388182357</v>
      </c>
      <c r="F887" s="96">
        <f>Data__2[[#This Row],[Market]]/L$4</f>
        <v>0.38536035381754896</v>
      </c>
      <c r="G887" s="35">
        <f>L$24*Data__2[[#This Row],[Return Market]]*J$4</f>
        <v>21.408908545419411</v>
      </c>
      <c r="H887" s="35">
        <f>M$24*Data__2[[#This Row],[Return Market]]*K$4</f>
        <v>22.479353972690387</v>
      </c>
      <c r="I887" s="35"/>
      <c r="J887" s="35"/>
      <c r="K887" s="35"/>
      <c r="L887" s="35"/>
      <c r="M887" s="35"/>
    </row>
    <row r="888" spans="1:13">
      <c r="A888" s="35">
        <v>13.68030049956625</v>
      </c>
      <c r="B888" s="35">
        <v>6.9375130892520733</v>
      </c>
      <c r="C888" s="35">
        <v>307.36154489630121</v>
      </c>
      <c r="D888" s="96">
        <f>Data__2[[#This Row],[Project_1]]/J$4</f>
        <v>9.1202003330441664E-2</v>
      </c>
      <c r="E888" s="96">
        <f>Data__2[[#This Row],[Project_2]]/K$4</f>
        <v>4.6250087261680492E-2</v>
      </c>
      <c r="F888" s="96">
        <f>Data__2[[#This Row],[Market]]/L$4</f>
        <v>0.30736154489630119</v>
      </c>
      <c r="G888" s="35">
        <f>L$24*Data__2[[#This Row],[Return Market]]*J$4</f>
        <v>17.075641383127863</v>
      </c>
      <c r="H888" s="35">
        <f>M$24*Data__2[[#This Row],[Return Market]]*K$4</f>
        <v>17.929423452284258</v>
      </c>
      <c r="I888" s="35"/>
      <c r="J888" s="35"/>
      <c r="K888" s="35"/>
      <c r="L888" s="35"/>
      <c r="M888" s="35"/>
    </row>
    <row r="889" spans="1:13">
      <c r="A889" s="35">
        <v>22.12059420667925</v>
      </c>
      <c r="B889" s="35">
        <v>18.230487814874813</v>
      </c>
      <c r="C889" s="35">
        <v>72.572127056241158</v>
      </c>
      <c r="D889" s="96">
        <f>Data__2[[#This Row],[Project_1]]/J$4</f>
        <v>0.14747062804452835</v>
      </c>
      <c r="E889" s="96">
        <f>Data__2[[#This Row],[Project_2]]/K$4</f>
        <v>0.12153658543249875</v>
      </c>
      <c r="F889" s="96">
        <f>Data__2[[#This Row],[Market]]/L$4</f>
        <v>7.2572127056241151E-2</v>
      </c>
      <c r="G889" s="35">
        <f>L$24*Data__2[[#This Row],[Return Market]]*J$4</f>
        <v>4.0317848364578461</v>
      </c>
      <c r="H889" s="35">
        <f>M$24*Data__2[[#This Row],[Return Market]]*K$4</f>
        <v>4.2333740782807396</v>
      </c>
      <c r="I889" s="35"/>
      <c r="J889" s="35"/>
      <c r="K889" s="35"/>
      <c r="L889" s="35"/>
      <c r="M889" s="35"/>
    </row>
    <row r="890" spans="1:13">
      <c r="A890" s="35">
        <v>-3.3694098900486242</v>
      </c>
      <c r="B890" s="35">
        <v>4.7683293940002311</v>
      </c>
      <c r="C890" s="35">
        <v>47.733311307240562</v>
      </c>
      <c r="D890" s="96">
        <f>Data__2[[#This Row],[Project_1]]/J$4</f>
        <v>-2.2462732600324161E-2</v>
      </c>
      <c r="E890" s="96">
        <f>Data__2[[#This Row],[Project_2]]/K$4</f>
        <v>3.1788862626668205E-2</v>
      </c>
      <c r="F890" s="96">
        <f>Data__2[[#This Row],[Market]]/L$4</f>
        <v>4.773331130724056E-2</v>
      </c>
      <c r="G890" s="35">
        <f>L$24*Data__2[[#This Row],[Return Market]]*J$4</f>
        <v>2.6518506281800343</v>
      </c>
      <c r="H890" s="35">
        <f>M$24*Data__2[[#This Row],[Return Market]]*K$4</f>
        <v>2.7844431595890362</v>
      </c>
      <c r="I890" s="35"/>
      <c r="J890" s="35"/>
      <c r="K890" s="35"/>
      <c r="L890" s="35"/>
      <c r="M890" s="35"/>
    </row>
    <row r="891" spans="1:13">
      <c r="A891" s="35">
        <v>23.737884366798816</v>
      </c>
      <c r="B891" s="35">
        <v>21.594740409777966</v>
      </c>
      <c r="C891" s="35">
        <v>84.435965680351188</v>
      </c>
      <c r="D891" s="96">
        <f>Data__2[[#This Row],[Project_1]]/J$4</f>
        <v>0.15825256244532546</v>
      </c>
      <c r="E891" s="96">
        <f>Data__2[[#This Row],[Project_2]]/K$4</f>
        <v>0.14396493606518643</v>
      </c>
      <c r="F891" s="96">
        <f>Data__2[[#This Row],[Market]]/L$4</f>
        <v>8.4435965680351194E-2</v>
      </c>
      <c r="G891" s="35">
        <f>L$24*Data__2[[#This Row],[Return Market]]*J$4</f>
        <v>4.6908869822417385</v>
      </c>
      <c r="H891" s="35">
        <f>M$24*Data__2[[#This Row],[Return Market]]*K$4</f>
        <v>4.9254313313538258</v>
      </c>
      <c r="I891" s="35"/>
      <c r="J891" s="35"/>
      <c r="K891" s="35"/>
      <c r="L891" s="35"/>
      <c r="M891" s="35"/>
    </row>
    <row r="892" spans="1:13">
      <c r="A892" s="35">
        <v>-9.8324613748296237</v>
      </c>
      <c r="B892" s="35">
        <v>-8.8389739564056526</v>
      </c>
      <c r="C892" s="35">
        <v>135.88890143853203</v>
      </c>
      <c r="D892" s="96">
        <f>Data__2[[#This Row],[Project_1]]/J$4</f>
        <v>-6.5549742498864152E-2</v>
      </c>
      <c r="E892" s="96">
        <f>Data__2[[#This Row],[Project_2]]/K$4</f>
        <v>-5.892649304270435E-2</v>
      </c>
      <c r="F892" s="96">
        <f>Data__2[[#This Row],[Market]]/L$4</f>
        <v>0.13588890143853202</v>
      </c>
      <c r="G892" s="35">
        <f>L$24*Data__2[[#This Row],[Return Market]]*J$4</f>
        <v>7.5493834132517881</v>
      </c>
      <c r="H892" s="35">
        <f>M$24*Data__2[[#This Row],[Return Market]]*K$4</f>
        <v>7.9268525839143784</v>
      </c>
      <c r="I892" s="35"/>
      <c r="J892" s="35"/>
      <c r="K892" s="35"/>
      <c r="L892" s="35"/>
      <c r="M892" s="35"/>
    </row>
    <row r="893" spans="1:13">
      <c r="A893" s="35">
        <v>32.687627811483843</v>
      </c>
      <c r="B893" s="35">
        <v>25.066203129161302</v>
      </c>
      <c r="C893" s="35">
        <v>378.42467410562728</v>
      </c>
      <c r="D893" s="96">
        <f>Data__2[[#This Row],[Project_1]]/J$4</f>
        <v>0.21791751874322562</v>
      </c>
      <c r="E893" s="96">
        <f>Data__2[[#This Row],[Project_2]]/K$4</f>
        <v>0.16710802086107535</v>
      </c>
      <c r="F893" s="96">
        <f>Data__2[[#This Row],[Market]]/L$4</f>
        <v>0.3784246741056273</v>
      </c>
      <c r="G893" s="35">
        <f>L$24*Data__2[[#This Row],[Return Market]]*J$4</f>
        <v>21.023593005868207</v>
      </c>
      <c r="H893" s="35">
        <f>M$24*Data__2[[#This Row],[Return Market]]*K$4</f>
        <v>22.07477265616162</v>
      </c>
      <c r="I893" s="35"/>
      <c r="J893" s="35"/>
      <c r="K893" s="35"/>
      <c r="L893" s="35"/>
      <c r="M893" s="35"/>
    </row>
    <row r="894" spans="1:13">
      <c r="A894" s="35">
        <v>6.410536232987802</v>
      </c>
      <c r="B894" s="35">
        <v>9.0288374687609334</v>
      </c>
      <c r="C894" s="35">
        <v>-117.61415521836676</v>
      </c>
      <c r="D894" s="96">
        <f>Data__2[[#This Row],[Project_1]]/J$4</f>
        <v>4.2736908219918678E-2</v>
      </c>
      <c r="E894" s="96">
        <f>Data__2[[#This Row],[Project_2]]/K$4</f>
        <v>6.0192249791739559E-2</v>
      </c>
      <c r="F894" s="96">
        <f>Data__2[[#This Row],[Market]]/L$4</f>
        <v>-0.11761415521836677</v>
      </c>
      <c r="G894" s="35">
        <f>L$24*Data__2[[#This Row],[Return Market]]*J$4</f>
        <v>-6.5341197343537161</v>
      </c>
      <c r="H894" s="35">
        <f>M$24*Data__2[[#This Row],[Return Market]]*K$4</f>
        <v>-6.8608257210714036</v>
      </c>
      <c r="I894" s="35"/>
      <c r="J894" s="35"/>
      <c r="K894" s="35"/>
      <c r="L894" s="35"/>
      <c r="M894" s="35"/>
    </row>
    <row r="895" spans="1:13">
      <c r="A895" s="35">
        <v>29.444093053832891</v>
      </c>
      <c r="B895" s="35">
        <v>16.486625119978168</v>
      </c>
      <c r="C895" s="35">
        <v>337.80656314083961</v>
      </c>
      <c r="D895" s="96">
        <f>Data__2[[#This Row],[Project_1]]/J$4</f>
        <v>0.19629395369221928</v>
      </c>
      <c r="E895" s="96">
        <f>Data__2[[#This Row],[Project_2]]/K$4</f>
        <v>0.10991083413318779</v>
      </c>
      <c r="F895" s="96">
        <f>Data__2[[#This Row],[Market]]/L$4</f>
        <v>0.33780656314083962</v>
      </c>
      <c r="G895" s="35">
        <f>L$24*Data__2[[#This Row],[Return Market]]*J$4</f>
        <v>18.767031285602226</v>
      </c>
      <c r="H895" s="35">
        <f>M$24*Data__2[[#This Row],[Return Market]]*K$4</f>
        <v>19.705382849882337</v>
      </c>
      <c r="I895" s="35"/>
      <c r="J895" s="35"/>
      <c r="K895" s="35"/>
      <c r="L895" s="35"/>
      <c r="M895" s="35"/>
    </row>
    <row r="896" spans="1:13">
      <c r="A896" s="35">
        <v>10.921915654618289</v>
      </c>
      <c r="B896" s="35">
        <v>22.159811705895144</v>
      </c>
      <c r="C896" s="35">
        <v>165.34380173051704</v>
      </c>
      <c r="D896" s="96">
        <f>Data__2[[#This Row],[Project_1]]/J$4</f>
        <v>7.2812771030788592E-2</v>
      </c>
      <c r="E896" s="96">
        <f>Data__2[[#This Row],[Project_2]]/K$4</f>
        <v>0.14773207803930097</v>
      </c>
      <c r="F896" s="96">
        <f>Data__2[[#This Row],[Market]]/L$4</f>
        <v>0.16534380173051705</v>
      </c>
      <c r="G896" s="35">
        <f>L$24*Data__2[[#This Row],[Return Market]]*J$4</f>
        <v>9.1857667628065141</v>
      </c>
      <c r="H896" s="35">
        <f>M$24*Data__2[[#This Row],[Return Market]]*K$4</f>
        <v>9.6450551009468395</v>
      </c>
      <c r="I896" s="35"/>
      <c r="J896" s="35"/>
      <c r="K896" s="35"/>
      <c r="L896" s="35"/>
      <c r="M896" s="35"/>
    </row>
    <row r="897" spans="1:13">
      <c r="A897" s="35">
        <v>36.503758589793257</v>
      </c>
      <c r="B897" s="35">
        <v>45.340197445949855</v>
      </c>
      <c r="C897" s="35">
        <v>372.41890963237387</v>
      </c>
      <c r="D897" s="96">
        <f>Data__2[[#This Row],[Project_1]]/J$4</f>
        <v>0.24335839059862172</v>
      </c>
      <c r="E897" s="96">
        <f>Data__2[[#This Row],[Project_2]]/K$4</f>
        <v>0.30226798297299901</v>
      </c>
      <c r="F897" s="96">
        <f>Data__2[[#This Row],[Market]]/L$4</f>
        <v>0.3724189096323739</v>
      </c>
      <c r="G897" s="35">
        <f>L$24*Data__2[[#This Row],[Return Market]]*J$4</f>
        <v>20.689939424020796</v>
      </c>
      <c r="H897" s="35">
        <f>M$24*Data__2[[#This Row],[Return Market]]*K$4</f>
        <v>21.724436395221836</v>
      </c>
      <c r="I897" s="35"/>
      <c r="J897" s="35"/>
      <c r="K897" s="35"/>
      <c r="L897" s="35"/>
      <c r="M897" s="35"/>
    </row>
    <row r="898" spans="1:13">
      <c r="A898" s="35">
        <v>24.358245862607124</v>
      </c>
      <c r="B898" s="35">
        <v>3.2611880618467204</v>
      </c>
      <c r="C898" s="35">
        <v>116.40129576563847</v>
      </c>
      <c r="D898" s="96">
        <f>Data__2[[#This Row],[Project_1]]/J$4</f>
        <v>0.16238830575071417</v>
      </c>
      <c r="E898" s="96">
        <f>Data__2[[#This Row],[Project_2]]/K$4</f>
        <v>2.1741253745644801E-2</v>
      </c>
      <c r="F898" s="96">
        <f>Data__2[[#This Row],[Market]]/L$4</f>
        <v>0.11640129576563847</v>
      </c>
      <c r="G898" s="35">
        <f>L$24*Data__2[[#This Row],[Return Market]]*J$4</f>
        <v>6.4667386536465887</v>
      </c>
      <c r="H898" s="35">
        <f>M$24*Data__2[[#This Row],[Return Market]]*K$4</f>
        <v>6.7900755863289195</v>
      </c>
      <c r="I898" s="35"/>
      <c r="J898" s="35"/>
      <c r="K898" s="35"/>
      <c r="L898" s="35"/>
      <c r="M898" s="35"/>
    </row>
    <row r="899" spans="1:13">
      <c r="A899" s="35">
        <v>-3.4864825678128391</v>
      </c>
      <c r="B899" s="35">
        <v>1.9529322684940489</v>
      </c>
      <c r="C899" s="35">
        <v>-264.14891574324525</v>
      </c>
      <c r="D899" s="96">
        <f>Data__2[[#This Row],[Project_1]]/J$4</f>
        <v>-2.3243217118752262E-2</v>
      </c>
      <c r="E899" s="96">
        <f>Data__2[[#This Row],[Project_2]]/K$4</f>
        <v>1.3019548456626992E-2</v>
      </c>
      <c r="F899" s="96">
        <f>Data__2[[#This Row],[Market]]/L$4</f>
        <v>-0.26414891574324523</v>
      </c>
      <c r="G899" s="35">
        <f>L$24*Data__2[[#This Row],[Return Market]]*J$4</f>
        <v>-14.67493976351364</v>
      </c>
      <c r="H899" s="35">
        <f>M$24*Data__2[[#This Row],[Return Market]]*K$4</f>
        <v>-15.408686751689325</v>
      </c>
      <c r="I899" s="35"/>
      <c r="J899" s="35"/>
      <c r="K899" s="35"/>
      <c r="L899" s="35"/>
      <c r="M899" s="35"/>
    </row>
    <row r="900" spans="1:13">
      <c r="A900" s="35">
        <v>16.336231804571661</v>
      </c>
      <c r="B900" s="35">
        <v>21.68929794141588</v>
      </c>
      <c r="C900" s="35">
        <v>105.7621651284765</v>
      </c>
      <c r="D900" s="96">
        <f>Data__2[[#This Row],[Project_1]]/J$4</f>
        <v>0.10890821203047774</v>
      </c>
      <c r="E900" s="96">
        <f>Data__2[[#This Row],[Project_2]]/K$4</f>
        <v>0.14459531960943919</v>
      </c>
      <c r="F900" s="96">
        <f>Data__2[[#This Row],[Market]]/L$4</f>
        <v>0.1057621651284765</v>
      </c>
      <c r="G900" s="35">
        <f>L$24*Data__2[[#This Row],[Return Market]]*J$4</f>
        <v>5.8756758404709233</v>
      </c>
      <c r="H900" s="35">
        <f>M$24*Data__2[[#This Row],[Return Market]]*K$4</f>
        <v>6.1694596324944699</v>
      </c>
      <c r="I900" s="35"/>
      <c r="J900" s="35"/>
      <c r="K900" s="35"/>
      <c r="L900" s="35"/>
      <c r="M900" s="35"/>
    </row>
    <row r="901" spans="1:13">
      <c r="A901" s="35">
        <v>15.352201659132298</v>
      </c>
      <c r="B901" s="35">
        <v>17.474039992869482</v>
      </c>
      <c r="C901" s="35">
        <v>219.50274108753706</v>
      </c>
      <c r="D901" s="96">
        <f>Data__2[[#This Row],[Project_1]]/J$4</f>
        <v>0.10234801106088198</v>
      </c>
      <c r="E901" s="96">
        <f>Data__2[[#This Row],[Project_2]]/K$4</f>
        <v>0.11649359995246321</v>
      </c>
      <c r="F901" s="96">
        <f>Data__2[[#This Row],[Market]]/L$4</f>
        <v>0.21950274108753706</v>
      </c>
      <c r="G901" s="35">
        <f>L$24*Data__2[[#This Row],[Return Market]]*J$4</f>
        <v>12.194596727085406</v>
      </c>
      <c r="H901" s="35">
        <f>M$24*Data__2[[#This Row],[Return Market]]*K$4</f>
        <v>12.804326563439679</v>
      </c>
      <c r="I901" s="35"/>
      <c r="J901" s="35"/>
      <c r="K901" s="35"/>
      <c r="L901" s="35"/>
      <c r="M901" s="35"/>
    </row>
    <row r="902" spans="1:13">
      <c r="A902" s="35">
        <v>24.24219882024142</v>
      </c>
      <c r="B902" s="35">
        <v>22.058744448628886</v>
      </c>
      <c r="C902" s="35">
        <v>301.2279093619025</v>
      </c>
      <c r="D902" s="96">
        <f>Data__2[[#This Row],[Project_1]]/J$4</f>
        <v>0.16161465880160947</v>
      </c>
      <c r="E902" s="96">
        <f>Data__2[[#This Row],[Project_2]]/K$4</f>
        <v>0.14705829632419257</v>
      </c>
      <c r="F902" s="96">
        <f>Data__2[[#This Row],[Market]]/L$4</f>
        <v>0.30122790936190252</v>
      </c>
      <c r="G902" s="35">
        <f>L$24*Data__2[[#This Row],[Return Market]]*J$4</f>
        <v>16.734883853439047</v>
      </c>
      <c r="H902" s="35">
        <f>M$24*Data__2[[#This Row],[Return Market]]*K$4</f>
        <v>17.571628046111005</v>
      </c>
      <c r="I902" s="35"/>
      <c r="J902" s="35"/>
      <c r="K902" s="35"/>
      <c r="L902" s="35"/>
      <c r="M902" s="35"/>
    </row>
    <row r="903" spans="1:13">
      <c r="A903" s="35">
        <v>0.16462918402612914</v>
      </c>
      <c r="B903" s="35">
        <v>9.8394407357026541</v>
      </c>
      <c r="C903" s="35">
        <v>-36.503646492932276</v>
      </c>
      <c r="D903" s="96">
        <f>Data__2[[#This Row],[Project_1]]/J$4</f>
        <v>1.0975278935075276E-3</v>
      </c>
      <c r="E903" s="96">
        <f>Data__2[[#This Row],[Project_2]]/K$4</f>
        <v>6.5596271571351034E-2</v>
      </c>
      <c r="F903" s="96">
        <f>Data__2[[#This Row],[Market]]/L$4</f>
        <v>-3.6503646492932279E-2</v>
      </c>
      <c r="G903" s="35">
        <f>L$24*Data__2[[#This Row],[Return Market]]*J$4</f>
        <v>-2.0279803607184625</v>
      </c>
      <c r="H903" s="35">
        <f>M$24*Data__2[[#This Row],[Return Market]]*K$4</f>
        <v>-2.1293793787543858</v>
      </c>
      <c r="I903" s="35"/>
      <c r="J903" s="35"/>
      <c r="K903" s="35"/>
      <c r="L903" s="35"/>
      <c r="M903" s="35"/>
    </row>
    <row r="904" spans="1:13">
      <c r="A904" s="35">
        <v>-27.535320974544454</v>
      </c>
      <c r="B904" s="35">
        <v>-2.383895785865656</v>
      </c>
      <c r="C904" s="35">
        <v>-154.61889682391711</v>
      </c>
      <c r="D904" s="96">
        <f>Data__2[[#This Row],[Project_1]]/J$4</f>
        <v>-0.18356880649696303</v>
      </c>
      <c r="E904" s="96">
        <f>Data__2[[#This Row],[Project_2]]/K$4</f>
        <v>-1.5892638572437705E-2</v>
      </c>
      <c r="F904" s="96">
        <f>Data__2[[#This Row],[Market]]/L$4</f>
        <v>-0.15461889682391711</v>
      </c>
      <c r="G904" s="35">
        <f>L$24*Data__2[[#This Row],[Return Market]]*J$4</f>
        <v>-8.5899387124398494</v>
      </c>
      <c r="H904" s="35">
        <f>M$24*Data__2[[#This Row],[Return Market]]*K$4</f>
        <v>-9.0194356480618438</v>
      </c>
      <c r="I904" s="35"/>
      <c r="J904" s="35"/>
      <c r="K904" s="35"/>
      <c r="L904" s="35"/>
      <c r="M904" s="35"/>
    </row>
    <row r="905" spans="1:13">
      <c r="A905" s="35">
        <v>10.104713304113233</v>
      </c>
      <c r="B905" s="35">
        <v>4.2542962433014235</v>
      </c>
      <c r="C905" s="35">
        <v>33.73649203796338</v>
      </c>
      <c r="D905" s="96">
        <f>Data__2[[#This Row],[Project_1]]/J$4</f>
        <v>6.7364755360754883E-2</v>
      </c>
      <c r="E905" s="96">
        <f>Data__2[[#This Row],[Project_2]]/K$4</f>
        <v>2.8361974955342824E-2</v>
      </c>
      <c r="F905" s="96">
        <f>Data__2[[#This Row],[Market]]/L$4</f>
        <v>3.3736492037963382E-2</v>
      </c>
      <c r="G905" s="35">
        <f>L$24*Data__2[[#This Row],[Return Market]]*J$4</f>
        <v>1.8742495576646343</v>
      </c>
      <c r="H905" s="35">
        <f>M$24*Data__2[[#This Row],[Return Market]]*K$4</f>
        <v>1.9679620355478666</v>
      </c>
      <c r="I905" s="35"/>
      <c r="J905" s="35"/>
      <c r="K905" s="35"/>
      <c r="L905" s="35"/>
      <c r="M905" s="35"/>
    </row>
    <row r="906" spans="1:13">
      <c r="A906" s="35">
        <v>13.721821276075666</v>
      </c>
      <c r="B906" s="35">
        <v>20.747825171380111</v>
      </c>
      <c r="C906" s="35">
        <v>-21.448151381505923</v>
      </c>
      <c r="D906" s="96">
        <f>Data__2[[#This Row],[Project_1]]/J$4</f>
        <v>9.1478808507171105E-2</v>
      </c>
      <c r="E906" s="96">
        <f>Data__2[[#This Row],[Project_2]]/K$4</f>
        <v>0.1383188344758674</v>
      </c>
      <c r="F906" s="96">
        <f>Data__2[[#This Row],[Market]]/L$4</f>
        <v>-2.1448151381505923E-2</v>
      </c>
      <c r="G906" s="35">
        <f>L$24*Data__2[[#This Row],[Return Market]]*J$4</f>
        <v>-1.1915639656392192</v>
      </c>
      <c r="H906" s="35">
        <f>M$24*Data__2[[#This Row],[Return Market]]*K$4</f>
        <v>-1.2511421639211806</v>
      </c>
      <c r="I906" s="35"/>
      <c r="J906" s="35"/>
      <c r="K906" s="35"/>
      <c r="L906" s="35"/>
      <c r="M906" s="35"/>
    </row>
    <row r="907" spans="1:13">
      <c r="A907" s="35">
        <v>15.900433512078999</v>
      </c>
      <c r="B907" s="35">
        <v>10.99431716271072</v>
      </c>
      <c r="C907" s="35">
        <v>172.88399482929304</v>
      </c>
      <c r="D907" s="96">
        <f>Data__2[[#This Row],[Project_1]]/J$4</f>
        <v>0.10600289008052666</v>
      </c>
      <c r="E907" s="96">
        <f>Data__2[[#This Row],[Project_2]]/K$4</f>
        <v>7.3295447751404799E-2</v>
      </c>
      <c r="F907" s="96">
        <f>Data__2[[#This Row],[Market]]/L$4</f>
        <v>0.17288399482929304</v>
      </c>
      <c r="G907" s="35">
        <f>L$24*Data__2[[#This Row],[Return Market]]*J$4</f>
        <v>9.6046663794051792</v>
      </c>
      <c r="H907" s="35">
        <f>M$24*Data__2[[#This Row],[Return Market]]*K$4</f>
        <v>10.084899698375441</v>
      </c>
      <c r="I907" s="35"/>
      <c r="J907" s="35"/>
      <c r="K907" s="35"/>
      <c r="L907" s="35"/>
      <c r="M907" s="35"/>
    </row>
    <row r="908" spans="1:13">
      <c r="A908" s="35">
        <v>22.010642189897666</v>
      </c>
      <c r="B908" s="35">
        <v>2.6025983075573267</v>
      </c>
      <c r="C908" s="35">
        <v>-85.518117797914186</v>
      </c>
      <c r="D908" s="96">
        <f>Data__2[[#This Row],[Project_1]]/J$4</f>
        <v>0.14673761459931778</v>
      </c>
      <c r="E908" s="96">
        <f>Data__2[[#This Row],[Project_2]]/K$4</f>
        <v>1.735065538371551E-2</v>
      </c>
      <c r="F908" s="96">
        <f>Data__2[[#This Row],[Market]]/L$4</f>
        <v>-8.5518117797914184E-2</v>
      </c>
      <c r="G908" s="35">
        <f>L$24*Data__2[[#This Row],[Return Market]]*J$4</f>
        <v>-4.7510065443285718</v>
      </c>
      <c r="H908" s="35">
        <f>M$24*Data__2[[#This Row],[Return Market]]*K$4</f>
        <v>-4.9885568715450006</v>
      </c>
      <c r="I908" s="35"/>
      <c r="J908" s="35"/>
      <c r="K908" s="35"/>
      <c r="L908" s="35"/>
      <c r="M908" s="35"/>
    </row>
    <row r="909" spans="1:13">
      <c r="A909" s="35">
        <v>-6.8763573810799663</v>
      </c>
      <c r="B909" s="35">
        <v>17.757030905708952</v>
      </c>
      <c r="C909" s="35">
        <v>70.776364859457857</v>
      </c>
      <c r="D909" s="96">
        <f>Data__2[[#This Row],[Project_1]]/J$4</f>
        <v>-4.5842382540533105E-2</v>
      </c>
      <c r="E909" s="96">
        <f>Data__2[[#This Row],[Project_2]]/K$4</f>
        <v>0.11838020603805968</v>
      </c>
      <c r="F909" s="96">
        <f>Data__2[[#This Row],[Market]]/L$4</f>
        <v>7.077636485945786E-2</v>
      </c>
      <c r="G909" s="35">
        <f>L$24*Data__2[[#This Row],[Return Market]]*J$4</f>
        <v>3.9320202699698856</v>
      </c>
      <c r="H909" s="35">
        <f>M$24*Data__2[[#This Row],[Return Market]]*K$4</f>
        <v>4.1286212834683802</v>
      </c>
      <c r="I909" s="35"/>
      <c r="J909" s="35"/>
      <c r="K909" s="35"/>
      <c r="L909" s="35"/>
      <c r="M909" s="35"/>
    </row>
    <row r="910" spans="1:13">
      <c r="A910" s="35">
        <v>28.230081415773075</v>
      </c>
      <c r="B910" s="35">
        <v>38.445511000442259</v>
      </c>
      <c r="C910" s="35">
        <v>543.10778725920113</v>
      </c>
      <c r="D910" s="96">
        <f>Data__2[[#This Row],[Project_1]]/J$4</f>
        <v>0.18820054277182049</v>
      </c>
      <c r="E910" s="96">
        <f>Data__2[[#This Row],[Project_2]]/K$4</f>
        <v>0.25630340666961504</v>
      </c>
      <c r="F910" s="96">
        <f>Data__2[[#This Row],[Market]]/L$4</f>
        <v>0.54310778725920117</v>
      </c>
      <c r="G910" s="35">
        <f>L$24*Data__2[[#This Row],[Return Market]]*J$4</f>
        <v>30.17265484773343</v>
      </c>
      <c r="H910" s="35">
        <f>M$24*Data__2[[#This Row],[Return Market]]*K$4</f>
        <v>31.681287590120107</v>
      </c>
      <c r="I910" s="35"/>
      <c r="J910" s="35"/>
      <c r="K910" s="35"/>
      <c r="L910" s="35"/>
      <c r="M910" s="35"/>
    </row>
    <row r="911" spans="1:13">
      <c r="A911" s="35">
        <v>10.857915686398536</v>
      </c>
      <c r="B911" s="35">
        <v>19.99658757569269</v>
      </c>
      <c r="C911" s="35">
        <v>289.68720613702226</v>
      </c>
      <c r="D911" s="96">
        <f>Data__2[[#This Row],[Project_1]]/J$4</f>
        <v>7.2386104575990248E-2</v>
      </c>
      <c r="E911" s="96">
        <f>Data__2[[#This Row],[Project_2]]/K$4</f>
        <v>0.13331058383795127</v>
      </c>
      <c r="F911" s="96">
        <f>Data__2[[#This Row],[Market]]/L$4</f>
        <v>0.28968720613702226</v>
      </c>
      <c r="G911" s="35">
        <f>L$24*Data__2[[#This Row],[Return Market]]*J$4</f>
        <v>16.093733674279033</v>
      </c>
      <c r="H911" s="35">
        <f>M$24*Data__2[[#This Row],[Return Market]]*K$4</f>
        <v>16.898420357992986</v>
      </c>
      <c r="I911" s="35"/>
      <c r="J911" s="35"/>
      <c r="K911" s="35"/>
      <c r="L911" s="35"/>
      <c r="M911" s="35"/>
    </row>
    <row r="912" spans="1:13">
      <c r="A912" s="35">
        <v>51.189742083138853</v>
      </c>
      <c r="B912" s="35">
        <v>30.605978475141242</v>
      </c>
      <c r="C912" s="35">
        <v>413.31199664819212</v>
      </c>
      <c r="D912" s="96">
        <f>Data__2[[#This Row],[Project_1]]/J$4</f>
        <v>0.34126494722092571</v>
      </c>
      <c r="E912" s="96">
        <f>Data__2[[#This Row],[Project_2]]/K$4</f>
        <v>0.20403985650094161</v>
      </c>
      <c r="F912" s="96">
        <f>Data__2[[#This Row],[Market]]/L$4</f>
        <v>0.41331199664819213</v>
      </c>
      <c r="G912" s="35">
        <f>L$24*Data__2[[#This Row],[Return Market]]*J$4</f>
        <v>22.961777591566253</v>
      </c>
      <c r="H912" s="35">
        <f>M$24*Data__2[[#This Row],[Return Market]]*K$4</f>
        <v>24.109866471144574</v>
      </c>
      <c r="I912" s="35"/>
      <c r="J912" s="35"/>
      <c r="K912" s="35"/>
      <c r="L912" s="35"/>
      <c r="M912" s="35"/>
    </row>
    <row r="913" spans="1:13">
      <c r="A913" s="35">
        <v>-52.044326770472324</v>
      </c>
      <c r="B913" s="35">
        <v>-26.002922990681405</v>
      </c>
      <c r="C913" s="35">
        <v>-92.947547825108813</v>
      </c>
      <c r="D913" s="96">
        <f>Data__2[[#This Row],[Project_1]]/J$4</f>
        <v>-0.34696217846981547</v>
      </c>
      <c r="E913" s="96">
        <f>Data__2[[#This Row],[Project_2]]/K$4</f>
        <v>-0.17335281993787605</v>
      </c>
      <c r="F913" s="96">
        <f>Data__2[[#This Row],[Market]]/L$4</f>
        <v>-9.294754782510882E-2</v>
      </c>
      <c r="G913" s="35">
        <f>L$24*Data__2[[#This Row],[Return Market]]*J$4</f>
        <v>-5.1637526569504955</v>
      </c>
      <c r="H913" s="35">
        <f>M$24*Data__2[[#This Row],[Return Market]]*K$4</f>
        <v>-5.4219402897980213</v>
      </c>
      <c r="I913" s="35"/>
      <c r="J913" s="35"/>
      <c r="K913" s="35"/>
      <c r="L913" s="35"/>
      <c r="M913" s="35"/>
    </row>
    <row r="914" spans="1:13">
      <c r="A914" s="35">
        <v>-15.273274650304835</v>
      </c>
      <c r="B914" s="35">
        <v>-23.305774762934689</v>
      </c>
      <c r="C914" s="35">
        <v>-257.41110282208211</v>
      </c>
      <c r="D914" s="96">
        <f>Data__2[[#This Row],[Project_1]]/J$4</f>
        <v>-0.10182183100203224</v>
      </c>
      <c r="E914" s="96">
        <f>Data__2[[#This Row],[Project_2]]/K$4</f>
        <v>-0.15537183175289793</v>
      </c>
      <c r="F914" s="96">
        <f>Data__2[[#This Row],[Market]]/L$4</f>
        <v>-0.25741110282208213</v>
      </c>
      <c r="G914" s="35">
        <f>L$24*Data__2[[#This Row],[Return Market]]*J$4</f>
        <v>-14.300616823449023</v>
      </c>
      <c r="H914" s="35">
        <f>M$24*Data__2[[#This Row],[Return Market]]*K$4</f>
        <v>-15.015647664621477</v>
      </c>
      <c r="I914" s="35"/>
      <c r="J914" s="35"/>
      <c r="K914" s="35"/>
      <c r="L914" s="35"/>
      <c r="M914" s="35"/>
    </row>
    <row r="915" spans="1:13">
      <c r="A915" s="35">
        <v>-2.795658445451572</v>
      </c>
      <c r="B915" s="35">
        <v>4.0842404273679431</v>
      </c>
      <c r="C915" s="35">
        <v>56.408550600005114</v>
      </c>
      <c r="D915" s="96">
        <f>Data__2[[#This Row],[Project_1]]/J$4</f>
        <v>-1.8637722969677147E-2</v>
      </c>
      <c r="E915" s="96">
        <f>Data__2[[#This Row],[Project_2]]/K$4</f>
        <v>2.7228269515786288E-2</v>
      </c>
      <c r="F915" s="96">
        <f>Data__2[[#This Row],[Market]]/L$4</f>
        <v>5.6408550600005117E-2</v>
      </c>
      <c r="G915" s="35">
        <f>L$24*Data__2[[#This Row],[Return Market]]*J$4</f>
        <v>3.1338083666669547</v>
      </c>
      <c r="H915" s="35">
        <f>M$24*Data__2[[#This Row],[Return Market]]*K$4</f>
        <v>3.2904987850003029</v>
      </c>
      <c r="I915" s="35"/>
      <c r="J915" s="35"/>
      <c r="K915" s="35"/>
      <c r="L915" s="35"/>
      <c r="M915" s="35"/>
    </row>
    <row r="916" spans="1:13">
      <c r="A916" s="35">
        <v>39.813566036707201</v>
      </c>
      <c r="B916" s="35">
        <v>19.60768984839142</v>
      </c>
      <c r="C916" s="35">
        <v>60.181637192571756</v>
      </c>
      <c r="D916" s="96">
        <f>Data__2[[#This Row],[Project_1]]/J$4</f>
        <v>0.26542377357804803</v>
      </c>
      <c r="E916" s="96">
        <f>Data__2[[#This Row],[Project_2]]/K$4</f>
        <v>0.13071793232260948</v>
      </c>
      <c r="F916" s="96">
        <f>Data__2[[#This Row],[Market]]/L$4</f>
        <v>6.0181637192571753E-2</v>
      </c>
      <c r="G916" s="35">
        <f>L$24*Data__2[[#This Row],[Return Market]]*J$4</f>
        <v>3.3434242884762124</v>
      </c>
      <c r="H916" s="35">
        <f>M$24*Data__2[[#This Row],[Return Market]]*K$4</f>
        <v>3.5105955029000233</v>
      </c>
      <c r="I916" s="35"/>
      <c r="J916" s="35"/>
      <c r="K916" s="35"/>
      <c r="L916" s="35"/>
      <c r="M916" s="35"/>
    </row>
    <row r="917" spans="1:13">
      <c r="A917" s="35">
        <v>4.4773039954261318</v>
      </c>
      <c r="B917" s="35">
        <v>0.48378188975186021</v>
      </c>
      <c r="C917" s="35">
        <v>109.44314651112271</v>
      </c>
      <c r="D917" s="96">
        <f>Data__2[[#This Row],[Project_1]]/J$4</f>
        <v>2.984869330284088E-2</v>
      </c>
      <c r="E917" s="96">
        <f>Data__2[[#This Row],[Project_2]]/K$4</f>
        <v>3.2252125983457348E-3</v>
      </c>
      <c r="F917" s="96">
        <f>Data__2[[#This Row],[Market]]/L$4</f>
        <v>0.1094431465111227</v>
      </c>
      <c r="G917" s="35">
        <f>L$24*Data__2[[#This Row],[Return Market]]*J$4</f>
        <v>6.0801748061734902</v>
      </c>
      <c r="H917" s="35">
        <f>M$24*Data__2[[#This Row],[Return Market]]*K$4</f>
        <v>6.3841835464821663</v>
      </c>
      <c r="I917" s="35"/>
      <c r="J917" s="35"/>
      <c r="K917" s="35"/>
      <c r="L917" s="35"/>
      <c r="M917" s="35"/>
    </row>
    <row r="918" spans="1:13">
      <c r="A918" s="35">
        <v>37.877650821561517</v>
      </c>
      <c r="B918" s="35">
        <v>10.594978740304407</v>
      </c>
      <c r="C918" s="35">
        <v>-68.102326611038137</v>
      </c>
      <c r="D918" s="96">
        <f>Data__2[[#This Row],[Project_1]]/J$4</f>
        <v>0.25251767214374343</v>
      </c>
      <c r="E918" s="96">
        <f>Data__2[[#This Row],[Project_2]]/K$4</f>
        <v>7.0633191602029383E-2</v>
      </c>
      <c r="F918" s="96">
        <f>Data__2[[#This Row],[Market]]/L$4</f>
        <v>-6.8102326611038141E-2</v>
      </c>
      <c r="G918" s="35">
        <f>L$24*Data__2[[#This Row],[Return Market]]*J$4</f>
        <v>-3.7834625895021237</v>
      </c>
      <c r="H918" s="35">
        <f>M$24*Data__2[[#This Row],[Return Market]]*K$4</f>
        <v>-3.9726357189772301</v>
      </c>
      <c r="I918" s="35"/>
      <c r="J918" s="35"/>
      <c r="K918" s="35"/>
      <c r="L918" s="35"/>
      <c r="M918" s="35"/>
    </row>
    <row r="919" spans="1:13">
      <c r="A919" s="35">
        <v>-8.2367543694964311</v>
      </c>
      <c r="B919" s="35">
        <v>17.967245101482305</v>
      </c>
      <c r="C919" s="35">
        <v>90.138975140598362</v>
      </c>
      <c r="D919" s="96">
        <f>Data__2[[#This Row],[Project_1]]/J$4</f>
        <v>-5.4911695796642873E-2</v>
      </c>
      <c r="E919" s="96">
        <f>Data__2[[#This Row],[Project_2]]/K$4</f>
        <v>0.11978163400988204</v>
      </c>
      <c r="F919" s="96">
        <f>Data__2[[#This Row],[Market]]/L$4</f>
        <v>9.0138975140598362E-2</v>
      </c>
      <c r="G919" s="35">
        <f>L$24*Data__2[[#This Row],[Return Market]]*J$4</f>
        <v>5.0077208411443594</v>
      </c>
      <c r="H919" s="35">
        <f>M$24*Data__2[[#This Row],[Return Market]]*K$4</f>
        <v>5.2581068832015774</v>
      </c>
      <c r="I919" s="35"/>
      <c r="J919" s="35"/>
      <c r="K919" s="35"/>
      <c r="L919" s="35"/>
      <c r="M919" s="35"/>
    </row>
    <row r="920" spans="1:13">
      <c r="A920" s="35">
        <v>14.36385329575344</v>
      </c>
      <c r="B920" s="35">
        <v>1.5857392929911089</v>
      </c>
      <c r="C920" s="35">
        <v>-101.61715581826357</v>
      </c>
      <c r="D920" s="96">
        <f>Data__2[[#This Row],[Project_1]]/J$4</f>
        <v>9.5759021971689604E-2</v>
      </c>
      <c r="E920" s="96">
        <f>Data__2[[#This Row],[Project_2]]/K$4</f>
        <v>1.0571595286607394E-2</v>
      </c>
      <c r="F920" s="96">
        <f>Data__2[[#This Row],[Market]]/L$4</f>
        <v>-0.10161715581826357</v>
      </c>
      <c r="G920" s="35">
        <f>L$24*Data__2[[#This Row],[Return Market]]*J$4</f>
        <v>-5.645397545459093</v>
      </c>
      <c r="H920" s="35">
        <f>M$24*Data__2[[#This Row],[Return Market]]*K$4</f>
        <v>-5.9276674227320498</v>
      </c>
      <c r="I920" s="35"/>
      <c r="J920" s="35"/>
      <c r="K920" s="35"/>
      <c r="L920" s="35"/>
      <c r="M920" s="35"/>
    </row>
    <row r="921" spans="1:13">
      <c r="A921" s="35">
        <v>7.15368535431229</v>
      </c>
      <c r="B921" s="35">
        <v>28.595189817869922</v>
      </c>
      <c r="C921" s="35">
        <v>318.75377762306323</v>
      </c>
      <c r="D921" s="96">
        <f>Data__2[[#This Row],[Project_1]]/J$4</f>
        <v>4.7691235695415266E-2</v>
      </c>
      <c r="E921" s="96">
        <f>Data__2[[#This Row],[Project_2]]/K$4</f>
        <v>0.19063459878579947</v>
      </c>
      <c r="F921" s="96">
        <f>Data__2[[#This Row],[Market]]/L$4</f>
        <v>0.31875377762306323</v>
      </c>
      <c r="G921" s="35">
        <f>L$24*Data__2[[#This Row],[Return Market]]*J$4</f>
        <v>17.708543201281312</v>
      </c>
      <c r="H921" s="35">
        <f>M$24*Data__2[[#This Row],[Return Market]]*K$4</f>
        <v>18.593970361345381</v>
      </c>
      <c r="I921" s="35"/>
      <c r="J921" s="35"/>
      <c r="K921" s="35"/>
      <c r="L921" s="35"/>
      <c r="M921" s="35"/>
    </row>
    <row r="922" spans="1:13">
      <c r="A922" s="35">
        <v>7.7618906096121307</v>
      </c>
      <c r="B922" s="35">
        <v>3.8478958620551609</v>
      </c>
      <c r="C922" s="35">
        <v>-300.33579518649856</v>
      </c>
      <c r="D922" s="96">
        <f>Data__2[[#This Row],[Project_1]]/J$4</f>
        <v>5.1745937397414205E-2</v>
      </c>
      <c r="E922" s="96">
        <f>Data__2[[#This Row],[Project_2]]/K$4</f>
        <v>2.5652639080367738E-2</v>
      </c>
      <c r="F922" s="96">
        <f>Data__2[[#This Row],[Market]]/L$4</f>
        <v>-0.30033579518649856</v>
      </c>
      <c r="G922" s="35">
        <f>L$24*Data__2[[#This Row],[Return Market]]*J$4</f>
        <v>-16.685321954805495</v>
      </c>
      <c r="H922" s="35">
        <f>M$24*Data__2[[#This Row],[Return Market]]*K$4</f>
        <v>-17.519588052545771</v>
      </c>
      <c r="I922" s="35"/>
      <c r="J922" s="35"/>
      <c r="K922" s="35"/>
      <c r="L922" s="35"/>
      <c r="M922" s="35"/>
    </row>
    <row r="923" spans="1:13">
      <c r="A923" s="35">
        <v>18.671823358866426</v>
      </c>
      <c r="B923" s="35">
        <v>8.0640051741988739</v>
      </c>
      <c r="C923" s="35">
        <v>258.78984765357711</v>
      </c>
      <c r="D923" s="96">
        <f>Data__2[[#This Row],[Project_1]]/J$4</f>
        <v>0.12447882239244284</v>
      </c>
      <c r="E923" s="96">
        <f>Data__2[[#This Row],[Project_2]]/K$4</f>
        <v>5.3760034494659159E-2</v>
      </c>
      <c r="F923" s="96">
        <f>Data__2[[#This Row],[Market]]/L$4</f>
        <v>0.2587898476535771</v>
      </c>
      <c r="G923" s="35">
        <f>L$24*Data__2[[#This Row],[Return Market]]*J$4</f>
        <v>14.377213758532077</v>
      </c>
      <c r="H923" s="35">
        <f>M$24*Data__2[[#This Row],[Return Market]]*K$4</f>
        <v>15.096074446458685</v>
      </c>
      <c r="I923" s="35"/>
      <c r="J923" s="35"/>
      <c r="K923" s="35"/>
      <c r="L923" s="35"/>
      <c r="M923" s="35"/>
    </row>
    <row r="924" spans="1:13">
      <c r="A924" s="35">
        <v>-26.298870628852562</v>
      </c>
      <c r="B924" s="35">
        <v>-14.006142510444686</v>
      </c>
      <c r="C924" s="35">
        <v>-295.88160160484671</v>
      </c>
      <c r="D924" s="96">
        <f>Data__2[[#This Row],[Project_1]]/J$4</f>
        <v>-0.17532580419235042</v>
      </c>
      <c r="E924" s="96">
        <f>Data__2[[#This Row],[Project_2]]/K$4</f>
        <v>-9.3374283402964581E-2</v>
      </c>
      <c r="F924" s="96">
        <f>Data__2[[#This Row],[Market]]/L$4</f>
        <v>-0.29588160160484672</v>
      </c>
      <c r="G924" s="35">
        <f>L$24*Data__2[[#This Row],[Return Market]]*J$4</f>
        <v>-16.437866755824839</v>
      </c>
      <c r="H924" s="35">
        <f>M$24*Data__2[[#This Row],[Return Market]]*K$4</f>
        <v>-17.25976009361608</v>
      </c>
      <c r="I924" s="35"/>
      <c r="J924" s="35"/>
      <c r="K924" s="35"/>
      <c r="L924" s="35"/>
      <c r="M924" s="35"/>
    </row>
    <row r="925" spans="1:13">
      <c r="A925" s="35">
        <v>-6.3136978381126028</v>
      </c>
      <c r="B925" s="35">
        <v>5.688494052154045</v>
      </c>
      <c r="C925" s="35">
        <v>193.1540514220392</v>
      </c>
      <c r="D925" s="96">
        <f>Data__2[[#This Row],[Project_1]]/J$4</f>
        <v>-4.2091318920750687E-2</v>
      </c>
      <c r="E925" s="96">
        <f>Data__2[[#This Row],[Project_2]]/K$4</f>
        <v>3.7923293681026968E-2</v>
      </c>
      <c r="F925" s="96">
        <f>Data__2[[#This Row],[Market]]/L$4</f>
        <v>0.1931540514220392</v>
      </c>
      <c r="G925" s="35">
        <f>L$24*Data__2[[#This Row],[Return Market]]*J$4</f>
        <v>10.730780634557746</v>
      </c>
      <c r="H925" s="35">
        <f>M$24*Data__2[[#This Row],[Return Market]]*K$4</f>
        <v>11.267319666285633</v>
      </c>
      <c r="I925" s="35"/>
      <c r="J925" s="35"/>
      <c r="K925" s="35"/>
      <c r="L925" s="35"/>
      <c r="M925" s="35"/>
    </row>
    <row r="926" spans="1:13">
      <c r="A926" s="35">
        <v>4.4175295367705978</v>
      </c>
      <c r="B926" s="35">
        <v>18.115094789799112</v>
      </c>
      <c r="C926" s="35">
        <v>170.59746585239171</v>
      </c>
      <c r="D926" s="96">
        <f>Data__2[[#This Row],[Project_1]]/J$4</f>
        <v>2.9450196911803984E-2</v>
      </c>
      <c r="E926" s="96">
        <f>Data__2[[#This Row],[Project_2]]/K$4</f>
        <v>0.12076729859866076</v>
      </c>
      <c r="F926" s="96">
        <f>Data__2[[#This Row],[Market]]/L$4</f>
        <v>0.17059746585239172</v>
      </c>
      <c r="G926" s="35">
        <f>L$24*Data__2[[#This Row],[Return Market]]*J$4</f>
        <v>9.4776369917995513</v>
      </c>
      <c r="H926" s="35">
        <f>M$24*Data__2[[#This Row],[Return Market]]*K$4</f>
        <v>9.9515188413895306</v>
      </c>
      <c r="I926" s="35"/>
      <c r="J926" s="35"/>
      <c r="K926" s="35"/>
      <c r="L926" s="35"/>
      <c r="M926" s="35"/>
    </row>
    <row r="927" spans="1:13">
      <c r="A927" s="35">
        <v>4.8901500323775986</v>
      </c>
      <c r="B927" s="35">
        <v>8.4233821784990219</v>
      </c>
      <c r="C927" s="35">
        <v>157.32387302841585</v>
      </c>
      <c r="D927" s="96">
        <f>Data__2[[#This Row],[Project_1]]/J$4</f>
        <v>3.2601000215850655E-2</v>
      </c>
      <c r="E927" s="96">
        <f>Data__2[[#This Row],[Project_2]]/K$4</f>
        <v>5.6155881189993477E-2</v>
      </c>
      <c r="F927" s="96">
        <f>Data__2[[#This Row],[Market]]/L$4</f>
        <v>0.15732387302841586</v>
      </c>
      <c r="G927" s="35">
        <f>L$24*Data__2[[#This Row],[Return Market]]*J$4</f>
        <v>8.7402151682453351</v>
      </c>
      <c r="H927" s="35">
        <f>M$24*Data__2[[#This Row],[Return Market]]*K$4</f>
        <v>9.1772259266576039</v>
      </c>
      <c r="I927" s="35"/>
      <c r="J927" s="35"/>
      <c r="K927" s="35"/>
      <c r="L927" s="35"/>
      <c r="M927" s="35"/>
    </row>
    <row r="928" spans="1:13">
      <c r="A928" s="35">
        <v>-8.3790348819897531</v>
      </c>
      <c r="B928" s="35">
        <v>-15.146116045573692</v>
      </c>
      <c r="C928" s="35">
        <v>-28.619597513659741</v>
      </c>
      <c r="D928" s="96">
        <f>Data__2[[#This Row],[Project_1]]/J$4</f>
        <v>-5.5860232546598353E-2</v>
      </c>
      <c r="E928" s="96">
        <f>Data__2[[#This Row],[Project_2]]/K$4</f>
        <v>-0.10097410697049128</v>
      </c>
      <c r="F928" s="96">
        <f>Data__2[[#This Row],[Market]]/L$4</f>
        <v>-2.861959751365974E-2</v>
      </c>
      <c r="G928" s="35">
        <f>L$24*Data__2[[#This Row],[Return Market]]*J$4</f>
        <v>-1.5899776396477652</v>
      </c>
      <c r="H928" s="35">
        <f>M$24*Data__2[[#This Row],[Return Market]]*K$4</f>
        <v>-1.6694765216301537</v>
      </c>
      <c r="I928" s="35"/>
      <c r="J928" s="35"/>
      <c r="K928" s="35"/>
      <c r="L928" s="35"/>
      <c r="M928" s="35"/>
    </row>
    <row r="929" spans="1:13">
      <c r="A929" s="35">
        <v>4.7521794796480599</v>
      </c>
      <c r="B929" s="35">
        <v>-0.64210556018620224</v>
      </c>
      <c r="C929" s="35">
        <v>-60.465314169829242</v>
      </c>
      <c r="D929" s="96">
        <f>Data__2[[#This Row],[Project_1]]/J$4</f>
        <v>3.1681196530987069E-2</v>
      </c>
      <c r="E929" s="96">
        <f>Data__2[[#This Row],[Project_2]]/K$4</f>
        <v>-4.2807037345746817E-3</v>
      </c>
      <c r="F929" s="96">
        <f>Data__2[[#This Row],[Market]]/L$4</f>
        <v>-6.046531416982924E-2</v>
      </c>
      <c r="G929" s="35">
        <f>L$24*Data__2[[#This Row],[Return Market]]*J$4</f>
        <v>-3.3591841205460726</v>
      </c>
      <c r="H929" s="35">
        <f>M$24*Data__2[[#This Row],[Return Market]]*K$4</f>
        <v>-3.5271433265733769</v>
      </c>
      <c r="I929" s="35"/>
      <c r="J929" s="35"/>
      <c r="K929" s="35"/>
      <c r="L929" s="35"/>
      <c r="M929" s="35"/>
    </row>
    <row r="930" spans="1:13">
      <c r="A930" s="35">
        <v>-11.806085850858853</v>
      </c>
      <c r="B930" s="35">
        <v>-6.5515807853758545</v>
      </c>
      <c r="C930" s="35">
        <v>91.242184076441404</v>
      </c>
      <c r="D930" s="96">
        <f>Data__2[[#This Row],[Project_1]]/J$4</f>
        <v>-7.8707239005725682E-2</v>
      </c>
      <c r="E930" s="96">
        <f>Data__2[[#This Row],[Project_2]]/K$4</f>
        <v>-4.3677205235839033E-2</v>
      </c>
      <c r="F930" s="96">
        <f>Data__2[[#This Row],[Market]]/L$4</f>
        <v>9.1242184076441399E-2</v>
      </c>
      <c r="G930" s="35">
        <f>L$24*Data__2[[#This Row],[Return Market]]*J$4</f>
        <v>5.069010226468972</v>
      </c>
      <c r="H930" s="35">
        <f>M$24*Data__2[[#This Row],[Return Market]]*K$4</f>
        <v>5.3224607377924222</v>
      </c>
      <c r="I930" s="35"/>
      <c r="J930" s="35"/>
      <c r="K930" s="35"/>
      <c r="L930" s="35"/>
      <c r="M930" s="35"/>
    </row>
    <row r="931" spans="1:13">
      <c r="A931" s="35">
        <v>-16.603008119157998</v>
      </c>
      <c r="B931" s="35">
        <v>8.4145685299366306</v>
      </c>
      <c r="C931" s="35">
        <v>81.331642564113295</v>
      </c>
      <c r="D931" s="96">
        <f>Data__2[[#This Row],[Project_1]]/J$4</f>
        <v>-0.11068672079438666</v>
      </c>
      <c r="E931" s="96">
        <f>Data__2[[#This Row],[Project_2]]/K$4</f>
        <v>5.6097123532910874E-2</v>
      </c>
      <c r="F931" s="96">
        <f>Data__2[[#This Row],[Market]]/L$4</f>
        <v>8.1331642564113293E-2</v>
      </c>
      <c r="G931" s="35">
        <f>L$24*Data__2[[#This Row],[Return Market]]*J$4</f>
        <v>4.518424586895188</v>
      </c>
      <c r="H931" s="35">
        <f>M$24*Data__2[[#This Row],[Return Market]]*K$4</f>
        <v>4.7443458162399486</v>
      </c>
      <c r="I931" s="35"/>
      <c r="J931" s="35"/>
      <c r="K931" s="35"/>
      <c r="L931" s="35"/>
      <c r="M931" s="35"/>
    </row>
    <row r="932" spans="1:13">
      <c r="A932" s="35">
        <v>44.118615887505925</v>
      </c>
      <c r="B932" s="35">
        <v>18.259994656523531</v>
      </c>
      <c r="C932" s="35">
        <v>115.87393677801278</v>
      </c>
      <c r="D932" s="96">
        <f>Data__2[[#This Row],[Project_1]]/J$4</f>
        <v>0.29412410591670618</v>
      </c>
      <c r="E932" s="96">
        <f>Data__2[[#This Row],[Project_2]]/K$4</f>
        <v>0.12173329771015688</v>
      </c>
      <c r="F932" s="96">
        <f>Data__2[[#This Row],[Market]]/L$4</f>
        <v>0.11587393677801278</v>
      </c>
      <c r="G932" s="35">
        <f>L$24*Data__2[[#This Row],[Return Market]]*J$4</f>
        <v>6.4374409321118282</v>
      </c>
      <c r="H932" s="35">
        <f>M$24*Data__2[[#This Row],[Return Market]]*K$4</f>
        <v>6.7593129787174204</v>
      </c>
      <c r="I932" s="35"/>
      <c r="J932" s="35"/>
      <c r="K932" s="35"/>
      <c r="L932" s="35"/>
      <c r="M932" s="35"/>
    </row>
    <row r="933" spans="1:13">
      <c r="A933" s="35">
        <v>22.447293566465227</v>
      </c>
      <c r="B933" s="35">
        <v>13.385067176199694</v>
      </c>
      <c r="C933" s="35">
        <v>133.46624704759313</v>
      </c>
      <c r="D933" s="96">
        <f>Data__2[[#This Row],[Project_1]]/J$4</f>
        <v>0.14964862377643484</v>
      </c>
      <c r="E933" s="96">
        <f>Data__2[[#This Row],[Project_2]]/K$4</f>
        <v>8.9233781174664628E-2</v>
      </c>
      <c r="F933" s="96">
        <f>Data__2[[#This Row],[Market]]/L$4</f>
        <v>0.13346624704759313</v>
      </c>
      <c r="G933" s="35">
        <f>L$24*Data__2[[#This Row],[Return Market]]*J$4</f>
        <v>7.4147915026440714</v>
      </c>
      <c r="H933" s="35">
        <f>M$24*Data__2[[#This Row],[Return Market]]*K$4</f>
        <v>7.7855310777762767</v>
      </c>
      <c r="I933" s="35"/>
      <c r="J933" s="35"/>
      <c r="K933" s="35"/>
      <c r="L933" s="35"/>
      <c r="M933" s="35"/>
    </row>
    <row r="934" spans="1:13">
      <c r="A934" s="35">
        <v>45.548244850343892</v>
      </c>
      <c r="B934" s="35">
        <v>41.620927336633017</v>
      </c>
      <c r="C934" s="35">
        <v>433.57131168976963</v>
      </c>
      <c r="D934" s="96">
        <f>Data__2[[#This Row],[Project_1]]/J$4</f>
        <v>0.30365496566895928</v>
      </c>
      <c r="E934" s="96">
        <f>Data__2[[#This Row],[Project_2]]/K$4</f>
        <v>0.2774728489108868</v>
      </c>
      <c r="F934" s="96">
        <f>Data__2[[#This Row],[Market]]/L$4</f>
        <v>0.43357131168976965</v>
      </c>
      <c r="G934" s="35">
        <f>L$24*Data__2[[#This Row],[Return Market]]*J$4</f>
        <v>24.087295093876119</v>
      </c>
      <c r="H934" s="35">
        <f>M$24*Data__2[[#This Row],[Return Market]]*K$4</f>
        <v>25.291659848569928</v>
      </c>
      <c r="I934" s="35"/>
      <c r="J934" s="35"/>
      <c r="K934" s="35"/>
      <c r="L934" s="35"/>
      <c r="M934" s="35"/>
    </row>
    <row r="935" spans="1:13">
      <c r="A935" s="35">
        <v>3.5000345476292614</v>
      </c>
      <c r="B935" s="35">
        <v>11.078114802830379</v>
      </c>
      <c r="C935" s="35">
        <v>-129.71536218216372</v>
      </c>
      <c r="D935" s="96">
        <f>Data__2[[#This Row],[Project_1]]/J$4</f>
        <v>2.3333563650861741E-2</v>
      </c>
      <c r="E935" s="96">
        <f>Data__2[[#This Row],[Project_2]]/K$4</f>
        <v>7.3854098685535857E-2</v>
      </c>
      <c r="F935" s="96">
        <f>Data__2[[#This Row],[Market]]/L$4</f>
        <v>-0.12971536218216373</v>
      </c>
      <c r="G935" s="35">
        <f>L$24*Data__2[[#This Row],[Return Market]]*J$4</f>
        <v>-7.2064090101202147</v>
      </c>
      <c r="H935" s="35">
        <f>M$24*Data__2[[#This Row],[Return Market]]*K$4</f>
        <v>-7.5667294606262265</v>
      </c>
      <c r="I935" s="35"/>
      <c r="J935" s="35"/>
      <c r="K935" s="35"/>
      <c r="L935" s="35"/>
      <c r="M935" s="35"/>
    </row>
    <row r="936" spans="1:13">
      <c r="A936" s="35">
        <v>7.5875868215332885</v>
      </c>
      <c r="B936" s="35">
        <v>2.4211635308531703</v>
      </c>
      <c r="C936" s="35">
        <v>-86.998997855651197</v>
      </c>
      <c r="D936" s="96">
        <f>Data__2[[#This Row],[Project_1]]/J$4</f>
        <v>5.058391214355526E-2</v>
      </c>
      <c r="E936" s="96">
        <f>Data__2[[#This Row],[Project_2]]/K$4</f>
        <v>1.61410902056878E-2</v>
      </c>
      <c r="F936" s="96">
        <f>Data__2[[#This Row],[Market]]/L$4</f>
        <v>-8.6998997855651197E-2</v>
      </c>
      <c r="G936" s="35">
        <f>L$24*Data__2[[#This Row],[Return Market]]*J$4</f>
        <v>-4.8332776586472947</v>
      </c>
      <c r="H936" s="35">
        <f>M$24*Data__2[[#This Row],[Return Market]]*K$4</f>
        <v>-5.0749415415796602</v>
      </c>
      <c r="I936" s="35"/>
      <c r="J936" s="35"/>
      <c r="K936" s="35"/>
      <c r="L936" s="35"/>
      <c r="M936" s="35"/>
    </row>
    <row r="937" spans="1:13">
      <c r="A937" s="35">
        <v>13.873706853160648</v>
      </c>
      <c r="B937" s="35">
        <v>27.91495166592011</v>
      </c>
      <c r="C937" s="35">
        <v>307.29230392609094</v>
      </c>
      <c r="D937" s="96">
        <f>Data__2[[#This Row],[Project_1]]/J$4</f>
        <v>9.2491379021070991E-2</v>
      </c>
      <c r="E937" s="96">
        <f>Data__2[[#This Row],[Project_2]]/K$4</f>
        <v>0.18609967777280073</v>
      </c>
      <c r="F937" s="96">
        <f>Data__2[[#This Row],[Market]]/L$4</f>
        <v>0.30729230392609092</v>
      </c>
      <c r="G937" s="35">
        <f>L$24*Data__2[[#This Row],[Return Market]]*J$4</f>
        <v>17.071794662560627</v>
      </c>
      <c r="H937" s="35">
        <f>M$24*Data__2[[#This Row],[Return Market]]*K$4</f>
        <v>17.92538439568866</v>
      </c>
      <c r="I937" s="35"/>
      <c r="J937" s="35"/>
      <c r="K937" s="35"/>
      <c r="L937" s="35"/>
      <c r="M937" s="35"/>
    </row>
    <row r="938" spans="1:13">
      <c r="A938" s="35">
        <v>14.542601477242236</v>
      </c>
      <c r="B938" s="35">
        <v>17.770204976528092</v>
      </c>
      <c r="C938" s="35">
        <v>304.98887660895804</v>
      </c>
      <c r="D938" s="96">
        <f>Data__2[[#This Row],[Project_1]]/J$4</f>
        <v>9.6950676514948236E-2</v>
      </c>
      <c r="E938" s="96">
        <f>Data__2[[#This Row],[Project_2]]/K$4</f>
        <v>0.11846803317685395</v>
      </c>
      <c r="F938" s="96">
        <f>Data__2[[#This Row],[Market]]/L$4</f>
        <v>0.30498887660895801</v>
      </c>
      <c r="G938" s="35">
        <f>L$24*Data__2[[#This Row],[Return Market]]*J$4</f>
        <v>16.943826478275465</v>
      </c>
      <c r="H938" s="35">
        <f>M$24*Data__2[[#This Row],[Return Market]]*K$4</f>
        <v>17.791017802189241</v>
      </c>
      <c r="I938" s="35"/>
      <c r="J938" s="35"/>
      <c r="K938" s="35"/>
      <c r="L938" s="35"/>
      <c r="M938" s="35"/>
    </row>
    <row r="939" spans="1:13">
      <c r="A939" s="35">
        <v>-16.326502497854623</v>
      </c>
      <c r="B939" s="35">
        <v>15.015195804152796</v>
      </c>
      <c r="C939" s="35">
        <v>387.03329191614563</v>
      </c>
      <c r="D939" s="96">
        <f>Data__2[[#This Row],[Project_1]]/J$4</f>
        <v>-0.10884334998569749</v>
      </c>
      <c r="E939" s="96">
        <f>Data__2[[#This Row],[Project_2]]/K$4</f>
        <v>0.10010130536101865</v>
      </c>
      <c r="F939" s="96">
        <f>Data__2[[#This Row],[Market]]/L$4</f>
        <v>0.38703329191614561</v>
      </c>
      <c r="G939" s="35">
        <f>L$24*Data__2[[#This Row],[Return Market]]*J$4</f>
        <v>21.501849550896999</v>
      </c>
      <c r="H939" s="35">
        <f>M$24*Data__2[[#This Row],[Return Market]]*K$4</f>
        <v>22.576942028441856</v>
      </c>
      <c r="I939" s="35"/>
      <c r="J939" s="35"/>
      <c r="K939" s="35"/>
      <c r="L939" s="35"/>
      <c r="M939" s="35"/>
    </row>
    <row r="940" spans="1:13">
      <c r="A940" s="35">
        <v>4.9976077222005433</v>
      </c>
      <c r="B940" s="35">
        <v>12.462897726131079</v>
      </c>
      <c r="C940" s="35">
        <v>66.745426853209182</v>
      </c>
      <c r="D940" s="96">
        <f>Data__2[[#This Row],[Project_1]]/J$4</f>
        <v>3.3317384814670288E-2</v>
      </c>
      <c r="E940" s="96">
        <f>Data__2[[#This Row],[Project_2]]/K$4</f>
        <v>8.3085984840873858E-2</v>
      </c>
      <c r="F940" s="96">
        <f>Data__2[[#This Row],[Market]]/L$4</f>
        <v>6.674542685320918E-2</v>
      </c>
      <c r="G940" s="35">
        <f>L$24*Data__2[[#This Row],[Return Market]]*J$4</f>
        <v>3.7080792696227367</v>
      </c>
      <c r="H940" s="35">
        <f>M$24*Data__2[[#This Row],[Return Market]]*K$4</f>
        <v>3.8934832331038738</v>
      </c>
      <c r="I940" s="35"/>
      <c r="J940" s="35"/>
      <c r="K940" s="35"/>
      <c r="L940" s="35"/>
      <c r="M940" s="35"/>
    </row>
    <row r="941" spans="1:13">
      <c r="A941" s="35">
        <v>-13.205342229148581</v>
      </c>
      <c r="B941" s="35">
        <v>0.27035838003233792</v>
      </c>
      <c r="C941" s="35">
        <v>51.228448158489748</v>
      </c>
      <c r="D941" s="96">
        <f>Data__2[[#This Row],[Project_1]]/J$4</f>
        <v>-8.8035614860990541E-2</v>
      </c>
      <c r="E941" s="96">
        <f>Data__2[[#This Row],[Project_2]]/K$4</f>
        <v>1.802389200215586E-3</v>
      </c>
      <c r="F941" s="96">
        <f>Data__2[[#This Row],[Market]]/L$4</f>
        <v>5.1228448158489745E-2</v>
      </c>
      <c r="G941" s="35">
        <f>L$24*Data__2[[#This Row],[Return Market]]*J$4</f>
        <v>2.8460248976938782</v>
      </c>
      <c r="H941" s="35">
        <f>M$24*Data__2[[#This Row],[Return Market]]*K$4</f>
        <v>2.9883261425785728</v>
      </c>
      <c r="I941" s="35"/>
      <c r="J941" s="35"/>
      <c r="K941" s="35"/>
      <c r="L941" s="35"/>
      <c r="M941" s="35"/>
    </row>
    <row r="942" spans="1:13">
      <c r="A942" s="35">
        <v>40.995772154846676</v>
      </c>
      <c r="B942" s="35">
        <v>30.438780717143377</v>
      </c>
      <c r="C942" s="35">
        <v>234.37175481327577</v>
      </c>
      <c r="D942" s="96">
        <f>Data__2[[#This Row],[Project_1]]/J$4</f>
        <v>0.27330514769897785</v>
      </c>
      <c r="E942" s="96">
        <f>Data__2[[#This Row],[Project_2]]/K$4</f>
        <v>0.20292520478095585</v>
      </c>
      <c r="F942" s="96">
        <f>Data__2[[#This Row],[Market]]/L$4</f>
        <v>0.23437175481327577</v>
      </c>
      <c r="G942" s="35">
        <f>L$24*Data__2[[#This Row],[Return Market]]*J$4</f>
        <v>13.020653045182002</v>
      </c>
      <c r="H942" s="35">
        <f>M$24*Data__2[[#This Row],[Return Market]]*K$4</f>
        <v>13.671685697441104</v>
      </c>
      <c r="I942" s="35"/>
      <c r="J942" s="35"/>
      <c r="K942" s="35"/>
      <c r="L942" s="35"/>
      <c r="M942" s="35"/>
    </row>
    <row r="943" spans="1:13">
      <c r="A943" s="35">
        <v>-11.114904255519441</v>
      </c>
      <c r="B943" s="35">
        <v>-14.040708265584929</v>
      </c>
      <c r="C943" s="35">
        <v>-132.42486063356276</v>
      </c>
      <c r="D943" s="96">
        <f>Data__2[[#This Row],[Project_1]]/J$4</f>
        <v>-7.4099361703462943E-2</v>
      </c>
      <c r="E943" s="96">
        <f>Data__2[[#This Row],[Project_2]]/K$4</f>
        <v>-9.3604721770566196E-2</v>
      </c>
      <c r="F943" s="96">
        <f>Data__2[[#This Row],[Market]]/L$4</f>
        <v>-0.13242486063356276</v>
      </c>
      <c r="G943" s="35">
        <f>L$24*Data__2[[#This Row],[Return Market]]*J$4</f>
        <v>-7.3569367018646066</v>
      </c>
      <c r="H943" s="35">
        <f>M$24*Data__2[[#This Row],[Return Market]]*K$4</f>
        <v>-7.7247835369578377</v>
      </c>
      <c r="I943" s="35"/>
      <c r="J943" s="35"/>
      <c r="K943" s="35"/>
      <c r="L943" s="35"/>
      <c r="M943" s="35"/>
    </row>
    <row r="944" spans="1:13">
      <c r="A944" s="35">
        <v>12.940797850972265</v>
      </c>
      <c r="B944" s="35">
        <v>12.060305413481061</v>
      </c>
      <c r="C944" s="35">
        <v>145.49138604305443</v>
      </c>
      <c r="D944" s="96">
        <f>Data__2[[#This Row],[Project_1]]/J$4</f>
        <v>8.6271985673148435E-2</v>
      </c>
      <c r="E944" s="96">
        <f>Data__2[[#This Row],[Project_2]]/K$4</f>
        <v>8.0402036089873744E-2</v>
      </c>
      <c r="F944" s="96">
        <f>Data__2[[#This Row],[Market]]/L$4</f>
        <v>0.14549138604305442</v>
      </c>
      <c r="G944" s="35">
        <f>L$24*Data__2[[#This Row],[Return Market]]*J$4</f>
        <v>8.0828547801696988</v>
      </c>
      <c r="H944" s="35">
        <f>M$24*Data__2[[#This Row],[Return Market]]*K$4</f>
        <v>8.4869975191781855</v>
      </c>
      <c r="I944" s="35"/>
      <c r="J944" s="35"/>
      <c r="K944" s="35"/>
      <c r="L944" s="35"/>
      <c r="M944" s="35"/>
    </row>
    <row r="945" spans="1:13">
      <c r="A945" s="35">
        <v>18.035236324551313</v>
      </c>
      <c r="B945" s="35">
        <v>30.613522830634732</v>
      </c>
      <c r="C945" s="35">
        <v>194.66232019826458</v>
      </c>
      <c r="D945" s="96">
        <f>Data__2[[#This Row],[Project_1]]/J$4</f>
        <v>0.12023490883034209</v>
      </c>
      <c r="E945" s="96">
        <f>Data__2[[#This Row],[Project_2]]/K$4</f>
        <v>0.20409015220423155</v>
      </c>
      <c r="F945" s="96">
        <f>Data__2[[#This Row],[Market]]/L$4</f>
        <v>0.19466232019826457</v>
      </c>
      <c r="G945" s="35">
        <f>L$24*Data__2[[#This Row],[Return Market]]*J$4</f>
        <v>10.814573344348043</v>
      </c>
      <c r="H945" s="35">
        <f>M$24*Data__2[[#This Row],[Return Market]]*K$4</f>
        <v>11.355302011565449</v>
      </c>
      <c r="I945" s="35"/>
      <c r="J945" s="35"/>
      <c r="K945" s="35"/>
      <c r="L945" s="35"/>
      <c r="M945" s="35"/>
    </row>
    <row r="946" spans="1:13">
      <c r="A946" s="35">
        <v>19.744122833465099</v>
      </c>
      <c r="B946" s="35">
        <v>13.147979958511971</v>
      </c>
      <c r="C946" s="35">
        <v>154.82034250304656</v>
      </c>
      <c r="D946" s="96">
        <f>Data__2[[#This Row],[Project_1]]/J$4</f>
        <v>0.131627485556434</v>
      </c>
      <c r="E946" s="96">
        <f>Data__2[[#This Row],[Project_2]]/K$4</f>
        <v>8.7653199723413136E-2</v>
      </c>
      <c r="F946" s="96">
        <f>Data__2[[#This Row],[Market]]/L$4</f>
        <v>0.15482034250304655</v>
      </c>
      <c r="G946" s="35">
        <f>L$24*Data__2[[#This Row],[Return Market]]*J$4</f>
        <v>8.6011301390581512</v>
      </c>
      <c r="H946" s="35">
        <f>M$24*Data__2[[#This Row],[Return Market]]*K$4</f>
        <v>9.0311866460110597</v>
      </c>
      <c r="I946" s="35"/>
      <c r="J946" s="35"/>
      <c r="K946" s="35"/>
      <c r="L946" s="35"/>
      <c r="M946" s="35"/>
    </row>
    <row r="947" spans="1:13">
      <c r="A947" s="35">
        <v>1.1904746662507328</v>
      </c>
      <c r="B947" s="35">
        <v>15.492274092511256</v>
      </c>
      <c r="C947" s="35">
        <v>-8.9372273846549888E-2</v>
      </c>
      <c r="D947" s="96">
        <f>Data__2[[#This Row],[Project_1]]/J$4</f>
        <v>7.9364977750048856E-3</v>
      </c>
      <c r="E947" s="96">
        <f>Data__2[[#This Row],[Project_2]]/K$4</f>
        <v>0.10328182728340837</v>
      </c>
      <c r="F947" s="96">
        <f>Data__2[[#This Row],[Market]]/L$4</f>
        <v>-8.9372273846549885E-5</v>
      </c>
      <c r="G947" s="35">
        <f>L$24*Data__2[[#This Row],[Return Market]]*J$4</f>
        <v>-4.9651263248083324E-3</v>
      </c>
      <c r="H947" s="35">
        <f>M$24*Data__2[[#This Row],[Return Market]]*K$4</f>
        <v>-5.2133826410487505E-3</v>
      </c>
      <c r="I947" s="35"/>
      <c r="J947" s="35"/>
      <c r="K947" s="35"/>
      <c r="L947" s="35"/>
      <c r="M947" s="35"/>
    </row>
    <row r="948" spans="1:13">
      <c r="A948" s="35">
        <v>-17.380097219466759</v>
      </c>
      <c r="B948" s="35">
        <v>23.704616882504034</v>
      </c>
      <c r="C948" s="35">
        <v>102.11929319809744</v>
      </c>
      <c r="D948" s="96">
        <f>Data__2[[#This Row],[Project_1]]/J$4</f>
        <v>-0.11586731479644506</v>
      </c>
      <c r="E948" s="96">
        <f>Data__2[[#This Row],[Project_2]]/K$4</f>
        <v>0.15803077921669356</v>
      </c>
      <c r="F948" s="96">
        <f>Data__2[[#This Row],[Market]]/L$4</f>
        <v>0.10211929319809744</v>
      </c>
      <c r="G948" s="35">
        <f>L$24*Data__2[[#This Row],[Return Market]]*J$4</f>
        <v>5.6732940665609757</v>
      </c>
      <c r="H948" s="35">
        <f>M$24*Data__2[[#This Row],[Return Market]]*K$4</f>
        <v>5.9569587698890247</v>
      </c>
      <c r="I948" s="35"/>
      <c r="J948" s="35"/>
      <c r="K948" s="35"/>
      <c r="L948" s="35"/>
      <c r="M948" s="35"/>
    </row>
    <row r="949" spans="1:13">
      <c r="A949" s="35">
        <v>-27.581885699422273</v>
      </c>
      <c r="B949" s="35">
        <v>-6.9905684365335823</v>
      </c>
      <c r="C949" s="35">
        <v>-202.46568646179156</v>
      </c>
      <c r="D949" s="96">
        <f>Data__2[[#This Row],[Project_1]]/J$4</f>
        <v>-0.1838792379961485</v>
      </c>
      <c r="E949" s="96">
        <f>Data__2[[#This Row],[Project_2]]/K$4</f>
        <v>-4.6603789576890549E-2</v>
      </c>
      <c r="F949" s="96">
        <f>Data__2[[#This Row],[Market]]/L$4</f>
        <v>-0.20246568646179156</v>
      </c>
      <c r="G949" s="35">
        <f>L$24*Data__2[[#This Row],[Return Market]]*J$4</f>
        <v>-11.248093692321767</v>
      </c>
      <c r="H949" s="35">
        <f>M$24*Data__2[[#This Row],[Return Market]]*K$4</f>
        <v>-11.810498376937856</v>
      </c>
      <c r="I949" s="35"/>
      <c r="J949" s="35"/>
      <c r="K949" s="35"/>
      <c r="L949" s="35"/>
      <c r="M949" s="35"/>
    </row>
    <row r="950" spans="1:13">
      <c r="A950" s="35">
        <v>14.290825473159241</v>
      </c>
      <c r="B950" s="35">
        <v>6.1819441529486081</v>
      </c>
      <c r="C950" s="35">
        <v>166.27396721608073</v>
      </c>
      <c r="D950" s="96">
        <f>Data__2[[#This Row],[Project_1]]/J$4</f>
        <v>9.5272169821061611E-2</v>
      </c>
      <c r="E950" s="96">
        <f>Data__2[[#This Row],[Project_2]]/K$4</f>
        <v>4.1212961019657386E-2</v>
      </c>
      <c r="F950" s="96">
        <f>Data__2[[#This Row],[Market]]/L$4</f>
        <v>0.16627396721608073</v>
      </c>
      <c r="G950" s="35">
        <f>L$24*Data__2[[#This Row],[Return Market]]*J$4</f>
        <v>9.2374426231156068</v>
      </c>
      <c r="H950" s="35">
        <f>M$24*Data__2[[#This Row],[Return Market]]*K$4</f>
        <v>9.6993147542713896</v>
      </c>
      <c r="I950" s="35"/>
      <c r="J950" s="35"/>
      <c r="K950" s="35"/>
      <c r="L950" s="35"/>
      <c r="M950" s="35"/>
    </row>
    <row r="951" spans="1:13">
      <c r="A951" s="35">
        <v>-8.647986431390116</v>
      </c>
      <c r="B951" s="35">
        <v>-19.055798751097104</v>
      </c>
      <c r="C951" s="35">
        <v>-108.4221283428559</v>
      </c>
      <c r="D951" s="96">
        <f>Data__2[[#This Row],[Project_1]]/J$4</f>
        <v>-5.7653242875934103E-2</v>
      </c>
      <c r="E951" s="96">
        <f>Data__2[[#This Row],[Project_2]]/K$4</f>
        <v>-0.12703865834064737</v>
      </c>
      <c r="F951" s="96">
        <f>Data__2[[#This Row],[Market]]/L$4</f>
        <v>-0.1084221283428559</v>
      </c>
      <c r="G951" s="35">
        <f>L$24*Data__2[[#This Row],[Return Market]]*J$4</f>
        <v>-6.0234515746031132</v>
      </c>
      <c r="H951" s="35">
        <f>M$24*Data__2[[#This Row],[Return Market]]*K$4</f>
        <v>-6.3246241533332688</v>
      </c>
      <c r="I951" s="35"/>
      <c r="J951" s="35"/>
      <c r="K951" s="35"/>
      <c r="L951" s="35"/>
      <c r="M951" s="35"/>
    </row>
    <row r="952" spans="1:13">
      <c r="A952" s="35">
        <v>-2.298609162102677</v>
      </c>
      <c r="B952" s="35">
        <v>6.8815452999908633</v>
      </c>
      <c r="C952" s="35">
        <v>72.426769214527042</v>
      </c>
      <c r="D952" s="96">
        <f>Data__2[[#This Row],[Project_1]]/J$4</f>
        <v>-1.5324061080684513E-2</v>
      </c>
      <c r="E952" s="96">
        <f>Data__2[[#This Row],[Project_2]]/K$4</f>
        <v>4.5876968666605754E-2</v>
      </c>
      <c r="F952" s="96">
        <f>Data__2[[#This Row],[Market]]/L$4</f>
        <v>7.2426769214527037E-2</v>
      </c>
      <c r="G952" s="35">
        <f>L$24*Data__2[[#This Row],[Return Market]]*J$4</f>
        <v>4.0237094008070624</v>
      </c>
      <c r="H952" s="35">
        <f>M$24*Data__2[[#This Row],[Return Market]]*K$4</f>
        <v>4.2248948708474163</v>
      </c>
      <c r="I952" s="35"/>
      <c r="J952" s="35"/>
      <c r="K952" s="35"/>
      <c r="L952" s="35"/>
      <c r="M952" s="35"/>
    </row>
    <row r="953" spans="1:13">
      <c r="A953" s="35">
        <v>6.0244834691404225</v>
      </c>
      <c r="B953" s="35">
        <v>-12.275012028188335</v>
      </c>
      <c r="C953" s="35">
        <v>-221.00788188858934</v>
      </c>
      <c r="D953" s="96">
        <f>Data__2[[#This Row],[Project_1]]/J$4</f>
        <v>4.0163223127602815E-2</v>
      </c>
      <c r="E953" s="96">
        <f>Data__2[[#This Row],[Project_2]]/K$4</f>
        <v>-8.1833413521255574E-2</v>
      </c>
      <c r="F953" s="96">
        <f>Data__2[[#This Row],[Market]]/L$4</f>
        <v>-0.22100788188858933</v>
      </c>
      <c r="G953" s="35">
        <f>L$24*Data__2[[#This Row],[Return Market]]*J$4</f>
        <v>-12.278215660477199</v>
      </c>
      <c r="H953" s="35">
        <f>M$24*Data__2[[#This Row],[Return Market]]*K$4</f>
        <v>-12.892126443501063</v>
      </c>
      <c r="I953" s="35"/>
      <c r="J953" s="35"/>
      <c r="K953" s="35"/>
      <c r="L953" s="35"/>
      <c r="M953" s="35"/>
    </row>
    <row r="954" spans="1:13">
      <c r="A954" s="35">
        <v>-16.684265757509433</v>
      </c>
      <c r="B954" s="35">
        <v>9.5342326894997296</v>
      </c>
      <c r="C954" s="35">
        <v>-53.179034699843868</v>
      </c>
      <c r="D954" s="96">
        <f>Data__2[[#This Row],[Project_1]]/J$4</f>
        <v>-0.11122843838339622</v>
      </c>
      <c r="E954" s="96">
        <f>Data__2[[#This Row],[Project_2]]/K$4</f>
        <v>6.3561551263331531E-2</v>
      </c>
      <c r="F954" s="96">
        <f>Data__2[[#This Row],[Market]]/L$4</f>
        <v>-5.317903469984387E-2</v>
      </c>
      <c r="G954" s="35">
        <f>L$24*Data__2[[#This Row],[Return Market]]*J$4</f>
        <v>-2.9543908166579964</v>
      </c>
      <c r="H954" s="35">
        <f>M$24*Data__2[[#This Row],[Return Market]]*K$4</f>
        <v>-3.1021103574908966</v>
      </c>
      <c r="I954" s="35"/>
      <c r="J954" s="35"/>
      <c r="K954" s="35"/>
      <c r="L954" s="35"/>
      <c r="M954" s="35"/>
    </row>
    <row r="955" spans="1:13">
      <c r="A955" s="35">
        <v>15.864635713315511</v>
      </c>
      <c r="B955" s="35">
        <v>4.2373126370329448</v>
      </c>
      <c r="C955" s="35">
        <v>128.39075603975269</v>
      </c>
      <c r="D955" s="96">
        <f>Data__2[[#This Row],[Project_1]]/J$4</f>
        <v>0.10576423808877007</v>
      </c>
      <c r="E955" s="96">
        <f>Data__2[[#This Row],[Project_2]]/K$4</f>
        <v>2.8248750913552965E-2</v>
      </c>
      <c r="F955" s="96">
        <f>Data__2[[#This Row],[Market]]/L$4</f>
        <v>0.1283907560397527</v>
      </c>
      <c r="G955" s="35">
        <f>L$24*Data__2[[#This Row],[Return Market]]*J$4</f>
        <v>7.1328197799862689</v>
      </c>
      <c r="H955" s="35">
        <f>M$24*Data__2[[#This Row],[Return Market]]*K$4</f>
        <v>7.4894607689855839</v>
      </c>
      <c r="I955" s="35"/>
      <c r="J955" s="35"/>
      <c r="K955" s="35"/>
      <c r="L955" s="35"/>
      <c r="M955" s="35"/>
    </row>
    <row r="956" spans="1:13">
      <c r="A956" s="35">
        <v>47.765894770365861</v>
      </c>
      <c r="B956" s="35">
        <v>12.882055003221273</v>
      </c>
      <c r="C956" s="35">
        <v>183.15878531684848</v>
      </c>
      <c r="D956" s="96">
        <f>Data__2[[#This Row],[Project_1]]/J$4</f>
        <v>0.31843929846910574</v>
      </c>
      <c r="E956" s="96">
        <f>Data__2[[#This Row],[Project_2]]/K$4</f>
        <v>8.5880366688141821E-2</v>
      </c>
      <c r="F956" s="96">
        <f>Data__2[[#This Row],[Market]]/L$4</f>
        <v>0.18315878531684848</v>
      </c>
      <c r="G956" s="35">
        <f>L$24*Data__2[[#This Row],[Return Market]]*J$4</f>
        <v>10.175488073158261</v>
      </c>
      <c r="H956" s="35">
        <f>M$24*Data__2[[#This Row],[Return Market]]*K$4</f>
        <v>10.684262476816174</v>
      </c>
      <c r="I956" s="35"/>
      <c r="J956" s="35"/>
      <c r="K956" s="35"/>
      <c r="L956" s="35"/>
      <c r="M956" s="35"/>
    </row>
    <row r="957" spans="1:13">
      <c r="A957" s="35">
        <v>33.687584550457913</v>
      </c>
      <c r="B957" s="35">
        <v>12.989465402592018</v>
      </c>
      <c r="C957" s="35">
        <v>106.81549372264938</v>
      </c>
      <c r="D957" s="96">
        <f>Data__2[[#This Row],[Project_1]]/J$4</f>
        <v>0.22458389700305276</v>
      </c>
      <c r="E957" s="96">
        <f>Data__2[[#This Row],[Project_2]]/K$4</f>
        <v>8.6596436017280121E-2</v>
      </c>
      <c r="F957" s="96">
        <f>Data__2[[#This Row],[Market]]/L$4</f>
        <v>0.10681549372264938</v>
      </c>
      <c r="G957" s="35">
        <f>L$24*Data__2[[#This Row],[Return Market]]*J$4</f>
        <v>5.9341940957027504</v>
      </c>
      <c r="H957" s="35">
        <f>M$24*Data__2[[#This Row],[Return Market]]*K$4</f>
        <v>6.2309038004878889</v>
      </c>
      <c r="I957" s="35"/>
      <c r="J957" s="35"/>
      <c r="K957" s="35"/>
      <c r="L957" s="35"/>
      <c r="M957" s="35"/>
    </row>
    <row r="958" spans="1:13">
      <c r="A958" s="35">
        <v>-1.084802002963734</v>
      </c>
      <c r="B958" s="35">
        <v>15.813313230865036</v>
      </c>
      <c r="C958" s="35">
        <v>146.96481806247095</v>
      </c>
      <c r="D958" s="96">
        <f>Data__2[[#This Row],[Project_1]]/J$4</f>
        <v>-7.2320133530915601E-3</v>
      </c>
      <c r="E958" s="96">
        <f>Data__2[[#This Row],[Project_2]]/K$4</f>
        <v>0.10542208820576691</v>
      </c>
      <c r="F958" s="96">
        <f>Data__2[[#This Row],[Market]]/L$4</f>
        <v>0.14696481806247094</v>
      </c>
      <c r="G958" s="35">
        <f>L$24*Data__2[[#This Row],[Return Market]]*J$4</f>
        <v>8.1647121145817287</v>
      </c>
      <c r="H958" s="35">
        <f>M$24*Data__2[[#This Row],[Return Market]]*K$4</f>
        <v>8.5729477203108164</v>
      </c>
      <c r="I958" s="35"/>
      <c r="J958" s="35"/>
      <c r="K958" s="35"/>
      <c r="L958" s="35"/>
      <c r="M958" s="35"/>
    </row>
    <row r="959" spans="1:13">
      <c r="A959" s="35">
        <v>-23.448878828576163</v>
      </c>
      <c r="B959" s="35">
        <v>-4.6601013491338161</v>
      </c>
      <c r="C959" s="35">
        <v>-71.424290543418181</v>
      </c>
      <c r="D959" s="96">
        <f>Data__2[[#This Row],[Project_1]]/J$4</f>
        <v>-0.15632585885717443</v>
      </c>
      <c r="E959" s="96">
        <f>Data__2[[#This Row],[Project_2]]/K$4</f>
        <v>-3.1067342327558773E-2</v>
      </c>
      <c r="F959" s="96">
        <f>Data__2[[#This Row],[Market]]/L$4</f>
        <v>-7.1424290543418187E-2</v>
      </c>
      <c r="G959" s="35">
        <f>L$24*Data__2[[#This Row],[Return Market]]*J$4</f>
        <v>-3.9680161413010149</v>
      </c>
      <c r="H959" s="35">
        <f>M$24*Data__2[[#This Row],[Return Market]]*K$4</f>
        <v>-4.1664169483660665</v>
      </c>
      <c r="I959" s="35"/>
      <c r="J959" s="35"/>
      <c r="K959" s="35"/>
      <c r="L959" s="35"/>
      <c r="M959" s="35"/>
    </row>
    <row r="960" spans="1:13">
      <c r="A960" s="35">
        <v>-7.0330123474904873</v>
      </c>
      <c r="B960" s="35">
        <v>-10.100142778252234</v>
      </c>
      <c r="C960" s="35">
        <v>54.87941382670958</v>
      </c>
      <c r="D960" s="96">
        <f>Data__2[[#This Row],[Project_1]]/J$4</f>
        <v>-4.6886748983269916E-2</v>
      </c>
      <c r="E960" s="96">
        <f>Data__2[[#This Row],[Project_2]]/K$4</f>
        <v>-6.7334285188348234E-2</v>
      </c>
      <c r="F960" s="96">
        <f>Data__2[[#This Row],[Market]]/L$4</f>
        <v>5.4879413826709578E-2</v>
      </c>
      <c r="G960" s="35">
        <f>L$24*Data__2[[#This Row],[Return Market]]*J$4</f>
        <v>3.0488563237060911</v>
      </c>
      <c r="H960" s="35">
        <f>M$24*Data__2[[#This Row],[Return Market]]*K$4</f>
        <v>3.2012991398913964</v>
      </c>
      <c r="I960" s="35"/>
      <c r="J960" s="35"/>
      <c r="K960" s="35"/>
      <c r="L960" s="35"/>
      <c r="M960" s="35"/>
    </row>
    <row r="961" spans="1:13">
      <c r="A961" s="35">
        <v>19.284870881687233</v>
      </c>
      <c r="B961" s="35">
        <v>3.6652735048236451</v>
      </c>
      <c r="C961" s="35">
        <v>46.440642837725328</v>
      </c>
      <c r="D961" s="96">
        <f>Data__2[[#This Row],[Project_1]]/J$4</f>
        <v>0.12856580587791488</v>
      </c>
      <c r="E961" s="96">
        <f>Data__2[[#This Row],[Project_2]]/K$4</f>
        <v>2.44351566988243E-2</v>
      </c>
      <c r="F961" s="96">
        <f>Data__2[[#This Row],[Market]]/L$4</f>
        <v>4.6440642837725331E-2</v>
      </c>
      <c r="G961" s="35">
        <f>L$24*Data__2[[#This Row],[Return Market]]*J$4</f>
        <v>2.5800357132069656</v>
      </c>
      <c r="H961" s="35">
        <f>M$24*Data__2[[#This Row],[Return Market]]*K$4</f>
        <v>2.7090374988673145</v>
      </c>
      <c r="I961" s="35"/>
      <c r="J961" s="35"/>
      <c r="K961" s="35"/>
      <c r="L961" s="35"/>
      <c r="M961" s="35"/>
    </row>
    <row r="962" spans="1:13">
      <c r="A962" s="35">
        <v>23.686064189804725</v>
      </c>
      <c r="B962" s="35">
        <v>9.2719595477947774</v>
      </c>
      <c r="C962" s="35">
        <v>127.23418705332298</v>
      </c>
      <c r="D962" s="96">
        <f>Data__2[[#This Row],[Project_1]]/J$4</f>
        <v>0.15790709459869817</v>
      </c>
      <c r="E962" s="96">
        <f>Data__2[[#This Row],[Project_2]]/K$4</f>
        <v>6.1813063651965185E-2</v>
      </c>
      <c r="F962" s="96">
        <f>Data__2[[#This Row],[Market]]/L$4</f>
        <v>0.12723418705332298</v>
      </c>
      <c r="G962" s="35">
        <f>L$24*Data__2[[#This Row],[Return Market]]*J$4</f>
        <v>7.0685659474068396</v>
      </c>
      <c r="H962" s="35">
        <f>M$24*Data__2[[#This Row],[Return Market]]*K$4</f>
        <v>7.4219942447771832</v>
      </c>
      <c r="I962" s="35"/>
      <c r="J962" s="35"/>
      <c r="K962" s="35"/>
      <c r="L962" s="35"/>
      <c r="M962" s="35"/>
    </row>
    <row r="963" spans="1:13">
      <c r="A963" s="35">
        <v>-4.0971926731146873</v>
      </c>
      <c r="B963" s="35">
        <v>-2.0751868268642255</v>
      </c>
      <c r="C963" s="35">
        <v>-3.3822862996114083</v>
      </c>
      <c r="D963" s="96">
        <f>Data__2[[#This Row],[Project_1]]/J$4</f>
        <v>-2.7314617820764581E-2</v>
      </c>
      <c r="E963" s="96">
        <f>Data__2[[#This Row],[Project_2]]/K$4</f>
        <v>-1.3834578845761503E-2</v>
      </c>
      <c r="F963" s="96">
        <f>Data__2[[#This Row],[Market]]/L$4</f>
        <v>-3.3822862996114081E-3</v>
      </c>
      <c r="G963" s="35">
        <f>L$24*Data__2[[#This Row],[Return Market]]*J$4</f>
        <v>-0.18790479442285621</v>
      </c>
      <c r="H963" s="35">
        <f>M$24*Data__2[[#This Row],[Return Market]]*K$4</f>
        <v>-0.19730003414399908</v>
      </c>
      <c r="I963" s="35"/>
      <c r="J963" s="35"/>
      <c r="K963" s="35"/>
      <c r="L963" s="35"/>
      <c r="M963" s="35"/>
    </row>
    <row r="964" spans="1:13">
      <c r="A964" s="35">
        <v>33.04005201484123</v>
      </c>
      <c r="B964" s="35">
        <v>5.2252682322830308</v>
      </c>
      <c r="C964" s="35">
        <v>46.57177983317797</v>
      </c>
      <c r="D964" s="96">
        <f>Data__2[[#This Row],[Project_1]]/J$4</f>
        <v>0.22026701343227487</v>
      </c>
      <c r="E964" s="96">
        <f>Data__2[[#This Row],[Project_2]]/K$4</f>
        <v>3.483512154855354E-2</v>
      </c>
      <c r="F964" s="96">
        <f>Data__2[[#This Row],[Market]]/L$4</f>
        <v>4.6571779833177972E-2</v>
      </c>
      <c r="G964" s="35">
        <f>L$24*Data__2[[#This Row],[Return Market]]*J$4</f>
        <v>2.5873211018432238</v>
      </c>
      <c r="H964" s="35">
        <f>M$24*Data__2[[#This Row],[Return Market]]*K$4</f>
        <v>2.716687156935385</v>
      </c>
      <c r="I964" s="35"/>
      <c r="J964" s="35"/>
      <c r="K964" s="35"/>
      <c r="L964" s="35"/>
      <c r="M964" s="35"/>
    </row>
    <row r="965" spans="1:13">
      <c r="A965" s="35">
        <v>-21.842664194494667</v>
      </c>
      <c r="B965" s="35">
        <v>6.1096027322257562</v>
      </c>
      <c r="C965" s="35">
        <v>38.627336487619921</v>
      </c>
      <c r="D965" s="96">
        <f>Data__2[[#This Row],[Project_1]]/J$4</f>
        <v>-0.14561776129663112</v>
      </c>
      <c r="E965" s="96">
        <f>Data__2[[#This Row],[Project_2]]/K$4</f>
        <v>4.0730684881505039E-2</v>
      </c>
      <c r="F965" s="96">
        <f>Data__2[[#This Row],[Market]]/L$4</f>
        <v>3.8627336487619922E-2</v>
      </c>
      <c r="G965" s="35">
        <f>L$24*Data__2[[#This Row],[Return Market]]*J$4</f>
        <v>2.1459631382011093</v>
      </c>
      <c r="H965" s="35">
        <f>M$24*Data__2[[#This Row],[Return Market]]*K$4</f>
        <v>2.253261295111165</v>
      </c>
      <c r="I965" s="35"/>
      <c r="J965" s="35"/>
      <c r="K965" s="35"/>
      <c r="L965" s="35"/>
      <c r="M965" s="35"/>
    </row>
    <row r="966" spans="1:13">
      <c r="A966" s="35">
        <v>7.3436149377021049</v>
      </c>
      <c r="B966" s="35">
        <v>9.1628129246695114</v>
      </c>
      <c r="C966" s="35">
        <v>210.67121914981436</v>
      </c>
      <c r="D966" s="96">
        <f>Data__2[[#This Row],[Project_1]]/J$4</f>
        <v>4.8957432918014035E-2</v>
      </c>
      <c r="E966" s="96">
        <f>Data__2[[#This Row],[Project_2]]/K$4</f>
        <v>6.1085419497796743E-2</v>
      </c>
      <c r="F966" s="96">
        <f>Data__2[[#This Row],[Market]]/L$4</f>
        <v>0.21067121914981438</v>
      </c>
      <c r="G966" s="35">
        <f>L$24*Data__2[[#This Row],[Return Market]]*J$4</f>
        <v>11.703956619434145</v>
      </c>
      <c r="H966" s="35">
        <f>M$24*Data__2[[#This Row],[Return Market]]*K$4</f>
        <v>12.289154450405853</v>
      </c>
      <c r="I966" s="35"/>
      <c r="J966" s="35"/>
      <c r="K966" s="35"/>
      <c r="L966" s="35"/>
      <c r="M966" s="35"/>
    </row>
    <row r="967" spans="1:13">
      <c r="A967" s="35">
        <v>15.524779403983047</v>
      </c>
      <c r="B967" s="35">
        <v>2.3195719213569408</v>
      </c>
      <c r="C967" s="35">
        <v>-55.604949869056696</v>
      </c>
      <c r="D967" s="96">
        <f>Data__2[[#This Row],[Project_1]]/J$4</f>
        <v>0.10349852935988697</v>
      </c>
      <c r="E967" s="96">
        <f>Data__2[[#This Row],[Project_2]]/K$4</f>
        <v>1.5463812809046271E-2</v>
      </c>
      <c r="F967" s="96">
        <f>Data__2[[#This Row],[Market]]/L$4</f>
        <v>-5.5604949869056695E-2</v>
      </c>
      <c r="G967" s="35">
        <f>L$24*Data__2[[#This Row],[Return Market]]*J$4</f>
        <v>-3.0891638816142644</v>
      </c>
      <c r="H967" s="35">
        <f>M$24*Data__2[[#This Row],[Return Market]]*K$4</f>
        <v>-3.2436220756949781</v>
      </c>
      <c r="I967" s="35"/>
      <c r="J967" s="35"/>
      <c r="K967" s="35"/>
      <c r="L967" s="35"/>
      <c r="M967" s="35"/>
    </row>
    <row r="968" spans="1:13">
      <c r="A968" s="35">
        <v>-5.3764676634766566</v>
      </c>
      <c r="B968" s="35">
        <v>-6.1846975381229363</v>
      </c>
      <c r="C968" s="35">
        <v>-45.259352876196061</v>
      </c>
      <c r="D968" s="96">
        <f>Data__2[[#This Row],[Project_1]]/J$4</f>
        <v>-3.5843117756511042E-2</v>
      </c>
      <c r="E968" s="96">
        <f>Data__2[[#This Row],[Project_2]]/K$4</f>
        <v>-4.1231316920819577E-2</v>
      </c>
      <c r="F968" s="96">
        <f>Data__2[[#This Row],[Market]]/L$4</f>
        <v>-4.5259352876196063E-2</v>
      </c>
      <c r="G968" s="35">
        <f>L$24*Data__2[[#This Row],[Return Market]]*J$4</f>
        <v>-2.5144084931220063</v>
      </c>
      <c r="H968" s="35">
        <f>M$24*Data__2[[#This Row],[Return Market]]*K$4</f>
        <v>-2.6401289177781071</v>
      </c>
      <c r="I968" s="35"/>
      <c r="J968" s="35"/>
      <c r="K968" s="35"/>
      <c r="L968" s="35"/>
      <c r="M968" s="35"/>
    </row>
    <row r="969" spans="1:13">
      <c r="A969" s="35">
        <v>19.144760318075694</v>
      </c>
      <c r="B969" s="35">
        <v>21.090204953523987</v>
      </c>
      <c r="C969" s="35">
        <v>-50.703128027894905</v>
      </c>
      <c r="D969" s="96">
        <f>Data__2[[#This Row],[Project_1]]/J$4</f>
        <v>0.12763173545383796</v>
      </c>
      <c r="E969" s="96">
        <f>Data__2[[#This Row],[Project_2]]/K$4</f>
        <v>0.14060136635682657</v>
      </c>
      <c r="F969" s="96">
        <f>Data__2[[#This Row],[Market]]/L$4</f>
        <v>-5.0703128027894909E-2</v>
      </c>
      <c r="G969" s="35">
        <f>L$24*Data__2[[#This Row],[Return Market]]*J$4</f>
        <v>-2.8168404459941647</v>
      </c>
      <c r="H969" s="35">
        <f>M$24*Data__2[[#This Row],[Return Market]]*K$4</f>
        <v>-2.9576824682938736</v>
      </c>
      <c r="I969" s="35"/>
      <c r="J969" s="35"/>
      <c r="K969" s="35"/>
      <c r="L969" s="35"/>
      <c r="M969" s="35"/>
    </row>
    <row r="970" spans="1:13">
      <c r="A970" s="35">
        <v>12.125774086479279</v>
      </c>
      <c r="B970" s="35">
        <v>27.174875539167264</v>
      </c>
      <c r="C970" s="35">
        <v>141.30459580660627</v>
      </c>
      <c r="D970" s="96">
        <f>Data__2[[#This Row],[Project_1]]/J$4</f>
        <v>8.0838493909861864E-2</v>
      </c>
      <c r="E970" s="96">
        <f>Data__2[[#This Row],[Project_2]]/K$4</f>
        <v>0.18116583692778176</v>
      </c>
      <c r="F970" s="96">
        <f>Data__2[[#This Row],[Market]]/L$4</f>
        <v>0.14130459580660626</v>
      </c>
      <c r="G970" s="35">
        <f>L$24*Data__2[[#This Row],[Return Market]]*J$4</f>
        <v>7.8502553225892457</v>
      </c>
      <c r="H970" s="35">
        <f>M$24*Data__2[[#This Row],[Return Market]]*K$4</f>
        <v>8.2427680887187087</v>
      </c>
      <c r="I970" s="35"/>
      <c r="J970" s="35"/>
      <c r="K970" s="35"/>
      <c r="L970" s="35"/>
      <c r="M970" s="35"/>
    </row>
    <row r="971" spans="1:13">
      <c r="A971" s="35">
        <v>51.188195542440759</v>
      </c>
      <c r="B971" s="35">
        <v>31.239102046460157</v>
      </c>
      <c r="C971" s="35">
        <v>436.94781891167219</v>
      </c>
      <c r="D971" s="96">
        <f>Data__2[[#This Row],[Project_1]]/J$4</f>
        <v>0.34125463694960506</v>
      </c>
      <c r="E971" s="96">
        <f>Data__2[[#This Row],[Project_2]]/K$4</f>
        <v>0.20826068030973438</v>
      </c>
      <c r="F971" s="96">
        <f>Data__2[[#This Row],[Market]]/L$4</f>
        <v>0.43694781891167217</v>
      </c>
      <c r="G971" s="35">
        <f>L$24*Data__2[[#This Row],[Return Market]]*J$4</f>
        <v>24.274878828426257</v>
      </c>
      <c r="H971" s="35">
        <f>M$24*Data__2[[#This Row],[Return Market]]*K$4</f>
        <v>25.488622769847577</v>
      </c>
      <c r="I971" s="35"/>
      <c r="J971" s="35"/>
      <c r="K971" s="35"/>
      <c r="L971" s="35"/>
      <c r="M971" s="35"/>
    </row>
    <row r="972" spans="1:13">
      <c r="A972" s="35">
        <v>12.359023093059573</v>
      </c>
      <c r="B972" s="35">
        <v>18.692688710153739</v>
      </c>
      <c r="C972" s="35">
        <v>79.886269314244942</v>
      </c>
      <c r="D972" s="96">
        <f>Data__2[[#This Row],[Project_1]]/J$4</f>
        <v>8.2393487287063819E-2</v>
      </c>
      <c r="E972" s="96">
        <f>Data__2[[#This Row],[Project_2]]/K$4</f>
        <v>0.12461792473435826</v>
      </c>
      <c r="F972" s="96">
        <f>Data__2[[#This Row],[Market]]/L$4</f>
        <v>7.9886269314244945E-2</v>
      </c>
      <c r="G972" s="35">
        <f>L$24*Data__2[[#This Row],[Return Market]]*J$4</f>
        <v>4.4381260730136134</v>
      </c>
      <c r="H972" s="35">
        <f>M$24*Data__2[[#This Row],[Return Market]]*K$4</f>
        <v>4.6600323766642946</v>
      </c>
      <c r="I972" s="35"/>
      <c r="J972" s="35"/>
      <c r="K972" s="35"/>
      <c r="L972" s="35"/>
      <c r="M972" s="35"/>
    </row>
    <row r="973" spans="1:13">
      <c r="A973" s="35">
        <v>-2.4907518579127803</v>
      </c>
      <c r="B973" s="35">
        <v>-4.5171926220911214</v>
      </c>
      <c r="C973" s="35">
        <v>-97.837379680441671</v>
      </c>
      <c r="D973" s="96">
        <f>Data__2[[#This Row],[Project_1]]/J$4</f>
        <v>-1.6605012386085201E-2</v>
      </c>
      <c r="E973" s="96">
        <f>Data__2[[#This Row],[Project_2]]/K$4</f>
        <v>-3.0114617480607477E-2</v>
      </c>
      <c r="F973" s="96">
        <f>Data__2[[#This Row],[Market]]/L$4</f>
        <v>-9.7837379680441677E-2</v>
      </c>
      <c r="G973" s="35">
        <f>L$24*Data__2[[#This Row],[Return Market]]*J$4</f>
        <v>-5.4354099822467665</v>
      </c>
      <c r="H973" s="35">
        <f>M$24*Data__2[[#This Row],[Return Market]]*K$4</f>
        <v>-5.7071804813591056</v>
      </c>
      <c r="I973" s="35"/>
      <c r="J973" s="35"/>
      <c r="K973" s="35"/>
      <c r="L973" s="35"/>
      <c r="M973" s="35"/>
    </row>
    <row r="974" spans="1:13">
      <c r="A974" s="35">
        <v>-11.176616500137346</v>
      </c>
      <c r="B974" s="35">
        <v>6.0156661640074844</v>
      </c>
      <c r="C974" s="35">
        <v>198.87931005118477</v>
      </c>
      <c r="D974" s="96">
        <f>Data__2[[#This Row],[Project_1]]/J$4</f>
        <v>-7.451077666758231E-2</v>
      </c>
      <c r="E974" s="96">
        <f>Data__2[[#This Row],[Project_2]]/K$4</f>
        <v>4.0104441093383229E-2</v>
      </c>
      <c r="F974" s="96">
        <f>Data__2[[#This Row],[Market]]/L$4</f>
        <v>0.19887931005118478</v>
      </c>
      <c r="G974" s="35">
        <f>L$24*Data__2[[#This Row],[Return Market]]*J$4</f>
        <v>11.048850558399167</v>
      </c>
      <c r="H974" s="35">
        <f>M$24*Data__2[[#This Row],[Return Market]]*K$4</f>
        <v>11.601293086319128</v>
      </c>
      <c r="I974" s="35"/>
      <c r="J974" s="35"/>
      <c r="K974" s="35"/>
      <c r="L974" s="35"/>
      <c r="M974" s="35"/>
    </row>
    <row r="975" spans="1:13">
      <c r="A975" s="35">
        <v>37.840489924961645</v>
      </c>
      <c r="B975" s="35">
        <v>13.163400005031992</v>
      </c>
      <c r="C975" s="35">
        <v>192.7061379749091</v>
      </c>
      <c r="D975" s="96">
        <f>Data__2[[#This Row],[Project_1]]/J$4</f>
        <v>0.25226993283307764</v>
      </c>
      <c r="E975" s="96">
        <f>Data__2[[#This Row],[Project_2]]/K$4</f>
        <v>8.7756000033546611E-2</v>
      </c>
      <c r="F975" s="96">
        <f>Data__2[[#This Row],[Market]]/L$4</f>
        <v>0.1927061379749091</v>
      </c>
      <c r="G975" s="35">
        <f>L$24*Data__2[[#This Row],[Return Market]]*J$4</f>
        <v>10.70589655416163</v>
      </c>
      <c r="H975" s="35">
        <f>M$24*Data__2[[#This Row],[Return Market]]*K$4</f>
        <v>11.241191381869712</v>
      </c>
      <c r="I975" s="35"/>
      <c r="J975" s="35"/>
      <c r="K975" s="35"/>
      <c r="L975" s="35"/>
      <c r="M975" s="35"/>
    </row>
    <row r="976" spans="1:13">
      <c r="A976" s="35">
        <v>9.2973310046889228</v>
      </c>
      <c r="B976" s="35">
        <v>12.69019499157395</v>
      </c>
      <c r="C976" s="35">
        <v>-23.776166535524197</v>
      </c>
      <c r="D976" s="96">
        <f>Data__2[[#This Row],[Project_1]]/J$4</f>
        <v>6.1982206697926152E-2</v>
      </c>
      <c r="E976" s="96">
        <f>Data__2[[#This Row],[Project_2]]/K$4</f>
        <v>8.4601299943826327E-2</v>
      </c>
      <c r="F976" s="96">
        <f>Data__2[[#This Row],[Market]]/L$4</f>
        <v>-2.3776166535524196E-2</v>
      </c>
      <c r="G976" s="35">
        <f>L$24*Data__2[[#This Row],[Return Market]]*J$4</f>
        <v>-1.3208981408624567</v>
      </c>
      <c r="H976" s="35">
        <f>M$24*Data__2[[#This Row],[Return Market]]*K$4</f>
        <v>-1.38694304790558</v>
      </c>
      <c r="I976" s="35"/>
      <c r="J976" s="35"/>
      <c r="K976" s="35"/>
      <c r="L976" s="35"/>
      <c r="M976" s="35"/>
    </row>
    <row r="977" spans="1:13">
      <c r="A977" s="35">
        <v>25.07980326846663</v>
      </c>
      <c r="B977" s="35">
        <v>7.1868585889223509</v>
      </c>
      <c r="C977" s="35">
        <v>77.50321187062147</v>
      </c>
      <c r="D977" s="96">
        <f>Data__2[[#This Row],[Project_1]]/J$4</f>
        <v>0.1671986884564442</v>
      </c>
      <c r="E977" s="96">
        <f>Data__2[[#This Row],[Project_2]]/K$4</f>
        <v>4.7912390592815671E-2</v>
      </c>
      <c r="F977" s="96">
        <f>Data__2[[#This Row],[Market]]/L$4</f>
        <v>7.7503211870621466E-2</v>
      </c>
      <c r="G977" s="35">
        <f>L$24*Data__2[[#This Row],[Return Market]]*J$4</f>
        <v>4.3057339928123088</v>
      </c>
      <c r="H977" s="35">
        <f>M$24*Data__2[[#This Row],[Return Market]]*K$4</f>
        <v>4.5210206924529244</v>
      </c>
      <c r="I977" s="35"/>
      <c r="J977" s="35"/>
      <c r="K977" s="35"/>
      <c r="L977" s="35"/>
      <c r="M977" s="35"/>
    </row>
    <row r="978" spans="1:13">
      <c r="A978" s="35">
        <v>-22.645507027055203</v>
      </c>
      <c r="B978" s="35">
        <v>-12.598992660215806</v>
      </c>
      <c r="C978" s="35">
        <v>-3.0944638880849595</v>
      </c>
      <c r="D978" s="96">
        <f>Data__2[[#This Row],[Project_1]]/J$4</f>
        <v>-0.15097004684703469</v>
      </c>
      <c r="E978" s="96">
        <f>Data__2[[#This Row],[Project_2]]/K$4</f>
        <v>-8.3993284401438703E-2</v>
      </c>
      <c r="F978" s="96">
        <f>Data__2[[#This Row],[Market]]/L$4</f>
        <v>-3.0944638880849597E-3</v>
      </c>
      <c r="G978" s="35">
        <f>L$24*Data__2[[#This Row],[Return Market]]*J$4</f>
        <v>-0.17191466044916462</v>
      </c>
      <c r="H978" s="35">
        <f>M$24*Data__2[[#This Row],[Return Market]]*K$4</f>
        <v>-0.18051039347162287</v>
      </c>
      <c r="I978" s="35"/>
      <c r="J978" s="35"/>
      <c r="K978" s="35"/>
      <c r="L978" s="35"/>
      <c r="M978" s="35"/>
    </row>
    <row r="979" spans="1:13">
      <c r="A979" s="35">
        <v>-17.043345984956755</v>
      </c>
      <c r="B979" s="35">
        <v>-12.806559815789171</v>
      </c>
      <c r="C979" s="35">
        <v>-429.69448147130674</v>
      </c>
      <c r="D979" s="96">
        <f>Data__2[[#This Row],[Project_1]]/J$4</f>
        <v>-0.11362230656637837</v>
      </c>
      <c r="E979" s="96">
        <f>Data__2[[#This Row],[Project_2]]/K$4</f>
        <v>-8.5377065438594482E-2</v>
      </c>
      <c r="F979" s="96">
        <f>Data__2[[#This Row],[Market]]/L$4</f>
        <v>-0.42969448147130673</v>
      </c>
      <c r="G979" s="35">
        <f>L$24*Data__2[[#This Row],[Return Market]]*J$4</f>
        <v>-23.871915637294844</v>
      </c>
      <c r="H979" s="35">
        <f>M$24*Data__2[[#This Row],[Return Market]]*K$4</f>
        <v>-25.065511419159591</v>
      </c>
      <c r="I979" s="35"/>
      <c r="J979" s="35"/>
      <c r="K979" s="35"/>
      <c r="L979" s="35"/>
      <c r="M979" s="35"/>
    </row>
    <row r="980" spans="1:13">
      <c r="A980" s="35">
        <v>28.759088490238501</v>
      </c>
      <c r="B980" s="35">
        <v>20.717484300728486</v>
      </c>
      <c r="C980" s="35">
        <v>-46.896630921416147</v>
      </c>
      <c r="D980" s="96">
        <f>Data__2[[#This Row],[Project_1]]/J$4</f>
        <v>0.19172725660159001</v>
      </c>
      <c r="E980" s="96">
        <f>Data__2[[#This Row],[Project_2]]/K$4</f>
        <v>0.13811656200485659</v>
      </c>
      <c r="F980" s="96">
        <f>Data__2[[#This Row],[Market]]/L$4</f>
        <v>-4.6896630921416146E-2</v>
      </c>
      <c r="G980" s="35">
        <f>L$24*Data__2[[#This Row],[Return Market]]*J$4</f>
        <v>-2.6053683845231226</v>
      </c>
      <c r="H980" s="35">
        <f>M$24*Data__2[[#This Row],[Return Market]]*K$4</f>
        <v>-2.7356368037492786</v>
      </c>
      <c r="I980" s="35"/>
      <c r="J980" s="35"/>
      <c r="K980" s="35"/>
      <c r="L980" s="35"/>
      <c r="M980" s="35"/>
    </row>
    <row r="981" spans="1:13">
      <c r="A981" s="35">
        <v>25.094647787092644</v>
      </c>
      <c r="B981" s="35">
        <v>15.845312640761087</v>
      </c>
      <c r="C981" s="35">
        <v>298.21535566835172</v>
      </c>
      <c r="D981" s="96">
        <f>Data__2[[#This Row],[Project_1]]/J$4</f>
        <v>0.16729765191395096</v>
      </c>
      <c r="E981" s="96">
        <f>Data__2[[#This Row],[Project_2]]/K$4</f>
        <v>0.10563541760507392</v>
      </c>
      <c r="F981" s="96">
        <f>Data__2[[#This Row],[Market]]/L$4</f>
        <v>0.29821535566835172</v>
      </c>
      <c r="G981" s="35">
        <f>L$24*Data__2[[#This Row],[Return Market]]*J$4</f>
        <v>16.567519759352891</v>
      </c>
      <c r="H981" s="35">
        <f>M$24*Data__2[[#This Row],[Return Market]]*K$4</f>
        <v>17.395895747320541</v>
      </c>
      <c r="I981" s="35"/>
      <c r="J981" s="35"/>
      <c r="K981" s="35"/>
      <c r="L981" s="35"/>
      <c r="M981" s="35"/>
    </row>
    <row r="982" spans="1:13">
      <c r="A982" s="35">
        <v>-29.926585803808592</v>
      </c>
      <c r="B982" s="35">
        <v>-36.465941278904992</v>
      </c>
      <c r="C982" s="35">
        <v>-346.77065188398717</v>
      </c>
      <c r="D982" s="96">
        <f>Data__2[[#This Row],[Project_1]]/J$4</f>
        <v>-0.1995105720253906</v>
      </c>
      <c r="E982" s="96">
        <f>Data__2[[#This Row],[Project_2]]/K$4</f>
        <v>-0.24310627519269995</v>
      </c>
      <c r="F982" s="96">
        <f>Data__2[[#This Row],[Market]]/L$4</f>
        <v>-0.34677065188398715</v>
      </c>
      <c r="G982" s="35">
        <f>L$24*Data__2[[#This Row],[Return Market]]*J$4</f>
        <v>-19.265036215777087</v>
      </c>
      <c r="H982" s="35">
        <f>M$24*Data__2[[#This Row],[Return Market]]*K$4</f>
        <v>-20.228288026565941</v>
      </c>
      <c r="I982" s="35"/>
      <c r="J982" s="35"/>
      <c r="K982" s="35"/>
      <c r="L982" s="35"/>
      <c r="M982" s="35"/>
    </row>
    <row r="983" spans="1:13">
      <c r="A983" s="35">
        <v>37.509793078096571</v>
      </c>
      <c r="B983" s="35">
        <v>17.759193391866155</v>
      </c>
      <c r="C983" s="35">
        <v>188.57918958069979</v>
      </c>
      <c r="D983" s="96">
        <f>Data__2[[#This Row],[Project_1]]/J$4</f>
        <v>0.25006528718731047</v>
      </c>
      <c r="E983" s="96">
        <f>Data__2[[#This Row],[Project_2]]/K$4</f>
        <v>0.11839462261244103</v>
      </c>
      <c r="F983" s="96">
        <f>Data__2[[#This Row],[Market]]/L$4</f>
        <v>0.1885791895806998</v>
      </c>
      <c r="G983" s="35">
        <f>L$24*Data__2[[#This Row],[Return Market]]*J$4</f>
        <v>10.476621643372225</v>
      </c>
      <c r="H983" s="35">
        <f>M$24*Data__2[[#This Row],[Return Market]]*K$4</f>
        <v>11.000452725540836</v>
      </c>
      <c r="I983" s="35"/>
      <c r="J983" s="35"/>
      <c r="K983" s="35"/>
      <c r="L983" s="35"/>
      <c r="M983" s="35"/>
    </row>
    <row r="984" spans="1:13">
      <c r="A984" s="35">
        <v>31.37528967973525</v>
      </c>
      <c r="B984" s="35">
        <v>9.2519362854898564</v>
      </c>
      <c r="C984" s="35">
        <v>132.65370205751123</v>
      </c>
      <c r="D984" s="96">
        <f>Data__2[[#This Row],[Project_1]]/J$4</f>
        <v>0.20916859786490166</v>
      </c>
      <c r="E984" s="96">
        <f>Data__2[[#This Row],[Project_2]]/K$4</f>
        <v>6.1679575236599039E-2</v>
      </c>
      <c r="F984" s="96">
        <f>Data__2[[#This Row],[Market]]/L$4</f>
        <v>0.13265370205751123</v>
      </c>
      <c r="G984" s="35">
        <f>L$24*Data__2[[#This Row],[Return Market]]*J$4</f>
        <v>7.3696501143061877</v>
      </c>
      <c r="H984" s="35">
        <f>M$24*Data__2[[#This Row],[Return Market]]*K$4</f>
        <v>7.7381326200214984</v>
      </c>
      <c r="I984" s="35"/>
      <c r="J984" s="35"/>
      <c r="K984" s="35"/>
      <c r="L984" s="35"/>
      <c r="M984" s="35"/>
    </row>
    <row r="985" spans="1:13">
      <c r="A985" s="35">
        <v>40.441481139864933</v>
      </c>
      <c r="B985" s="35">
        <v>-6.2285375669498677</v>
      </c>
      <c r="C985" s="35">
        <v>-168.9843809807067</v>
      </c>
      <c r="D985" s="96">
        <f>Data__2[[#This Row],[Project_1]]/J$4</f>
        <v>0.26960987426576621</v>
      </c>
      <c r="E985" s="96">
        <f>Data__2[[#This Row],[Project_2]]/K$4</f>
        <v>-4.1523583779665786E-2</v>
      </c>
      <c r="F985" s="96">
        <f>Data__2[[#This Row],[Market]]/L$4</f>
        <v>-0.1689843809807067</v>
      </c>
      <c r="G985" s="35">
        <f>L$24*Data__2[[#This Row],[Return Market]]*J$4</f>
        <v>-9.3880211655948269</v>
      </c>
      <c r="H985" s="35">
        <f>M$24*Data__2[[#This Row],[Return Market]]*K$4</f>
        <v>-9.8574222238745701</v>
      </c>
      <c r="I985" s="35"/>
      <c r="J985" s="35"/>
      <c r="K985" s="35"/>
      <c r="L985" s="35"/>
      <c r="M985" s="35"/>
    </row>
    <row r="986" spans="1:13">
      <c r="A986" s="35">
        <v>27.585848850920279</v>
      </c>
      <c r="B986" s="35">
        <v>38.844832463611247</v>
      </c>
      <c r="C986" s="35">
        <v>86.589775022462845</v>
      </c>
      <c r="D986" s="96">
        <f>Data__2[[#This Row],[Project_1]]/J$4</f>
        <v>0.1839056590061352</v>
      </c>
      <c r="E986" s="96">
        <f>Data__2[[#This Row],[Project_2]]/K$4</f>
        <v>0.25896554975740832</v>
      </c>
      <c r="F986" s="96">
        <f>Data__2[[#This Row],[Market]]/L$4</f>
        <v>8.6589775022462845E-2</v>
      </c>
      <c r="G986" s="35">
        <f>L$24*Data__2[[#This Row],[Return Market]]*J$4</f>
        <v>4.810543056803497</v>
      </c>
      <c r="H986" s="35">
        <f>M$24*Data__2[[#This Row],[Return Market]]*K$4</f>
        <v>5.0510702096436724</v>
      </c>
      <c r="I986" s="35"/>
      <c r="J986" s="35"/>
      <c r="K986" s="35"/>
      <c r="L986" s="35"/>
      <c r="M986" s="35"/>
    </row>
    <row r="987" spans="1:13">
      <c r="A987" s="35">
        <v>-24.553364741998408</v>
      </c>
      <c r="B987" s="35">
        <v>-11.560146472971908</v>
      </c>
      <c r="C987" s="35">
        <v>-96.73424139816828</v>
      </c>
      <c r="D987" s="96">
        <f>Data__2[[#This Row],[Project_1]]/J$4</f>
        <v>-0.1636890982799894</v>
      </c>
      <c r="E987" s="96">
        <f>Data__2[[#This Row],[Project_2]]/K$4</f>
        <v>-7.7067643153146057E-2</v>
      </c>
      <c r="F987" s="96">
        <f>Data__2[[#This Row],[Market]]/L$4</f>
        <v>-9.6734241398168275E-2</v>
      </c>
      <c r="G987" s="35">
        <f>L$24*Data__2[[#This Row],[Return Market]]*J$4</f>
        <v>-5.3741245221204661</v>
      </c>
      <c r="H987" s="35">
        <f>M$24*Data__2[[#This Row],[Return Market]]*K$4</f>
        <v>-5.6428307482264906</v>
      </c>
      <c r="I987" s="35"/>
      <c r="J987" s="35"/>
      <c r="K987" s="35"/>
      <c r="L987" s="35"/>
      <c r="M987" s="35"/>
    </row>
    <row r="988" spans="1:13">
      <c r="A988" s="35">
        <v>24.961012023599508</v>
      </c>
      <c r="B988" s="35">
        <v>20.204616460077283</v>
      </c>
      <c r="C988" s="35">
        <v>44.256371109320817</v>
      </c>
      <c r="D988" s="96">
        <f>Data__2[[#This Row],[Project_1]]/J$4</f>
        <v>0.16640674682399673</v>
      </c>
      <c r="E988" s="96">
        <f>Data__2[[#This Row],[Project_2]]/K$4</f>
        <v>0.13469744306718187</v>
      </c>
      <c r="F988" s="96">
        <f>Data__2[[#This Row],[Market]]/L$4</f>
        <v>4.4256371109320819E-2</v>
      </c>
      <c r="G988" s="35">
        <f>L$24*Data__2[[#This Row],[Return Market]]*J$4</f>
        <v>2.4586872838511593</v>
      </c>
      <c r="H988" s="35">
        <f>M$24*Data__2[[#This Row],[Return Market]]*K$4</f>
        <v>2.581621648043718</v>
      </c>
      <c r="I988" s="35"/>
      <c r="J988" s="35"/>
      <c r="K988" s="35"/>
      <c r="L988" s="35"/>
      <c r="M988" s="35"/>
    </row>
    <row r="989" spans="1:13">
      <c r="A989" s="35">
        <v>9.2301509041730139</v>
      </c>
      <c r="B989" s="35">
        <v>15.850111919797536</v>
      </c>
      <c r="C989" s="35">
        <v>176.77113637867836</v>
      </c>
      <c r="D989" s="96">
        <f>Data__2[[#This Row],[Project_1]]/J$4</f>
        <v>6.1534339361153427E-2</v>
      </c>
      <c r="E989" s="96">
        <f>Data__2[[#This Row],[Project_2]]/K$4</f>
        <v>0.10566741279865025</v>
      </c>
      <c r="F989" s="96">
        <f>Data__2[[#This Row],[Market]]/L$4</f>
        <v>0.17677113637867836</v>
      </c>
      <c r="G989" s="35">
        <f>L$24*Data__2[[#This Row],[Return Market]]*J$4</f>
        <v>9.8206186877043642</v>
      </c>
      <c r="H989" s="35">
        <f>M$24*Data__2[[#This Row],[Return Market]]*K$4</f>
        <v>10.311649622089584</v>
      </c>
      <c r="I989" s="35"/>
      <c r="J989" s="35"/>
      <c r="K989" s="35"/>
      <c r="L989" s="35"/>
      <c r="M989" s="35"/>
    </row>
    <row r="990" spans="1:13">
      <c r="A990" s="35">
        <v>1.5863063569177456</v>
      </c>
      <c r="B990" s="35">
        <v>-5.1921974371851753</v>
      </c>
      <c r="C990" s="35">
        <v>-202.50181176752636</v>
      </c>
      <c r="D990" s="96">
        <f>Data__2[[#This Row],[Project_1]]/J$4</f>
        <v>1.057537571278497E-2</v>
      </c>
      <c r="E990" s="96">
        <f>Data__2[[#This Row],[Project_2]]/K$4</f>
        <v>-3.4614649581234502E-2</v>
      </c>
      <c r="F990" s="96">
        <f>Data__2[[#This Row],[Market]]/L$4</f>
        <v>-0.20250181176752635</v>
      </c>
      <c r="G990" s="35">
        <f>L$24*Data__2[[#This Row],[Return Market]]*J$4</f>
        <v>-11.250100653751478</v>
      </c>
      <c r="H990" s="35">
        <f>M$24*Data__2[[#This Row],[Return Market]]*K$4</f>
        <v>-11.812605686439053</v>
      </c>
      <c r="I990" s="35"/>
      <c r="J990" s="35"/>
      <c r="K990" s="35"/>
      <c r="L990" s="35"/>
      <c r="M990" s="35"/>
    </row>
    <row r="991" spans="1:13">
      <c r="A991" s="35">
        <v>46.115634053241742</v>
      </c>
      <c r="B991" s="35">
        <v>38.857272108493618</v>
      </c>
      <c r="C991" s="35">
        <v>558.87247562633081</v>
      </c>
      <c r="D991" s="96">
        <f>Data__2[[#This Row],[Project_1]]/J$4</f>
        <v>0.30743756035494496</v>
      </c>
      <c r="E991" s="96">
        <f>Data__2[[#This Row],[Project_2]]/K$4</f>
        <v>0.25904848072329079</v>
      </c>
      <c r="F991" s="96">
        <f>Data__2[[#This Row],[Market]]/L$4</f>
        <v>0.5588724756263308</v>
      </c>
      <c r="G991" s="35">
        <f>L$24*Data__2[[#This Row],[Return Market]]*J$4</f>
        <v>31.048470868129524</v>
      </c>
      <c r="H991" s="35">
        <f>M$24*Data__2[[#This Row],[Return Market]]*K$4</f>
        <v>32.600894411536011</v>
      </c>
      <c r="I991" s="35"/>
      <c r="J991" s="35"/>
      <c r="K991" s="35"/>
      <c r="L991" s="35"/>
      <c r="M991" s="35"/>
    </row>
    <row r="992" spans="1:13">
      <c r="A992" s="35">
        <v>6.0378303629160097</v>
      </c>
      <c r="B992" s="35">
        <v>19.964565299868376</v>
      </c>
      <c r="C992" s="35">
        <v>177.69821052499296</v>
      </c>
      <c r="D992" s="96">
        <f>Data__2[[#This Row],[Project_1]]/J$4</f>
        <v>4.0252202419440067E-2</v>
      </c>
      <c r="E992" s="96">
        <f>Data__2[[#This Row],[Project_2]]/K$4</f>
        <v>0.1330971019991225</v>
      </c>
      <c r="F992" s="96">
        <f>Data__2[[#This Row],[Market]]/L$4</f>
        <v>0.17769821052499296</v>
      </c>
      <c r="G992" s="35">
        <f>L$24*Data__2[[#This Row],[Return Market]]*J$4</f>
        <v>9.8721228069440645</v>
      </c>
      <c r="H992" s="35">
        <f>M$24*Data__2[[#This Row],[Return Market]]*K$4</f>
        <v>10.36572894729127</v>
      </c>
      <c r="I992" s="35"/>
      <c r="J992" s="35"/>
      <c r="K992" s="35"/>
      <c r="L992" s="35"/>
      <c r="M992" s="35"/>
    </row>
    <row r="993" spans="1:13">
      <c r="A993" s="35">
        <v>-12.141792122358261</v>
      </c>
      <c r="B993" s="35">
        <v>18.77034293691986</v>
      </c>
      <c r="C993" s="35">
        <v>57.275264002868262</v>
      </c>
      <c r="D993" s="96">
        <f>Data__2[[#This Row],[Project_1]]/J$4</f>
        <v>-8.0945280815721735E-2</v>
      </c>
      <c r="E993" s="96">
        <f>Data__2[[#This Row],[Project_2]]/K$4</f>
        <v>0.12513561957946573</v>
      </c>
      <c r="F993" s="96">
        <f>Data__2[[#This Row],[Market]]/L$4</f>
        <v>5.7275264002868261E-2</v>
      </c>
      <c r="G993" s="35">
        <f>L$24*Data__2[[#This Row],[Return Market]]*J$4</f>
        <v>3.1819591112704626</v>
      </c>
      <c r="H993" s="35">
        <f>M$24*Data__2[[#This Row],[Return Market]]*K$4</f>
        <v>3.3410570668339865</v>
      </c>
      <c r="I993" s="35"/>
      <c r="J993" s="35"/>
      <c r="K993" s="35"/>
      <c r="L993" s="35"/>
      <c r="M993" s="35"/>
    </row>
    <row r="994" spans="1:13">
      <c r="A994" s="35">
        <v>17.311768916956641</v>
      </c>
      <c r="B994" s="35">
        <v>26.228990395699721</v>
      </c>
      <c r="C994" s="35">
        <v>120.88258499696896</v>
      </c>
      <c r="D994" s="96">
        <f>Data__2[[#This Row],[Project_1]]/J$4</f>
        <v>0.11541179277971093</v>
      </c>
      <c r="E994" s="96">
        <f>Data__2[[#This Row],[Project_2]]/K$4</f>
        <v>0.17485993597133148</v>
      </c>
      <c r="F994" s="96">
        <f>Data__2[[#This Row],[Market]]/L$4</f>
        <v>0.12088258499696895</v>
      </c>
      <c r="G994" s="35">
        <f>L$24*Data__2[[#This Row],[Return Market]]*J$4</f>
        <v>6.7156991664982826</v>
      </c>
      <c r="H994" s="35">
        <f>M$24*Data__2[[#This Row],[Return Market]]*K$4</f>
        <v>7.0514841248231983</v>
      </c>
      <c r="I994" s="35"/>
      <c r="J994" s="35"/>
      <c r="K994" s="35"/>
      <c r="L994" s="35"/>
      <c r="M994" s="35"/>
    </row>
    <row r="995" spans="1:13">
      <c r="A995" s="35">
        <v>41.496452427280168</v>
      </c>
      <c r="B995" s="35">
        <v>25.130021344559047</v>
      </c>
      <c r="C995" s="35">
        <v>370.58556232830119</v>
      </c>
      <c r="D995" s="96">
        <f>Data__2[[#This Row],[Project_1]]/J$4</f>
        <v>0.27664301618186776</v>
      </c>
      <c r="E995" s="96">
        <f>Data__2[[#This Row],[Project_2]]/K$4</f>
        <v>0.16753347563039364</v>
      </c>
      <c r="F995" s="96">
        <f>Data__2[[#This Row],[Market]]/L$4</f>
        <v>0.3705855623283012</v>
      </c>
      <c r="G995" s="35">
        <f>L$24*Data__2[[#This Row],[Return Market]]*J$4</f>
        <v>20.588086796016757</v>
      </c>
      <c r="H995" s="35">
        <f>M$24*Data__2[[#This Row],[Return Market]]*K$4</f>
        <v>21.617491135817598</v>
      </c>
      <c r="I995" s="35"/>
      <c r="J995" s="35"/>
      <c r="K995" s="35"/>
      <c r="L995" s="35"/>
      <c r="M995" s="35"/>
    </row>
    <row r="996" spans="1:13">
      <c r="A996" s="35">
        <v>-0.8274899486843541</v>
      </c>
      <c r="B996" s="35">
        <v>-7.699321640528602</v>
      </c>
      <c r="C996" s="35">
        <v>-212.91554973372797</v>
      </c>
      <c r="D996" s="96">
        <f>Data__2[[#This Row],[Project_1]]/J$4</f>
        <v>-5.5165996578956942E-3</v>
      </c>
      <c r="E996" s="96">
        <f>Data__2[[#This Row],[Project_2]]/K$4</f>
        <v>-5.1328810936857344E-2</v>
      </c>
      <c r="F996" s="96">
        <f>Data__2[[#This Row],[Market]]/L$4</f>
        <v>-0.21291554973372798</v>
      </c>
      <c r="G996" s="35">
        <f>L$24*Data__2[[#This Row],[Return Market]]*J$4</f>
        <v>-11.82864165187379</v>
      </c>
      <c r="H996" s="35">
        <f>M$24*Data__2[[#This Row],[Return Market]]*K$4</f>
        <v>-12.420073734467481</v>
      </c>
      <c r="I996" s="35"/>
      <c r="J996" s="35"/>
      <c r="K996" s="35"/>
      <c r="L996" s="35"/>
      <c r="M996" s="35"/>
    </row>
    <row r="997" spans="1:13">
      <c r="A997" s="35">
        <v>1.3863053441306175</v>
      </c>
      <c r="B997" s="35">
        <v>-8.6479071253986675</v>
      </c>
      <c r="C997" s="35">
        <v>-247.36908147890466</v>
      </c>
      <c r="D997" s="96">
        <f>Data__2[[#This Row],[Project_1]]/J$4</f>
        <v>9.24203562753745E-3</v>
      </c>
      <c r="E997" s="96">
        <f>Data__2[[#This Row],[Project_2]]/K$4</f>
        <v>-5.7652714169324451E-2</v>
      </c>
      <c r="F997" s="96">
        <f>Data__2[[#This Row],[Market]]/L$4</f>
        <v>-0.24736908147890466</v>
      </c>
      <c r="G997" s="35">
        <f>L$24*Data__2[[#This Row],[Return Market]]*J$4</f>
        <v>-13.742726748828051</v>
      </c>
      <c r="H997" s="35">
        <f>M$24*Data__2[[#This Row],[Return Market]]*K$4</f>
        <v>-14.429863086269457</v>
      </c>
      <c r="I997" s="35"/>
      <c r="J997" s="35"/>
      <c r="K997" s="35"/>
      <c r="L997" s="35"/>
      <c r="M997" s="35"/>
    </row>
    <row r="998" spans="1:13">
      <c r="A998" s="35">
        <v>23.303373273146335</v>
      </c>
      <c r="B998" s="35">
        <v>11.38545221246671</v>
      </c>
      <c r="C998" s="35">
        <v>186.84655906939611</v>
      </c>
      <c r="D998" s="96">
        <f>Data__2[[#This Row],[Project_1]]/J$4</f>
        <v>0.15535582182097557</v>
      </c>
      <c r="E998" s="96">
        <f>Data__2[[#This Row],[Project_2]]/K$4</f>
        <v>7.5903014749778064E-2</v>
      </c>
      <c r="F998" s="96">
        <f>Data__2[[#This Row],[Market]]/L$4</f>
        <v>0.1868465590693961</v>
      </c>
      <c r="G998" s="35">
        <f>L$24*Data__2[[#This Row],[Return Market]]*J$4</f>
        <v>10.380364392744239</v>
      </c>
      <c r="H998" s="35">
        <f>M$24*Data__2[[#This Row],[Return Market]]*K$4</f>
        <v>10.899382612381453</v>
      </c>
      <c r="I998" s="35"/>
      <c r="J998" s="35"/>
      <c r="K998" s="35"/>
      <c r="L998" s="35"/>
      <c r="M998" s="35"/>
    </row>
    <row r="999" spans="1:13">
      <c r="A999" s="35">
        <v>-3.923367439361602</v>
      </c>
      <c r="B999" s="35">
        <v>22.316336691245922</v>
      </c>
      <c r="C999" s="35">
        <v>137.87911112611238</v>
      </c>
      <c r="D999" s="96">
        <f>Data__2[[#This Row],[Project_1]]/J$4</f>
        <v>-2.6155782929077345E-2</v>
      </c>
      <c r="E999" s="96">
        <f>Data__2[[#This Row],[Project_2]]/K$4</f>
        <v>0.14877557794163948</v>
      </c>
      <c r="F999" s="96">
        <f>Data__2[[#This Row],[Market]]/L$4</f>
        <v>0.13787911112611237</v>
      </c>
      <c r="G999" s="35">
        <f>L$24*Data__2[[#This Row],[Return Market]]*J$4</f>
        <v>7.659950618117362</v>
      </c>
      <c r="H999" s="35">
        <f>M$24*Data__2[[#This Row],[Return Market]]*K$4</f>
        <v>8.042948149023232</v>
      </c>
      <c r="I999" s="35"/>
      <c r="J999" s="35"/>
      <c r="K999" s="35"/>
      <c r="L999" s="35"/>
      <c r="M999" s="35"/>
    </row>
    <row r="1000" spans="1:13">
      <c r="A1000" s="35">
        <v>53.645347536089147</v>
      </c>
      <c r="B1000" s="35">
        <v>24.118372054888319</v>
      </c>
      <c r="C1000" s="35">
        <v>352.00845734227033</v>
      </c>
      <c r="D1000" s="96">
        <f>Data__2[[#This Row],[Project_1]]/J$4</f>
        <v>0.35763565024059429</v>
      </c>
      <c r="E1000" s="96">
        <f>Data__2[[#This Row],[Project_2]]/K$4</f>
        <v>0.16078914703258879</v>
      </c>
      <c r="F1000" s="96">
        <f>Data__2[[#This Row],[Market]]/L$4</f>
        <v>0.35200845734227032</v>
      </c>
      <c r="G1000" s="35">
        <f>L$24*Data__2[[#This Row],[Return Market]]*J$4</f>
        <v>19.556025407903928</v>
      </c>
      <c r="H1000" s="35">
        <f>M$24*Data__2[[#This Row],[Return Market]]*K$4</f>
        <v>20.533826678299132</v>
      </c>
      <c r="I1000" s="35"/>
      <c r="J1000" s="35"/>
      <c r="K1000" s="35"/>
      <c r="L1000" s="35"/>
      <c r="M1000" s="35"/>
    </row>
    <row r="1001" spans="1:13">
      <c r="A1001" s="35">
        <v>0.61462340370995783</v>
      </c>
      <c r="B1001" s="35">
        <v>6.4907984971521522</v>
      </c>
      <c r="C1001" s="35">
        <v>132.31594411212262</v>
      </c>
      <c r="D1001" s="96">
        <f>Data__2[[#This Row],[Project_1]]/J$4</f>
        <v>4.0974893580663857E-3</v>
      </c>
      <c r="E1001" s="96">
        <f>Data__2[[#This Row],[Project_2]]/K$4</f>
        <v>4.327198998101435E-2</v>
      </c>
      <c r="F1001" s="96">
        <f>Data__2[[#This Row],[Market]]/L$4</f>
        <v>0.13231594411212264</v>
      </c>
      <c r="G1001" s="35">
        <f>L$24*Data__2[[#This Row],[Return Market]]*J$4</f>
        <v>7.350885784006822</v>
      </c>
      <c r="H1001" s="35">
        <f>M$24*Data__2[[#This Row],[Return Market]]*K$4</f>
        <v>7.7184300732071636</v>
      </c>
      <c r="I1001" s="35"/>
      <c r="J1001" s="35"/>
      <c r="K1001" s="35"/>
      <c r="L1001" s="35"/>
      <c r="M1001" s="35"/>
    </row>
    <row r="1002" spans="1:13">
      <c r="A1002" s="35">
        <v>44.485208730719613</v>
      </c>
      <c r="B1002" s="35">
        <v>19.024635584153501</v>
      </c>
      <c r="C1002" s="35">
        <v>357.26140478584307</v>
      </c>
      <c r="D1002" s="96">
        <f>Data__2[[#This Row],[Project_1]]/J$4</f>
        <v>0.29656805820479742</v>
      </c>
      <c r="E1002" s="96">
        <f>Data__2[[#This Row],[Project_2]]/K$4</f>
        <v>0.12683090389435667</v>
      </c>
      <c r="F1002" s="96">
        <f>Data__2[[#This Row],[Market]]/L$4</f>
        <v>0.35726140478584306</v>
      </c>
      <c r="G1002" s="35">
        <f>L$24*Data__2[[#This Row],[Return Market]]*J$4</f>
        <v>19.847855821435751</v>
      </c>
      <c r="H1002" s="35">
        <f>M$24*Data__2[[#This Row],[Return Market]]*K$4</f>
        <v>20.840248612507537</v>
      </c>
      <c r="I1002" s="35"/>
      <c r="J1002" s="35"/>
      <c r="K1002" s="35"/>
      <c r="L1002" s="35"/>
      <c r="M1002" s="35"/>
    </row>
  </sheetData>
  <mergeCells count="7">
    <mergeCell ref="J20:J28"/>
    <mergeCell ref="K20:L20"/>
    <mergeCell ref="A1:M1"/>
    <mergeCell ref="J2:M2"/>
    <mergeCell ref="J6:J8"/>
    <mergeCell ref="J10:J13"/>
    <mergeCell ref="J15:J18"/>
  </mergeCells>
  <conditionalFormatting sqref="L8:M8">
    <cfRule type="iconSet" priority="3">
      <iconSet iconSet="3Symbols">
        <cfvo type="percent" val="0"/>
        <cfvo type="percent" val="33"/>
        <cfvo type="percent" val="67"/>
      </iconSet>
    </cfRule>
  </conditionalFormatting>
  <conditionalFormatting sqref="L13:M13">
    <cfRule type="iconSet" priority="1">
      <iconSet iconSet="3Symbols">
        <cfvo type="percent" val="0"/>
        <cfvo type="percent" val="33"/>
        <cfvo type="percent" val="67"/>
      </iconSet>
    </cfRule>
  </conditionalFormatting>
  <conditionalFormatting sqref="L18:M18">
    <cfRule type="iconSet" priority="2">
      <iconSet iconSet="3Symbols">
        <cfvo type="percent" val="0"/>
        <cfvo type="percent" val="33"/>
        <cfvo type="percent" val="67"/>
      </iconSet>
    </cfRule>
  </conditionalFormatting>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43648-4F90-AC4F-A46D-F4139B85A805}">
  <sheetPr>
    <tabColor theme="1" tint="4.9989318521683403E-2"/>
  </sheetPr>
  <dimension ref="A1:M102"/>
  <sheetViews>
    <sheetView zoomScale="114" zoomScaleNormal="114" workbookViewId="0">
      <pane ySplit="1" topLeftCell="A2" activePane="bottomLeft" state="frozen"/>
      <selection activeCell="C1" sqref="C1"/>
      <selection pane="bottomLeft" activeCell="I18" sqref="I18"/>
    </sheetView>
  </sheetViews>
  <sheetFormatPr baseColWidth="10" defaultRowHeight="16"/>
  <cols>
    <col min="1" max="1" width="15.6640625" bestFit="1" customWidth="1"/>
    <col min="3" max="3" width="13.6640625" bestFit="1" customWidth="1"/>
    <col min="4" max="4" width="18.6640625" bestFit="1" customWidth="1"/>
    <col min="5" max="6" width="16" bestFit="1" customWidth="1"/>
    <col min="7" max="7" width="26.1640625" bestFit="1" customWidth="1"/>
    <col min="8" max="8" width="23.33203125" bestFit="1" customWidth="1"/>
    <col min="9" max="9" width="10.83203125" customWidth="1"/>
    <col min="10" max="11" width="16.1640625" bestFit="1" customWidth="1"/>
    <col min="14" max="14" width="15.83203125" bestFit="1" customWidth="1"/>
  </cols>
  <sheetData>
    <row r="1" spans="1:13">
      <c r="A1" s="164" t="s">
        <v>170</v>
      </c>
      <c r="B1" s="165"/>
      <c r="C1" s="165"/>
      <c r="D1" s="165"/>
      <c r="E1" s="165"/>
      <c r="F1" s="165"/>
      <c r="G1" s="165"/>
      <c r="H1" s="165"/>
      <c r="I1" s="165"/>
      <c r="J1" s="165"/>
      <c r="K1" s="165"/>
      <c r="L1" s="165"/>
      <c r="M1" s="166"/>
    </row>
    <row r="2" spans="1:13">
      <c r="A2" s="35" t="s">
        <v>171</v>
      </c>
      <c r="B2" s="35" t="s">
        <v>172</v>
      </c>
      <c r="C2" s="35" t="s">
        <v>173</v>
      </c>
      <c r="D2" s="35" t="s">
        <v>174</v>
      </c>
      <c r="E2" s="35" t="s">
        <v>175</v>
      </c>
      <c r="F2" s="35" t="s">
        <v>176</v>
      </c>
      <c r="G2" s="35" t="s">
        <v>177</v>
      </c>
      <c r="H2" s="99" t="s">
        <v>178</v>
      </c>
      <c r="I2" s="35"/>
      <c r="J2" s="117" t="s">
        <v>100</v>
      </c>
      <c r="K2" s="117"/>
      <c r="L2" s="117"/>
      <c r="M2" s="117"/>
    </row>
    <row r="3" spans="1:13">
      <c r="A3" s="35">
        <v>1</v>
      </c>
      <c r="B3" s="86">
        <v>7398.0888821960134</v>
      </c>
      <c r="C3" s="100">
        <v>9900.7232268653206</v>
      </c>
      <c r="D3" s="101">
        <v>0.21266666940746959</v>
      </c>
      <c r="E3" s="35"/>
      <c r="F3" s="35"/>
      <c r="G3" s="102"/>
      <c r="H3" s="86">
        <f t="shared" ref="H3:H66" si="0">C3*D3</f>
        <v>2105.5538333826225</v>
      </c>
      <c r="I3" s="35"/>
      <c r="J3" s="90" t="s">
        <v>179</v>
      </c>
      <c r="K3" s="77" t="s">
        <v>172</v>
      </c>
      <c r="L3" s="77" t="s">
        <v>173</v>
      </c>
      <c r="M3" s="77" t="s">
        <v>180</v>
      </c>
    </row>
    <row r="4" spans="1:13">
      <c r="A4" s="35">
        <v>2</v>
      </c>
      <c r="B4" s="86">
        <v>5721.4143405038894</v>
      </c>
      <c r="C4" s="100">
        <v>4669.9079835118609</v>
      </c>
      <c r="D4" s="101">
        <v>0.25640384834188601</v>
      </c>
      <c r="E4" s="102">
        <f>(Sheet1[[#This Row],[A]]-B3)/B3</f>
        <v>-0.22663617163713068</v>
      </c>
      <c r="F4" s="102">
        <f>(Sheet1[[#This Row],[P]]-C3)/C3</f>
        <v>-0.52832658013909495</v>
      </c>
      <c r="G4" s="102">
        <f>(Sheet1[[#This Row],[X (€ =&gt; PLN)]]-D3)/D3</f>
        <v>0.20566071334204203</v>
      </c>
      <c r="H4" s="86">
        <f t="shared" si="0"/>
        <v>1197.3823783749378</v>
      </c>
      <c r="I4" s="35"/>
      <c r="J4" s="77" t="s">
        <v>160</v>
      </c>
      <c r="K4" s="89">
        <f>_xlfn.STDEV.S(E4:E102)</f>
        <v>0.14051837818178353</v>
      </c>
      <c r="L4" s="89">
        <f>_xlfn.STDEV.S(F4:F102)</f>
        <v>0.30296194860920311</v>
      </c>
      <c r="M4" s="89">
        <f>_xlfn.STDEV.S(G4:G102)</f>
        <v>0.14766747002695474</v>
      </c>
    </row>
    <row r="5" spans="1:13">
      <c r="A5" s="35">
        <v>3</v>
      </c>
      <c r="B5" s="86">
        <v>6175.261208826033</v>
      </c>
      <c r="C5" s="100">
        <v>6784.7325071440473</v>
      </c>
      <c r="D5" s="101">
        <v>0.21959412785387961</v>
      </c>
      <c r="E5" s="102">
        <f>(Sheet1[[#This Row],[A]]-B4)/B4</f>
        <v>7.9324244201158994E-2</v>
      </c>
      <c r="F5" s="102">
        <f>(Sheet1[[#This Row],[P]]-C4)/C4</f>
        <v>0.4528621401318913</v>
      </c>
      <c r="G5" s="102">
        <f>(Sheet1[[#This Row],[X (€ =&gt; PLN)]]-D4)/D4</f>
        <v>-0.14356149771560658</v>
      </c>
      <c r="H5" s="86">
        <f t="shared" si="0"/>
        <v>1489.8874176281631</v>
      </c>
      <c r="I5" s="35"/>
      <c r="J5" s="77" t="s">
        <v>181</v>
      </c>
      <c r="K5" s="89">
        <f>CORREL(E4:E102,F4:F102)</f>
        <v>0.80177027040077209</v>
      </c>
      <c r="L5" s="89">
        <f>CORREL(G4:G102,F4:F102)</f>
        <v>-0.34477806257308052</v>
      </c>
      <c r="M5" s="89">
        <f>CORREL(G4:G102,E4:E102)</f>
        <v>8.4068824700019917E-2</v>
      </c>
    </row>
    <row r="6" spans="1:13">
      <c r="A6" s="35">
        <v>4</v>
      </c>
      <c r="B6" s="86">
        <v>6146.859950616109</v>
      </c>
      <c r="C6" s="100">
        <v>6264.9730905847919</v>
      </c>
      <c r="D6" s="101">
        <v>0.2541099537737615</v>
      </c>
      <c r="E6" s="102">
        <f>(Sheet1[[#This Row],[A]]-B5)/B5</f>
        <v>-4.5991994912427826E-3</v>
      </c>
      <c r="F6" s="102">
        <f>(Sheet1[[#This Row],[P]]-C5)/C5</f>
        <v>-7.6607208318378056E-2</v>
      </c>
      <c r="G6" s="102">
        <f>(Sheet1[[#This Row],[X (€ =&gt; PLN)]]-D5)/D5</f>
        <v>0.15718009519293299</v>
      </c>
      <c r="H6" s="86">
        <f t="shared" si="0"/>
        <v>1591.9920224423611</v>
      </c>
      <c r="I6" s="35"/>
      <c r="J6" s="35"/>
      <c r="K6" s="35"/>
      <c r="L6" s="35"/>
      <c r="M6" s="35"/>
    </row>
    <row r="7" spans="1:13">
      <c r="A7" s="35">
        <v>5</v>
      </c>
      <c r="B7" s="86">
        <v>7120.2854813962822</v>
      </c>
      <c r="C7" s="100">
        <v>9721.4883162549304</v>
      </c>
      <c r="D7" s="101">
        <v>0.1858659168022973</v>
      </c>
      <c r="E7" s="102">
        <f>(Sheet1[[#This Row],[A]]-B6)/B6</f>
        <v>0.1583614298358311</v>
      </c>
      <c r="F7" s="102">
        <f>(Sheet1[[#This Row],[P]]-C6)/C6</f>
        <v>0.55172068190758927</v>
      </c>
      <c r="G7" s="102">
        <f>(Sheet1[[#This Row],[X (€ =&gt; PLN)]]-D6)/D6</f>
        <v>-0.2685610538193362</v>
      </c>
      <c r="H7" s="86">
        <f t="shared" si="0"/>
        <v>1806.8933385835442</v>
      </c>
      <c r="I7" s="35"/>
      <c r="J7" s="117" t="s">
        <v>101</v>
      </c>
      <c r="K7" s="117"/>
      <c r="L7" s="117"/>
      <c r="M7" s="117"/>
    </row>
    <row r="8" spans="1:13">
      <c r="A8" s="35">
        <v>6</v>
      </c>
      <c r="B8" s="86">
        <v>7515.2967353432641</v>
      </c>
      <c r="C8" s="100">
        <v>9723.1088957016109</v>
      </c>
      <c r="D8" s="101">
        <v>0.21692155754987599</v>
      </c>
      <c r="E8" s="102">
        <f>(Sheet1[[#This Row],[A]]-B7)/B7</f>
        <v>5.5476884315812651E-2</v>
      </c>
      <c r="F8" s="102">
        <f>(Sheet1[[#This Row],[P]]-C7)/C7</f>
        <v>1.6670075547699681E-4</v>
      </c>
      <c r="G8" s="102">
        <f>(Sheet1[[#This Row],[X (€ =&gt; PLN)]]-D7)/D7</f>
        <v>0.16708625918011688</v>
      </c>
      <c r="H8" s="86">
        <f t="shared" si="0"/>
        <v>2109.1519258826484</v>
      </c>
      <c r="I8" s="35"/>
      <c r="J8" s="103" t="s">
        <v>182</v>
      </c>
      <c r="K8" s="62" t="s">
        <v>172</v>
      </c>
      <c r="L8" s="62" t="s">
        <v>173</v>
      </c>
      <c r="M8" s="62" t="s">
        <v>180</v>
      </c>
    </row>
    <row r="9" spans="1:13">
      <c r="A9" s="35">
        <v>7</v>
      </c>
      <c r="B9" s="86">
        <v>6560.4653173596116</v>
      </c>
      <c r="C9" s="100">
        <v>9381.134128328933</v>
      </c>
      <c r="D9" s="101">
        <v>0.17597059223776729</v>
      </c>
      <c r="E9" s="102">
        <f>(Sheet1[[#This Row],[A]]-B8)/B8</f>
        <v>-0.12705172551513899</v>
      </c>
      <c r="F9" s="102">
        <f>(Sheet1[[#This Row],[P]]-C8)/C8</f>
        <v>-3.5171339850349509E-2</v>
      </c>
      <c r="G9" s="102">
        <f>(Sheet1[[#This Row],[X (€ =&gt; PLN)]]-D8)/D8</f>
        <v>-0.18878236803501192</v>
      </c>
      <c r="H9" s="86">
        <f t="shared" si="0"/>
        <v>1650.8037284239731</v>
      </c>
      <c r="I9" s="35"/>
      <c r="J9" s="77" t="s">
        <v>183</v>
      </c>
      <c r="K9" s="104">
        <f>B3</f>
        <v>7398.0888821960134</v>
      </c>
      <c r="L9" s="104">
        <f>H3</f>
        <v>2105.5538333826225</v>
      </c>
      <c r="M9" s="104">
        <f>H3</f>
        <v>2105.5538333826225</v>
      </c>
    </row>
    <row r="10" spans="1:13">
      <c r="A10" s="35">
        <v>8</v>
      </c>
      <c r="B10" s="86">
        <v>6312.1824830129117</v>
      </c>
      <c r="C10" s="100">
        <v>7091.3236957754907</v>
      </c>
      <c r="D10" s="101">
        <v>0.22012678962432611</v>
      </c>
      <c r="E10" s="102">
        <f>(Sheet1[[#This Row],[A]]-B9)/B9</f>
        <v>-3.7845308577383996E-2</v>
      </c>
      <c r="F10" s="102">
        <f>(Sheet1[[#This Row],[P]]-C9)/C9</f>
        <v>-0.24408673847213477</v>
      </c>
      <c r="G10" s="102">
        <f>(Sheet1[[#This Row],[X (€ =&gt; PLN)]]-D9)/D9</f>
        <v>0.25092941283561754</v>
      </c>
      <c r="H10" s="86">
        <f t="shared" si="0"/>
        <v>1560.99031933797</v>
      </c>
      <c r="I10" s="35"/>
    </row>
    <row r="11" spans="1:13">
      <c r="A11" s="35">
        <v>9</v>
      </c>
      <c r="B11" s="86">
        <v>6311.5702713277578</v>
      </c>
      <c r="C11" s="100">
        <v>6611.2697731476746</v>
      </c>
      <c r="D11" s="101">
        <v>0.24152606645855479</v>
      </c>
      <c r="E11" s="102">
        <f>(Sheet1[[#This Row],[A]]-B10)/B10</f>
        <v>-9.698890784628159E-5</v>
      </c>
      <c r="F11" s="102">
        <f>(Sheet1[[#This Row],[P]]-C10)/C10</f>
        <v>-6.7695953988646473E-2</v>
      </c>
      <c r="G11" s="102">
        <f>(Sheet1[[#This Row],[X (€ =&gt; PLN)]]-D10)/D10</f>
        <v>9.7213414463315537E-2</v>
      </c>
      <c r="H11" s="86">
        <f t="shared" si="0"/>
        <v>1596.7939826046997</v>
      </c>
      <c r="I11" s="35"/>
      <c r="J11" s="105" t="s">
        <v>56</v>
      </c>
      <c r="K11" s="77" t="s">
        <v>172</v>
      </c>
      <c r="L11" s="77" t="s">
        <v>173</v>
      </c>
      <c r="M11" s="77" t="s">
        <v>180</v>
      </c>
    </row>
    <row r="12" spans="1:13">
      <c r="A12" s="35">
        <v>10</v>
      </c>
      <c r="B12" s="86">
        <v>6622.0323106175156</v>
      </c>
      <c r="C12" s="100">
        <v>7655.409427642031</v>
      </c>
      <c r="D12" s="101">
        <v>0.20385003650747541</v>
      </c>
      <c r="E12" s="102">
        <f>(Sheet1[[#This Row],[A]]-B11)/B11</f>
        <v>4.9189350025955772E-2</v>
      </c>
      <c r="F12" s="102">
        <f>(Sheet1[[#This Row],[P]]-C11)/C11</f>
        <v>0.1579333003071865</v>
      </c>
      <c r="G12" s="102">
        <f>(Sheet1[[#This Row],[X (€ =&gt; PLN)]]-D11)/D11</f>
        <v>-0.15599156854378071</v>
      </c>
      <c r="H12" s="86">
        <f t="shared" si="0"/>
        <v>1560.5554913044994</v>
      </c>
      <c r="I12" s="35"/>
      <c r="J12" s="77" t="s">
        <v>172</v>
      </c>
      <c r="K12" s="32">
        <f>K4^2</f>
        <v>1.9745414606838738E-2</v>
      </c>
      <c r="L12" s="32">
        <f>K5*K4*L4</f>
        <v>3.4132740794267626E-2</v>
      </c>
      <c r="M12" s="32">
        <f>K4*M4*M5</f>
        <v>1.744427557536224E-3</v>
      </c>
    </row>
    <row r="13" spans="1:13">
      <c r="A13" s="35">
        <v>11</v>
      </c>
      <c r="B13" s="86">
        <v>5642.070268920439</v>
      </c>
      <c r="C13" s="100">
        <v>7411.0676167331931</v>
      </c>
      <c r="D13" s="101">
        <v>0.19760942066716849</v>
      </c>
      <c r="E13" s="102">
        <f>(Sheet1[[#This Row],[A]]-B12)/B12</f>
        <v>-0.14798508912827901</v>
      </c>
      <c r="F13" s="102">
        <f>(Sheet1[[#This Row],[P]]-C12)/C12</f>
        <v>-3.1917536641028289E-2</v>
      </c>
      <c r="G13" s="102">
        <f>(Sheet1[[#This Row],[X (€ =&gt; PLN)]]-D12)/D12</f>
        <v>-3.0613758757301286E-2</v>
      </c>
      <c r="H13" s="86">
        <f t="shared" si="0"/>
        <v>1464.4967782678593</v>
      </c>
      <c r="I13" s="35"/>
      <c r="J13" s="77" t="s">
        <v>173</v>
      </c>
      <c r="K13" s="32">
        <f>L12</f>
        <v>3.4132740794267626E-2</v>
      </c>
      <c r="L13" s="32">
        <f>L4^2</f>
        <v>9.1785942305085425E-2</v>
      </c>
      <c r="M13" s="32">
        <f>L4*M4*L5</f>
        <v>-1.5424551487356894E-2</v>
      </c>
    </row>
    <row r="14" spans="1:13">
      <c r="A14" s="35">
        <v>12</v>
      </c>
      <c r="B14" s="86">
        <v>6386.8182135158841</v>
      </c>
      <c r="C14" s="100">
        <v>8286.2091048085676</v>
      </c>
      <c r="D14" s="101">
        <v>0.19816306836589531</v>
      </c>
      <c r="E14" s="102">
        <f>(Sheet1[[#This Row],[A]]-B13)/B13</f>
        <v>0.13199905515142513</v>
      </c>
      <c r="F14" s="102">
        <f>(Sheet1[[#This Row],[P]]-C13)/C13</f>
        <v>0.118085751383434</v>
      </c>
      <c r="G14" s="102">
        <f>(Sheet1[[#This Row],[X (€ =&gt; PLN)]]-D13)/D13</f>
        <v>2.8017272499336961E-3</v>
      </c>
      <c r="H14" s="86">
        <f t="shared" si="0"/>
        <v>1642.0206213302845</v>
      </c>
      <c r="I14" s="35"/>
      <c r="J14" s="77" t="s">
        <v>180</v>
      </c>
      <c r="K14" s="32">
        <f>M12</f>
        <v>1.744427557536224E-3</v>
      </c>
      <c r="L14" s="32">
        <f>M13</f>
        <v>-1.5424551487356894E-2</v>
      </c>
      <c r="M14" s="32">
        <f>M4^2</f>
        <v>2.1805681704161577E-2</v>
      </c>
    </row>
    <row r="15" spans="1:13">
      <c r="A15" s="35">
        <v>13</v>
      </c>
      <c r="B15" s="86">
        <v>7362.9481899134316</v>
      </c>
      <c r="C15" s="100">
        <v>9179.127990271445</v>
      </c>
      <c r="D15" s="101">
        <v>0.19353741033493921</v>
      </c>
      <c r="E15" s="102">
        <f>(Sheet1[[#This Row],[A]]-B14)/B14</f>
        <v>0.1528350962505628</v>
      </c>
      <c r="F15" s="102">
        <f>(Sheet1[[#This Row],[P]]-C14)/C14</f>
        <v>0.10775963702686527</v>
      </c>
      <c r="G15" s="102">
        <f>(Sheet1[[#This Row],[X (€ =&gt; PLN)]]-D14)/D14</f>
        <v>-2.3342684734852431E-2</v>
      </c>
      <c r="H15" s="86">
        <f t="shared" si="0"/>
        <v>1776.5046603700905</v>
      </c>
      <c r="I15" s="35"/>
      <c r="J15" s="35"/>
      <c r="K15" s="35"/>
      <c r="L15" s="35"/>
      <c r="M15" s="35"/>
    </row>
    <row r="16" spans="1:13">
      <c r="A16" s="35">
        <v>14</v>
      </c>
      <c r="B16" s="86">
        <v>6530.8803163167559</v>
      </c>
      <c r="C16" s="100">
        <v>7387.5354537703925</v>
      </c>
      <c r="D16" s="101">
        <v>0.23252049270249461</v>
      </c>
      <c r="E16" s="102">
        <f>(Sheet1[[#This Row],[A]]-B15)/B15</f>
        <v>-0.11300743291071</v>
      </c>
      <c r="F16" s="102">
        <f>(Sheet1[[#This Row],[P]]-C15)/C15</f>
        <v>-0.19518112596315063</v>
      </c>
      <c r="G16" s="102">
        <f>(Sheet1[[#This Row],[X (€ =&gt; PLN)]]-D15)/D15</f>
        <v>0.20142401564684886</v>
      </c>
      <c r="H16" s="86">
        <f t="shared" si="0"/>
        <v>1717.7533835678387</v>
      </c>
      <c r="I16" s="35"/>
      <c r="J16" s="77" t="s">
        <v>184</v>
      </c>
      <c r="K16" s="77" t="s">
        <v>185</v>
      </c>
      <c r="L16" s="77" t="s">
        <v>186</v>
      </c>
      <c r="M16" s="77" t="s">
        <v>187</v>
      </c>
    </row>
    <row r="17" spans="1:13">
      <c r="A17" s="35">
        <v>15</v>
      </c>
      <c r="B17" s="86">
        <v>8614.1712339028945</v>
      </c>
      <c r="C17" s="100">
        <v>10337.05947623043</v>
      </c>
      <c r="D17" s="101">
        <v>0.23744002934852149</v>
      </c>
      <c r="E17" s="102">
        <f>(Sheet1[[#This Row],[A]]-B16)/B16</f>
        <v>0.31899082768080184</v>
      </c>
      <c r="F17" s="102">
        <f>(Sheet1[[#This Row],[P]]-C16)/C16</f>
        <v>0.39925683482908803</v>
      </c>
      <c r="G17" s="102">
        <f>(Sheet1[[#This Row],[X (€ =&gt; PLN)]]-D16)/D16</f>
        <v>2.1157432572282232E-2</v>
      </c>
      <c r="H17" s="86">
        <f t="shared" si="0"/>
        <v>2454.4317054135654</v>
      </c>
      <c r="I17" s="35"/>
      <c r="J17" s="104" cm="1">
        <f t="array" ref="J17">SQRT(MMULT(K9:M9,(MMULT(K12:M14,TRANSPOSE(K9:M9)))))</f>
        <v>1601.6398652646674</v>
      </c>
      <c r="K17" s="65">
        <v>0.01</v>
      </c>
      <c r="L17" s="32">
        <f>_xlfn.NORM.S.INV(K17)</f>
        <v>-2.3263478740408408</v>
      </c>
      <c r="M17" s="106">
        <f>-J17*L17</f>
        <v>3725.9714955375175</v>
      </c>
    </row>
    <row r="18" spans="1:13">
      <c r="A18" s="35">
        <v>16</v>
      </c>
      <c r="B18" s="86">
        <v>7868.7696057216108</v>
      </c>
      <c r="C18" s="100">
        <v>10909.703888625851</v>
      </c>
      <c r="D18" s="101">
        <v>0.2100190024115812</v>
      </c>
      <c r="E18" s="102">
        <f>(Sheet1[[#This Row],[A]]-B17)/B17</f>
        <v>-8.6532018918732176E-2</v>
      </c>
      <c r="F18" s="102">
        <f>(Sheet1[[#This Row],[P]]-C17)/C17</f>
        <v>5.5397225266255734E-2</v>
      </c>
      <c r="G18" s="102">
        <f>(Sheet1[[#This Row],[X (€ =&gt; PLN)]]-D17)/D17</f>
        <v>-0.11548611669303198</v>
      </c>
      <c r="H18" s="86">
        <f t="shared" si="0"/>
        <v>2291.2451272949493</v>
      </c>
      <c r="I18" s="35"/>
      <c r="J18" s="35"/>
      <c r="K18" s="35"/>
      <c r="L18" s="35"/>
      <c r="M18" s="35"/>
    </row>
    <row r="19" spans="1:13">
      <c r="A19" s="35">
        <v>17</v>
      </c>
      <c r="B19" s="86">
        <v>6569.0588328749382</v>
      </c>
      <c r="C19" s="100">
        <v>8903.9226906472195</v>
      </c>
      <c r="D19" s="101">
        <v>0.19324918592360041</v>
      </c>
      <c r="E19" s="102">
        <f>(Sheet1[[#This Row],[A]]-B18)/B18</f>
        <v>-0.16517331653752007</v>
      </c>
      <c r="F19" s="102">
        <f>(Sheet1[[#This Row],[P]]-C18)/C18</f>
        <v>-0.1838529458228286</v>
      </c>
      <c r="G19" s="102">
        <f>(Sheet1[[#This Row],[X (€ =&gt; PLN)]]-D18)/D18</f>
        <v>-7.9849043636139275E-2</v>
      </c>
      <c r="H19" s="86">
        <f t="shared" si="0"/>
        <v>1720.6758114942488</v>
      </c>
      <c r="I19" s="35"/>
      <c r="J19" s="117" t="s">
        <v>106</v>
      </c>
      <c r="K19" s="117"/>
      <c r="L19" s="117"/>
      <c r="M19" s="117"/>
    </row>
    <row r="20" spans="1:13">
      <c r="A20" s="35">
        <v>18</v>
      </c>
      <c r="B20" s="86">
        <v>6305.2218043108624</v>
      </c>
      <c r="C20" s="100">
        <v>7373.5138090937144</v>
      </c>
      <c r="D20" s="101">
        <v>0.20593780859370681</v>
      </c>
      <c r="E20" s="102">
        <f>(Sheet1[[#This Row],[A]]-B19)/B19</f>
        <v>-4.0163596532839692E-2</v>
      </c>
      <c r="F20" s="102">
        <f>(Sheet1[[#This Row],[P]]-C19)/C19</f>
        <v>-0.17188029756379891</v>
      </c>
      <c r="G20" s="102">
        <f>(Sheet1[[#This Row],[X (€ =&gt; PLN)]]-D19)/D19</f>
        <v>6.5659384847927632E-2</v>
      </c>
      <c r="H20" s="86">
        <f t="shared" si="0"/>
        <v>1518.4852754801952</v>
      </c>
      <c r="I20" s="35"/>
      <c r="J20" s="107" t="s">
        <v>56</v>
      </c>
      <c r="K20" s="77" t="s">
        <v>172</v>
      </c>
      <c r="L20" s="77" t="s">
        <v>173</v>
      </c>
      <c r="M20" s="77" t="s">
        <v>180</v>
      </c>
    </row>
    <row r="21" spans="1:13">
      <c r="A21" s="35">
        <v>19</v>
      </c>
      <c r="B21" s="86">
        <v>6879.2616656699875</v>
      </c>
      <c r="C21" s="100">
        <v>8002.8270377517492</v>
      </c>
      <c r="D21" s="101">
        <v>0.25330442066532088</v>
      </c>
      <c r="E21" s="102">
        <f>(Sheet1[[#This Row],[A]]-B20)/B20</f>
        <v>9.1041977455361786E-2</v>
      </c>
      <c r="F21" s="102">
        <f>(Sheet1[[#This Row],[P]]-C20)/C20</f>
        <v>8.5347806344636706E-2</v>
      </c>
      <c r="G21" s="102">
        <f>(Sheet1[[#This Row],[X (€ =&gt; PLN)]]-D20)/D20</f>
        <v>0.23000444840637943</v>
      </c>
      <c r="H21" s="86">
        <f t="shared" si="0"/>
        <v>2027.1514664824729</v>
      </c>
      <c r="I21" s="35"/>
      <c r="J21" s="77" t="s">
        <v>172</v>
      </c>
      <c r="K21" s="32">
        <f>K4^2</f>
        <v>1.9745414606838738E-2</v>
      </c>
      <c r="L21" s="32">
        <f>K4*L4*K5</f>
        <v>3.4132740794267626E-2</v>
      </c>
      <c r="M21" s="108">
        <v>0</v>
      </c>
    </row>
    <row r="22" spans="1:13">
      <c r="A22" s="35">
        <v>20</v>
      </c>
      <c r="B22" s="86">
        <v>7457.0305064339136</v>
      </c>
      <c r="C22" s="100">
        <v>12986.410645483629</v>
      </c>
      <c r="D22" s="101">
        <v>0.21672047654098639</v>
      </c>
      <c r="E22" s="102">
        <f>(Sheet1[[#This Row],[A]]-B21)/B21</f>
        <v>8.3987042337290693E-2</v>
      </c>
      <c r="F22" s="102">
        <f>(Sheet1[[#This Row],[P]]-C21)/C21</f>
        <v>0.62272789155917185</v>
      </c>
      <c r="G22" s="102">
        <f>(Sheet1[[#This Row],[X (€ =&gt; PLN)]]-D21)/D21</f>
        <v>-0.14442678903212322</v>
      </c>
      <c r="H22" s="86">
        <f t="shared" si="0"/>
        <v>2814.4211036461506</v>
      </c>
      <c r="I22" s="35"/>
      <c r="J22" s="77" t="s">
        <v>173</v>
      </c>
      <c r="K22" s="32">
        <f>L21</f>
        <v>3.4132740794267626E-2</v>
      </c>
      <c r="L22" s="32">
        <f>L4^2</f>
        <v>9.1785942305085425E-2</v>
      </c>
      <c r="M22" s="108">
        <v>0</v>
      </c>
    </row>
    <row r="23" spans="1:13">
      <c r="A23" s="35">
        <v>21</v>
      </c>
      <c r="B23" s="86">
        <v>7732.9167123181578</v>
      </c>
      <c r="C23" s="100">
        <v>8850.6057561540947</v>
      </c>
      <c r="D23" s="101">
        <v>0.2175278602911743</v>
      </c>
      <c r="E23" s="102">
        <f>(Sheet1[[#This Row],[A]]-B22)/B22</f>
        <v>3.6996791906136098E-2</v>
      </c>
      <c r="F23" s="102">
        <f>(Sheet1[[#This Row],[P]]-C22)/C22</f>
        <v>-0.31847174729284194</v>
      </c>
      <c r="G23" s="102">
        <f>(Sheet1[[#This Row],[X (€ =&gt; PLN)]]-D22)/D22</f>
        <v>3.7254613088450526E-3</v>
      </c>
      <c r="H23" s="86">
        <f t="shared" si="0"/>
        <v>1925.253332416951</v>
      </c>
      <c r="I23" s="35"/>
      <c r="J23" s="77" t="s">
        <v>180</v>
      </c>
      <c r="K23" s="108">
        <v>0</v>
      </c>
      <c r="L23" s="108">
        <v>0</v>
      </c>
      <c r="M23" s="108">
        <v>0</v>
      </c>
    </row>
    <row r="24" spans="1:13">
      <c r="A24" s="35">
        <v>22</v>
      </c>
      <c r="B24" s="86">
        <v>6673.2979198435332</v>
      </c>
      <c r="C24" s="100">
        <v>10655.126474873299</v>
      </c>
      <c r="D24" s="101">
        <v>0.16996181130578381</v>
      </c>
      <c r="E24" s="102">
        <f>(Sheet1[[#This Row],[A]]-B23)/B23</f>
        <v>-0.13702705355492886</v>
      </c>
      <c r="F24" s="102">
        <f>(Sheet1[[#This Row],[P]]-C23)/C23</f>
        <v>0.20388669074593754</v>
      </c>
      <c r="G24" s="102">
        <f>(Sheet1[[#This Row],[X (€ =&gt; PLN)]]-D23)/D23</f>
        <v>-0.21866646838579865</v>
      </c>
      <c r="H24" s="86">
        <f t="shared" si="0"/>
        <v>1810.9645953616771</v>
      </c>
      <c r="I24" s="35"/>
      <c r="J24" s="35"/>
      <c r="K24" s="35"/>
      <c r="L24" s="35"/>
      <c r="M24" s="35"/>
    </row>
    <row r="25" spans="1:13">
      <c r="A25" s="35">
        <v>23</v>
      </c>
      <c r="B25" s="86">
        <v>6208.7126232451701</v>
      </c>
      <c r="C25" s="100">
        <v>8747.705336591056</v>
      </c>
      <c r="D25" s="101">
        <v>0.19877209145837199</v>
      </c>
      <c r="E25" s="102">
        <f>(Sheet1[[#This Row],[A]]-B24)/B24</f>
        <v>-6.9618545759344147E-2</v>
      </c>
      <c r="F25" s="102">
        <f>(Sheet1[[#This Row],[P]]-C24)/C24</f>
        <v>-0.17901440614339817</v>
      </c>
      <c r="G25" s="102">
        <f>(Sheet1[[#This Row],[X (€ =&gt; PLN)]]-D24)/D24</f>
        <v>0.1695103148833515</v>
      </c>
      <c r="H25" s="86">
        <f t="shared" si="0"/>
        <v>1738.7996852157662</v>
      </c>
      <c r="I25" s="35"/>
      <c r="J25" s="77" t="s">
        <v>184</v>
      </c>
      <c r="K25" s="77" t="s">
        <v>186</v>
      </c>
      <c r="L25" s="77" t="s">
        <v>187</v>
      </c>
      <c r="M25" s="77" t="s">
        <v>188</v>
      </c>
    </row>
    <row r="26" spans="1:13">
      <c r="A26" s="35">
        <v>24</v>
      </c>
      <c r="B26" s="86">
        <v>6325.1615721524513</v>
      </c>
      <c r="C26" s="100">
        <v>7158.4936079174922</v>
      </c>
      <c r="D26" s="101">
        <v>0.22045981303440029</v>
      </c>
      <c r="E26" s="102">
        <f>(Sheet1[[#This Row],[A]]-B25)/B25</f>
        <v>1.8755731819717507E-2</v>
      </c>
      <c r="F26" s="102">
        <f>(Sheet1[[#This Row],[P]]-C25)/C25</f>
        <v>-0.18167184050267438</v>
      </c>
      <c r="G26" s="102">
        <f>(Sheet1[[#This Row],[X (€ =&gt; PLN)]]-D25)/D25</f>
        <v>0.10910848407795855</v>
      </c>
      <c r="H26" s="86">
        <f t="shared" si="0"/>
        <v>1578.1601624094399</v>
      </c>
      <c r="I26" s="35"/>
      <c r="J26" s="78" cm="1">
        <f t="array" ref="J26">SQRT(MMULT(K9:M9,MMULT(K21:M23,TRANSPOSE(K9:M9))))</f>
        <v>1597.184027213508</v>
      </c>
      <c r="K26" s="32">
        <f>_xlfn.NORM.S.INV(K17)</f>
        <v>-2.3263478740408408</v>
      </c>
      <c r="L26" s="104">
        <f>-J26*K26</f>
        <v>3715.6056661601328</v>
      </c>
      <c r="M26" s="106">
        <f>M17-L26</f>
        <v>10.365829377384671</v>
      </c>
    </row>
    <row r="27" spans="1:13">
      <c r="A27" s="35">
        <v>25</v>
      </c>
      <c r="B27" s="86">
        <v>8246.5426402292633</v>
      </c>
      <c r="C27" s="100">
        <v>13164.41786050169</v>
      </c>
      <c r="D27" s="101">
        <v>0.21311172517853871</v>
      </c>
      <c r="E27" s="102">
        <f>(Sheet1[[#This Row],[A]]-B26)/B26</f>
        <v>0.30376790318464014</v>
      </c>
      <c r="F27" s="102">
        <f>(Sheet1[[#This Row],[P]]-C26)/C26</f>
        <v>0.83899275204234014</v>
      </c>
      <c r="G27" s="102">
        <f>(Sheet1[[#This Row],[X (€ =&gt; PLN)]]-D26)/D26</f>
        <v>-3.3330736131555148E-2</v>
      </c>
      <c r="H27" s="86">
        <f t="shared" si="0"/>
        <v>2805.4918012226826</v>
      </c>
      <c r="I27" s="35"/>
      <c r="J27" s="35"/>
      <c r="K27" s="35"/>
      <c r="L27" s="35"/>
      <c r="M27" s="35"/>
    </row>
    <row r="28" spans="1:13">
      <c r="A28" s="35">
        <v>26</v>
      </c>
      <c r="B28" s="86">
        <v>7550.2158913523026</v>
      </c>
      <c r="C28" s="100">
        <v>10943.70909867782</v>
      </c>
      <c r="D28" s="101">
        <v>0.1937591393241922</v>
      </c>
      <c r="E28" s="102">
        <f>(Sheet1[[#This Row],[A]]-B27)/B27</f>
        <v>-8.4438628314374667E-2</v>
      </c>
      <c r="F28" s="102">
        <f>(Sheet1[[#This Row],[P]]-C27)/C27</f>
        <v>-0.16869023646589407</v>
      </c>
      <c r="G28" s="102">
        <f>(Sheet1[[#This Row],[X (€ =&gt; PLN)]]-D27)/D27</f>
        <v>-9.0809578112764522E-2</v>
      </c>
      <c r="H28" s="86">
        <f t="shared" si="0"/>
        <v>2120.4436559741457</v>
      </c>
      <c r="I28" s="35"/>
      <c r="J28" s="35"/>
      <c r="K28" s="35"/>
      <c r="L28" s="35"/>
      <c r="M28" s="35"/>
    </row>
    <row r="29" spans="1:13">
      <c r="A29" s="35">
        <v>27</v>
      </c>
      <c r="B29" s="86">
        <v>7058.0463687876163</v>
      </c>
      <c r="C29" s="100">
        <v>7962.3916188473859</v>
      </c>
      <c r="D29" s="101">
        <v>0.22746131245916179</v>
      </c>
      <c r="E29" s="102">
        <f>(Sheet1[[#This Row],[A]]-B28)/B28</f>
        <v>-6.5186152243460541E-2</v>
      </c>
      <c r="F29" s="102">
        <f>(Sheet1[[#This Row],[P]]-C28)/C28</f>
        <v>-0.27242294663978472</v>
      </c>
      <c r="G29" s="102">
        <f>(Sheet1[[#This Row],[X (€ =&gt; PLN)]]-D28)/D28</f>
        <v>0.17393849524992</v>
      </c>
      <c r="H29" s="86">
        <f t="shared" si="0"/>
        <v>1811.1360479368564</v>
      </c>
      <c r="I29" s="35"/>
      <c r="J29" s="35"/>
      <c r="K29" s="35"/>
      <c r="L29" s="35"/>
      <c r="M29" s="35"/>
    </row>
    <row r="30" spans="1:13">
      <c r="A30" s="35">
        <v>28</v>
      </c>
      <c r="B30" s="86">
        <v>7781.3704174963859</v>
      </c>
      <c r="C30" s="100">
        <v>11218.220675997931</v>
      </c>
      <c r="D30" s="101">
        <v>0.22640724007674129</v>
      </c>
      <c r="E30" s="102">
        <f>(Sheet1[[#This Row],[A]]-B29)/B29</f>
        <v>0.10248218995946004</v>
      </c>
      <c r="F30" s="102">
        <f>(Sheet1[[#This Row],[P]]-C29)/C29</f>
        <v>0.40890089473165725</v>
      </c>
      <c r="G30" s="102">
        <f>(Sheet1[[#This Row],[X (€ =&gt; PLN)]]-D29)/D29</f>
        <v>-4.6340732453557278E-3</v>
      </c>
      <c r="H30" s="86">
        <f t="shared" si="0"/>
        <v>2539.8863818245263</v>
      </c>
      <c r="I30" s="35"/>
      <c r="J30" s="35"/>
      <c r="K30" s="35"/>
      <c r="L30" s="35"/>
      <c r="M30" s="35"/>
    </row>
    <row r="31" spans="1:13">
      <c r="A31" s="35">
        <v>29</v>
      </c>
      <c r="B31" s="86">
        <v>6608.142069276224</v>
      </c>
      <c r="C31" s="100">
        <v>9001.2040587288902</v>
      </c>
      <c r="D31" s="101">
        <v>0.2048167733617651</v>
      </c>
      <c r="E31" s="102">
        <f>(Sheet1[[#This Row],[A]]-B30)/B30</f>
        <v>-0.15077400062875324</v>
      </c>
      <c r="F31" s="102">
        <f>(Sheet1[[#This Row],[P]]-C30)/C30</f>
        <v>-0.19762640451640279</v>
      </c>
      <c r="G31" s="102">
        <f>(Sheet1[[#This Row],[X (€ =&gt; PLN)]]-D30)/D30</f>
        <v>-9.5361202705611575E-2</v>
      </c>
      <c r="H31" s="86">
        <f t="shared" si="0"/>
        <v>1843.5975716796752</v>
      </c>
      <c r="I31" s="35"/>
      <c r="J31" s="35"/>
      <c r="K31" s="35"/>
      <c r="L31" s="35"/>
      <c r="M31" s="35"/>
    </row>
    <row r="32" spans="1:13">
      <c r="A32" s="35">
        <v>30</v>
      </c>
      <c r="B32" s="86">
        <v>7221.6132990454425</v>
      </c>
      <c r="C32" s="100">
        <v>9530.2366055699531</v>
      </c>
      <c r="D32" s="101">
        <v>0.19120173295788209</v>
      </c>
      <c r="E32" s="102">
        <f>(Sheet1[[#This Row],[A]]-B31)/B31</f>
        <v>9.2835659908324389E-2</v>
      </c>
      <c r="F32" s="102">
        <f>(Sheet1[[#This Row],[P]]-C31)/C31</f>
        <v>5.8773531117543673E-2</v>
      </c>
      <c r="G32" s="102">
        <f>(Sheet1[[#This Row],[X (€ =&gt; PLN)]]-D31)/D31</f>
        <v>-6.6474245152934541E-2</v>
      </c>
      <c r="H32" s="86">
        <f t="shared" si="0"/>
        <v>1822.1977544836188</v>
      </c>
      <c r="I32" s="35"/>
      <c r="J32" s="35"/>
      <c r="K32" s="35"/>
      <c r="L32" s="35"/>
      <c r="M32" s="35"/>
    </row>
    <row r="33" spans="1:13">
      <c r="A33" s="35">
        <v>31</v>
      </c>
      <c r="B33" s="86">
        <v>6839.0889467095894</v>
      </c>
      <c r="C33" s="100">
        <v>8851.5828440068653</v>
      </c>
      <c r="D33" s="101">
        <v>0.2065982607058644</v>
      </c>
      <c r="E33" s="102">
        <f>(Sheet1[[#This Row],[A]]-B32)/B32</f>
        <v>-5.2969376300779691E-2</v>
      </c>
      <c r="F33" s="102">
        <f>(Sheet1[[#This Row],[P]]-C32)/C32</f>
        <v>-7.1210588954994894E-2</v>
      </c>
      <c r="G33" s="102">
        <f>(Sheet1[[#This Row],[X (€ =&gt; PLN)]]-D32)/D32</f>
        <v>8.0525042894741203E-2</v>
      </c>
      <c r="H33" s="86">
        <f t="shared" si="0"/>
        <v>1828.7216200656869</v>
      </c>
      <c r="I33" s="35"/>
      <c r="J33" s="35"/>
      <c r="K33" s="35"/>
      <c r="L33" s="35"/>
      <c r="M33" s="35"/>
    </row>
    <row r="34" spans="1:13">
      <c r="A34" s="35">
        <v>32</v>
      </c>
      <c r="B34" s="86">
        <v>7687.9166437296244</v>
      </c>
      <c r="C34" s="100">
        <v>11167.216939768099</v>
      </c>
      <c r="D34" s="101">
        <v>0.21562911479929001</v>
      </c>
      <c r="E34" s="102">
        <f>(Sheet1[[#This Row],[A]]-B33)/B33</f>
        <v>0.12411414789807954</v>
      </c>
      <c r="F34" s="102">
        <f>(Sheet1[[#This Row],[P]]-C33)/C33</f>
        <v>0.26160678113396163</v>
      </c>
      <c r="G34" s="102">
        <f>(Sheet1[[#This Row],[X (€ =&gt; PLN)]]-D33)/D33</f>
        <v>4.3712149669463601E-2</v>
      </c>
      <c r="H34" s="86">
        <f t="shared" si="0"/>
        <v>2407.9771034938317</v>
      </c>
      <c r="I34" s="35"/>
      <c r="J34" s="35"/>
      <c r="K34" s="35"/>
      <c r="L34" s="35"/>
      <c r="M34" s="35"/>
    </row>
    <row r="35" spans="1:13">
      <c r="A35" s="35">
        <v>33</v>
      </c>
      <c r="B35" s="86">
        <v>6917.3113347481612</v>
      </c>
      <c r="C35" s="100">
        <v>9664.5477811501605</v>
      </c>
      <c r="D35" s="101">
        <v>0.1970501861276141</v>
      </c>
      <c r="E35" s="102">
        <f>(Sheet1[[#This Row],[A]]-B34)/B34</f>
        <v>-0.10023590846422352</v>
      </c>
      <c r="F35" s="102">
        <f>(Sheet1[[#This Row],[P]]-C34)/C34</f>
        <v>-0.13456075642864188</v>
      </c>
      <c r="G35" s="102">
        <f>(Sheet1[[#This Row],[X (€ =&gt; PLN)]]-D34)/D34</f>
        <v>-8.6161503231923842E-2</v>
      </c>
      <c r="H35" s="86">
        <f t="shared" si="0"/>
        <v>1904.4009391148591</v>
      </c>
      <c r="I35" s="35"/>
      <c r="J35" s="35"/>
      <c r="K35" s="35"/>
      <c r="L35" s="35"/>
      <c r="M35" s="35"/>
    </row>
    <row r="36" spans="1:13">
      <c r="A36" s="35">
        <v>34</v>
      </c>
      <c r="B36" s="86">
        <v>7353.3471616928573</v>
      </c>
      <c r="C36" s="100">
        <v>9339.1052391706835</v>
      </c>
      <c r="D36" s="101">
        <v>0.2342438420078527</v>
      </c>
      <c r="E36" s="102">
        <f>(Sheet1[[#This Row],[A]]-B35)/B35</f>
        <v>6.3035449157005569E-2</v>
      </c>
      <c r="F36" s="102">
        <f>(Sheet1[[#This Row],[P]]-C35)/C35</f>
        <v>-3.3673851001515424E-2</v>
      </c>
      <c r="G36" s="102">
        <f>(Sheet1[[#This Row],[X (€ =&gt; PLN)]]-D35)/D35</f>
        <v>0.18875219867161735</v>
      </c>
      <c r="H36" s="86">
        <f t="shared" si="0"/>
        <v>2187.6278921390071</v>
      </c>
      <c r="I36" s="35"/>
      <c r="J36" s="35"/>
      <c r="K36" s="35"/>
      <c r="L36" s="35"/>
      <c r="M36" s="35"/>
    </row>
    <row r="37" spans="1:13">
      <c r="A37" s="35">
        <v>35</v>
      </c>
      <c r="B37" s="86">
        <v>7773.3972610466826</v>
      </c>
      <c r="C37" s="100">
        <v>11847.360521097729</v>
      </c>
      <c r="D37" s="101">
        <v>0.2022713903073485</v>
      </c>
      <c r="E37" s="102">
        <f>(Sheet1[[#This Row],[A]]-B36)/B36</f>
        <v>5.7123659486943507E-2</v>
      </c>
      <c r="F37" s="102">
        <f>(Sheet1[[#This Row],[P]]-C36)/C36</f>
        <v>0.26857554526816535</v>
      </c>
      <c r="G37" s="102">
        <f>(Sheet1[[#This Row],[X (€ =&gt; PLN)]]-D36)/D36</f>
        <v>-0.13649217595838598</v>
      </c>
      <c r="H37" s="86">
        <f t="shared" si="0"/>
        <v>2396.3820840748303</v>
      </c>
      <c r="I37" s="35"/>
      <c r="J37" s="35"/>
      <c r="K37" s="35"/>
      <c r="L37" s="35"/>
      <c r="M37" s="35"/>
    </row>
    <row r="38" spans="1:13">
      <c r="A38" s="35">
        <v>36</v>
      </c>
      <c r="B38" s="86">
        <v>6410.2382622776513</v>
      </c>
      <c r="C38" s="100">
        <v>8055.4590740519252</v>
      </c>
      <c r="D38" s="101">
        <v>0.21963377914353491</v>
      </c>
      <c r="E38" s="102">
        <f>(Sheet1[[#This Row],[A]]-B37)/B37</f>
        <v>-0.1753620653867731</v>
      </c>
      <c r="F38" s="102">
        <f>(Sheet1[[#This Row],[P]]-C37)/C37</f>
        <v>-0.32006297438937575</v>
      </c>
      <c r="G38" s="102">
        <f>(Sheet1[[#This Row],[X (€ =&gt; PLN)]]-D37)/D37</f>
        <v>8.5837096436646332E-2</v>
      </c>
      <c r="H38" s="86">
        <f t="shared" si="0"/>
        <v>1769.2509191701047</v>
      </c>
      <c r="I38" s="35"/>
      <c r="J38" s="35"/>
      <c r="K38" s="35"/>
      <c r="L38" s="35"/>
      <c r="M38" s="35"/>
    </row>
    <row r="39" spans="1:13">
      <c r="A39" s="35">
        <v>37</v>
      </c>
      <c r="B39" s="86">
        <v>7604.7923403498426</v>
      </c>
      <c r="C39" s="100">
        <v>11463.197294921039</v>
      </c>
      <c r="D39" s="101">
        <v>0.1877383859074267</v>
      </c>
      <c r="E39" s="102">
        <f>(Sheet1[[#This Row],[A]]-B38)/B38</f>
        <v>0.18635096375462162</v>
      </c>
      <c r="F39" s="102">
        <f>(Sheet1[[#This Row],[P]]-C38)/C38</f>
        <v>0.42303463893771726</v>
      </c>
      <c r="G39" s="102">
        <f>(Sheet1[[#This Row],[X (€ =&gt; PLN)]]-D38)/D38</f>
        <v>-0.14522080055483613</v>
      </c>
      <c r="H39" s="86">
        <f t="shared" si="0"/>
        <v>2152.082157486856</v>
      </c>
      <c r="I39" s="35"/>
      <c r="J39" s="35"/>
      <c r="K39" s="35"/>
      <c r="L39" s="35"/>
      <c r="M39" s="35"/>
    </row>
    <row r="40" spans="1:13">
      <c r="A40" s="35">
        <v>38</v>
      </c>
      <c r="B40" s="86">
        <v>7345.9181770140494</v>
      </c>
      <c r="C40" s="100">
        <v>8336.4379860339432</v>
      </c>
      <c r="D40" s="101">
        <v>0.23107637789038779</v>
      </c>
      <c r="E40" s="102">
        <f>(Sheet1[[#This Row],[A]]-B39)/B39</f>
        <v>-3.4040924689323494E-2</v>
      </c>
      <c r="F40" s="102">
        <f>(Sheet1[[#This Row],[P]]-C39)/C39</f>
        <v>-0.27276502606061392</v>
      </c>
      <c r="G40" s="102">
        <f>(Sheet1[[#This Row],[X (€ =&gt; PLN)]]-D39)/D39</f>
        <v>0.23084246609178233</v>
      </c>
      <c r="H40" s="86">
        <f t="shared" si="0"/>
        <v>1926.3538943205629</v>
      </c>
      <c r="I40" s="35"/>
      <c r="J40" s="35"/>
      <c r="K40" s="35"/>
      <c r="L40" s="35"/>
      <c r="M40" s="35"/>
    </row>
    <row r="41" spans="1:13">
      <c r="A41" s="35">
        <v>39</v>
      </c>
      <c r="B41" s="86">
        <v>6332.6824718786356</v>
      </c>
      <c r="C41" s="100">
        <v>7729.977696907963</v>
      </c>
      <c r="D41" s="101">
        <v>0.199266867213582</v>
      </c>
      <c r="E41" s="102">
        <f>(Sheet1[[#This Row],[A]]-B40)/B40</f>
        <v>-0.1379317984109743</v>
      </c>
      <c r="F41" s="102">
        <f>(Sheet1[[#This Row],[P]]-C40)/C40</f>
        <v>-7.2748131773064786E-2</v>
      </c>
      <c r="G41" s="102">
        <f>(Sheet1[[#This Row],[X (€ =&gt; PLN)]]-D40)/D40</f>
        <v>-0.13765799415418736</v>
      </c>
      <c r="H41" s="86">
        <f t="shared" si="0"/>
        <v>1540.3284392937094</v>
      </c>
      <c r="I41" s="35"/>
      <c r="J41" s="35"/>
      <c r="K41" s="35"/>
      <c r="L41" s="35"/>
      <c r="M41" s="35"/>
    </row>
    <row r="42" spans="1:13">
      <c r="A42" s="35">
        <v>40</v>
      </c>
      <c r="B42" s="86">
        <v>6127.6541484166473</v>
      </c>
      <c r="C42" s="100">
        <v>7455.42928162721</v>
      </c>
      <c r="D42" s="101">
        <v>0.215908352188213</v>
      </c>
      <c r="E42" s="102">
        <f>(Sheet1[[#This Row],[A]]-B41)/B41</f>
        <v>-3.2376220404615547E-2</v>
      </c>
      <c r="F42" s="102">
        <f>(Sheet1[[#This Row],[P]]-C41)/C41</f>
        <v>-3.5517361892334315E-2</v>
      </c>
      <c r="G42" s="102">
        <f>(Sheet1[[#This Row],[X (€ =&gt; PLN)]]-D41)/D41</f>
        <v>8.3513557508755359E-2</v>
      </c>
      <c r="H42" s="86">
        <f t="shared" si="0"/>
        <v>1609.6894510518835</v>
      </c>
      <c r="I42" s="35"/>
      <c r="J42" s="35"/>
      <c r="K42" s="35"/>
      <c r="L42" s="35"/>
      <c r="M42" s="35"/>
    </row>
    <row r="43" spans="1:13">
      <c r="A43" s="35">
        <v>41</v>
      </c>
      <c r="B43" s="86">
        <v>6618.8132829364813</v>
      </c>
      <c r="C43" s="100">
        <v>9634.1731485219007</v>
      </c>
      <c r="D43" s="101">
        <v>0.1939959002077489</v>
      </c>
      <c r="E43" s="102">
        <f>(Sheet1[[#This Row],[A]]-B42)/B42</f>
        <v>8.0154513068716002E-2</v>
      </c>
      <c r="F43" s="102">
        <f>(Sheet1[[#This Row],[P]]-C42)/C42</f>
        <v>0.29223587061094913</v>
      </c>
      <c r="G43" s="102">
        <f>(Sheet1[[#This Row],[X (€ =&gt; PLN)]]-D42)/D42</f>
        <v>-0.10148959851892361</v>
      </c>
      <c r="H43" s="86">
        <f t="shared" si="0"/>
        <v>1868.9900927048286</v>
      </c>
      <c r="I43" s="35"/>
      <c r="J43" s="35"/>
      <c r="K43" s="35"/>
      <c r="L43" s="35"/>
      <c r="M43" s="35"/>
    </row>
    <row r="44" spans="1:13">
      <c r="A44" s="35">
        <v>42</v>
      </c>
      <c r="B44" s="86">
        <v>6910.6765228560143</v>
      </c>
      <c r="C44" s="100">
        <v>9048.4740804336216</v>
      </c>
      <c r="D44" s="101">
        <v>0.21570325112699201</v>
      </c>
      <c r="E44" s="102">
        <f>(Sheet1[[#This Row],[A]]-B43)/B43</f>
        <v>4.4096007462843242E-2</v>
      </c>
      <c r="F44" s="102">
        <f>(Sheet1[[#This Row],[P]]-C43)/C43</f>
        <v>-6.0793911325762139E-2</v>
      </c>
      <c r="G44" s="102">
        <f>(Sheet1[[#This Row],[X (€ =&gt; PLN)]]-D43)/D43</f>
        <v>0.11189592613038139</v>
      </c>
      <c r="H44" s="86">
        <f t="shared" si="0"/>
        <v>1951.7852768878515</v>
      </c>
      <c r="I44" s="35"/>
      <c r="J44" s="35"/>
      <c r="K44" s="35"/>
      <c r="L44" s="35"/>
      <c r="M44" s="35"/>
    </row>
    <row r="45" spans="1:13">
      <c r="A45" s="35">
        <v>43</v>
      </c>
      <c r="B45" s="86">
        <v>6582.4879990529107</v>
      </c>
      <c r="C45" s="100">
        <v>6819.7012588111784</v>
      </c>
      <c r="D45" s="101">
        <v>0.23629191979877481</v>
      </c>
      <c r="E45" s="102">
        <f>(Sheet1[[#This Row],[A]]-B44)/B44</f>
        <v>-4.7490071734318615E-2</v>
      </c>
      <c r="F45" s="102">
        <f>(Sheet1[[#This Row],[P]]-C44)/C44</f>
        <v>-0.24631477106642005</v>
      </c>
      <c r="G45" s="102">
        <f>(Sheet1[[#This Row],[X (€ =&gt; PLN)]]-D44)/D44</f>
        <v>9.5449041978794905E-2</v>
      </c>
      <c r="H45" s="86">
        <f t="shared" si="0"/>
        <v>1611.4403028986146</v>
      </c>
      <c r="I45" s="35"/>
      <c r="J45" s="35"/>
      <c r="K45" s="35"/>
      <c r="L45" s="35"/>
      <c r="M45" s="35"/>
    </row>
    <row r="46" spans="1:13">
      <c r="A46" s="35">
        <v>44</v>
      </c>
      <c r="B46" s="86">
        <v>7414.5038336510206</v>
      </c>
      <c r="C46" s="100">
        <v>11192.26875223107</v>
      </c>
      <c r="D46" s="101">
        <v>0.20195416192270671</v>
      </c>
      <c r="E46" s="102">
        <f>(Sheet1[[#This Row],[A]]-B45)/B45</f>
        <v>0.12639838230131531</v>
      </c>
      <c r="F46" s="102">
        <f>(Sheet1[[#This Row],[P]]-C45)/C45</f>
        <v>0.64116701413723287</v>
      </c>
      <c r="G46" s="102">
        <f>(Sheet1[[#This Row],[X (€ =&gt; PLN)]]-D45)/D45</f>
        <v>-0.14531922168692857</v>
      </c>
      <c r="H46" s="86">
        <f t="shared" si="0"/>
        <v>2260.325255870524</v>
      </c>
      <c r="I46" s="35"/>
      <c r="J46" s="35"/>
      <c r="K46" s="35"/>
      <c r="L46" s="35"/>
      <c r="M46" s="35"/>
    </row>
    <row r="47" spans="1:13">
      <c r="A47" s="35">
        <v>45</v>
      </c>
      <c r="B47" s="86">
        <v>7046.4817911937598</v>
      </c>
      <c r="C47" s="100">
        <v>9824.1573922655443</v>
      </c>
      <c r="D47" s="101">
        <v>0.23379067284105229</v>
      </c>
      <c r="E47" s="102">
        <f>(Sheet1[[#This Row],[A]]-B46)/B46</f>
        <v>-4.9635424124670098E-2</v>
      </c>
      <c r="F47" s="102">
        <f>(Sheet1[[#This Row],[P]]-C46)/C46</f>
        <v>-0.12223717909675871</v>
      </c>
      <c r="G47" s="102">
        <f>(Sheet1[[#This Row],[X (€ =&gt; PLN)]]-D46)/D46</f>
        <v>0.15764226206207263</v>
      </c>
      <c r="H47" s="86">
        <f t="shared" si="0"/>
        <v>2296.7963668341595</v>
      </c>
      <c r="I47" s="35"/>
      <c r="J47" s="35"/>
      <c r="K47" s="35"/>
      <c r="L47" s="35"/>
      <c r="M47" s="35"/>
    </row>
    <row r="48" spans="1:13">
      <c r="A48" s="35">
        <v>46</v>
      </c>
      <c r="B48" s="86">
        <v>7705.0360198927547</v>
      </c>
      <c r="C48" s="100">
        <v>13122.56796674133</v>
      </c>
      <c r="D48" s="101">
        <v>0.1893357492813145</v>
      </c>
      <c r="E48" s="102">
        <f>(Sheet1[[#This Row],[A]]-B47)/B47</f>
        <v>9.3458586598778079E-2</v>
      </c>
      <c r="F48" s="102">
        <f>(Sheet1[[#This Row],[P]]-C47)/C47</f>
        <v>0.33574488302402294</v>
      </c>
      <c r="G48" s="102">
        <f>(Sheet1[[#This Row],[X (€ =&gt; PLN)]]-D47)/D47</f>
        <v>-0.19014840506473688</v>
      </c>
      <c r="H48" s="86">
        <f t="shared" si="0"/>
        <v>2484.5712384779454</v>
      </c>
      <c r="I48" s="35"/>
      <c r="J48" s="35"/>
      <c r="K48" s="35"/>
      <c r="L48" s="35"/>
      <c r="M48" s="35"/>
    </row>
    <row r="49" spans="1:13">
      <c r="A49" s="35">
        <v>47</v>
      </c>
      <c r="B49" s="86">
        <v>5546.9882018737098</v>
      </c>
      <c r="C49" s="100">
        <v>6055.0438210460516</v>
      </c>
      <c r="D49" s="101">
        <v>0.2034293068965935</v>
      </c>
      <c r="E49" s="102">
        <f>(Sheet1[[#This Row],[A]]-B48)/B48</f>
        <v>-0.2800827682631758</v>
      </c>
      <c r="F49" s="102">
        <f>(Sheet1[[#This Row],[P]]-C48)/C48</f>
        <v>-0.53857782741972915</v>
      </c>
      <c r="G49" s="102">
        <f>(Sheet1[[#This Row],[X (€ =&gt; PLN)]]-D48)/D48</f>
        <v>7.4436854470303099E-2</v>
      </c>
      <c r="H49" s="86">
        <f t="shared" si="0"/>
        <v>1231.7733677438994</v>
      </c>
      <c r="I49" s="35"/>
      <c r="J49" s="35"/>
      <c r="K49" s="35"/>
      <c r="L49" s="35"/>
      <c r="M49" s="35"/>
    </row>
    <row r="50" spans="1:13">
      <c r="A50" s="35">
        <v>48</v>
      </c>
      <c r="B50" s="86">
        <v>8112.2530157627953</v>
      </c>
      <c r="C50" s="100">
        <v>10639.31137884805</v>
      </c>
      <c r="D50" s="101">
        <v>0.2339355239346444</v>
      </c>
      <c r="E50" s="102">
        <f>(Sheet1[[#This Row],[A]]-B49)/B49</f>
        <v>0.46246083830186768</v>
      </c>
      <c r="F50" s="102">
        <f>(Sheet1[[#This Row],[P]]-C49)/C49</f>
        <v>0.75709898941904497</v>
      </c>
      <c r="G50" s="102">
        <f>(Sheet1[[#This Row],[X (€ =&gt; PLN)]]-D49)/D49</f>
        <v>0.14995979440444004</v>
      </c>
      <c r="H50" s="86">
        <f t="shared" si="0"/>
        <v>2488.9128817146425</v>
      </c>
      <c r="I50" s="35"/>
      <c r="J50" s="35"/>
      <c r="K50" s="35"/>
      <c r="L50" s="35"/>
      <c r="M50" s="35"/>
    </row>
    <row r="51" spans="1:13">
      <c r="A51" s="35">
        <v>49</v>
      </c>
      <c r="B51" s="86">
        <v>7722.9237845974922</v>
      </c>
      <c r="C51" s="100">
        <v>13017.38171707832</v>
      </c>
      <c r="D51" s="101">
        <v>0.17235011822104951</v>
      </c>
      <c r="E51" s="102">
        <f>(Sheet1[[#This Row],[A]]-B50)/B50</f>
        <v>-4.7992737702929555E-2</v>
      </c>
      <c r="F51" s="102">
        <f>(Sheet1[[#This Row],[P]]-C50)/C50</f>
        <v>0.22351731738560618</v>
      </c>
      <c r="G51" s="102">
        <f>(Sheet1[[#This Row],[X (€ =&gt; PLN)]]-D50)/D50</f>
        <v>-0.26325803228927419</v>
      </c>
      <c r="H51" s="86">
        <f t="shared" si="0"/>
        <v>2243.5472778669769</v>
      </c>
      <c r="I51" s="35"/>
      <c r="J51" s="35"/>
      <c r="K51" s="35"/>
      <c r="L51" s="35"/>
      <c r="M51" s="35"/>
    </row>
    <row r="52" spans="1:13">
      <c r="A52" s="35">
        <v>50</v>
      </c>
      <c r="B52" s="86">
        <v>7112.01425932457</v>
      </c>
      <c r="C52" s="100">
        <v>8822.7298809996919</v>
      </c>
      <c r="D52" s="101">
        <v>0.235705558918583</v>
      </c>
      <c r="E52" s="102">
        <f>(Sheet1[[#This Row],[A]]-B51)/B51</f>
        <v>-7.9103399478227768E-2</v>
      </c>
      <c r="F52" s="102">
        <f>(Sheet1[[#This Row],[P]]-C51)/C51</f>
        <v>-0.32223468031020414</v>
      </c>
      <c r="G52" s="102">
        <f>(Sheet1[[#This Row],[X (€ =&gt; PLN)]]-D51)/D51</f>
        <v>0.3675973149973491</v>
      </c>
      <c r="H52" s="86">
        <f t="shared" si="0"/>
        <v>2079.5664777887155</v>
      </c>
      <c r="I52" s="35"/>
      <c r="J52" s="35"/>
      <c r="K52" s="35"/>
      <c r="L52" s="35"/>
      <c r="M52" s="35"/>
    </row>
    <row r="53" spans="1:13">
      <c r="A53" s="35">
        <v>51</v>
      </c>
      <c r="B53" s="86">
        <v>6989.833689668254</v>
      </c>
      <c r="C53" s="100">
        <v>8705.6256040935859</v>
      </c>
      <c r="D53" s="101">
        <v>0.20908860199458379</v>
      </c>
      <c r="E53" s="102">
        <f>(Sheet1[[#This Row],[A]]-B52)/B52</f>
        <v>-1.7179460726773003E-2</v>
      </c>
      <c r="F53" s="102">
        <f>(Sheet1[[#This Row],[P]]-C52)/C52</f>
        <v>-1.3273020764049168E-2</v>
      </c>
      <c r="G53" s="102">
        <f>(Sheet1[[#This Row],[X (€ =&gt; PLN)]]-D52)/D52</f>
        <v>-0.11292460409554105</v>
      </c>
      <c r="H53" s="86">
        <f t="shared" si="0"/>
        <v>1820.2470870481818</v>
      </c>
      <c r="I53" s="35"/>
      <c r="J53" s="35"/>
      <c r="K53" s="35"/>
      <c r="L53" s="35"/>
      <c r="M53" s="35"/>
    </row>
    <row r="54" spans="1:13">
      <c r="A54" s="35">
        <v>52</v>
      </c>
      <c r="B54" s="86">
        <v>8392.9712963142174</v>
      </c>
      <c r="C54" s="100">
        <v>10896.13163888079</v>
      </c>
      <c r="D54" s="101">
        <v>0.22439442071120941</v>
      </c>
      <c r="E54" s="102">
        <f>(Sheet1[[#This Row],[A]]-B53)/B53</f>
        <v>0.20073976992041395</v>
      </c>
      <c r="F54" s="102">
        <f>(Sheet1[[#This Row],[P]]-C53)/C53</f>
        <v>0.25161960029123898</v>
      </c>
      <c r="G54" s="102">
        <f>(Sheet1[[#This Row],[X (€ =&gt; PLN)]]-D53)/D53</f>
        <v>7.3202549400670336E-2</v>
      </c>
      <c r="H54" s="86">
        <f t="shared" si="0"/>
        <v>2445.0311470997358</v>
      </c>
      <c r="I54" s="35"/>
      <c r="J54" s="35"/>
      <c r="K54" s="35"/>
      <c r="L54" s="35"/>
      <c r="M54" s="35"/>
    </row>
    <row r="55" spans="1:13">
      <c r="A55" s="35">
        <v>53</v>
      </c>
      <c r="B55" s="86">
        <v>6816.3165372050908</v>
      </c>
      <c r="C55" s="100">
        <v>7691.4223215444563</v>
      </c>
      <c r="D55" s="101">
        <v>0.21217792851211409</v>
      </c>
      <c r="E55" s="102">
        <f>(Sheet1[[#This Row],[A]]-B54)/B54</f>
        <v>-0.18785418220142328</v>
      </c>
      <c r="F55" s="102">
        <f>(Sheet1[[#This Row],[P]]-C54)/C54</f>
        <v>-0.29411440899822955</v>
      </c>
      <c r="G55" s="102">
        <f>(Sheet1[[#This Row],[X (€ =&gt; PLN)]]-D54)/D54</f>
        <v>-5.4442049674745127E-2</v>
      </c>
      <c r="H55" s="86">
        <f t="shared" si="0"/>
        <v>1631.9500554971382</v>
      </c>
      <c r="I55" s="35"/>
      <c r="J55" s="35"/>
      <c r="K55" s="35"/>
      <c r="L55" s="35"/>
      <c r="M55" s="35"/>
    </row>
    <row r="56" spans="1:13">
      <c r="A56" s="35">
        <v>54</v>
      </c>
      <c r="B56" s="86">
        <v>6792.6092016109242</v>
      </c>
      <c r="C56" s="100">
        <v>10277.31038252757</v>
      </c>
      <c r="D56" s="101">
        <v>0.17423133251719181</v>
      </c>
      <c r="E56" s="102">
        <f>(Sheet1[[#This Row],[A]]-B55)/B55</f>
        <v>-3.4780273868982251E-3</v>
      </c>
      <c r="F56" s="102">
        <f>(Sheet1[[#This Row],[P]]-C55)/C55</f>
        <v>0.336204144419398</v>
      </c>
      <c r="G56" s="102">
        <f>(Sheet1[[#This Row],[X (€ =&gt; PLN)]]-D55)/D55</f>
        <v>-0.17884327677728157</v>
      </c>
      <c r="H56" s="86">
        <f t="shared" si="0"/>
        <v>1790.6294826405488</v>
      </c>
      <c r="I56" s="35"/>
      <c r="J56" s="35"/>
      <c r="K56" s="35"/>
      <c r="L56" s="35"/>
      <c r="M56" s="35"/>
    </row>
    <row r="57" spans="1:13">
      <c r="A57" s="35">
        <v>55</v>
      </c>
      <c r="B57" s="86">
        <v>8238.5703481193505</v>
      </c>
      <c r="C57" s="100">
        <v>12439.664753100191</v>
      </c>
      <c r="D57" s="101">
        <v>0.19853363468841259</v>
      </c>
      <c r="E57" s="102">
        <f>(Sheet1[[#This Row],[A]]-B56)/B56</f>
        <v>0.21287271261910731</v>
      </c>
      <c r="F57" s="102">
        <f>(Sheet1[[#This Row],[P]]-C56)/C56</f>
        <v>0.2104008043046782</v>
      </c>
      <c r="G57" s="102">
        <f>(Sheet1[[#This Row],[X (€ =&gt; PLN)]]-D56)/D56</f>
        <v>0.13948296107316302</v>
      </c>
      <c r="H57" s="86">
        <f t="shared" si="0"/>
        <v>2469.6918577383153</v>
      </c>
      <c r="I57" s="35"/>
      <c r="J57" s="35"/>
      <c r="K57" s="35"/>
      <c r="L57" s="35"/>
      <c r="M57" s="35"/>
    </row>
    <row r="58" spans="1:13">
      <c r="A58" s="35">
        <v>56</v>
      </c>
      <c r="B58" s="86">
        <v>8859.0737141512891</v>
      </c>
      <c r="C58" s="100">
        <v>12505.85266561065</v>
      </c>
      <c r="D58" s="101">
        <v>0.24971102202438381</v>
      </c>
      <c r="E58" s="102">
        <f>(Sheet1[[#This Row],[A]]-B57)/B57</f>
        <v>7.5316874143531873E-2</v>
      </c>
      <c r="F58" s="102">
        <f>(Sheet1[[#This Row],[P]]-C57)/C57</f>
        <v>5.3207151337389168E-3</v>
      </c>
      <c r="G58" s="102">
        <f>(Sheet1[[#This Row],[X (€ =&gt; PLN)]]-D57)/D57</f>
        <v>0.2577769122914173</v>
      </c>
      <c r="H58" s="86">
        <f t="shared" si="0"/>
        <v>3122.8492504159999</v>
      </c>
      <c r="I58" s="35"/>
      <c r="J58" s="35"/>
      <c r="K58" s="35"/>
      <c r="L58" s="35"/>
      <c r="M58" s="35"/>
    </row>
    <row r="59" spans="1:13">
      <c r="A59" s="35">
        <v>57</v>
      </c>
      <c r="B59" s="86">
        <v>6655.7629221006164</v>
      </c>
      <c r="C59" s="100">
        <v>8657.2992719610611</v>
      </c>
      <c r="D59" s="101">
        <v>0.19816159242878131</v>
      </c>
      <c r="E59" s="102">
        <f>(Sheet1[[#This Row],[A]]-B58)/B58</f>
        <v>-0.24870667782469771</v>
      </c>
      <c r="F59" s="102">
        <f>(Sheet1[[#This Row],[P]]-C58)/C58</f>
        <v>-0.30774018346086657</v>
      </c>
      <c r="G59" s="102">
        <f>(Sheet1[[#This Row],[X (€ =&gt; PLN)]]-D58)/D58</f>
        <v>-0.20643634060561727</v>
      </c>
      <c r="H59" s="86">
        <f t="shared" si="0"/>
        <v>1715.544209864333</v>
      </c>
      <c r="I59" s="35"/>
      <c r="J59" s="35"/>
      <c r="K59" s="35"/>
      <c r="L59" s="35"/>
      <c r="M59" s="35"/>
    </row>
    <row r="60" spans="1:13">
      <c r="A60" s="35">
        <v>58</v>
      </c>
      <c r="B60" s="86">
        <v>8305.6442251579901</v>
      </c>
      <c r="C60" s="100">
        <v>14600.538695044759</v>
      </c>
      <c r="D60" s="101">
        <v>0.21231116390431221</v>
      </c>
      <c r="E60" s="102">
        <f>(Sheet1[[#This Row],[A]]-B59)/B59</f>
        <v>0.24788763096998306</v>
      </c>
      <c r="F60" s="102">
        <f>(Sheet1[[#This Row],[P]]-C59)/C59</f>
        <v>0.68650040115078859</v>
      </c>
      <c r="G60" s="102">
        <f>(Sheet1[[#This Row],[X (€ =&gt; PLN)]]-D59)/D59</f>
        <v>7.140420755659907E-2</v>
      </c>
      <c r="H60" s="86">
        <f t="shared" si="0"/>
        <v>3099.8573639749006</v>
      </c>
      <c r="I60" s="35"/>
      <c r="J60" s="35"/>
      <c r="K60" s="35"/>
      <c r="L60" s="35"/>
      <c r="M60" s="35"/>
    </row>
    <row r="61" spans="1:13">
      <c r="A61" s="35">
        <v>59</v>
      </c>
      <c r="B61" s="86">
        <v>7286.6503891882448</v>
      </c>
      <c r="C61" s="100">
        <v>9497.4912217169949</v>
      </c>
      <c r="D61" s="101">
        <v>0.20281557612880649</v>
      </c>
      <c r="E61" s="102">
        <f>(Sheet1[[#This Row],[A]]-B60)/B60</f>
        <v>-0.12268691125526292</v>
      </c>
      <c r="F61" s="102">
        <f>(Sheet1[[#This Row],[P]]-C60)/C60</f>
        <v>-0.3495109036668404</v>
      </c>
      <c r="G61" s="102">
        <f>(Sheet1[[#This Row],[X (€ =&gt; PLN)]]-D60)/D60</f>
        <v>-4.4724863266188575E-2</v>
      </c>
      <c r="H61" s="86">
        <f t="shared" si="0"/>
        <v>1926.2391539108146</v>
      </c>
      <c r="I61" s="35"/>
      <c r="J61" s="35"/>
      <c r="K61" s="35"/>
      <c r="L61" s="35"/>
      <c r="M61" s="35"/>
    </row>
    <row r="62" spans="1:13">
      <c r="A62" s="35">
        <v>60</v>
      </c>
      <c r="B62" s="86">
        <v>7688.6339891694624</v>
      </c>
      <c r="C62" s="100">
        <v>10070.992930925329</v>
      </c>
      <c r="D62" s="101">
        <v>0.23600653883231321</v>
      </c>
      <c r="E62" s="102">
        <f>(Sheet1[[#This Row],[A]]-B61)/B61</f>
        <v>5.5167131467933624E-2</v>
      </c>
      <c r="F62" s="102">
        <f>(Sheet1[[#This Row],[P]]-C61)/C61</f>
        <v>6.0384547436797151E-2</v>
      </c>
      <c r="G62" s="102">
        <f>(Sheet1[[#This Row],[X (€ =&gt; PLN)]]-D61)/D61</f>
        <v>0.16365095490706991</v>
      </c>
      <c r="H62" s="86">
        <f t="shared" si="0"/>
        <v>2376.8201842323806</v>
      </c>
      <c r="I62" s="35"/>
      <c r="J62" s="35"/>
      <c r="K62" s="35"/>
      <c r="L62" s="35"/>
      <c r="M62" s="35"/>
    </row>
    <row r="63" spans="1:13">
      <c r="A63" s="35">
        <v>61</v>
      </c>
      <c r="B63" s="86">
        <v>8045.3264883766897</v>
      </c>
      <c r="C63" s="100">
        <v>11922.421485663621</v>
      </c>
      <c r="D63" s="101">
        <v>0.2066903285724388</v>
      </c>
      <c r="E63" s="102">
        <f>(Sheet1[[#This Row],[A]]-B62)/B62</f>
        <v>4.6392180940031676E-2</v>
      </c>
      <c r="F63" s="102">
        <f>(Sheet1[[#This Row],[P]]-C62)/C62</f>
        <v>0.18383773749389187</v>
      </c>
      <c r="G63" s="102">
        <f>(Sheet1[[#This Row],[X (€ =&gt; PLN)]]-D62)/D62</f>
        <v>-0.12421778822282586</v>
      </c>
      <c r="H63" s="86">
        <f t="shared" si="0"/>
        <v>2464.2492142509177</v>
      </c>
      <c r="I63" s="35"/>
      <c r="J63" s="35"/>
      <c r="K63" s="35"/>
      <c r="L63" s="35"/>
      <c r="M63" s="35"/>
    </row>
    <row r="64" spans="1:13">
      <c r="A64" s="35">
        <v>62</v>
      </c>
      <c r="B64" s="86">
        <v>7167.4368065115514</v>
      </c>
      <c r="C64" s="100">
        <v>10929.870186519311</v>
      </c>
      <c r="D64" s="101">
        <v>0.16576557677177001</v>
      </c>
      <c r="E64" s="102">
        <f>(Sheet1[[#This Row],[A]]-B63)/B63</f>
        <v>-0.10911796844210739</v>
      </c>
      <c r="F64" s="102">
        <f>(Sheet1[[#This Row],[P]]-C63)/C63</f>
        <v>-8.3250814470686635E-2</v>
      </c>
      <c r="G64" s="102">
        <f>(Sheet1[[#This Row],[X (€ =&gt; PLN)]]-D63)/D63</f>
        <v>-0.19800032291460548</v>
      </c>
      <c r="H64" s="86">
        <f t="shared" si="0"/>
        <v>1811.7962355089469</v>
      </c>
      <c r="I64" s="35"/>
      <c r="J64" s="35"/>
      <c r="K64" s="35"/>
      <c r="L64" s="35"/>
      <c r="M64" s="35"/>
    </row>
    <row r="65" spans="1:13">
      <c r="A65" s="35">
        <v>63</v>
      </c>
      <c r="B65" s="86">
        <v>6491.8360560965612</v>
      </c>
      <c r="C65" s="100">
        <v>9564.7790638041442</v>
      </c>
      <c r="D65" s="101">
        <v>0.18076853142511881</v>
      </c>
      <c r="E65" s="102">
        <f>(Sheet1[[#This Row],[A]]-B64)/B64</f>
        <v>-9.4259742869475055E-2</v>
      </c>
      <c r="F65" s="102">
        <f>(Sheet1[[#This Row],[P]]-C64)/C64</f>
        <v>-0.12489545616002314</v>
      </c>
      <c r="G65" s="102">
        <f>(Sheet1[[#This Row],[X (€ =&gt; PLN)]]-D64)/D64</f>
        <v>9.0507057891791545E-2</v>
      </c>
      <c r="H65" s="86">
        <f t="shared" si="0"/>
        <v>1729.0110647695979</v>
      </c>
      <c r="I65" s="35"/>
      <c r="J65" s="35"/>
      <c r="K65" s="35"/>
      <c r="L65" s="35"/>
      <c r="M65" s="35"/>
    </row>
    <row r="66" spans="1:13">
      <c r="A66" s="35">
        <v>64</v>
      </c>
      <c r="B66" s="86">
        <v>5640.9224088902183</v>
      </c>
      <c r="C66" s="100">
        <v>6970.776442653173</v>
      </c>
      <c r="D66" s="101">
        <v>0.20889059588220221</v>
      </c>
      <c r="E66" s="102">
        <f>(Sheet1[[#This Row],[A]]-B65)/B65</f>
        <v>-0.13107442021848958</v>
      </c>
      <c r="F66" s="102">
        <f>(Sheet1[[#This Row],[P]]-C65)/C65</f>
        <v>-0.27120361106587587</v>
      </c>
      <c r="G66" s="102">
        <f>(Sheet1[[#This Row],[X (€ =&gt; PLN)]]-D65)/D65</f>
        <v>0.15556946906288624</v>
      </c>
      <c r="H66" s="86">
        <f t="shared" si="0"/>
        <v>1456.1296448674391</v>
      </c>
      <c r="I66" s="35"/>
      <c r="J66" s="35"/>
      <c r="K66" s="35"/>
      <c r="L66" s="35"/>
      <c r="M66" s="35"/>
    </row>
    <row r="67" spans="1:13">
      <c r="A67" s="35">
        <v>65</v>
      </c>
      <c r="B67" s="86">
        <v>7939.0665550623053</v>
      </c>
      <c r="C67" s="100">
        <v>13241.29197717514</v>
      </c>
      <c r="D67" s="101">
        <v>0.185644008621771</v>
      </c>
      <c r="E67" s="102">
        <f>(Sheet1[[#This Row],[A]]-B66)/B66</f>
        <v>0.40740573608141833</v>
      </c>
      <c r="F67" s="102">
        <f>(Sheet1[[#This Row],[P]]-C66)/C66</f>
        <v>0.89954334156430404</v>
      </c>
      <c r="G67" s="102">
        <f>(Sheet1[[#This Row],[X (€ =&gt; PLN)]]-D66)/D66</f>
        <v>-0.1112859445024536</v>
      </c>
      <c r="H67" s="86">
        <f t="shared" ref="H67:H102" si="1">C67*D67</f>
        <v>2458.1665219740889</v>
      </c>
      <c r="I67" s="35"/>
      <c r="J67" s="35"/>
      <c r="K67" s="35"/>
      <c r="L67" s="35"/>
      <c r="M67" s="35"/>
    </row>
    <row r="68" spans="1:13">
      <c r="A68" s="35">
        <v>66</v>
      </c>
      <c r="B68" s="86">
        <v>6608.677826716641</v>
      </c>
      <c r="C68" s="100">
        <v>8361.4418013037321</v>
      </c>
      <c r="D68" s="101">
        <v>0.22338533822742521</v>
      </c>
      <c r="E68" s="102">
        <f>(Sheet1[[#This Row],[A]]-B67)/B67</f>
        <v>-0.16757495596221558</v>
      </c>
      <c r="F68" s="102">
        <f>(Sheet1[[#This Row],[P]]-C67)/C67</f>
        <v>-0.36853278247191568</v>
      </c>
      <c r="G68" s="102">
        <f>(Sheet1[[#This Row],[X (€ =&gt; PLN)]]-D67)/D67</f>
        <v>0.20329947562459702</v>
      </c>
      <c r="H68" s="86">
        <f t="shared" si="1"/>
        <v>1867.8235048531656</v>
      </c>
      <c r="I68" s="35"/>
      <c r="J68" s="35"/>
      <c r="K68" s="35"/>
      <c r="L68" s="35"/>
      <c r="M68" s="35"/>
    </row>
    <row r="69" spans="1:13">
      <c r="A69" s="35">
        <v>67</v>
      </c>
      <c r="B69" s="86">
        <v>7238.8193627412402</v>
      </c>
      <c r="C69" s="100">
        <v>10552.00442132392</v>
      </c>
      <c r="D69" s="101">
        <v>0.20713106547358559</v>
      </c>
      <c r="E69" s="102">
        <f>(Sheet1[[#This Row],[A]]-B68)/B68</f>
        <v>9.5350621190391657E-2</v>
      </c>
      <c r="F69" s="102">
        <f>(Sheet1[[#This Row],[P]]-C68)/C68</f>
        <v>0.26198383868182051</v>
      </c>
      <c r="G69" s="102">
        <f>(Sheet1[[#This Row],[X (€ =&gt; PLN)]]-D68)/D68</f>
        <v>-7.2763382247098912E-2</v>
      </c>
      <c r="H69" s="86">
        <f t="shared" si="1"/>
        <v>2185.6479186708093</v>
      </c>
      <c r="I69" s="35"/>
      <c r="J69" s="35"/>
      <c r="K69" s="35"/>
      <c r="L69" s="35"/>
      <c r="M69" s="35"/>
    </row>
    <row r="70" spans="1:13">
      <c r="A70" s="35">
        <v>68</v>
      </c>
      <c r="B70" s="86">
        <v>7754.2503171732906</v>
      </c>
      <c r="C70" s="100">
        <v>11779.663020497381</v>
      </c>
      <c r="D70" s="101">
        <v>0.19155575931455099</v>
      </c>
      <c r="E70" s="102">
        <f>(Sheet1[[#This Row],[A]]-B69)/B69</f>
        <v>7.1203732073356202E-2</v>
      </c>
      <c r="F70" s="102">
        <f>(Sheet1[[#This Row],[P]]-C69)/C69</f>
        <v>0.11634363957359216</v>
      </c>
      <c r="G70" s="102">
        <f>(Sheet1[[#This Row],[X (€ =&gt; PLN)]]-D69)/D69</f>
        <v>-7.5195413703024877E-2</v>
      </c>
      <c r="H70" s="86">
        <f t="shared" si="1"/>
        <v>2256.4622943609129</v>
      </c>
      <c r="I70" s="35"/>
      <c r="J70" s="35"/>
      <c r="K70" s="35"/>
      <c r="L70" s="35"/>
      <c r="M70" s="35"/>
    </row>
    <row r="71" spans="1:13">
      <c r="A71" s="35">
        <v>69</v>
      </c>
      <c r="B71" s="86">
        <v>6677.0575465213587</v>
      </c>
      <c r="C71" s="100">
        <v>10393.98809867722</v>
      </c>
      <c r="D71" s="101">
        <v>0.1769097213605601</v>
      </c>
      <c r="E71" s="102">
        <f>(Sheet1[[#This Row],[A]]-B70)/B70</f>
        <v>-0.13891642990506506</v>
      </c>
      <c r="F71" s="102">
        <f>(Sheet1[[#This Row],[P]]-C70)/C70</f>
        <v>-0.11763281508214588</v>
      </c>
      <c r="G71" s="102">
        <f>(Sheet1[[#This Row],[X (€ =&gt; PLN)]]-D70)/D70</f>
        <v>-7.6458353465326173E-2</v>
      </c>
      <c r="H71" s="86">
        <f t="shared" si="1"/>
        <v>1838.7975383619651</v>
      </c>
      <c r="I71" s="35"/>
      <c r="J71" s="35"/>
      <c r="K71" s="35"/>
      <c r="L71" s="35"/>
      <c r="M71" s="35"/>
    </row>
    <row r="72" spans="1:13">
      <c r="A72" s="35">
        <v>70</v>
      </c>
      <c r="B72" s="86">
        <v>8019.5420882548478</v>
      </c>
      <c r="C72" s="100">
        <v>12194.580098823541</v>
      </c>
      <c r="D72" s="101">
        <v>0.22489921985928291</v>
      </c>
      <c r="E72" s="102">
        <f>(Sheet1[[#This Row],[A]]-B71)/B71</f>
        <v>0.2010593037996059</v>
      </c>
      <c r="F72" s="102">
        <f>(Sheet1[[#This Row],[P]]-C71)/C71</f>
        <v>0.17323398709446958</v>
      </c>
      <c r="G72" s="102">
        <f>(Sheet1[[#This Row],[X (€ =&gt; PLN)]]-D71)/D71</f>
        <v>0.27126546879193425</v>
      </c>
      <c r="H72" s="86">
        <f t="shared" si="1"/>
        <v>2742.5515507369514</v>
      </c>
      <c r="I72" s="35"/>
      <c r="J72" s="35"/>
      <c r="K72" s="35"/>
      <c r="L72" s="35"/>
      <c r="M72" s="35"/>
    </row>
    <row r="73" spans="1:13">
      <c r="A73" s="35">
        <v>71</v>
      </c>
      <c r="B73" s="86">
        <v>6241.8197630312798</v>
      </c>
      <c r="C73" s="100">
        <v>8035.6688188331809</v>
      </c>
      <c r="D73" s="101">
        <v>0.17867764670524619</v>
      </c>
      <c r="E73" s="102">
        <f>(Sheet1[[#This Row],[A]]-B72)/B72</f>
        <v>-0.22167379454584576</v>
      </c>
      <c r="F73" s="102">
        <f>(Sheet1[[#This Row],[P]]-C72)/C72</f>
        <v>-0.34104587827436439</v>
      </c>
      <c r="G73" s="102">
        <f>(Sheet1[[#This Row],[X (€ =&gt; PLN)]]-D72)/D72</f>
        <v>-0.20552126940661275</v>
      </c>
      <c r="H73" s="86">
        <f t="shared" si="1"/>
        <v>1435.794394251838</v>
      </c>
      <c r="I73" s="35"/>
      <c r="J73" s="35"/>
      <c r="K73" s="35"/>
      <c r="L73" s="35"/>
      <c r="M73" s="35"/>
    </row>
    <row r="74" spans="1:13">
      <c r="A74" s="35">
        <v>72</v>
      </c>
      <c r="B74" s="86">
        <v>6953.3662969990437</v>
      </c>
      <c r="C74" s="100">
        <v>7641.8576175667886</v>
      </c>
      <c r="D74" s="101">
        <v>0.2089159347414106</v>
      </c>
      <c r="E74" s="102">
        <f>(Sheet1[[#This Row],[A]]-B73)/B73</f>
        <v>0.11399664857067392</v>
      </c>
      <c r="F74" s="102">
        <f>(Sheet1[[#This Row],[P]]-C73)/C73</f>
        <v>-4.9007893449194651E-2</v>
      </c>
      <c r="G74" s="102">
        <f>(Sheet1[[#This Row],[X (€ =&gt; PLN)]]-D73)/D73</f>
        <v>0.16923374912166098</v>
      </c>
      <c r="H74" s="86">
        <f t="shared" si="1"/>
        <v>1596.5058273347347</v>
      </c>
      <c r="I74" s="35"/>
      <c r="J74" s="35"/>
      <c r="K74" s="35"/>
      <c r="L74" s="35"/>
      <c r="M74" s="35"/>
    </row>
    <row r="75" spans="1:13">
      <c r="A75" s="35">
        <v>73</v>
      </c>
      <c r="B75" s="86">
        <v>6246.736813741295</v>
      </c>
      <c r="C75" s="100">
        <v>7446.7885057943358</v>
      </c>
      <c r="D75" s="101">
        <v>0.2100535757276869</v>
      </c>
      <c r="E75" s="102">
        <f>(Sheet1[[#This Row],[A]]-B74)/B74</f>
        <v>-0.10162408437517784</v>
      </c>
      <c r="F75" s="102">
        <f>(Sheet1[[#This Row],[P]]-C74)/C74</f>
        <v>-2.5526399670681627E-2</v>
      </c>
      <c r="G75" s="102">
        <f>(Sheet1[[#This Row],[X (€ =&gt; PLN)]]-D74)/D74</f>
        <v>5.445448609195087E-3</v>
      </c>
      <c r="H75" s="86">
        <f t="shared" si="1"/>
        <v>1564.224553329939</v>
      </c>
      <c r="I75" s="35"/>
      <c r="J75" s="35"/>
      <c r="K75" s="35"/>
      <c r="L75" s="35"/>
      <c r="M75" s="35"/>
    </row>
    <row r="76" spans="1:13">
      <c r="A76" s="35">
        <v>74</v>
      </c>
      <c r="B76" s="86">
        <v>6562.7913396196163</v>
      </c>
      <c r="C76" s="100">
        <v>6573.314461450801</v>
      </c>
      <c r="D76" s="101">
        <v>0.22453163029022141</v>
      </c>
      <c r="E76" s="102">
        <f>(Sheet1[[#This Row],[A]]-B75)/B75</f>
        <v>5.0595140359215807E-2</v>
      </c>
      <c r="F76" s="102">
        <f>(Sheet1[[#This Row],[P]]-C75)/C75</f>
        <v>-0.11729540105293522</v>
      </c>
      <c r="G76" s="102">
        <f>(Sheet1[[#This Row],[X (€ =&gt; PLN)]]-D75)/D75</f>
        <v>6.8925532509400533E-2</v>
      </c>
      <c r="H76" s="86">
        <f t="shared" si="1"/>
        <v>1475.9170124398372</v>
      </c>
      <c r="I76" s="35"/>
      <c r="J76" s="35"/>
      <c r="K76" s="35"/>
      <c r="L76" s="35"/>
      <c r="M76" s="35"/>
    </row>
    <row r="77" spans="1:13">
      <c r="A77" s="35">
        <v>75</v>
      </c>
      <c r="B77" s="86">
        <v>6863.8893771482608</v>
      </c>
      <c r="C77" s="100">
        <v>9189.6038925163029</v>
      </c>
      <c r="D77" s="101">
        <v>0.2067977082576842</v>
      </c>
      <c r="E77" s="102">
        <f>(Sheet1[[#This Row],[A]]-B76)/B76</f>
        <v>4.5879568913141204E-2</v>
      </c>
      <c r="F77" s="102">
        <f>(Sheet1[[#This Row],[P]]-C76)/C76</f>
        <v>0.3980167762258644</v>
      </c>
      <c r="G77" s="102">
        <f>(Sheet1[[#This Row],[X (€ =&gt; PLN)]]-D76)/D76</f>
        <v>-7.8981843269097476E-2</v>
      </c>
      <c r="H77" s="86">
        <f t="shared" si="1"/>
        <v>1900.3890247682655</v>
      </c>
      <c r="I77" s="35"/>
      <c r="J77" s="35"/>
      <c r="K77" s="35"/>
      <c r="L77" s="35"/>
      <c r="M77" s="35"/>
    </row>
    <row r="78" spans="1:13">
      <c r="A78" s="35">
        <v>76</v>
      </c>
      <c r="B78" s="86">
        <v>7127.4280772432694</v>
      </c>
      <c r="C78" s="100">
        <v>12305.67613430663</v>
      </c>
      <c r="D78" s="101">
        <v>0.18226595452966551</v>
      </c>
      <c r="E78" s="102">
        <f>(Sheet1[[#This Row],[A]]-B77)/B77</f>
        <v>3.839495155216225E-2</v>
      </c>
      <c r="F78" s="102">
        <f>(Sheet1[[#This Row],[P]]-C77)/C77</f>
        <v>0.33908667644836671</v>
      </c>
      <c r="G78" s="102">
        <f>(Sheet1[[#This Row],[X (€ =&gt; PLN)]]-D77)/D77</f>
        <v>-0.11862681619977351</v>
      </c>
      <c r="H78" s="86">
        <f t="shared" si="1"/>
        <v>2242.9058067523224</v>
      </c>
      <c r="I78" s="35"/>
      <c r="J78" s="35"/>
      <c r="K78" s="35"/>
      <c r="L78" s="35"/>
      <c r="M78" s="35"/>
    </row>
    <row r="79" spans="1:13">
      <c r="A79" s="35">
        <v>77</v>
      </c>
      <c r="B79" s="86">
        <v>7170.8702178488684</v>
      </c>
      <c r="C79" s="100">
        <v>7856.8556480942416</v>
      </c>
      <c r="D79" s="101">
        <v>0.25230483143695831</v>
      </c>
      <c r="E79" s="102">
        <f>(Sheet1[[#This Row],[A]]-B78)/B78</f>
        <v>6.0950654478440468E-3</v>
      </c>
      <c r="F79" s="102">
        <f>(Sheet1[[#This Row],[P]]-C78)/C78</f>
        <v>-0.36152588753816245</v>
      </c>
      <c r="G79" s="102">
        <f>(Sheet1[[#This Row],[X (€ =&gt; PLN)]]-D78)/D78</f>
        <v>0.3842674683158851</v>
      </c>
      <c r="H79" s="86">
        <f t="shared" si="1"/>
        <v>1982.3226399169314</v>
      </c>
      <c r="I79" s="35"/>
      <c r="J79" s="35"/>
      <c r="K79" s="35"/>
      <c r="L79" s="35"/>
      <c r="M79" s="35"/>
    </row>
    <row r="80" spans="1:13">
      <c r="A80" s="35">
        <v>78</v>
      </c>
      <c r="B80" s="86">
        <v>8886.1030352210746</v>
      </c>
      <c r="C80" s="100">
        <v>13245.842058601371</v>
      </c>
      <c r="D80" s="101">
        <v>0.25265361147328991</v>
      </c>
      <c r="E80" s="102">
        <f>(Sheet1[[#This Row],[A]]-B79)/B79</f>
        <v>0.2391945140915889</v>
      </c>
      <c r="F80" s="102">
        <f>(Sheet1[[#This Row],[P]]-C79)/C79</f>
        <v>0.68589606986279317</v>
      </c>
      <c r="G80" s="102">
        <f>(Sheet1[[#This Row],[X (€ =&gt; PLN)]]-D79)/D79</f>
        <v>1.3823755745983194E-3</v>
      </c>
      <c r="H80" s="86">
        <f t="shared" si="1"/>
        <v>3346.6098331104331</v>
      </c>
      <c r="I80" s="35"/>
      <c r="J80" s="35"/>
      <c r="K80" s="35"/>
      <c r="L80" s="35"/>
      <c r="M80" s="35"/>
    </row>
    <row r="81" spans="1:13">
      <c r="A81" s="35">
        <v>79</v>
      </c>
      <c r="B81" s="86">
        <v>8146.565767700351</v>
      </c>
      <c r="C81" s="100">
        <v>10632.73900887522</v>
      </c>
      <c r="D81" s="101">
        <v>0.23308123208305409</v>
      </c>
      <c r="E81" s="102">
        <f>(Sheet1[[#This Row],[A]]-B80)/B80</f>
        <v>-8.3224025716276753E-2</v>
      </c>
      <c r="F81" s="102">
        <f>(Sheet1[[#This Row],[P]]-C80)/C80</f>
        <v>-0.19727723146368759</v>
      </c>
      <c r="G81" s="102">
        <f>(Sheet1[[#This Row],[X (€ =&gt; PLN)]]-D80)/D80</f>
        <v>-7.746724567325243E-2</v>
      </c>
      <c r="H81" s="86">
        <f t="shared" si="1"/>
        <v>2478.2919086061875</v>
      </c>
      <c r="I81" s="35"/>
      <c r="J81" s="35"/>
      <c r="K81" s="35"/>
      <c r="L81" s="35"/>
      <c r="M81" s="35"/>
    </row>
    <row r="82" spans="1:13">
      <c r="A82" s="35">
        <v>80</v>
      </c>
      <c r="B82" s="86">
        <v>6560.0642074876132</v>
      </c>
      <c r="C82" s="100">
        <v>8474.9007102593241</v>
      </c>
      <c r="D82" s="101">
        <v>0.2149909973549062</v>
      </c>
      <c r="E82" s="102">
        <f>(Sheet1[[#This Row],[A]]-B81)/B81</f>
        <v>-0.19474482934918752</v>
      </c>
      <c r="F82" s="102">
        <f>(Sheet1[[#This Row],[P]]-C81)/C81</f>
        <v>-0.20294284443685992</v>
      </c>
      <c r="G82" s="102">
        <f>(Sheet1[[#This Row],[X (€ =&gt; PLN)]]-D81)/D81</f>
        <v>-7.7613433593408207E-2</v>
      </c>
      <c r="H82" s="86">
        <f t="shared" si="1"/>
        <v>1822.0273561824552</v>
      </c>
      <c r="I82" s="35"/>
      <c r="J82" s="35"/>
      <c r="K82" s="35"/>
      <c r="L82" s="35"/>
      <c r="M82" s="35"/>
    </row>
    <row r="83" spans="1:13">
      <c r="A83" s="35">
        <v>81</v>
      </c>
      <c r="B83" s="86">
        <v>7390.2265832104604</v>
      </c>
      <c r="C83" s="100">
        <v>9723.8926257547446</v>
      </c>
      <c r="D83" s="101">
        <v>0.21307955388269781</v>
      </c>
      <c r="E83" s="102">
        <f>(Sheet1[[#This Row],[A]]-B82)/B82</f>
        <v>0.12654790402436997</v>
      </c>
      <c r="F83" s="102">
        <f>(Sheet1[[#This Row],[P]]-C82)/C82</f>
        <v>0.14737540393640819</v>
      </c>
      <c r="G83" s="102">
        <f>(Sheet1[[#This Row],[X (€ =&gt; PLN)]]-D82)/D82</f>
        <v>-8.8908070371569725E-3</v>
      </c>
      <c r="H83" s="86">
        <f t="shared" si="1"/>
        <v>2071.9627026990761</v>
      </c>
      <c r="I83" s="35"/>
      <c r="J83" s="35"/>
      <c r="K83" s="35"/>
      <c r="L83" s="35"/>
      <c r="M83" s="35"/>
    </row>
    <row r="84" spans="1:13">
      <c r="A84" s="35">
        <v>82</v>
      </c>
      <c r="B84" s="86">
        <v>7105.210474339814</v>
      </c>
      <c r="C84" s="100">
        <v>10182.03387183047</v>
      </c>
      <c r="D84" s="101">
        <v>0.2365386765813709</v>
      </c>
      <c r="E84" s="102">
        <f>(Sheet1[[#This Row],[A]]-B83)/B83</f>
        <v>-3.856662656570805E-2</v>
      </c>
      <c r="F84" s="102">
        <f>(Sheet1[[#This Row],[P]]-C83)/C83</f>
        <v>4.7115004629143135E-2</v>
      </c>
      <c r="G84" s="102">
        <f>(Sheet1[[#This Row],[X (€ =&gt; PLN)]]-D83)/D83</f>
        <v>0.11009560641180779</v>
      </c>
      <c r="H84" s="86">
        <f t="shared" si="1"/>
        <v>2408.4448169494713</v>
      </c>
      <c r="I84" s="35"/>
      <c r="J84" s="35"/>
      <c r="K84" s="35"/>
      <c r="L84" s="35"/>
      <c r="M84" s="35"/>
    </row>
    <row r="85" spans="1:13">
      <c r="A85" s="35">
        <v>83</v>
      </c>
      <c r="B85" s="86">
        <v>6144.6718886515528</v>
      </c>
      <c r="C85" s="100">
        <v>9169.7260485160659</v>
      </c>
      <c r="D85" s="101">
        <v>0.19227105092046179</v>
      </c>
      <c r="E85" s="102">
        <f>(Sheet1[[#This Row],[A]]-B84)/B84</f>
        <v>-0.13518791444070632</v>
      </c>
      <c r="F85" s="102">
        <f>(Sheet1[[#This Row],[P]]-C84)/C84</f>
        <v>-9.9420983671547836E-2</v>
      </c>
      <c r="G85" s="102">
        <f>(Sheet1[[#This Row],[X (€ =&gt; PLN)]]-D84)/D84</f>
        <v>-0.187147515580526</v>
      </c>
      <c r="H85" s="86">
        <f t="shared" si="1"/>
        <v>1763.0728640009174</v>
      </c>
      <c r="I85" s="35"/>
      <c r="J85" s="35"/>
      <c r="K85" s="35"/>
      <c r="L85" s="35"/>
      <c r="M85" s="35"/>
    </row>
    <row r="86" spans="1:13">
      <c r="A86" s="35">
        <v>84</v>
      </c>
      <c r="B86" s="86">
        <v>6934.2241883155539</v>
      </c>
      <c r="C86" s="100">
        <v>8232.744245059981</v>
      </c>
      <c r="D86" s="101">
        <v>0.22901380077940381</v>
      </c>
      <c r="E86" s="102">
        <f>(Sheet1[[#This Row],[A]]-B85)/B85</f>
        <v>0.12849380959172227</v>
      </c>
      <c r="F86" s="102">
        <f>(Sheet1[[#This Row],[P]]-C85)/C85</f>
        <v>-0.10218209339064348</v>
      </c>
      <c r="G86" s="102">
        <f>(Sheet1[[#This Row],[X (€ =&gt; PLN)]]-D85)/D85</f>
        <v>0.19109871030008396</v>
      </c>
      <c r="H86" s="86">
        <f t="shared" si="1"/>
        <v>1885.4120504059497</v>
      </c>
      <c r="I86" s="35"/>
      <c r="J86" s="35"/>
      <c r="K86" s="35"/>
      <c r="L86" s="35"/>
      <c r="M86" s="35"/>
    </row>
    <row r="87" spans="1:13">
      <c r="A87" s="35">
        <v>85</v>
      </c>
      <c r="B87" s="86">
        <v>7941.853576988764</v>
      </c>
      <c r="C87" s="100">
        <v>10665.1532414049</v>
      </c>
      <c r="D87" s="101">
        <v>0.24027406054123421</v>
      </c>
      <c r="E87" s="102">
        <f>(Sheet1[[#This Row],[A]]-B86)/B86</f>
        <v>0.14531249081492145</v>
      </c>
      <c r="F87" s="102">
        <f>(Sheet1[[#This Row],[P]]-C86)/C86</f>
        <v>0.29545543064871405</v>
      </c>
      <c r="G87" s="102">
        <f>(Sheet1[[#This Row],[X (€ =&gt; PLN)]]-D86)/D86</f>
        <v>4.9168476849466278E-2</v>
      </c>
      <c r="H87" s="86">
        <f t="shared" si="1"/>
        <v>2562.5596756068612</v>
      </c>
      <c r="I87" s="35"/>
      <c r="J87" s="35"/>
      <c r="K87" s="35"/>
      <c r="L87" s="35"/>
      <c r="M87" s="35"/>
    </row>
    <row r="88" spans="1:13">
      <c r="A88" s="35">
        <v>86</v>
      </c>
      <c r="B88" s="86">
        <v>7850.2908550658494</v>
      </c>
      <c r="C88" s="100">
        <v>13009.750837917551</v>
      </c>
      <c r="D88" s="101">
        <v>0.22260142365905469</v>
      </c>
      <c r="E88" s="102">
        <f>(Sheet1[[#This Row],[A]]-B87)/B87</f>
        <v>-1.1529137503644519E-2</v>
      </c>
      <c r="F88" s="102">
        <f>(Sheet1[[#This Row],[P]]-C87)/C87</f>
        <v>0.21983721597269817</v>
      </c>
      <c r="G88" s="102">
        <f>(Sheet1[[#This Row],[X (€ =&gt; PLN)]]-D87)/D87</f>
        <v>-7.3551996592435567E-2</v>
      </c>
      <c r="H88" s="86">
        <f t="shared" si="1"/>
        <v>2895.9890579700264</v>
      </c>
      <c r="I88" s="35"/>
      <c r="J88" s="35"/>
      <c r="K88" s="35"/>
      <c r="L88" s="35"/>
      <c r="M88" s="35"/>
    </row>
    <row r="89" spans="1:13">
      <c r="A89" s="35">
        <v>87</v>
      </c>
      <c r="B89" s="86">
        <v>6795.6995554511504</v>
      </c>
      <c r="C89" s="100">
        <v>9096.9957636066301</v>
      </c>
      <c r="D89" s="101">
        <v>0.17593599852995781</v>
      </c>
      <c r="E89" s="102">
        <f>(Sheet1[[#This Row],[A]]-B88)/B88</f>
        <v>-0.13433786328237299</v>
      </c>
      <c r="F89" s="102">
        <f>(Sheet1[[#This Row],[P]]-C88)/C88</f>
        <v>-0.30075557349699628</v>
      </c>
      <c r="G89" s="102">
        <f>(Sheet1[[#This Row],[X (€ =&gt; PLN)]]-D88)/D88</f>
        <v>-0.20963668768161844</v>
      </c>
      <c r="H89" s="86">
        <f t="shared" si="1"/>
        <v>1600.4890332929285</v>
      </c>
      <c r="I89" s="35"/>
      <c r="J89" s="35"/>
      <c r="K89" s="35"/>
      <c r="L89" s="35"/>
      <c r="M89" s="35"/>
    </row>
    <row r="90" spans="1:13">
      <c r="A90" s="35">
        <v>88</v>
      </c>
      <c r="B90" s="86">
        <v>6341.6400654259869</v>
      </c>
      <c r="C90" s="100">
        <v>7288.1106620299761</v>
      </c>
      <c r="D90" s="101">
        <v>0.22517655942840789</v>
      </c>
      <c r="E90" s="102">
        <f>(Sheet1[[#This Row],[A]]-B89)/B89</f>
        <v>-6.6815709894199354E-2</v>
      </c>
      <c r="F90" s="102">
        <f>(Sheet1[[#This Row],[P]]-C89)/C89</f>
        <v>-0.1988442282025969</v>
      </c>
      <c r="G90" s="102">
        <f>(Sheet1[[#This Row],[X (€ =&gt; PLN)]]-D89)/D89</f>
        <v>0.27987769023896242</v>
      </c>
      <c r="H90" s="86">
        <f t="shared" si="1"/>
        <v>1641.1116836094061</v>
      </c>
      <c r="I90" s="35"/>
      <c r="J90" s="35"/>
      <c r="K90" s="35"/>
      <c r="L90" s="35"/>
      <c r="M90" s="35"/>
    </row>
    <row r="91" spans="1:13">
      <c r="A91" s="35">
        <v>89</v>
      </c>
      <c r="B91" s="86">
        <v>6532.9511602410776</v>
      </c>
      <c r="C91" s="100">
        <v>8170.6191764990936</v>
      </c>
      <c r="D91" s="101">
        <v>0.2100352836576968</v>
      </c>
      <c r="E91" s="102">
        <f>(Sheet1[[#This Row],[A]]-B90)/B90</f>
        <v>3.0167447669901731E-2</v>
      </c>
      <c r="F91" s="102">
        <f>(Sheet1[[#This Row],[P]]-C90)/C90</f>
        <v>0.12108879178617056</v>
      </c>
      <c r="G91" s="102">
        <f>(Sheet1[[#This Row],[X (€ =&gt; PLN)]]-D90)/D90</f>
        <v>-6.7241793769058228E-2</v>
      </c>
      <c r="H91" s="86">
        <f t="shared" si="1"/>
        <v>1716.1183163950043</v>
      </c>
      <c r="I91" s="35"/>
      <c r="J91" s="35"/>
      <c r="K91" s="35"/>
      <c r="L91" s="35"/>
      <c r="M91" s="35"/>
    </row>
    <row r="92" spans="1:13">
      <c r="A92" s="35">
        <v>90</v>
      </c>
      <c r="B92" s="86">
        <v>7064.5748356818112</v>
      </c>
      <c r="C92" s="100">
        <v>10046.027876285119</v>
      </c>
      <c r="D92" s="101">
        <v>0.22104926020162291</v>
      </c>
      <c r="E92" s="102">
        <f>(Sheet1[[#This Row],[A]]-B91)/B91</f>
        <v>8.1375730875832206E-2</v>
      </c>
      <c r="F92" s="102">
        <f>(Sheet1[[#This Row],[P]]-C91)/C91</f>
        <v>0.2295307931105402</v>
      </c>
      <c r="G92" s="102">
        <f>(Sheet1[[#This Row],[X (€ =&gt; PLN)]]-D91)/D91</f>
        <v>5.2438696737620714E-2</v>
      </c>
      <c r="H92" s="86">
        <f t="shared" si="1"/>
        <v>2220.6670300177066</v>
      </c>
      <c r="I92" s="35"/>
      <c r="J92" s="35"/>
      <c r="K92" s="35"/>
      <c r="L92" s="35"/>
      <c r="M92" s="35"/>
    </row>
    <row r="93" spans="1:13">
      <c r="A93" s="35">
        <v>91</v>
      </c>
      <c r="B93" s="86">
        <v>6331.828803412026</v>
      </c>
      <c r="C93" s="100">
        <v>8427.4091617230242</v>
      </c>
      <c r="D93" s="101">
        <v>0.1943898087242962</v>
      </c>
      <c r="E93" s="102">
        <f>(Sheet1[[#This Row],[A]]-B92)/B92</f>
        <v>-0.10372117916690834</v>
      </c>
      <c r="F93" s="102">
        <f>(Sheet1[[#This Row],[P]]-C92)/C92</f>
        <v>-0.16112026907500857</v>
      </c>
      <c r="G93" s="102">
        <f>(Sheet1[[#This Row],[X (€ =&gt; PLN)]]-D92)/D92</f>
        <v>-0.12060411988264585</v>
      </c>
      <c r="H93" s="86">
        <f t="shared" si="1"/>
        <v>1638.2024549887201</v>
      </c>
      <c r="I93" s="35"/>
      <c r="J93" s="35"/>
      <c r="K93" s="35"/>
      <c r="L93" s="35"/>
      <c r="M93" s="35"/>
    </row>
    <row r="94" spans="1:13">
      <c r="A94" s="35">
        <v>92</v>
      </c>
      <c r="B94" s="86">
        <v>7616.7423795517589</v>
      </c>
      <c r="C94" s="100">
        <v>9731.5994662766589</v>
      </c>
      <c r="D94" s="101">
        <v>0.21685594185535159</v>
      </c>
      <c r="E94" s="102">
        <f>(Sheet1[[#This Row],[A]]-B93)/B93</f>
        <v>0.2029292983169938</v>
      </c>
      <c r="F94" s="102">
        <f>(Sheet1[[#This Row],[P]]-C93)/C93</f>
        <v>0.15475578312694463</v>
      </c>
      <c r="G94" s="102">
        <f>(Sheet1[[#This Row],[X (€ =&gt; PLN)]]-D93)/D93</f>
        <v>0.11557258725903265</v>
      </c>
      <c r="H94" s="86">
        <f t="shared" si="1"/>
        <v>2110.3551680184619</v>
      </c>
      <c r="I94" s="35"/>
      <c r="J94" s="35"/>
      <c r="K94" s="35"/>
      <c r="L94" s="35"/>
      <c r="M94" s="35"/>
    </row>
    <row r="95" spans="1:13">
      <c r="A95" s="35">
        <v>93</v>
      </c>
      <c r="B95" s="86">
        <v>6825.7263877406649</v>
      </c>
      <c r="C95" s="100">
        <v>10039.71428140655</v>
      </c>
      <c r="D95" s="101">
        <v>0.19961868332425561</v>
      </c>
      <c r="E95" s="102">
        <f>(Sheet1[[#This Row],[A]]-B94)/B94</f>
        <v>-0.10385227074696529</v>
      </c>
      <c r="F95" s="102">
        <f>(Sheet1[[#This Row],[P]]-C94)/C94</f>
        <v>3.1661271736225384E-2</v>
      </c>
      <c r="G95" s="102">
        <f>(Sheet1[[#This Row],[X (€ =&gt; PLN)]]-D94)/D94</f>
        <v>-7.9487139635738766E-2</v>
      </c>
      <c r="H95" s="86">
        <f t="shared" si="1"/>
        <v>2004.1145458061005</v>
      </c>
      <c r="I95" s="35"/>
      <c r="J95" s="35"/>
      <c r="K95" s="35"/>
      <c r="L95" s="35"/>
      <c r="M95" s="35"/>
    </row>
    <row r="96" spans="1:13">
      <c r="A96" s="35">
        <v>94</v>
      </c>
      <c r="B96" s="86">
        <v>6518.7349153372306</v>
      </c>
      <c r="C96" s="100">
        <v>7341.2297563087304</v>
      </c>
      <c r="D96" s="101">
        <v>0.22954559419172879</v>
      </c>
      <c r="E96" s="102">
        <f>(Sheet1[[#This Row],[A]]-B95)/B95</f>
        <v>-4.4975648738983416E-2</v>
      </c>
      <c r="F96" s="102">
        <f>(Sheet1[[#This Row],[P]]-C95)/C95</f>
        <v>-0.26878100805073563</v>
      </c>
      <c r="G96" s="102">
        <f>(Sheet1[[#This Row],[X (€ =&gt; PLN)]]-D95)/D95</f>
        <v>0.14992039006118807</v>
      </c>
      <c r="H96" s="86">
        <f t="shared" si="1"/>
        <v>1685.1469465098878</v>
      </c>
      <c r="I96" s="35"/>
      <c r="J96" s="35"/>
      <c r="K96" s="35"/>
      <c r="L96" s="35"/>
      <c r="M96" s="35"/>
    </row>
    <row r="97" spans="1:13">
      <c r="A97" s="35">
        <v>95</v>
      </c>
      <c r="B97" s="86">
        <v>7247.8223308635434</v>
      </c>
      <c r="C97" s="100">
        <v>9766.6342752306846</v>
      </c>
      <c r="D97" s="101">
        <v>0.2072272616326172</v>
      </c>
      <c r="E97" s="102">
        <f>(Sheet1[[#This Row],[A]]-B96)/B96</f>
        <v>0.11184492466642897</v>
      </c>
      <c r="F97" s="102">
        <f>(Sheet1[[#This Row],[P]]-C96)/C96</f>
        <v>0.33038123031603361</v>
      </c>
      <c r="G97" s="102">
        <f>(Sheet1[[#This Row],[X (€ =&gt; PLN)]]-D96)/D96</f>
        <v>-9.7228320315615027E-2</v>
      </c>
      <c r="H97" s="86">
        <f t="shared" si="1"/>
        <v>2023.9128762233158</v>
      </c>
      <c r="I97" s="35"/>
      <c r="J97" s="35"/>
      <c r="K97" s="35"/>
      <c r="L97" s="35"/>
      <c r="M97" s="35"/>
    </row>
    <row r="98" spans="1:13">
      <c r="A98" s="35">
        <v>96</v>
      </c>
      <c r="B98" s="86">
        <v>6579.1302364071526</v>
      </c>
      <c r="C98" s="100">
        <v>10109.735229522301</v>
      </c>
      <c r="D98" s="101">
        <v>0.19691746787219111</v>
      </c>
      <c r="E98" s="102">
        <f>(Sheet1[[#This Row],[A]]-B97)/B97</f>
        <v>-9.2261104636752231E-2</v>
      </c>
      <c r="F98" s="102">
        <f>(Sheet1[[#This Row],[P]]-C97)/C97</f>
        <v>3.5129907051169106E-2</v>
      </c>
      <c r="G98" s="102">
        <f>(Sheet1[[#This Row],[X (€ =&gt; PLN)]]-D97)/D97</f>
        <v>-4.9751146056756811E-2</v>
      </c>
      <c r="H98" s="86">
        <f t="shared" si="1"/>
        <v>1990.7834622558164</v>
      </c>
      <c r="I98" s="35"/>
      <c r="J98" s="35"/>
      <c r="K98" s="35"/>
      <c r="L98" s="35"/>
      <c r="M98" s="35"/>
    </row>
    <row r="99" spans="1:13">
      <c r="A99" s="35">
        <v>97</v>
      </c>
      <c r="B99" s="86">
        <v>6008.0322496290082</v>
      </c>
      <c r="C99" s="100">
        <v>6385.0621245117154</v>
      </c>
      <c r="D99" s="101">
        <v>0.2248311353830923</v>
      </c>
      <c r="E99" s="102">
        <f>(Sheet1[[#This Row],[A]]-B98)/B98</f>
        <v>-8.680448117865798E-2</v>
      </c>
      <c r="F99" s="102">
        <f>(Sheet1[[#This Row],[P]]-C98)/C98</f>
        <v>-0.36842439692523793</v>
      </c>
      <c r="G99" s="102">
        <f>(Sheet1[[#This Row],[X (€ =&gt; PLN)]]-D98)/D98</f>
        <v>0.14175313044863291</v>
      </c>
      <c r="H99" s="86">
        <f t="shared" si="1"/>
        <v>1435.5607669455485</v>
      </c>
      <c r="I99" s="35"/>
      <c r="J99" s="35"/>
      <c r="K99" s="35"/>
      <c r="L99" s="35"/>
      <c r="M99" s="35"/>
    </row>
    <row r="100" spans="1:13">
      <c r="A100" s="35">
        <v>98</v>
      </c>
      <c r="B100" s="86">
        <v>6515.8396075565379</v>
      </c>
      <c r="C100" s="100">
        <v>8338.2619016678273</v>
      </c>
      <c r="D100" s="101">
        <v>0.20571417414398591</v>
      </c>
      <c r="E100" s="102">
        <f>(Sheet1[[#This Row],[A]]-B99)/B99</f>
        <v>8.4521410143709938E-2</v>
      </c>
      <c r="F100" s="102">
        <f>(Sheet1[[#This Row],[P]]-C99)/C99</f>
        <v>0.30590145233794086</v>
      </c>
      <c r="G100" s="102">
        <f>(Sheet1[[#This Row],[X (€ =&gt; PLN)]]-D99)/D99</f>
        <v>-8.5028086552748947E-2</v>
      </c>
      <c r="H100" s="86">
        <f t="shared" si="1"/>
        <v>1715.2986608978586</v>
      </c>
      <c r="I100" s="35"/>
      <c r="J100" s="35"/>
      <c r="K100" s="35"/>
      <c r="L100" s="35"/>
      <c r="M100" s="35"/>
    </row>
    <row r="101" spans="1:13">
      <c r="A101" s="35">
        <v>99</v>
      </c>
      <c r="B101" s="86">
        <v>6095.3615734037039</v>
      </c>
      <c r="C101" s="100">
        <v>8440.690379012729</v>
      </c>
      <c r="D101" s="101">
        <v>0.21404855201977949</v>
      </c>
      <c r="E101" s="102">
        <f>(Sheet1[[#This Row],[A]]-B100)/B100</f>
        <v>-6.4531673503012255E-2</v>
      </c>
      <c r="F101" s="102">
        <f>(Sheet1[[#This Row],[P]]-C100)/C100</f>
        <v>1.2284152087428899E-2</v>
      </c>
      <c r="G101" s="102">
        <f>(Sheet1[[#This Row],[X (€ =&gt; PLN)]]-D100)/D100</f>
        <v>4.0514358869409184E-2</v>
      </c>
      <c r="H101" s="86">
        <f t="shared" si="1"/>
        <v>1806.7175536749583</v>
      </c>
      <c r="I101" s="35"/>
      <c r="J101" s="35"/>
      <c r="K101" s="35"/>
      <c r="L101" s="35"/>
      <c r="M101" s="35"/>
    </row>
    <row r="102" spans="1:13">
      <c r="A102" s="35">
        <v>100</v>
      </c>
      <c r="B102" s="86">
        <v>6716.0496463721729</v>
      </c>
      <c r="C102" s="100">
        <v>8368.5442184323711</v>
      </c>
      <c r="D102" s="101">
        <v>0.2091509732896232</v>
      </c>
      <c r="E102" s="102">
        <f>(Sheet1[[#This Row],[A]]-B101)/B101</f>
        <v>0.10182957409397311</v>
      </c>
      <c r="F102" s="102">
        <f>(Sheet1[[#This Row],[P]]-C101)/C101</f>
        <v>-8.5474241253707169E-3</v>
      </c>
      <c r="G102" s="102">
        <f>(Sheet1[[#This Row],[X (€ =&gt; PLN)]]-D101)/D101</f>
        <v>-2.2880690777593832E-2</v>
      </c>
      <c r="H102" s="109">
        <f t="shared" si="1"/>
        <v>1750.2891683023795</v>
      </c>
      <c r="I102" s="35"/>
      <c r="J102" s="35"/>
      <c r="K102" s="35"/>
      <c r="L102" s="35"/>
      <c r="M102" s="35"/>
    </row>
  </sheetData>
  <mergeCells count="4">
    <mergeCell ref="A1:M1"/>
    <mergeCell ref="J2:M2"/>
    <mergeCell ref="J7:M7"/>
    <mergeCell ref="J19:M19"/>
  </mergeCells>
  <pageMargins left="0.7" right="0.7" top="0.75" bottom="0.75" header="0.3" footer="0.3"/>
  <drawing r:id="rId1"/>
  <legacy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D1253D-AC22-BA44-A882-5ECB201CDA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M.C.2.2.5</vt:lpstr>
      <vt:lpstr>M.C.2.3.2</vt:lpstr>
      <vt:lpstr>M.C.2.4.4</vt:lpstr>
      <vt:lpstr>M.C.3.3.2</vt:lpstr>
      <vt:lpstr>M.C.3.5.3</vt:lpstr>
      <vt:lpstr>M.C.4.1.3</vt:lpstr>
      <vt:lpstr>M.C.4.1.6</vt:lpstr>
      <vt:lpstr>M.C.4.2.2</vt:lpstr>
      <vt:lpstr>M.C.4.2.6</vt:lpstr>
      <vt:lpstr>M.C.4.5.1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Burdukov, Oleh</dc:creator>
  <cp:lastModifiedBy>Burdukov, Oleh</cp:lastModifiedBy>
  <dcterms:created xsi:type="dcterms:W3CDTF">2026-07-04T16:01:08Z</dcterms:created>
  <dcterms:modified xsi:type="dcterms:W3CDTF">2026-09-29T09:38:57Z</dcterms:modified>
</cp:coreProperties>
</file>