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asha\Desktop\навчання\сатпр\4\"/>
    </mc:Choice>
  </mc:AlternateContent>
  <xr:revisionPtr revIDLastSave="0" documentId="13_ncr:1_{524C11D8-13E2-4B8D-9A75-9DED8310D1D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завдання_1" sheetId="2" r:id="rId1"/>
    <sheet name="завдання_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1" l="1"/>
  <c r="G34" i="1"/>
  <c r="C56" i="2"/>
  <c r="C48" i="2"/>
  <c r="D30" i="2"/>
  <c r="J6" i="2"/>
  <c r="C15" i="2"/>
  <c r="I34" i="1"/>
  <c r="F61" i="1"/>
  <c r="C38" i="2"/>
  <c r="E30" i="2" l="1"/>
  <c r="C30" i="2"/>
  <c r="F30" i="2"/>
  <c r="O6" i="2"/>
  <c r="P6" i="2" s="1"/>
  <c r="N6" i="2"/>
  <c r="C39" i="2"/>
  <c r="C40" i="2"/>
  <c r="C37" i="2"/>
  <c r="F23" i="2"/>
  <c r="E23" i="2"/>
  <c r="D23" i="2"/>
  <c r="C23" i="2"/>
  <c r="F15" i="2"/>
  <c r="E15" i="2"/>
  <c r="D15" i="2"/>
  <c r="C9" i="2"/>
  <c r="C8" i="2"/>
  <c r="D9" i="2"/>
  <c r="D7" i="2"/>
  <c r="F9" i="2"/>
  <c r="G8" i="2"/>
  <c r="F6" i="2"/>
  <c r="R12" i="1"/>
  <c r="L15" i="1" s="1"/>
  <c r="R15" i="1"/>
  <c r="O13" i="1" s="1"/>
  <c r="R14" i="1"/>
  <c r="N14" i="1" s="1"/>
  <c r="R13" i="1"/>
  <c r="M15" i="1" s="1"/>
  <c r="E56" i="2" l="1"/>
  <c r="F56" i="2"/>
  <c r="D56" i="2"/>
  <c r="F48" i="2"/>
  <c r="D48" i="2"/>
  <c r="E48" i="2"/>
  <c r="G61" i="1"/>
  <c r="L12" i="1"/>
  <c r="N15" i="1"/>
  <c r="O12" i="1"/>
  <c r="M12" i="1"/>
  <c r="M13" i="1"/>
  <c r="L13" i="1"/>
  <c r="N12" i="1"/>
  <c r="O15" i="1"/>
  <c r="M14" i="1"/>
  <c r="O14" i="1"/>
  <c r="L14" i="1"/>
  <c r="N13" i="1"/>
  <c r="J34" i="1" l="1"/>
  <c r="D24" i="1"/>
  <c r="H34" i="1"/>
  <c r="E61" i="1"/>
  <c r="D23" i="1"/>
  <c r="D45" i="1"/>
  <c r="G45" i="1"/>
  <c r="G53" i="1"/>
  <c r="F45" i="1"/>
  <c r="F53" i="1"/>
  <c r="E53" i="1"/>
  <c r="E45" i="1"/>
  <c r="D26" i="1"/>
  <c r="D53" i="1"/>
  <c r="D25" i="1"/>
</calcChain>
</file>

<file path=xl/sharedStrings.xml><?xml version="1.0" encoding="utf-8"?>
<sst xmlns="http://schemas.openxmlformats.org/spreadsheetml/2006/main" count="127" uniqueCount="61">
  <si>
    <t>К1</t>
  </si>
  <si>
    <t>К2</t>
  </si>
  <si>
    <t>К3</t>
  </si>
  <si>
    <t>К4</t>
  </si>
  <si>
    <t xml:space="preserve">Вартість </t>
  </si>
  <si>
    <t xml:space="preserve">Авторитет </t>
  </si>
  <si>
    <t xml:space="preserve">Репутація </t>
  </si>
  <si>
    <t>А1</t>
  </si>
  <si>
    <t>А2</t>
  </si>
  <si>
    <t>А3</t>
  </si>
  <si>
    <t>А4</t>
  </si>
  <si>
    <t>Критерії</t>
  </si>
  <si>
    <t>Альтернативи</t>
  </si>
  <si>
    <t>Вага</t>
  </si>
  <si>
    <t>1. За критерієм Лапласа</t>
  </si>
  <si>
    <t>F(A1)</t>
  </si>
  <si>
    <t>F(A2)</t>
  </si>
  <si>
    <t>F(A3)</t>
  </si>
  <si>
    <t>F(A4)</t>
  </si>
  <si>
    <t>Функція корисності максимальна для альтернативи А1.</t>
  </si>
  <si>
    <t>F</t>
  </si>
  <si>
    <t>K1</t>
  </si>
  <si>
    <t>K2</t>
  </si>
  <si>
    <t>K3</t>
  </si>
  <si>
    <t>K4</t>
  </si>
  <si>
    <t>A1</t>
  </si>
  <si>
    <t>A2</t>
  </si>
  <si>
    <t>A3</t>
  </si>
  <si>
    <t>A4</t>
  </si>
  <si>
    <t xml:space="preserve">Нормалізована таблиця </t>
  </si>
  <si>
    <t xml:space="preserve">За критерієм песимізму підходять перша, друга та четверта альтарнативи </t>
  </si>
  <si>
    <t>За критерієм оптимізму підходе третя альтернатива</t>
  </si>
  <si>
    <t>α</t>
  </si>
  <si>
    <t>2. За критерієм Байєса-Лапласа</t>
  </si>
  <si>
    <t xml:space="preserve">За критерієм Байєса-Лапласа підходить перша альтарнатива </t>
  </si>
  <si>
    <t>П1</t>
  </si>
  <si>
    <t>П2</t>
  </si>
  <si>
    <t>П3</t>
  </si>
  <si>
    <t>П4</t>
  </si>
  <si>
    <t>П5</t>
  </si>
  <si>
    <t>K</t>
  </si>
  <si>
    <t> λ</t>
  </si>
  <si>
    <t>1. За критерієм песимізму</t>
  </si>
  <si>
    <t>2. За критерієм оптимізму</t>
  </si>
  <si>
    <t xml:space="preserve">За критерієм песимізму підходять перша та четверта альтарнативи </t>
  </si>
  <si>
    <t>За критерієм оптимізму підходе друга альтернатива</t>
  </si>
  <si>
    <t>3.За критерієм Гурвіца</t>
  </si>
  <si>
    <t>4. За критерієм Лапласа</t>
  </si>
  <si>
    <t>Функція корисності максимальна для альтернативи А2.</t>
  </si>
  <si>
    <t>5. За критерієм Байєса-Лапласа</t>
  </si>
  <si>
    <t xml:space="preserve">За критерієм Байєса-Лапласа підходить друга альтарнатива </t>
  </si>
  <si>
    <t>p1</t>
  </si>
  <si>
    <t>p2</t>
  </si>
  <si>
    <t>p3</t>
  </si>
  <si>
    <t>p4</t>
  </si>
  <si>
    <t>p5</t>
  </si>
  <si>
    <t xml:space="preserve">6. За критерієм Ходжа-Лемана </t>
  </si>
  <si>
    <t xml:space="preserve">Спеціалізації </t>
  </si>
  <si>
    <t>3. За критерієм песимізму</t>
  </si>
  <si>
    <t>4. За критерієм оптимізму</t>
  </si>
  <si>
    <t>5.За критерієм Гурвіца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</si>
</sst>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5" fillId="0" borderId="3" xfId="0" applyFont="1" applyBorder="1"/>
    <xf numFmtId="0" fontId="0" fillId="0" borderId="4" xfId="0" applyBorder="1"/>
    <xf numFmtId="0" fontId="5" fillId="0" borderId="0" xfId="0" applyFont="1"/>
    <xf numFmtId="0" fontId="0" fillId="0" borderId="5" xfId="0" applyBorder="1"/>
    <xf numFmtId="0" fontId="5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1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16" xfId="0" applyBorder="1"/>
    <xf numFmtId="0" fontId="0" fillId="0" borderId="1" xfId="0" applyBorder="1"/>
    <xf numFmtId="0" fontId="0" fillId="2" borderId="1" xfId="0" applyFill="1" applyBorder="1"/>
    <xf numFmtId="0" fontId="0" fillId="2" borderId="13" xfId="0" applyFill="1" applyBorder="1"/>
    <xf numFmtId="2" fontId="0" fillId="0" borderId="11" xfId="0" applyNumberFormat="1" applyBorder="1"/>
    <xf numFmtId="2" fontId="0" fillId="2" borderId="11" xfId="0" applyNumberFormat="1" applyFill="1" applyBorder="1"/>
    <xf numFmtId="2" fontId="8" fillId="0" borderId="11" xfId="0" applyNumberFormat="1" applyFont="1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22" xfId="0" applyBorder="1"/>
    <xf numFmtId="0" fontId="0" fillId="0" borderId="23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17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0" fillId="0" borderId="21" xfId="0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6" fillId="0" borderId="11" xfId="0" applyFont="1" applyBorder="1" applyAlignment="1">
      <alignment horizontal="center" vertical="center" textRotation="90"/>
    </xf>
    <xf numFmtId="0" fontId="4" fillId="0" borderId="0" xfId="0" applyFont="1" applyAlignment="1">
      <alignment horizontal="left"/>
    </xf>
    <xf numFmtId="0" fontId="0" fillId="0" borderId="13" xfId="0" applyFill="1" applyBorder="1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4" xfId="0" applyBorder="1"/>
    <xf numFmtId="0" fontId="0" fillId="0" borderId="1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/>
    <xf numFmtId="0" fontId="0" fillId="0" borderId="6" xfId="0" applyBorder="1"/>
    <xf numFmtId="0" fontId="0" fillId="0" borderId="0" xfId="0" applyBorder="1" applyAlignment="1"/>
    <xf numFmtId="2" fontId="8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32</xdr:row>
      <xdr:rowOff>121920</xdr:rowOff>
    </xdr:from>
    <xdr:to>
      <xdr:col>6</xdr:col>
      <xdr:colOff>175260</xdr:colOff>
      <xdr:row>36</xdr:row>
      <xdr:rowOff>7620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C5738F7-D9D9-4A98-B2A1-D017227C8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6035040"/>
          <a:ext cx="124206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17</xdr:row>
      <xdr:rowOff>137160</xdr:rowOff>
    </xdr:from>
    <xdr:to>
      <xdr:col>7</xdr:col>
      <xdr:colOff>190500</xdr:colOff>
      <xdr:row>21</xdr:row>
      <xdr:rowOff>30480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2117856-C57C-EF97-E0A1-07C1B5435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5640" y="3444240"/>
          <a:ext cx="124206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281941</xdr:colOff>
      <xdr:row>56</xdr:row>
      <xdr:rowOff>0</xdr:rowOff>
    </xdr:from>
    <xdr:to>
      <xdr:col>8</xdr:col>
      <xdr:colOff>495301</xdr:colOff>
      <xdr:row>58</xdr:row>
      <xdr:rowOff>40248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7499B0F-A587-D35B-CACD-B87129639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0441" y="10546080"/>
          <a:ext cx="2042160" cy="406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7219-7353-4295-89D9-65B3B948599D}">
  <dimension ref="B4:P56"/>
  <sheetViews>
    <sheetView topLeftCell="A34" workbookViewId="0">
      <selection activeCell="D48" sqref="D48"/>
    </sheetView>
  </sheetViews>
  <sheetFormatPr defaultRowHeight="14.4" x14ac:dyDescent="0.3"/>
  <sheetData>
    <row r="4" spans="2:16" ht="15" thickBot="1" x14ac:dyDescent="0.35"/>
    <row r="5" spans="2:16" x14ac:dyDescent="0.3">
      <c r="C5" s="10" t="s">
        <v>35</v>
      </c>
      <c r="D5" s="10" t="s">
        <v>36</v>
      </c>
      <c r="E5" s="10" t="s">
        <v>37</v>
      </c>
      <c r="F5" s="10" t="s">
        <v>38</v>
      </c>
      <c r="G5" s="10" t="s">
        <v>39</v>
      </c>
      <c r="I5" s="35" t="s">
        <v>40</v>
      </c>
      <c r="J5" s="26" t="s">
        <v>41</v>
      </c>
      <c r="L5" s="32" t="s">
        <v>51</v>
      </c>
      <c r="M5" s="51" t="s">
        <v>52</v>
      </c>
      <c r="N5" s="51" t="s">
        <v>53</v>
      </c>
      <c r="O5" s="51" t="s">
        <v>54</v>
      </c>
      <c r="P5" s="2" t="s">
        <v>55</v>
      </c>
    </row>
    <row r="6" spans="2:16" ht="15" thickBot="1" x14ac:dyDescent="0.35">
      <c r="B6" s="10" t="s">
        <v>7</v>
      </c>
      <c r="C6" s="10">
        <v>180</v>
      </c>
      <c r="D6" s="10">
        <v>140</v>
      </c>
      <c r="E6" s="10">
        <v>4</v>
      </c>
      <c r="F6" s="10">
        <f>245 - 4 * I6</f>
        <v>229</v>
      </c>
      <c r="G6" s="10">
        <v>232</v>
      </c>
      <c r="I6" s="36">
        <v>4</v>
      </c>
      <c r="J6" s="37">
        <f>1/(I6 +3)</f>
        <v>0.14285714285714285</v>
      </c>
      <c r="L6" s="48">
        <v>0.1</v>
      </c>
      <c r="M6" s="52">
        <v>0.2</v>
      </c>
      <c r="N6" s="52">
        <f>J6</f>
        <v>0.14285714285714285</v>
      </c>
      <c r="O6" s="52">
        <f>J6+0.1</f>
        <v>0.24285714285714285</v>
      </c>
      <c r="P6" s="6">
        <f>1-L6-M6-N6-O6</f>
        <v>0.31428571428571428</v>
      </c>
    </row>
    <row r="7" spans="2:16" x14ac:dyDescent="0.3">
      <c r="B7" s="10" t="s">
        <v>8</v>
      </c>
      <c r="C7" s="10">
        <v>420</v>
      </c>
      <c r="D7" s="10">
        <f>120+10*I6</f>
        <v>160</v>
      </c>
      <c r="E7" s="10">
        <v>140</v>
      </c>
      <c r="F7" s="10">
        <v>220</v>
      </c>
      <c r="G7" s="10">
        <v>100</v>
      </c>
    </row>
    <row r="8" spans="2:16" x14ac:dyDescent="0.3">
      <c r="B8" s="10" t="s">
        <v>9</v>
      </c>
      <c r="C8" s="10">
        <f>25+8*I6</f>
        <v>57</v>
      </c>
      <c r="D8" s="10">
        <v>315</v>
      </c>
      <c r="E8" s="10">
        <v>35</v>
      </c>
      <c r="F8" s="10">
        <v>49</v>
      </c>
      <c r="G8" s="10">
        <f>10*(I6+23)-50</f>
        <v>220</v>
      </c>
    </row>
    <row r="9" spans="2:16" x14ac:dyDescent="0.3">
      <c r="B9" s="10" t="s">
        <v>10</v>
      </c>
      <c r="C9" s="10">
        <f>290-10*I6</f>
        <v>250</v>
      </c>
      <c r="D9" s="10">
        <f>I6</f>
        <v>4</v>
      </c>
      <c r="E9" s="10">
        <v>9</v>
      </c>
      <c r="F9" s="10">
        <f>100*I6-90</f>
        <v>310</v>
      </c>
      <c r="G9" s="10">
        <v>201</v>
      </c>
      <c r="K9" s="46"/>
      <c r="L9" s="46"/>
      <c r="M9" s="53"/>
      <c r="N9" s="53"/>
      <c r="O9" s="53"/>
      <c r="P9" s="46"/>
    </row>
    <row r="10" spans="2:16" x14ac:dyDescent="0.3">
      <c r="K10" s="46"/>
      <c r="L10" s="46"/>
      <c r="M10" s="46"/>
      <c r="N10" s="46"/>
      <c r="O10" s="46"/>
      <c r="P10" s="46"/>
    </row>
    <row r="11" spans="2:16" x14ac:dyDescent="0.3">
      <c r="K11" s="46"/>
      <c r="L11" s="46"/>
      <c r="M11" s="46"/>
      <c r="N11" s="46"/>
      <c r="O11" s="46"/>
      <c r="P11" s="46"/>
    </row>
    <row r="12" spans="2:16" x14ac:dyDescent="0.3">
      <c r="B12" s="17" t="s">
        <v>42</v>
      </c>
      <c r="K12" s="46"/>
      <c r="L12" s="46"/>
      <c r="M12" s="46"/>
      <c r="N12" s="46"/>
      <c r="O12" s="46"/>
      <c r="P12" s="46"/>
    </row>
    <row r="13" spans="2:16" ht="15" thickBot="1" x14ac:dyDescent="0.35">
      <c r="K13" s="46"/>
      <c r="L13" s="46"/>
      <c r="M13" s="46"/>
      <c r="N13" s="46"/>
      <c r="O13" s="46"/>
      <c r="P13" s="46"/>
    </row>
    <row r="14" spans="2:16" ht="15" thickBot="1" x14ac:dyDescent="0.35">
      <c r="C14" s="7" t="s">
        <v>25</v>
      </c>
      <c r="D14" s="7" t="s">
        <v>26</v>
      </c>
      <c r="E14" s="7" t="s">
        <v>27</v>
      </c>
      <c r="F14" s="2" t="s">
        <v>28</v>
      </c>
      <c r="K14" s="46"/>
      <c r="L14" s="46"/>
      <c r="M14" s="46"/>
      <c r="N14" s="46"/>
      <c r="O14" s="46"/>
      <c r="P14" s="46"/>
    </row>
    <row r="15" spans="2:16" ht="15" thickBot="1" x14ac:dyDescent="0.35">
      <c r="B15" s="18" t="s">
        <v>20</v>
      </c>
      <c r="C15" s="20">
        <f>MIN(C6:G6)</f>
        <v>4</v>
      </c>
      <c r="D15" s="19">
        <f>MIN(C7:G7)</f>
        <v>100</v>
      </c>
      <c r="E15" s="19">
        <f>MIN(C8:G8)</f>
        <v>35</v>
      </c>
      <c r="F15" s="20">
        <f>MIN(C9:G9)</f>
        <v>4</v>
      </c>
    </row>
    <row r="17" spans="2:9" x14ac:dyDescent="0.3">
      <c r="B17" s="38" t="s">
        <v>44</v>
      </c>
      <c r="C17" s="38"/>
      <c r="D17" s="38"/>
      <c r="E17" s="38"/>
      <c r="F17" s="38"/>
      <c r="G17" s="38"/>
      <c r="H17" s="38"/>
      <c r="I17" s="38"/>
    </row>
    <row r="20" spans="2:9" x14ac:dyDescent="0.3">
      <c r="B20" s="43" t="s">
        <v>43</v>
      </c>
      <c r="C20" s="43"/>
      <c r="D20" s="43"/>
    </row>
    <row r="21" spans="2:9" ht="15" thickBot="1" x14ac:dyDescent="0.35"/>
    <row r="22" spans="2:9" ht="15" thickBot="1" x14ac:dyDescent="0.35">
      <c r="C22" s="7" t="s">
        <v>25</v>
      </c>
      <c r="D22" s="7" t="s">
        <v>26</v>
      </c>
      <c r="E22" s="7" t="s">
        <v>27</v>
      </c>
      <c r="F22" s="2" t="s">
        <v>28</v>
      </c>
    </row>
    <row r="23" spans="2:9" ht="15" thickBot="1" x14ac:dyDescent="0.35">
      <c r="B23" s="18" t="s">
        <v>20</v>
      </c>
      <c r="C23" s="19">
        <f>MIN(C6:G6)</f>
        <v>4</v>
      </c>
      <c r="D23" s="20">
        <f>MIN(C7:G7)</f>
        <v>100</v>
      </c>
      <c r="E23" s="19">
        <f>MIN(C8:G8)</f>
        <v>35</v>
      </c>
      <c r="F23" s="19">
        <f>MIN(C9:G9)</f>
        <v>4</v>
      </c>
    </row>
    <row r="25" spans="2:9" x14ac:dyDescent="0.3">
      <c r="B25" t="s">
        <v>45</v>
      </c>
    </row>
    <row r="27" spans="2:9" x14ac:dyDescent="0.3">
      <c r="B27" s="43" t="s">
        <v>46</v>
      </c>
      <c r="C27" s="43"/>
      <c r="D27" s="43"/>
    </row>
    <row r="29" spans="2:9" x14ac:dyDescent="0.3">
      <c r="C29" s="10" t="s">
        <v>25</v>
      </c>
      <c r="D29" s="10" t="s">
        <v>26</v>
      </c>
      <c r="E29" s="10" t="s">
        <v>27</v>
      </c>
      <c r="F29" s="10" t="s">
        <v>28</v>
      </c>
      <c r="H29" s="47"/>
    </row>
    <row r="30" spans="2:9" x14ac:dyDescent="0.3">
      <c r="B30" s="10" t="s">
        <v>20</v>
      </c>
      <c r="C30" s="22">
        <f>$J$6 * MIN(C6:G6) + (1 - $J$6) * MAX(C6:G6)</f>
        <v>199.42857142857144</v>
      </c>
      <c r="D30" s="23">
        <f>$J$6 * MIN(C7:G7) + (1 - $J$6) * MAX(C7:G7)</f>
        <v>374.28571428571428</v>
      </c>
      <c r="E30" s="22">
        <f>$J$6 * MIN(C8:G8) + (1 - $J$6) * MAX(C8:G8)</f>
        <v>275</v>
      </c>
      <c r="F30" s="22">
        <f>$J$6 * MIN(C9:G9) + (1 -$J$6) * MAX(C9:G9)</f>
        <v>266.28571428571428</v>
      </c>
      <c r="H30" s="54"/>
    </row>
    <row r="35" spans="2:7" x14ac:dyDescent="0.3">
      <c r="B35" s="39" t="s">
        <v>47</v>
      </c>
      <c r="C35" s="39"/>
      <c r="D35" s="39"/>
    </row>
    <row r="36" spans="2:7" ht="15" thickBot="1" x14ac:dyDescent="0.35"/>
    <row r="37" spans="2:7" ht="15" thickBot="1" x14ac:dyDescent="0.35">
      <c r="B37" s="11" t="s">
        <v>15</v>
      </c>
      <c r="C37" s="44">
        <f>SUM(C6:G6) / 5</f>
        <v>157</v>
      </c>
    </row>
    <row r="38" spans="2:7" ht="15" thickBot="1" x14ac:dyDescent="0.35">
      <c r="B38" s="11" t="s">
        <v>16</v>
      </c>
      <c r="C38" s="21">
        <f>SUM(C7:G7) / 5</f>
        <v>208</v>
      </c>
    </row>
    <row r="39" spans="2:7" ht="15" thickBot="1" x14ac:dyDescent="0.35">
      <c r="B39" s="11" t="s">
        <v>17</v>
      </c>
      <c r="C39" s="44">
        <f t="shared" ref="C38:C41" si="0">SUM(C8:G8) / 5</f>
        <v>135.19999999999999</v>
      </c>
    </row>
    <row r="40" spans="2:7" x14ac:dyDescent="0.3">
      <c r="B40" s="11" t="s">
        <v>18</v>
      </c>
      <c r="C40" s="44">
        <f t="shared" si="0"/>
        <v>154.80000000000001</v>
      </c>
    </row>
    <row r="42" spans="2:7" x14ac:dyDescent="0.3">
      <c r="B42" s="45" t="s">
        <v>48</v>
      </c>
      <c r="C42" s="40"/>
      <c r="D42" s="40"/>
      <c r="E42" s="40"/>
      <c r="F42" s="40"/>
      <c r="G42" s="40"/>
    </row>
    <row r="45" spans="2:7" x14ac:dyDescent="0.3">
      <c r="B45" s="17" t="s">
        <v>49</v>
      </c>
    </row>
    <row r="46" spans="2:7" ht="15" thickBot="1" x14ac:dyDescent="0.35"/>
    <row r="47" spans="2:7" ht="15" thickBot="1" x14ac:dyDescent="0.35">
      <c r="C47" s="32" t="s">
        <v>25</v>
      </c>
      <c r="D47" s="7" t="s">
        <v>26</v>
      </c>
      <c r="E47" s="7" t="s">
        <v>27</v>
      </c>
      <c r="F47" s="7" t="s">
        <v>28</v>
      </c>
    </row>
    <row r="48" spans="2:7" ht="15" thickBot="1" x14ac:dyDescent="0.35">
      <c r="B48" s="31" t="s">
        <v>20</v>
      </c>
      <c r="C48" s="49">
        <f>$L$6 * C6 + $M$6 * D6 + $N$6 * E6 + $O$6 * F6 + $P$6 * G6</f>
        <v>175.1</v>
      </c>
      <c r="D48" s="34">
        <f>$L$6 * C7 + $M$6 * D7 + $N$6 * E7 + $O$6 * F7 + $P$6 * G7</f>
        <v>178.85714285714286</v>
      </c>
      <c r="E48" s="49">
        <f>$L$6 * C8 + $M$6 * D8 + $N$6 * E8 + $O$6 * F8 + $P$6 * G8</f>
        <v>154.74285714285713</v>
      </c>
      <c r="F48" s="50">
        <f>$L$6 * C9 + $M$6 * D9 + $N$6 * E9 + $O$6 * F9 + $P$6 * G9</f>
        <v>165.54285714285714</v>
      </c>
    </row>
    <row r="49" spans="2:7" x14ac:dyDescent="0.3">
      <c r="B49" s="46"/>
      <c r="C49" s="47"/>
      <c r="D49" s="47"/>
      <c r="E49" s="16"/>
      <c r="F49" s="16"/>
    </row>
    <row r="50" spans="2:7" x14ac:dyDescent="0.3">
      <c r="B50" s="38" t="s">
        <v>50</v>
      </c>
      <c r="C50" s="38"/>
      <c r="D50" s="38"/>
      <c r="E50" s="38"/>
      <c r="F50" s="38"/>
      <c r="G50" s="38"/>
    </row>
    <row r="51" spans="2:7" x14ac:dyDescent="0.3">
      <c r="B51" s="46"/>
      <c r="C51" s="47"/>
      <c r="D51" s="47"/>
      <c r="E51" s="16"/>
      <c r="F51" s="16"/>
    </row>
    <row r="53" spans="2:7" x14ac:dyDescent="0.3">
      <c r="B53" s="43" t="s">
        <v>56</v>
      </c>
      <c r="C53" s="43"/>
      <c r="D53" s="43"/>
    </row>
    <row r="54" spans="2:7" ht="15" thickBot="1" x14ac:dyDescent="0.35"/>
    <row r="55" spans="2:7" ht="15" thickBot="1" x14ac:dyDescent="0.35">
      <c r="C55" s="32" t="s">
        <v>25</v>
      </c>
      <c r="D55" s="7" t="s">
        <v>26</v>
      </c>
      <c r="E55" s="7" t="s">
        <v>27</v>
      </c>
      <c r="F55" s="2" t="s">
        <v>28</v>
      </c>
    </row>
    <row r="56" spans="2:7" ht="15" thickBot="1" x14ac:dyDescent="0.35">
      <c r="B56" s="31" t="s">
        <v>20</v>
      </c>
      <c r="C56" s="49">
        <f>MIN(C6:G6)*(1-$J$6)+SUMPRODUCT(C6:G6,$L$6:$P$6)*$J$6</f>
        <v>28.442857142857143</v>
      </c>
      <c r="D56" s="34">
        <f>MIN(C7:G7)*(1-$J$6)+SUMPRODUCT(C7:G7,$L$6:$P$6)*$J$6</f>
        <v>111.26530612244899</v>
      </c>
      <c r="E56" s="49">
        <f>MIN(C8:G8)*(1-$J$6)+SUMPRODUCT(C8:G8,$L$6:$P$6)*$J$6</f>
        <v>52.10612244897959</v>
      </c>
      <c r="F56" s="50">
        <f>MIN(C9:G9)*(1-$J$6)+SUMPRODUCT(C9:G9,$L$6:$P$6)*$J$6</f>
        <v>27.077551020408166</v>
      </c>
    </row>
  </sheetData>
  <mergeCells count="7">
    <mergeCell ref="B50:G50"/>
    <mergeCell ref="B53:D53"/>
    <mergeCell ref="B20:D20"/>
    <mergeCell ref="B27:D27"/>
    <mergeCell ref="B17:I17"/>
    <mergeCell ref="B35:D35"/>
    <mergeCell ref="B42:G42"/>
  </mergeCells>
  <phoneticPr fontId="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61"/>
  <sheetViews>
    <sheetView tabSelected="1" workbookViewId="0">
      <selection activeCell="D33" sqref="D33"/>
    </sheetView>
  </sheetViews>
  <sheetFormatPr defaultRowHeight="14.4" x14ac:dyDescent="0.3"/>
  <cols>
    <col min="4" max="4" width="11.6640625" bestFit="1" customWidth="1"/>
  </cols>
  <sheetData>
    <row r="3" spans="2:18" ht="15" thickBot="1" x14ac:dyDescent="0.35"/>
    <row r="4" spans="2:18" ht="18" x14ac:dyDescent="0.35">
      <c r="C4" s="7" t="s">
        <v>0</v>
      </c>
      <c r="D4" s="1" t="s">
        <v>4</v>
      </c>
      <c r="E4" s="2"/>
    </row>
    <row r="5" spans="2:18" ht="18" x14ac:dyDescent="0.35">
      <c r="C5" s="8" t="s">
        <v>1</v>
      </c>
      <c r="D5" s="3" t="s">
        <v>5</v>
      </c>
      <c r="E5" s="4"/>
    </row>
    <row r="6" spans="2:18" ht="18" x14ac:dyDescent="0.35">
      <c r="C6" s="8" t="s">
        <v>2</v>
      </c>
      <c r="D6" s="3" t="s">
        <v>6</v>
      </c>
      <c r="E6" s="4"/>
    </row>
    <row r="7" spans="2:18" ht="18.600000000000001" thickBot="1" x14ac:dyDescent="0.4">
      <c r="C7" s="9" t="s">
        <v>3</v>
      </c>
      <c r="D7" s="5" t="s">
        <v>57</v>
      </c>
      <c r="E7" s="6"/>
    </row>
    <row r="8" spans="2:18" x14ac:dyDescent="0.3">
      <c r="L8" s="38" t="s">
        <v>29</v>
      </c>
      <c r="M8" s="38"/>
      <c r="N8" s="38"/>
    </row>
    <row r="10" spans="2:18" x14ac:dyDescent="0.3">
      <c r="D10" s="41" t="s">
        <v>11</v>
      </c>
      <c r="E10" s="41"/>
      <c r="F10" s="41"/>
      <c r="G10" s="41"/>
      <c r="L10" s="41" t="s">
        <v>11</v>
      </c>
      <c r="M10" s="41"/>
      <c r="N10" s="41"/>
      <c r="O10" s="41"/>
    </row>
    <row r="11" spans="2:18" ht="14.4" customHeight="1" x14ac:dyDescent="0.3">
      <c r="D11" s="10" t="s">
        <v>0</v>
      </c>
      <c r="E11" s="10" t="s">
        <v>1</v>
      </c>
      <c r="F11" s="10" t="s">
        <v>2</v>
      </c>
      <c r="G11" s="10" t="s">
        <v>3</v>
      </c>
      <c r="L11" s="10" t="s">
        <v>0</v>
      </c>
      <c r="M11" s="10" t="s">
        <v>1</v>
      </c>
      <c r="N11" s="10" t="s">
        <v>2</v>
      </c>
      <c r="O11" s="10" t="s">
        <v>3</v>
      </c>
    </row>
    <row r="12" spans="2:18" ht="14.4" customHeight="1" x14ac:dyDescent="0.3">
      <c r="B12" s="42" t="s">
        <v>12</v>
      </c>
      <c r="C12" s="11" t="s">
        <v>7</v>
      </c>
      <c r="D12" s="12">
        <v>3</v>
      </c>
      <c r="E12" s="12">
        <v>7</v>
      </c>
      <c r="F12" s="12">
        <v>2</v>
      </c>
      <c r="G12" s="12">
        <v>9</v>
      </c>
      <c r="J12" s="42" t="s">
        <v>12</v>
      </c>
      <c r="K12" s="11" t="s">
        <v>7</v>
      </c>
      <c r="L12" s="12">
        <f>(MAX(D12:D15)-D12)/$R$12</f>
        <v>1</v>
      </c>
      <c r="M12" s="12">
        <f>(E12 - MIN(E12:E15)) /$R$13</f>
        <v>0.8</v>
      </c>
      <c r="N12" s="12">
        <f>(F12 - MIN(F12:F15)) /$R$14</f>
        <v>0</v>
      </c>
      <c r="O12" s="12">
        <f>(G12 - MIN($G$12:$G$15)) /$R$15</f>
        <v>1</v>
      </c>
      <c r="Q12" s="10" t="s">
        <v>0</v>
      </c>
      <c r="R12" s="10">
        <f>(MAX(D12:D15)-MIN(D12:D15))</f>
        <v>6</v>
      </c>
    </row>
    <row r="13" spans="2:18" x14ac:dyDescent="0.3">
      <c r="B13" s="42"/>
      <c r="C13" s="11" t="s">
        <v>8</v>
      </c>
      <c r="D13" s="12">
        <v>8</v>
      </c>
      <c r="E13" s="12">
        <v>3</v>
      </c>
      <c r="F13" s="12">
        <v>6</v>
      </c>
      <c r="G13" s="12">
        <v>7</v>
      </c>
      <c r="J13" s="42"/>
      <c r="K13" s="11" t="s">
        <v>8</v>
      </c>
      <c r="L13" s="12">
        <f xml:space="preserve"> (MAX(D12:D15) - D13) /$R$12</f>
        <v>0.16666666666666666</v>
      </c>
      <c r="M13" s="12">
        <f>(E13 -MIN(E12:E15)) /$R$13</f>
        <v>0</v>
      </c>
      <c r="N13" s="12">
        <f>(F13 - MIN(F12:F15)) /$R$14</f>
        <v>1</v>
      </c>
      <c r="O13" s="12">
        <f t="shared" ref="O13:O15" si="0">(G13 - MIN($G$12:$G$15)) /$R$15</f>
        <v>0.6</v>
      </c>
      <c r="Q13" s="10" t="s">
        <v>1</v>
      </c>
      <c r="R13" s="10">
        <f>(MAX(E12:E15)-MIN(E12:E15))</f>
        <v>5</v>
      </c>
    </row>
    <row r="14" spans="2:18" x14ac:dyDescent="0.3">
      <c r="B14" s="42"/>
      <c r="C14" s="11" t="s">
        <v>9</v>
      </c>
      <c r="D14" s="12">
        <v>4</v>
      </c>
      <c r="E14" s="12">
        <v>8</v>
      </c>
      <c r="F14" s="12">
        <v>3</v>
      </c>
      <c r="G14" s="12">
        <v>5</v>
      </c>
      <c r="J14" s="42"/>
      <c r="K14" s="11" t="s">
        <v>9</v>
      </c>
      <c r="L14" s="12">
        <f xml:space="preserve"> (MAX(D12:D15) - D14) /$R$12</f>
        <v>0.83333333333333337</v>
      </c>
      <c r="M14" s="12">
        <f>(E14 - MIN(E12:E15)) /$R$13</f>
        <v>1</v>
      </c>
      <c r="N14" s="12">
        <f>(F14 - MIN(F12:F15)) /$R$14</f>
        <v>0.25</v>
      </c>
      <c r="O14" s="12">
        <f t="shared" si="0"/>
        <v>0.2</v>
      </c>
      <c r="Q14" s="10" t="s">
        <v>2</v>
      </c>
      <c r="R14" s="10">
        <f>(MAX(F12:F15)-MIN(F12:F15))</f>
        <v>4</v>
      </c>
    </row>
    <row r="15" spans="2:18" x14ac:dyDescent="0.3">
      <c r="B15" s="42"/>
      <c r="C15" s="11" t="s">
        <v>10</v>
      </c>
      <c r="D15" s="12">
        <v>9</v>
      </c>
      <c r="E15" s="12">
        <v>6</v>
      </c>
      <c r="F15" s="12">
        <v>5</v>
      </c>
      <c r="G15" s="12">
        <v>4</v>
      </c>
      <c r="J15" s="42"/>
      <c r="K15" s="11" t="s">
        <v>10</v>
      </c>
      <c r="L15" s="12">
        <f xml:space="preserve"> (MAX(D12:D15) - D15) /$R$12</f>
        <v>0</v>
      </c>
      <c r="M15" s="12">
        <f>(E15 - MIN(E12:E15)) /$R$13</f>
        <v>0.6</v>
      </c>
      <c r="N15" s="12">
        <f>(F15 - MIN(F12:F15)) /$R$14</f>
        <v>0.75</v>
      </c>
      <c r="O15" s="12">
        <f t="shared" si="0"/>
        <v>0</v>
      </c>
      <c r="Q15" s="10" t="s">
        <v>3</v>
      </c>
      <c r="R15" s="10">
        <f>(MAX(G12:G15)-MIN(G12:G15))</f>
        <v>5</v>
      </c>
    </row>
    <row r="16" spans="2:18" x14ac:dyDescent="0.3">
      <c r="C16" s="10" t="s">
        <v>13</v>
      </c>
      <c r="D16" s="12">
        <v>8</v>
      </c>
      <c r="E16" s="12">
        <v>9</v>
      </c>
      <c r="F16" s="12">
        <v>6</v>
      </c>
      <c r="G16" s="12">
        <v>7</v>
      </c>
    </row>
    <row r="17" spans="3:17" x14ac:dyDescent="0.3">
      <c r="J17" s="47"/>
      <c r="K17" s="47"/>
      <c r="L17" s="46"/>
      <c r="M17" s="46"/>
      <c r="N17" s="46"/>
      <c r="O17" s="46"/>
      <c r="P17" s="46"/>
      <c r="Q17" s="46"/>
    </row>
    <row r="18" spans="3:17" x14ac:dyDescent="0.3">
      <c r="J18" s="55"/>
      <c r="K18" s="46"/>
      <c r="L18" s="46"/>
      <c r="M18" s="46"/>
      <c r="N18" s="46"/>
      <c r="O18" s="46"/>
      <c r="P18" s="46"/>
      <c r="Q18" s="46"/>
    </row>
    <row r="19" spans="3:17" x14ac:dyDescent="0.3">
      <c r="J19" s="46"/>
      <c r="K19" s="46"/>
    </row>
    <row r="21" spans="3:17" x14ac:dyDescent="0.3">
      <c r="C21" s="39" t="s">
        <v>14</v>
      </c>
      <c r="D21" s="39"/>
      <c r="E21" s="39"/>
    </row>
    <row r="22" spans="3:17" ht="15" thickBot="1" x14ac:dyDescent="0.35"/>
    <row r="23" spans="3:17" x14ac:dyDescent="0.3">
      <c r="C23" s="11" t="s">
        <v>15</v>
      </c>
      <c r="D23" s="21">
        <f>SUM(L12:O12) / 4</f>
        <v>0.7</v>
      </c>
    </row>
    <row r="24" spans="3:17" x14ac:dyDescent="0.3">
      <c r="C24" s="11" t="s">
        <v>16</v>
      </c>
      <c r="D24" s="13">
        <f>SUM(L13:O13) / 4</f>
        <v>0.44166666666666665</v>
      </c>
    </row>
    <row r="25" spans="3:17" x14ac:dyDescent="0.3">
      <c r="C25" s="11" t="s">
        <v>17</v>
      </c>
      <c r="D25" s="13">
        <f t="shared" ref="D25:D26" si="1">SUM(L14:O14) / 4</f>
        <v>0.57083333333333341</v>
      </c>
    </row>
    <row r="26" spans="3:17" ht="15" thickBot="1" x14ac:dyDescent="0.35">
      <c r="C26" s="11" t="s">
        <v>18</v>
      </c>
      <c r="D26" s="14">
        <f t="shared" si="1"/>
        <v>0.33750000000000002</v>
      </c>
    </row>
    <row r="27" spans="3:17" x14ac:dyDescent="0.3">
      <c r="K27" s="16"/>
      <c r="L27" s="16"/>
      <c r="M27" s="16"/>
      <c r="N27" s="16"/>
    </row>
    <row r="28" spans="3:17" x14ac:dyDescent="0.3">
      <c r="C28" s="40" t="s">
        <v>19</v>
      </c>
      <c r="D28" s="40"/>
      <c r="E28" s="40"/>
      <c r="F28" s="40"/>
      <c r="G28" s="40"/>
      <c r="H28" s="40"/>
      <c r="I28" s="15"/>
      <c r="K28" s="16"/>
      <c r="L28" s="16"/>
      <c r="M28" s="16"/>
      <c r="N28" s="16"/>
    </row>
    <row r="29" spans="3:17" x14ac:dyDescent="0.3">
      <c r="K29" s="16"/>
      <c r="L29" s="16"/>
      <c r="M29" s="16"/>
      <c r="N29" s="16"/>
    </row>
    <row r="30" spans="3:17" x14ac:dyDescent="0.3">
      <c r="K30" s="16"/>
      <c r="L30" s="16"/>
      <c r="M30" s="16"/>
      <c r="N30" s="16"/>
    </row>
    <row r="31" spans="3:17" x14ac:dyDescent="0.3">
      <c r="C31" s="17" t="s">
        <v>33</v>
      </c>
    </row>
    <row r="32" spans="3:17" ht="15" thickBot="1" x14ac:dyDescent="0.35"/>
    <row r="33" spans="3:10" ht="15" thickBot="1" x14ac:dyDescent="0.35">
      <c r="C33" s="25" t="s">
        <v>21</v>
      </c>
      <c r="D33" s="26">
        <v>0.3</v>
      </c>
      <c r="G33" s="32" t="s">
        <v>25</v>
      </c>
      <c r="H33" s="7" t="s">
        <v>26</v>
      </c>
      <c r="I33" s="7" t="s">
        <v>27</v>
      </c>
      <c r="J33" s="2" t="s">
        <v>28</v>
      </c>
    </row>
    <row r="34" spans="3:10" ht="15" thickBot="1" x14ac:dyDescent="0.35">
      <c r="C34" s="27" t="s">
        <v>22</v>
      </c>
      <c r="D34" s="28">
        <v>0.35</v>
      </c>
      <c r="E34" s="16"/>
      <c r="F34" s="31" t="s">
        <v>20</v>
      </c>
      <c r="G34" s="34">
        <f>$D$33*L12 + $D$34 *M12 + $D$35 *N12 +D36 * O12</f>
        <v>0.83</v>
      </c>
      <c r="H34" s="31">
        <f>$D$33*L13 + $D$34 *M13 + $D$35 *N13 + $D$36 * O13</f>
        <v>0.3</v>
      </c>
      <c r="I34" s="31">
        <f>$D$33*L14 + $D$34 *M14 + $D$35 *N14 +$D$37 * O14</f>
        <v>0.625</v>
      </c>
      <c r="J34" s="33">
        <f>$D$33*L15 + $D$34 *M15 + $D$35 *N15 +D36 * O15</f>
        <v>0.28500000000000003</v>
      </c>
    </row>
    <row r="35" spans="3:10" x14ac:dyDescent="0.3">
      <c r="C35" s="27" t="s">
        <v>23</v>
      </c>
      <c r="D35" s="28">
        <v>0.1</v>
      </c>
      <c r="E35" s="16"/>
      <c r="F35" s="16"/>
      <c r="G35" s="16"/>
    </row>
    <row r="36" spans="3:10" ht="15" thickBot="1" x14ac:dyDescent="0.35">
      <c r="C36" s="29" t="s">
        <v>24</v>
      </c>
      <c r="D36" s="30">
        <v>0.25</v>
      </c>
      <c r="E36" s="16"/>
      <c r="F36" s="16"/>
      <c r="G36" s="16"/>
    </row>
    <row r="37" spans="3:10" x14ac:dyDescent="0.3">
      <c r="D37" s="16"/>
      <c r="E37" s="16"/>
      <c r="F37" s="16"/>
      <c r="G37" s="16"/>
    </row>
    <row r="39" spans="3:10" x14ac:dyDescent="0.3">
      <c r="C39" s="38" t="s">
        <v>34</v>
      </c>
      <c r="D39" s="38"/>
      <c r="E39" s="38"/>
      <c r="F39" s="38"/>
      <c r="G39" s="38"/>
      <c r="H39" s="38"/>
    </row>
    <row r="42" spans="3:10" x14ac:dyDescent="0.3">
      <c r="C42" s="17" t="s">
        <v>58</v>
      </c>
    </row>
    <row r="43" spans="3:10" ht="15" thickBot="1" x14ac:dyDescent="0.35"/>
    <row r="44" spans="3:10" ht="15" thickBot="1" x14ac:dyDescent="0.35">
      <c r="D44" s="7" t="s">
        <v>25</v>
      </c>
      <c r="E44" s="7" t="s">
        <v>26</v>
      </c>
      <c r="F44" s="7" t="s">
        <v>27</v>
      </c>
      <c r="G44" s="2" t="s">
        <v>28</v>
      </c>
    </row>
    <row r="45" spans="3:10" ht="15" thickBot="1" x14ac:dyDescent="0.35">
      <c r="C45" s="18" t="s">
        <v>20</v>
      </c>
      <c r="D45" s="20">
        <f>MIN(L12:O12)</f>
        <v>0</v>
      </c>
      <c r="E45" s="20">
        <f>MIN(L13:O13)</f>
        <v>0</v>
      </c>
      <c r="F45" s="19">
        <f>MIN(L14:O14)</f>
        <v>0.2</v>
      </c>
      <c r="G45" s="20">
        <f>MIN(L15:O15)</f>
        <v>0</v>
      </c>
    </row>
    <row r="47" spans="3:10" x14ac:dyDescent="0.3">
      <c r="C47" s="38" t="s">
        <v>30</v>
      </c>
      <c r="D47" s="38"/>
      <c r="E47" s="38"/>
      <c r="F47" s="38"/>
      <c r="G47" s="38"/>
      <c r="H47" s="38"/>
      <c r="I47" s="38"/>
      <c r="J47" s="38"/>
    </row>
    <row r="50" spans="3:9" x14ac:dyDescent="0.3">
      <c r="C50" s="43" t="s">
        <v>59</v>
      </c>
      <c r="D50" s="43"/>
      <c r="E50" s="43"/>
    </row>
    <row r="51" spans="3:9" ht="15" thickBot="1" x14ac:dyDescent="0.35"/>
    <row r="52" spans="3:9" ht="15" thickBot="1" x14ac:dyDescent="0.35">
      <c r="D52" s="7" t="s">
        <v>25</v>
      </c>
      <c r="E52" s="7" t="s">
        <v>26</v>
      </c>
      <c r="F52" s="7" t="s">
        <v>27</v>
      </c>
      <c r="G52" s="2" t="s">
        <v>28</v>
      </c>
    </row>
    <row r="53" spans="3:9" ht="15" thickBot="1" x14ac:dyDescent="0.35">
      <c r="C53" s="18" t="s">
        <v>20</v>
      </c>
      <c r="D53" s="19">
        <f>MIN(L12:O12)</f>
        <v>0</v>
      </c>
      <c r="E53" s="19">
        <f>MIN(L13:O13)</f>
        <v>0</v>
      </c>
      <c r="F53" s="20">
        <f>MIN(L14:O14)</f>
        <v>0.2</v>
      </c>
      <c r="G53" s="19">
        <f>MIN(L15:O15)</f>
        <v>0</v>
      </c>
    </row>
    <row r="55" spans="3:9" x14ac:dyDescent="0.3">
      <c r="C55" t="s">
        <v>31</v>
      </c>
    </row>
    <row r="58" spans="3:9" x14ac:dyDescent="0.3">
      <c r="C58" s="43" t="s">
        <v>60</v>
      </c>
      <c r="D58" s="43"/>
      <c r="E58" s="43"/>
    </row>
    <row r="60" spans="3:9" x14ac:dyDescent="0.3">
      <c r="D60" s="10" t="s">
        <v>25</v>
      </c>
      <c r="E60" s="10" t="s">
        <v>26</v>
      </c>
      <c r="F60" s="10" t="s">
        <v>27</v>
      </c>
      <c r="G60" s="10" t="s">
        <v>28</v>
      </c>
      <c r="I60" s="12" t="s">
        <v>32</v>
      </c>
    </row>
    <row r="61" spans="3:9" x14ac:dyDescent="0.3">
      <c r="C61" s="10" t="s">
        <v>20</v>
      </c>
      <c r="D61" s="22">
        <f>$I$61*MIN(L12:O12)+ (1-$I$61)*MAX(L12:O12)</f>
        <v>0.5</v>
      </c>
      <c r="E61" s="22">
        <f>$I$61*MIN(L13:O13)+ (1-$I$61)*MAX(L13:O13)</f>
        <v>0.5</v>
      </c>
      <c r="F61" s="23">
        <f>$I$61*MIN(L14:O14)+ (1-$I$61)*MAX(L14:O14)</f>
        <v>0.6</v>
      </c>
      <c r="G61" s="22">
        <f>$I$61*MIN(L15:O15)+ (1-$I$61)*MAX(L15:O15)</f>
        <v>0.375</v>
      </c>
      <c r="I61" s="24">
        <v>0.5</v>
      </c>
    </row>
  </sheetData>
  <mergeCells count="11">
    <mergeCell ref="C50:E50"/>
    <mergeCell ref="C58:E58"/>
    <mergeCell ref="C39:H39"/>
    <mergeCell ref="C47:J47"/>
    <mergeCell ref="L8:N8"/>
    <mergeCell ref="C21:E21"/>
    <mergeCell ref="C28:H28"/>
    <mergeCell ref="D10:G10"/>
    <mergeCell ref="B12:B15"/>
    <mergeCell ref="L10:O10"/>
    <mergeCell ref="J12:J15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завдання_1</vt:lpstr>
      <vt:lpstr>завдання_2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Vovk</dc:creator>
  <cp:lastModifiedBy>Oleksandr Vovk</cp:lastModifiedBy>
  <dcterms:created xsi:type="dcterms:W3CDTF">2015-06-05T18:19:34Z</dcterms:created>
  <dcterms:modified xsi:type="dcterms:W3CDTF">2023-11-09T15:42:15Z</dcterms:modified>
</cp:coreProperties>
</file>