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user\OneDrive\Рабочий стол\"/>
    </mc:Choice>
  </mc:AlternateContent>
  <xr:revisionPtr revIDLastSave="0" documentId="13_ncr:1_{5EBB4F40-B4C6-4A1C-B23B-56F0043F2D60}" xr6:coauthVersionLast="45" xr6:coauthVersionMax="45" xr10:uidLastSave="{00000000-0000-0000-0000-000000000000}"/>
  <bookViews>
    <workbookView xWindow="-110" yWindow="-110" windowWidth="19420" windowHeight="10300" activeTab="2" xr2:uid="{00000000-000D-0000-FFFF-FFFF00000000}"/>
  </bookViews>
  <sheets>
    <sheet name="чудик" sheetId="1" r:id="rId1"/>
    <sheet name="класс" sheetId="3" r:id="rId2"/>
    <sheet name="рост" sheetId="4" r:id="rId3"/>
    <sheet name="посад" sheetId="5" r:id="rId4"/>
    <sheet name="метро" sheetId="2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54" i="5" l="1"/>
  <c r="D53" i="5"/>
  <c r="D57" i="5" s="1"/>
  <c r="H68" i="4"/>
  <c r="H67" i="4"/>
  <c r="H72" i="4" s="1"/>
  <c r="D132" i="1"/>
  <c r="D131" i="1"/>
  <c r="D135" i="1" s="1"/>
  <c r="D105" i="3"/>
  <c r="D104" i="3"/>
  <c r="D103" i="3" l="1"/>
  <c r="D107" i="3" s="1"/>
  <c r="D47" i="5"/>
  <c r="D46" i="5"/>
  <c r="D49" i="5" s="1"/>
  <c r="H59" i="4"/>
  <c r="H58" i="4"/>
  <c r="D124" i="1"/>
  <c r="D123" i="1"/>
  <c r="D127" i="1" s="1"/>
  <c r="D94" i="3"/>
  <c r="D97" i="3" s="1"/>
  <c r="H63" i="4" l="1"/>
  <c r="D96" i="3"/>
  <c r="D95" i="3"/>
  <c r="D99" i="3" s="1"/>
  <c r="H54" i="4"/>
  <c r="D116" i="1" l="1"/>
  <c r="D40" i="5"/>
  <c r="D39" i="5"/>
  <c r="D42" i="5" s="1"/>
  <c r="H50" i="4"/>
  <c r="H49" i="4"/>
  <c r="D89" i="3"/>
  <c r="D88" i="3"/>
  <c r="D87" i="3"/>
  <c r="D115" i="1" l="1"/>
  <c r="D120" i="1" s="1"/>
  <c r="D91" i="3"/>
  <c r="D33" i="5" l="1"/>
  <c r="D32" i="5"/>
  <c r="D35" i="5" s="1"/>
  <c r="H42" i="4"/>
  <c r="H41" i="4"/>
  <c r="H45" i="4" s="1"/>
  <c r="D81" i="3"/>
  <c r="D80" i="3"/>
  <c r="D79" i="3"/>
  <c r="D83" i="3" s="1"/>
  <c r="D105" i="1"/>
  <c r="D107" i="1" s="1"/>
  <c r="D106" i="1" l="1"/>
  <c r="D110" i="1" s="1"/>
  <c r="L7" i="3"/>
  <c r="L6" i="3"/>
  <c r="L5" i="3"/>
  <c r="M4" i="3"/>
  <c r="D96" i="1" l="1"/>
  <c r="L15" i="3" l="1"/>
  <c r="L8" i="3"/>
  <c r="D98" i="1" l="1"/>
  <c r="D97" i="1"/>
  <c r="D26" i="5"/>
  <c r="D25" i="5"/>
  <c r="D28" i="5" s="1"/>
  <c r="H34" i="4"/>
  <c r="H33" i="4"/>
  <c r="H37" i="4" s="1"/>
  <c r="D73" i="3"/>
  <c r="D72" i="3"/>
  <c r="D71" i="3"/>
  <c r="D75" i="3" s="1"/>
  <c r="D101" i="1" l="1"/>
  <c r="F32" i="3"/>
  <c r="J21" i="3" l="1"/>
  <c r="J20" i="3"/>
  <c r="J19" i="3"/>
  <c r="J22" i="3" l="1"/>
  <c r="H26" i="4" l="1"/>
  <c r="H25" i="4"/>
  <c r="D65" i="3"/>
  <c r="D64" i="3"/>
  <c r="D63" i="3"/>
  <c r="D90" i="1"/>
  <c r="D89" i="1"/>
  <c r="D93" i="1" s="1"/>
  <c r="D103" i="1" s="1"/>
  <c r="E103" i="1" s="1"/>
  <c r="D18" i="5"/>
  <c r="D17" i="5"/>
  <c r="D21" i="5" l="1"/>
  <c r="D67" i="3"/>
  <c r="H29" i="4"/>
  <c r="K19" i="2"/>
  <c r="H19" i="2"/>
  <c r="H18" i="2"/>
  <c r="H17" i="2"/>
  <c r="H21" i="4" l="1"/>
  <c r="D11" i="5" l="1"/>
  <c r="D10" i="5"/>
  <c r="D13" i="5" s="1"/>
  <c r="D81" i="1" l="1"/>
  <c r="D80" i="1"/>
  <c r="D85" i="1" s="1"/>
  <c r="D57" i="3"/>
  <c r="D56" i="3"/>
  <c r="D55" i="3"/>
  <c r="H18" i="4"/>
  <c r="H17" i="4"/>
  <c r="D59" i="3" l="1"/>
  <c r="D5" i="5" l="1"/>
  <c r="D4" i="5"/>
  <c r="D6" i="5" s="1"/>
  <c r="H12" i="4"/>
  <c r="H11" i="4"/>
  <c r="D49" i="3"/>
  <c r="D48" i="3"/>
  <c r="D47" i="3"/>
  <c r="D51" i="3" s="1"/>
  <c r="D74" i="1"/>
  <c r="D73" i="1"/>
  <c r="D76" i="1" s="1"/>
  <c r="H6" i="4" l="1"/>
  <c r="H5" i="4"/>
  <c r="D67" i="1"/>
  <c r="D66" i="1"/>
  <c r="E41" i="3"/>
  <c r="E40" i="3"/>
  <c r="E39" i="3"/>
  <c r="E42" i="3" s="1"/>
  <c r="D42" i="3"/>
  <c r="D41" i="3"/>
  <c r="D40" i="3"/>
  <c r="E43" i="3" l="1"/>
  <c r="D43" i="3"/>
  <c r="D35" i="3"/>
  <c r="D34" i="3"/>
  <c r="D33" i="3"/>
  <c r="D35" i="4"/>
  <c r="D34" i="4"/>
  <c r="D60" i="1"/>
  <c r="D59" i="1"/>
  <c r="D36" i="3" l="1"/>
  <c r="J13" i="3"/>
  <c r="J7" i="3"/>
  <c r="J6" i="3"/>
  <c r="J14" i="3"/>
  <c r="J12" i="3"/>
  <c r="J15" i="3" s="1"/>
  <c r="J5" i="3"/>
  <c r="J8" i="3" l="1"/>
  <c r="D53" i="1"/>
  <c r="D52" i="1"/>
  <c r="D29" i="4"/>
  <c r="D28" i="4"/>
  <c r="D28" i="3"/>
  <c r="D27" i="3"/>
  <c r="D26" i="3"/>
  <c r="D29" i="3" s="1"/>
  <c r="D16" i="2" l="1"/>
  <c r="D18" i="2" s="1"/>
  <c r="D17" i="2" l="1"/>
  <c r="D19" i="2" s="1"/>
  <c r="D46" i="1"/>
  <c r="D45" i="1"/>
  <c r="E45" i="1" s="1"/>
  <c r="D21" i="3"/>
  <c r="D20" i="3"/>
  <c r="D19" i="3"/>
  <c r="D23" i="4"/>
  <c r="D22" i="4"/>
  <c r="D22" i="3" l="1"/>
  <c r="D10" i="2" l="1"/>
  <c r="D12" i="2" s="1"/>
  <c r="D4" i="2"/>
  <c r="D11" i="2" l="1"/>
  <c r="D13" i="2" s="1"/>
  <c r="D17" i="4"/>
  <c r="D16" i="4"/>
  <c r="D14" i="3"/>
  <c r="D13" i="3"/>
  <c r="D12" i="3"/>
  <c r="P39" i="1"/>
  <c r="P38" i="1"/>
  <c r="L39" i="1"/>
  <c r="H39" i="1"/>
  <c r="D39" i="1"/>
  <c r="L38" i="1"/>
  <c r="H38" i="1"/>
  <c r="D38" i="1"/>
  <c r="D5" i="4"/>
  <c r="D4" i="4"/>
  <c r="D15" i="3" l="1"/>
  <c r="N30" i="1"/>
  <c r="N32" i="1" s="1"/>
  <c r="N31" i="1" l="1"/>
  <c r="D6" i="3"/>
  <c r="D11" i="4"/>
  <c r="D10" i="4"/>
  <c r="D7" i="3"/>
  <c r="D5" i="3"/>
  <c r="D8" i="3" s="1"/>
  <c r="L32" i="1"/>
  <c r="O32" i="1" s="1"/>
  <c r="H32" i="1"/>
  <c r="D32" i="1"/>
  <c r="L31" i="1"/>
  <c r="H31" i="1"/>
  <c r="D31" i="1"/>
  <c r="O31" i="1" l="1"/>
  <c r="P6" i="1"/>
  <c r="P5" i="1"/>
  <c r="D6" i="2"/>
  <c r="D5" i="2"/>
  <c r="D7" i="2" l="1"/>
  <c r="L26" i="1"/>
  <c r="H26" i="1"/>
  <c r="D26" i="1"/>
  <c r="L25" i="1"/>
  <c r="H25" i="1"/>
  <c r="D25" i="1"/>
  <c r="L18" i="1" l="1"/>
  <c r="L17" i="1"/>
  <c r="L12" i="1"/>
  <c r="L11" i="1"/>
  <c r="L6" i="1"/>
  <c r="L5" i="1"/>
  <c r="H18" i="1"/>
  <c r="D18" i="1"/>
  <c r="H17" i="1"/>
  <c r="D17" i="1"/>
  <c r="H12" i="1"/>
  <c r="H11" i="1"/>
  <c r="D12" i="1"/>
  <c r="D11" i="1"/>
  <c r="H6" i="1"/>
  <c r="H5" i="1"/>
  <c r="D6" i="1"/>
  <c r="D5" i="1"/>
  <c r="L20" i="1" l="1"/>
  <c r="L21" i="1" s="1"/>
  <c r="H20" i="1"/>
  <c r="D2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M30" authorId="0" shapeId="0" xr:uid="{D77CB3D2-B739-4C67-942E-9B87C8410B7A}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вз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E39" authorId="0" shapeId="0" xr:uid="{0261A2FD-1A59-4397-83E8-334BBB270D02}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корректировка декабря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H24" authorId="0" shapeId="0" xr:uid="{11D53131-2D7E-4703-A9C4-69AB8938E1E0}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за вичетом повернення от 30-03</t>
        </r>
      </text>
    </comment>
  </commentList>
</comments>
</file>

<file path=xl/sharedStrings.xml><?xml version="1.0" encoding="utf-8"?>
<sst xmlns="http://schemas.openxmlformats.org/spreadsheetml/2006/main" count="551" uniqueCount="75">
  <si>
    <t>таласа</t>
  </si>
  <si>
    <t>апрель</t>
  </si>
  <si>
    <t>оплата</t>
  </si>
  <si>
    <t xml:space="preserve">бонус </t>
  </si>
  <si>
    <t>рц</t>
  </si>
  <si>
    <t>октант</t>
  </si>
  <si>
    <t>май</t>
  </si>
  <si>
    <t>июнь</t>
  </si>
  <si>
    <t>ИТОГО</t>
  </si>
  <si>
    <t>дивия</t>
  </si>
  <si>
    <t>дмп</t>
  </si>
  <si>
    <t>февраль-май</t>
  </si>
  <si>
    <t>июль</t>
  </si>
  <si>
    <t>метро</t>
  </si>
  <si>
    <t>отгрузка</t>
  </si>
  <si>
    <t>толиман</t>
  </si>
  <si>
    <t>август</t>
  </si>
  <si>
    <t>Класс</t>
  </si>
  <si>
    <t>Рост</t>
  </si>
  <si>
    <t>безвозвратность</t>
  </si>
  <si>
    <t>перемещение</t>
  </si>
  <si>
    <t>сентябрь</t>
  </si>
  <si>
    <t>Расходная накладная ТД-015160 от 22.07.2022 15:49:10</t>
  </si>
  <si>
    <t>Расходная накладная ТД-015141 от 22.07.2022 18:39:17</t>
  </si>
  <si>
    <t>Расходная накладная ТД-016000 от 29.07.2022 14:50:09</t>
  </si>
  <si>
    <t>Расходная накладная ТД-016001 от 29.07.2022 14:59:43</t>
  </si>
  <si>
    <t>Расходная накладная ТД-016711 от 05.08.2022 14:06:59</t>
  </si>
  <si>
    <t>Расходная накладная ТД-016703 от 05.08.2022 15:28:46</t>
  </si>
  <si>
    <t>Расходная накладная ТД-016701 от 05.08.2022 16:02:57</t>
  </si>
  <si>
    <t>Расходная накладная ТД-016704 от 05.08.2022 16:37:25</t>
  </si>
  <si>
    <t>Расходная накладная ТД-017425 от 15.08.2022 10:51:39</t>
  </si>
  <si>
    <t>Расходная накладная ТД-017431 от 15.08.2022 13:06:59</t>
  </si>
  <si>
    <t>Расходная накладная ТД-017426 от 15.08.2022 14:44:12</t>
  </si>
  <si>
    <t>Расходная накладная ТД-017428 от 15.08.2022 16:01:33</t>
  </si>
  <si>
    <t>Расходная накладная ТД-017432 от 15.08.2022 17:10:47</t>
  </si>
  <si>
    <t>Расходная накладная ТД-017422 от 15.08.2022 18:15:22</t>
  </si>
  <si>
    <t>Расходная накладная ТД-017430 от 15.08.2022 19:17:34</t>
  </si>
  <si>
    <t>Расходная накладная ТД-018134 от 19.08.2022 13:22:38</t>
  </si>
  <si>
    <t>Мемориальный ордер ТД-0007906 от 23.08.2022 23:59:59</t>
  </si>
  <si>
    <t>Расходная накладная ТД-018675 от 26.08.2022 14:53:38</t>
  </si>
  <si>
    <t>Мемориальный ордер ТД-0008263 от 30.08.2022 23:59:59</t>
  </si>
  <si>
    <t>Мемориальный ордер ТД-0008507 от 06.09.2022 23:59:59</t>
  </si>
  <si>
    <t>Расходная накладная ТД-021114 от 23.09.2022 15:31:26</t>
  </si>
  <si>
    <t>октябрь</t>
  </si>
  <si>
    <t>Расходная накладная ТД-021477 от 01.10.2022 9:38:17</t>
  </si>
  <si>
    <t>Взаимозачет ТД-003416 от 01.10.2022 12:00:00</t>
  </si>
  <si>
    <t>Взаимозачет ТД-003417 от 01.10.2022 12:00:01</t>
  </si>
  <si>
    <t>Мемориальный ордер ТД-0009727 от 04.10.2022 23:59:59</t>
  </si>
  <si>
    <t>ноябрь</t>
  </si>
  <si>
    <t>грудень</t>
  </si>
  <si>
    <t>декабрь</t>
  </si>
  <si>
    <t>січень</t>
  </si>
  <si>
    <t>відвантаження</t>
  </si>
  <si>
    <t>толліман</t>
  </si>
  <si>
    <t>лютий</t>
  </si>
  <si>
    <t>Посад</t>
  </si>
  <si>
    <t>акція</t>
  </si>
  <si>
    <t>березень</t>
  </si>
  <si>
    <t>ввод</t>
  </si>
  <si>
    <t>акції</t>
  </si>
  <si>
    <t>разом</t>
  </si>
  <si>
    <t>весь период</t>
  </si>
  <si>
    <t>вз</t>
  </si>
  <si>
    <t xml:space="preserve">остаток </t>
  </si>
  <si>
    <t>квітень</t>
  </si>
  <si>
    <t>газета</t>
  </si>
  <si>
    <t>травень</t>
  </si>
  <si>
    <t>толіман</t>
  </si>
  <si>
    <t>данные Класс</t>
  </si>
  <si>
    <t>червень</t>
  </si>
  <si>
    <t>липень</t>
  </si>
  <si>
    <t>нова ТТ</t>
  </si>
  <si>
    <t>акції ОптіМаркте</t>
  </si>
  <si>
    <t>серпень</t>
  </si>
  <si>
    <t>вересень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</si>
</sst>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0.0%"/>
    <numFmt numFmtId="165" formatCode="_-* #,##0_-;\-* #,##0_-;_-* &quot;-&quot;??_-;_-@_-"/>
    <numFmt numFmtId="166" formatCode="_-* #,##0.00\ _₽_-;\-* #,##0.00\ _₽_-;_-* &quot;-&quot;??\ _₽_-;_-@_-"/>
    <numFmt numFmtId="167" formatCode="#,##0.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color indexed="23"/>
      <name val="Arial"/>
      <family val="2"/>
    </font>
    <font>
      <sz val="9.5"/>
      <color theme="1"/>
      <name val="Microsoft Sans Serif"/>
      <family val="2"/>
      <charset val="204"/>
    </font>
    <font>
      <sz val="9"/>
      <color rgb="FF000000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8"/>
      <color theme="1"/>
      <name val="Calibri"/>
      <family val="2"/>
      <scheme val="minor"/>
    </font>
    <font>
      <b/>
      <sz val="8"/>
      <name val="Arial"/>
      <family val="2"/>
    </font>
    <font>
      <sz val="8"/>
      <name val="Calibri"/>
      <family val="2"/>
      <scheme val="minor"/>
    </font>
    <font>
      <b/>
      <sz val="8"/>
      <color indexed="8"/>
      <name val="Arial"/>
      <family val="2"/>
    </font>
    <font>
      <sz val="8"/>
      <name val="Arial"/>
      <family val="2"/>
      <charset val="204"/>
    </font>
    <font>
      <sz val="10"/>
      <name val="Arial"/>
      <family val="2"/>
      <charset val="204"/>
    </font>
    <font>
      <sz val="11"/>
      <name val="Arial"/>
      <family val="2"/>
      <charset val="204"/>
    </font>
    <font>
      <sz val="10"/>
      <name val="Arial"/>
      <family val="2"/>
      <charset val="204"/>
    </font>
    <font>
      <b/>
      <sz val="8"/>
      <name val="Arial"/>
      <family val="2"/>
      <charset val="204"/>
    </font>
    <font>
      <sz val="8"/>
      <name val="Arial"/>
      <family val="2"/>
      <charset val="204"/>
    </font>
    <font>
      <sz val="10"/>
      <name val="Arial"/>
      <family val="2"/>
      <charset val="204"/>
    </font>
    <font>
      <b/>
      <sz val="11"/>
      <name val="Arial"/>
      <family val="2"/>
      <charset val="204"/>
    </font>
    <font>
      <b/>
      <sz val="10"/>
      <color rgb="FF000000"/>
      <name val="Arial Cyr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4ECC5"/>
        <bgColor auto="1"/>
      </patternFill>
    </fill>
    <fill>
      <patternFill patternType="solid">
        <fgColor rgb="FFFBF9EC"/>
        <bgColor auto="1"/>
      </patternFill>
    </fill>
    <fill>
      <patternFill patternType="solid">
        <fgColor rgb="FFF8F2D8"/>
        <bgColor auto="1"/>
      </patternFill>
    </fill>
  </fills>
  <borders count="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28"/>
      </left>
      <right style="thin">
        <color indexed="28"/>
      </right>
      <top style="thin">
        <color indexed="28"/>
      </top>
      <bottom style="thin">
        <color indexed="2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</borders>
  <cellStyleXfs count="12">
    <xf numFmtId="0" fontId="0" fillId="0" borderId="0"/>
    <xf numFmtId="9" fontId="4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4" fillId="0" borderId="0" applyFont="0" applyFill="0" applyBorder="0" applyAlignment="0" applyProtection="0"/>
    <xf numFmtId="0" fontId="5" fillId="0" borderId="0"/>
    <xf numFmtId="0" fontId="5" fillId="0" borderId="0"/>
    <xf numFmtId="0" fontId="15" fillId="0" borderId="0"/>
    <xf numFmtId="0" fontId="15" fillId="0" borderId="0">
      <alignment horizontal="left"/>
    </xf>
  </cellStyleXfs>
  <cellXfs count="83">
    <xf numFmtId="0" fontId="0" fillId="0" borderId="0" xfId="0"/>
    <xf numFmtId="4" fontId="6" fillId="2" borderId="1" xfId="2" applyNumberFormat="1" applyFont="1" applyFill="1" applyBorder="1" applyAlignment="1">
      <alignment horizontal="right" vertical="top" wrapText="1"/>
    </xf>
    <xf numFmtId="9" fontId="0" fillId="0" borderId="0" xfId="1" applyFont="1"/>
    <xf numFmtId="4" fontId="0" fillId="0" borderId="0" xfId="0" applyNumberFormat="1"/>
    <xf numFmtId="3" fontId="0" fillId="0" borderId="0" xfId="0" applyNumberFormat="1"/>
    <xf numFmtId="4" fontId="7" fillId="0" borderId="0" xfId="0" applyNumberFormat="1" applyFont="1"/>
    <xf numFmtId="4" fontId="6" fillId="2" borderId="1" xfId="4" applyNumberFormat="1" applyFont="1" applyFill="1" applyBorder="1" applyAlignment="1">
      <alignment horizontal="right" vertical="top" wrapText="1"/>
    </xf>
    <xf numFmtId="4" fontId="6" fillId="2" borderId="1" xfId="5" applyNumberFormat="1" applyFont="1" applyFill="1" applyBorder="1" applyAlignment="1">
      <alignment horizontal="right" vertical="top" wrapText="1"/>
    </xf>
    <xf numFmtId="4" fontId="6" fillId="2" borderId="1" xfId="6" applyNumberFormat="1" applyFont="1" applyFill="1" applyBorder="1" applyAlignment="1">
      <alignment horizontal="right" vertical="top" wrapText="1"/>
    </xf>
    <xf numFmtId="4" fontId="8" fillId="0" borderId="2" xfId="0" applyNumberFormat="1" applyFont="1" applyBorder="1" applyAlignment="1">
      <alignment horizontal="right" vertical="top" wrapText="1"/>
    </xf>
    <xf numFmtId="4" fontId="8" fillId="0" borderId="2" xfId="0" applyNumberFormat="1" applyFont="1" applyBorder="1" applyAlignment="1">
      <alignment horizontal="right"/>
    </xf>
    <xf numFmtId="2" fontId="0" fillId="0" borderId="0" xfId="0" applyNumberFormat="1"/>
    <xf numFmtId="4" fontId="0" fillId="0" borderId="0" xfId="0" applyNumberFormat="1" applyFill="1"/>
    <xf numFmtId="0" fontId="0" fillId="0" borderId="0" xfId="0" applyFill="1"/>
    <xf numFmtId="43" fontId="0" fillId="0" borderId="0" xfId="7" applyFont="1"/>
    <xf numFmtId="165" fontId="0" fillId="0" borderId="0" xfId="7" applyNumberFormat="1" applyFont="1"/>
    <xf numFmtId="43" fontId="0" fillId="0" borderId="0" xfId="0" applyNumberFormat="1"/>
    <xf numFmtId="166" fontId="0" fillId="0" borderId="0" xfId="0" applyNumberFormat="1"/>
    <xf numFmtId="0" fontId="11" fillId="0" borderId="0" xfId="0" applyFont="1"/>
    <xf numFmtId="4" fontId="11" fillId="2" borderId="3" xfId="0" applyNumberFormat="1" applyFont="1" applyFill="1" applyBorder="1" applyAlignment="1">
      <alignment horizontal="right" vertical="top" wrapText="1"/>
    </xf>
    <xf numFmtId="4" fontId="11" fillId="3" borderId="3" xfId="0" applyNumberFormat="1" applyFont="1" applyFill="1" applyBorder="1" applyAlignment="1">
      <alignment horizontal="right" vertical="top" wrapText="1"/>
    </xf>
    <xf numFmtId="0" fontId="11" fillId="3" borderId="3" xfId="0" applyFont="1" applyFill="1" applyBorder="1" applyAlignment="1">
      <alignment horizontal="right" vertical="top" wrapText="1"/>
    </xf>
    <xf numFmtId="4" fontId="11" fillId="4" borderId="3" xfId="0" applyNumberFormat="1" applyFont="1" applyFill="1" applyBorder="1" applyAlignment="1">
      <alignment horizontal="right" vertical="top" wrapText="1"/>
    </xf>
    <xf numFmtId="0" fontId="11" fillId="4" borderId="3" xfId="0" applyFont="1" applyFill="1" applyBorder="1" applyAlignment="1">
      <alignment horizontal="right" vertical="top" wrapText="1"/>
    </xf>
    <xf numFmtId="0" fontId="11" fillId="0" borderId="3" xfId="0" applyFont="1" applyBorder="1" applyAlignment="1">
      <alignment horizontal="right" vertical="top" wrapText="1"/>
    </xf>
    <xf numFmtId="0" fontId="11" fillId="2" borderId="3" xfId="0" applyFont="1" applyFill="1" applyBorder="1" applyAlignment="1">
      <alignment horizontal="right" vertical="top" wrapText="1"/>
    </xf>
    <xf numFmtId="0" fontId="11" fillId="0" borderId="0" xfId="0" applyFont="1" applyAlignment="1"/>
    <xf numFmtId="0" fontId="11" fillId="2" borderId="3" xfId="0" applyFont="1" applyFill="1" applyBorder="1" applyAlignment="1">
      <alignment vertical="top" wrapText="1"/>
    </xf>
    <xf numFmtId="4" fontId="12" fillId="3" borderId="1" xfId="3" applyNumberFormat="1" applyFont="1" applyFill="1" applyBorder="1" applyAlignment="1">
      <alignment horizontal="right" vertical="top" wrapText="1"/>
    </xf>
    <xf numFmtId="4" fontId="12" fillId="4" borderId="1" xfId="3" applyNumberFormat="1" applyFont="1" applyFill="1" applyBorder="1" applyAlignment="1">
      <alignment horizontal="right" vertical="top" wrapText="1"/>
    </xf>
    <xf numFmtId="0" fontId="0" fillId="5" borderId="0" xfId="0" applyFill="1"/>
    <xf numFmtId="0" fontId="0" fillId="0" borderId="4" xfId="0" applyBorder="1"/>
    <xf numFmtId="4" fontId="6" fillId="2" borderId="4" xfId="5" applyNumberFormat="1" applyFont="1" applyFill="1" applyBorder="1" applyAlignment="1">
      <alignment horizontal="right" vertical="top" wrapText="1"/>
    </xf>
    <xf numFmtId="164" fontId="0" fillId="0" borderId="4" xfId="1" applyNumberFormat="1" applyFont="1" applyBorder="1"/>
    <xf numFmtId="4" fontId="0" fillId="0" borderId="4" xfId="0" applyNumberFormat="1" applyBorder="1"/>
    <xf numFmtId="9" fontId="0" fillId="0" borderId="4" xfId="1" applyNumberFormat="1" applyFont="1" applyBorder="1"/>
    <xf numFmtId="4" fontId="6" fillId="2" borderId="4" xfId="4" applyNumberFormat="1" applyFont="1" applyFill="1" applyBorder="1" applyAlignment="1">
      <alignment horizontal="right" vertical="top" wrapText="1"/>
    </xf>
    <xf numFmtId="9" fontId="0" fillId="0" borderId="4" xfId="1" applyFont="1" applyBorder="1"/>
    <xf numFmtId="4" fontId="12" fillId="6" borderId="1" xfId="3" applyNumberFormat="1" applyFont="1" applyFill="1" applyBorder="1" applyAlignment="1">
      <alignment horizontal="right" vertical="top" wrapText="1"/>
    </xf>
    <xf numFmtId="0" fontId="11" fillId="6" borderId="3" xfId="0" applyFont="1" applyFill="1" applyBorder="1" applyAlignment="1">
      <alignment horizontal="right" vertical="top" wrapText="1"/>
    </xf>
    <xf numFmtId="4" fontId="11" fillId="6" borderId="3" xfId="0" applyNumberFormat="1" applyFont="1" applyFill="1" applyBorder="1" applyAlignment="1">
      <alignment horizontal="right" vertical="top" wrapText="1"/>
    </xf>
    <xf numFmtId="4" fontId="5" fillId="2" borderId="1" xfId="4" applyNumberFormat="1" applyFont="1" applyFill="1" applyBorder="1" applyAlignment="1">
      <alignment horizontal="right" vertical="top" wrapText="1"/>
    </xf>
    <xf numFmtId="4" fontId="6" fillId="2" borderId="4" xfId="6" applyNumberFormat="1" applyFont="1" applyFill="1" applyBorder="1" applyAlignment="1">
      <alignment horizontal="right" vertical="top" wrapText="1"/>
    </xf>
    <xf numFmtId="165" fontId="0" fillId="0" borderId="4" xfId="7" applyNumberFormat="1" applyFont="1" applyBorder="1"/>
    <xf numFmtId="4" fontId="12" fillId="0" borderId="5" xfId="8" applyNumberFormat="1" applyFont="1" applyBorder="1" applyAlignment="1">
      <alignment horizontal="right"/>
    </xf>
    <xf numFmtId="4" fontId="12" fillId="0" borderId="5" xfId="8" applyNumberFormat="1" applyFont="1" applyBorder="1" applyAlignment="1">
      <alignment horizontal="right"/>
    </xf>
    <xf numFmtId="0" fontId="6" fillId="2" borderId="1" xfId="4" applyNumberFormat="1" applyFont="1" applyFill="1" applyBorder="1" applyAlignment="1">
      <alignment horizontal="right" vertical="top"/>
    </xf>
    <xf numFmtId="0" fontId="0" fillId="5" borderId="0" xfId="0" applyFill="1" applyAlignment="1">
      <alignment horizontal="center"/>
    </xf>
    <xf numFmtId="4" fontId="0" fillId="0" borderId="4" xfId="7" applyNumberFormat="1" applyFont="1" applyBorder="1"/>
    <xf numFmtId="2" fontId="0" fillId="0" borderId="6" xfId="0" applyNumberFormat="1" applyBorder="1"/>
    <xf numFmtId="0" fontId="0" fillId="0" borderId="4" xfId="0" applyFill="1" applyBorder="1"/>
    <xf numFmtId="4" fontId="6" fillId="2" borderId="1" xfId="9" applyNumberFormat="1" applyFont="1" applyFill="1" applyBorder="1" applyAlignment="1">
      <alignment horizontal="right" vertical="top" wrapText="1"/>
    </xf>
    <xf numFmtId="43" fontId="0" fillId="0" borderId="4" xfId="7" applyFont="1" applyBorder="1"/>
    <xf numFmtId="43" fontId="0" fillId="0" borderId="6" xfId="7" applyFont="1" applyBorder="1"/>
    <xf numFmtId="0" fontId="0" fillId="5" borderId="4" xfId="0" applyFill="1" applyBorder="1"/>
    <xf numFmtId="4" fontId="14" fillId="7" borderId="4" xfId="0" applyNumberFormat="1" applyFont="1" applyFill="1" applyBorder="1" applyAlignment="1">
      <alignment horizontal="right" vertical="top" wrapText="1"/>
    </xf>
    <xf numFmtId="165" fontId="0" fillId="0" borderId="0" xfId="7" applyNumberFormat="1" applyFont="1" applyFill="1"/>
    <xf numFmtId="9" fontId="0" fillId="0" borderId="0" xfId="1" applyFont="1" applyFill="1"/>
    <xf numFmtId="43" fontId="0" fillId="0" borderId="0" xfId="7" applyNumberFormat="1" applyFont="1"/>
    <xf numFmtId="4" fontId="15" fillId="0" borderId="7" xfId="10" applyNumberFormat="1" applyBorder="1" applyAlignment="1">
      <alignment horizontal="right" vertical="top"/>
    </xf>
    <xf numFmtId="4" fontId="16" fillId="8" borderId="7" xfId="0" applyNumberFormat="1" applyFont="1" applyFill="1" applyBorder="1" applyAlignment="1">
      <alignment horizontal="right" vertical="top"/>
    </xf>
    <xf numFmtId="43" fontId="3" fillId="0" borderId="4" xfId="7" applyFont="1" applyFill="1" applyBorder="1"/>
    <xf numFmtId="43" fontId="17" fillId="0" borderId="0" xfId="7" applyFont="1" applyFill="1"/>
    <xf numFmtId="4" fontId="5" fillId="2" borderId="1" xfId="5" applyNumberFormat="1" applyFont="1" applyFill="1" applyBorder="1" applyAlignment="1">
      <alignment horizontal="right" vertical="top" wrapText="1"/>
    </xf>
    <xf numFmtId="0" fontId="5" fillId="2" borderId="1" xfId="5" applyNumberFormat="1" applyFont="1" applyFill="1" applyBorder="1" applyAlignment="1">
      <alignment horizontal="right" vertical="top" wrapText="1"/>
    </xf>
    <xf numFmtId="2" fontId="5" fillId="2" borderId="1" xfId="5" applyNumberFormat="1" applyFont="1" applyFill="1" applyBorder="1" applyAlignment="1">
      <alignment horizontal="right" vertical="top" wrapText="1"/>
    </xf>
    <xf numFmtId="43" fontId="2" fillId="0" borderId="4" xfId="7" applyFont="1" applyBorder="1" applyAlignment="1">
      <alignment horizontal="right"/>
    </xf>
    <xf numFmtId="0" fontId="0" fillId="0" borderId="0" xfId="0" applyAlignment="1">
      <alignment horizontal="right"/>
    </xf>
    <xf numFmtId="167" fontId="0" fillId="0" borderId="0" xfId="0" applyNumberFormat="1" applyFill="1"/>
    <xf numFmtId="4" fontId="18" fillId="8" borderId="7" xfId="0" applyNumberFormat="1" applyFont="1" applyFill="1" applyBorder="1" applyAlignment="1">
      <alignment horizontal="right" vertical="top"/>
    </xf>
    <xf numFmtId="0" fontId="19" fillId="3" borderId="0" xfId="8" applyFont="1" applyFill="1"/>
    <xf numFmtId="4" fontId="15" fillId="0" borderId="7" xfId="10" applyNumberFormat="1" applyBorder="1" applyAlignment="1">
      <alignment horizontal="right" vertical="top"/>
    </xf>
    <xf numFmtId="43" fontId="3" fillId="0" borderId="0" xfId="7" applyFont="1" applyFill="1" applyBorder="1"/>
    <xf numFmtId="0" fontId="19" fillId="3" borderId="0" xfId="8" applyFont="1" applyFill="1"/>
    <xf numFmtId="43" fontId="15" fillId="9" borderId="7" xfId="7" applyFont="1" applyFill="1" applyBorder="1" applyAlignment="1">
      <alignment horizontal="right" vertical="top" wrapText="1"/>
    </xf>
    <xf numFmtId="4" fontId="20" fillId="10" borderId="7" xfId="0" applyNumberFormat="1" applyFont="1" applyFill="1" applyBorder="1" applyAlignment="1">
      <alignment horizontal="right" vertical="top"/>
    </xf>
    <xf numFmtId="4" fontId="21" fillId="8" borderId="7" xfId="0" applyNumberFormat="1" applyFont="1" applyFill="1" applyBorder="1" applyAlignment="1">
      <alignment horizontal="right" vertical="top"/>
    </xf>
    <xf numFmtId="43" fontId="6" fillId="2" borderId="1" xfId="7" applyFont="1" applyFill="1" applyBorder="1" applyAlignment="1">
      <alignment horizontal="right" vertical="top" wrapText="1"/>
    </xf>
    <xf numFmtId="43" fontId="1" fillId="0" borderId="4" xfId="7" applyFont="1" applyFill="1" applyBorder="1"/>
    <xf numFmtId="43" fontId="22" fillId="3" borderId="0" xfId="7" applyFont="1" applyFill="1"/>
    <xf numFmtId="4" fontId="23" fillId="0" borderId="2" xfId="0" applyNumberFormat="1" applyFont="1" applyBorder="1" applyAlignment="1">
      <alignment horizontal="center" vertical="center" wrapText="1"/>
    </xf>
    <xf numFmtId="40" fontId="15" fillId="6" borderId="8" xfId="0" applyNumberFormat="1" applyFont="1" applyFill="1" applyBorder="1" applyAlignment="1">
      <alignment horizontal="right" vertical="top"/>
    </xf>
    <xf numFmtId="4" fontId="19" fillId="3" borderId="0" xfId="8" applyNumberFormat="1" applyFont="1" applyFill="1"/>
  </cellXfs>
  <cellStyles count="12">
    <cellStyle name="Відсотковий" xfId="1" builtinId="5"/>
    <cellStyle name="Звичайний" xfId="0" builtinId="0"/>
    <cellStyle name="Звичайний 2" xfId="8" xr:uid="{4A3BF308-8C7E-41CE-BDB4-EF4525011C8D}"/>
    <cellStyle name="Звичайний 3" xfId="10" xr:uid="{4820474A-75CE-4FB5-899D-234C856E69A6}"/>
    <cellStyle name="Звичайний 4" xfId="11" xr:uid="{90047B15-254A-42B0-BFC5-D65340FB34C0}"/>
    <cellStyle name="Звичайний_Аркуш1" xfId="2" xr:uid="{893A3757-C337-4EC3-AF0B-8036DAEAE737}"/>
    <cellStyle name="Звичайний_класс" xfId="5" xr:uid="{BECC3F6F-2D91-43AF-A7C3-713A6F416DC3}"/>
    <cellStyle name="Звичайний_метро" xfId="3" xr:uid="{F4A41BAD-68BC-4F75-A2B8-CD357721005F}"/>
    <cellStyle name="Звичайний_посад" xfId="9" xr:uid="{991899FC-80FC-4ED0-9202-C5E29466E1DB}"/>
    <cellStyle name="Звичайний_рост" xfId="6" xr:uid="{CC721860-1B55-496F-83AE-AFE6E9189B11}"/>
    <cellStyle name="Звичайний_чудик" xfId="4" xr:uid="{323E0E7E-5744-4BDC-A086-111888752F16}"/>
    <cellStyle name="Фінансовий" xfId="7" builtinId="3"/>
  </cellStyles>
  <dxfs count="8">
    <dxf>
      <font>
        <b/>
        <i val="0"/>
      </font>
      <fill>
        <patternFill>
          <bgColor theme="4" tint="0.79998168889431442"/>
        </patternFill>
      </fill>
    </dxf>
    <dxf>
      <font>
        <b/>
        <i val="0"/>
      </font>
      <fill>
        <patternFill>
          <bgColor theme="4" tint="0.79998168889431442"/>
        </patternFill>
      </fill>
    </dxf>
    <dxf>
      <font>
        <b/>
        <i val="0"/>
      </font>
      <fill>
        <patternFill>
          <bgColor theme="4" tint="0.79998168889431442"/>
        </patternFill>
      </fill>
    </dxf>
    <dxf>
      <font>
        <b/>
        <i val="0"/>
      </font>
      <fill>
        <patternFill>
          <bgColor theme="4" tint="0.79998168889431442"/>
        </patternFill>
      </fill>
    </dxf>
    <dxf>
      <font>
        <b/>
        <i val="0"/>
      </font>
      <fill>
        <patternFill>
          <bgColor theme="4" tint="0.79998168889431442"/>
        </patternFill>
      </fill>
    </dxf>
    <dxf>
      <font>
        <b/>
        <i val="0"/>
      </font>
      <fill>
        <patternFill>
          <bgColor theme="4" tint="0.79998168889431442"/>
        </patternFill>
      </fill>
    </dxf>
    <dxf>
      <font>
        <b/>
        <i val="0"/>
      </font>
      <fill>
        <patternFill>
          <bgColor theme="4" tint="0.79998168889431442"/>
        </patternFill>
      </fill>
    </dxf>
    <dxf>
      <font>
        <b/>
        <i val="0"/>
      </font>
      <fill>
        <patternFill>
          <bgColor theme="4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P135"/>
  <sheetViews>
    <sheetView topLeftCell="A114" zoomScale="77" zoomScaleNormal="77" workbookViewId="0">
      <selection activeCell="D135" sqref="D135"/>
    </sheetView>
  </sheetViews>
  <sheetFormatPr defaultRowHeight="14.5" x14ac:dyDescent="0.35"/>
  <cols>
    <col min="4" max="4" width="14.6328125" customWidth="1"/>
    <col min="5" max="5" width="13.81640625" customWidth="1"/>
    <col min="8" max="8" width="11.6328125" customWidth="1"/>
    <col min="9" max="9" width="10.26953125" customWidth="1"/>
    <col min="12" max="12" width="12.81640625" customWidth="1"/>
    <col min="13" max="13" width="12.1796875" customWidth="1"/>
    <col min="14" max="14" width="12.453125" customWidth="1"/>
    <col min="15" max="15" width="10.7265625" customWidth="1"/>
    <col min="16" max="16" width="11.54296875" customWidth="1"/>
  </cols>
  <sheetData>
    <row r="3" spans="2:16" x14ac:dyDescent="0.35">
      <c r="B3" t="s">
        <v>0</v>
      </c>
      <c r="C3" t="s">
        <v>1</v>
      </c>
      <c r="D3" t="s">
        <v>2</v>
      </c>
      <c r="F3" t="s">
        <v>5</v>
      </c>
      <c r="G3" t="s">
        <v>1</v>
      </c>
      <c r="H3" t="s">
        <v>2</v>
      </c>
      <c r="J3" t="s">
        <v>9</v>
      </c>
      <c r="K3" t="s">
        <v>1</v>
      </c>
      <c r="L3" t="s">
        <v>2</v>
      </c>
      <c r="N3" t="s">
        <v>15</v>
      </c>
      <c r="P3" t="s">
        <v>2</v>
      </c>
    </row>
    <row r="4" spans="2:16" x14ac:dyDescent="0.35">
      <c r="D4" s="4">
        <v>63861</v>
      </c>
      <c r="H4" s="4">
        <v>67573</v>
      </c>
      <c r="L4" s="4">
        <v>0</v>
      </c>
      <c r="P4" s="1"/>
    </row>
    <row r="5" spans="2:16" x14ac:dyDescent="0.35">
      <c r="B5" t="s">
        <v>3</v>
      </c>
      <c r="C5" s="2">
        <v>7.0000000000000007E-2</v>
      </c>
      <c r="D5" s="3">
        <f>D4*C5</f>
        <v>4470.2700000000004</v>
      </c>
      <c r="F5" t="s">
        <v>3</v>
      </c>
      <c r="G5" s="2">
        <v>7.0000000000000007E-2</v>
      </c>
      <c r="H5" s="3">
        <f>H4*G5</f>
        <v>4730.1100000000006</v>
      </c>
      <c r="J5" t="s">
        <v>3</v>
      </c>
      <c r="K5" s="2">
        <v>7.0000000000000007E-2</v>
      </c>
      <c r="L5" s="3">
        <f>L4*K5</f>
        <v>0</v>
      </c>
      <c r="N5" t="s">
        <v>3</v>
      </c>
      <c r="O5" s="2">
        <v>0.08</v>
      </c>
      <c r="P5" s="3">
        <f>P4*O5</f>
        <v>0</v>
      </c>
    </row>
    <row r="6" spans="2:16" x14ac:dyDescent="0.35">
      <c r="B6" t="s">
        <v>4</v>
      </c>
      <c r="C6" s="2">
        <v>0.08</v>
      </c>
      <c r="D6" s="3">
        <f>D4*C6</f>
        <v>5108.88</v>
      </c>
      <c r="F6" t="s">
        <v>4</v>
      </c>
      <c r="G6" s="2">
        <v>0.08</v>
      </c>
      <c r="H6" s="3">
        <f>H4*G6</f>
        <v>5405.84</v>
      </c>
      <c r="J6" t="s">
        <v>4</v>
      </c>
      <c r="K6" s="2">
        <v>0.08</v>
      </c>
      <c r="L6" s="3">
        <f>L4*K6</f>
        <v>0</v>
      </c>
      <c r="N6" t="s">
        <v>4</v>
      </c>
      <c r="O6" s="2">
        <v>0.08</v>
      </c>
      <c r="P6" s="3">
        <f>P4*O6</f>
        <v>0</v>
      </c>
    </row>
    <row r="7" spans="2:16" x14ac:dyDescent="0.35">
      <c r="N7" t="s">
        <v>10</v>
      </c>
    </row>
    <row r="9" spans="2:16" x14ac:dyDescent="0.35">
      <c r="B9" t="s">
        <v>0</v>
      </c>
      <c r="C9" t="s">
        <v>6</v>
      </c>
      <c r="D9" t="s">
        <v>2</v>
      </c>
      <c r="F9" t="s">
        <v>5</v>
      </c>
      <c r="G9" t="s">
        <v>6</v>
      </c>
      <c r="H9" t="s">
        <v>2</v>
      </c>
      <c r="J9" t="s">
        <v>9</v>
      </c>
      <c r="K9" t="s">
        <v>6</v>
      </c>
      <c r="L9" t="s">
        <v>2</v>
      </c>
    </row>
    <row r="10" spans="2:16" x14ac:dyDescent="0.35">
      <c r="D10" s="1">
        <v>102481.93</v>
      </c>
      <c r="H10" s="1">
        <v>102481.93</v>
      </c>
      <c r="L10" s="1">
        <v>618361.94999999995</v>
      </c>
    </row>
    <row r="11" spans="2:16" x14ac:dyDescent="0.35">
      <c r="B11" t="s">
        <v>3</v>
      </c>
      <c r="C11" s="2">
        <v>0.08</v>
      </c>
      <c r="D11" s="3">
        <f>D10*C11</f>
        <v>8198.5543999999991</v>
      </c>
      <c r="F11" t="s">
        <v>3</v>
      </c>
      <c r="G11" s="2">
        <v>0.08</v>
      </c>
      <c r="H11" s="3">
        <f>H10*G11</f>
        <v>8198.5543999999991</v>
      </c>
      <c r="J11" t="s">
        <v>3</v>
      </c>
      <c r="K11" s="2">
        <v>0.08</v>
      </c>
      <c r="L11" s="3">
        <f>L10*K11</f>
        <v>49468.955999999998</v>
      </c>
    </row>
    <row r="12" spans="2:16" x14ac:dyDescent="0.35">
      <c r="B12" t="s">
        <v>4</v>
      </c>
      <c r="C12" s="2">
        <v>0.08</v>
      </c>
      <c r="D12" s="3">
        <f>D10*C12</f>
        <v>8198.5543999999991</v>
      </c>
      <c r="F12" t="s">
        <v>4</v>
      </c>
      <c r="G12" s="2">
        <v>0.08</v>
      </c>
      <c r="H12" s="3">
        <f>H10*G12</f>
        <v>8198.5543999999991</v>
      </c>
      <c r="J12" t="s">
        <v>4</v>
      </c>
      <c r="K12" s="2">
        <v>0.08</v>
      </c>
      <c r="L12" s="3">
        <f>L10*K12</f>
        <v>49468.955999999998</v>
      </c>
    </row>
    <row r="13" spans="2:16" x14ac:dyDescent="0.35">
      <c r="J13" t="s">
        <v>10</v>
      </c>
      <c r="N13" t="s">
        <v>11</v>
      </c>
    </row>
    <row r="14" spans="2:16" x14ac:dyDescent="0.35">
      <c r="N14">
        <v>127475.68</v>
      </c>
    </row>
    <row r="15" spans="2:16" x14ac:dyDescent="0.35">
      <c r="B15" t="s">
        <v>0</v>
      </c>
      <c r="C15" t="s">
        <v>7</v>
      </c>
      <c r="D15" t="s">
        <v>2</v>
      </c>
      <c r="F15" t="s">
        <v>5</v>
      </c>
      <c r="G15" t="s">
        <v>7</v>
      </c>
      <c r="H15" t="s">
        <v>2</v>
      </c>
      <c r="J15" t="s">
        <v>9</v>
      </c>
      <c r="K15" t="s">
        <v>7</v>
      </c>
      <c r="L15" t="s">
        <v>2</v>
      </c>
    </row>
    <row r="16" spans="2:16" x14ac:dyDescent="0.35">
      <c r="D16" s="1">
        <v>110597</v>
      </c>
      <c r="H16" s="1">
        <v>99428</v>
      </c>
      <c r="L16" s="1">
        <v>204819</v>
      </c>
    </row>
    <row r="17" spans="2:15" x14ac:dyDescent="0.35">
      <c r="B17" t="s">
        <v>3</v>
      </c>
      <c r="C17" s="2">
        <v>0.08</v>
      </c>
      <c r="D17" s="3">
        <f>D16*C17</f>
        <v>8847.76</v>
      </c>
      <c r="F17" t="s">
        <v>3</v>
      </c>
      <c r="G17" s="2">
        <v>0.08</v>
      </c>
      <c r="H17" s="3">
        <f>H16*G17</f>
        <v>7954.24</v>
      </c>
      <c r="J17" t="s">
        <v>3</v>
      </c>
      <c r="K17" s="2">
        <v>0.08</v>
      </c>
      <c r="L17" s="3">
        <f>L16*K17</f>
        <v>16385.52</v>
      </c>
    </row>
    <row r="18" spans="2:15" x14ac:dyDescent="0.35">
      <c r="B18" t="s">
        <v>4</v>
      </c>
      <c r="C18" s="2">
        <v>0.08</v>
      </c>
      <c r="D18" s="3">
        <f>D16*C18</f>
        <v>8847.76</v>
      </c>
      <c r="F18" t="s">
        <v>4</v>
      </c>
      <c r="G18" s="2">
        <v>0.08</v>
      </c>
      <c r="H18" s="3">
        <f>H16*G18</f>
        <v>7954.24</v>
      </c>
      <c r="J18" t="s">
        <v>4</v>
      </c>
      <c r="K18" s="2">
        <v>0.08</v>
      </c>
      <c r="L18" s="3">
        <f>L16*K18</f>
        <v>16385.52</v>
      </c>
    </row>
    <row r="19" spans="2:15" x14ac:dyDescent="0.35">
      <c r="J19" t="s">
        <v>10</v>
      </c>
      <c r="L19">
        <v>10950</v>
      </c>
    </row>
    <row r="20" spans="2:15" x14ac:dyDescent="0.35">
      <c r="B20" t="s">
        <v>8</v>
      </c>
      <c r="D20" s="3">
        <f>D5+D6+D11+D12+D17+D18</f>
        <v>43671.778800000007</v>
      </c>
      <c r="E20" s="3"/>
      <c r="F20" s="3"/>
      <c r="G20" s="3"/>
      <c r="H20" s="3">
        <f>H5+H6+H11+H12+H17+H18</f>
        <v>42441.538799999995</v>
      </c>
      <c r="L20" s="3">
        <f>L11+L12+L17+L18+L13+L19</f>
        <v>142658.95199999999</v>
      </c>
      <c r="N20" s="5">
        <v>164979.54</v>
      </c>
    </row>
    <row r="21" spans="2:15" x14ac:dyDescent="0.35">
      <c r="L21" s="3">
        <f>L20-N20</f>
        <v>-22320.588000000018</v>
      </c>
    </row>
    <row r="22" spans="2:15" x14ac:dyDescent="0.35">
      <c r="D22" s="3"/>
    </row>
    <row r="23" spans="2:15" x14ac:dyDescent="0.35">
      <c r="B23" t="s">
        <v>0</v>
      </c>
      <c r="C23" t="s">
        <v>12</v>
      </c>
      <c r="D23" t="s">
        <v>2</v>
      </c>
      <c r="F23" t="s">
        <v>5</v>
      </c>
      <c r="G23" t="s">
        <v>12</v>
      </c>
      <c r="H23" t="s">
        <v>2</v>
      </c>
      <c r="J23" t="s">
        <v>9</v>
      </c>
      <c r="K23" t="s">
        <v>12</v>
      </c>
      <c r="L23" t="s">
        <v>2</v>
      </c>
    </row>
    <row r="24" spans="2:15" x14ac:dyDescent="0.35">
      <c r="D24">
        <v>71385.48</v>
      </c>
      <c r="H24">
        <v>47818.080000000002</v>
      </c>
      <c r="L24">
        <v>164979.54</v>
      </c>
    </row>
    <row r="25" spans="2:15" x14ac:dyDescent="0.35">
      <c r="B25" t="s">
        <v>3</v>
      </c>
      <c r="C25" s="2">
        <v>0.08</v>
      </c>
      <c r="D25" s="3">
        <f>D24*C25</f>
        <v>5710.8383999999996</v>
      </c>
      <c r="F25" t="s">
        <v>3</v>
      </c>
      <c r="G25" s="2">
        <v>0.08</v>
      </c>
      <c r="H25" s="3">
        <f>H24*G25</f>
        <v>3825.4464000000003</v>
      </c>
      <c r="J25" t="s">
        <v>3</v>
      </c>
      <c r="K25" s="2">
        <v>0.08</v>
      </c>
      <c r="L25" s="12">
        <f>L24*K25</f>
        <v>13198.363200000002</v>
      </c>
    </row>
    <row r="26" spans="2:15" x14ac:dyDescent="0.35">
      <c r="B26" t="s">
        <v>4</v>
      </c>
      <c r="C26" s="2">
        <v>0.08</v>
      </c>
      <c r="D26" s="3">
        <f>D24*C26</f>
        <v>5710.8383999999996</v>
      </c>
      <c r="F26" t="s">
        <v>4</v>
      </c>
      <c r="G26" s="2">
        <v>0.08</v>
      </c>
      <c r="H26" s="3">
        <f>H24*G26</f>
        <v>3825.4464000000003</v>
      </c>
      <c r="J26" t="s">
        <v>4</v>
      </c>
      <c r="K26" s="2">
        <v>0.08</v>
      </c>
      <c r="L26" s="12">
        <f>L24*K26</f>
        <v>13198.363200000002</v>
      </c>
    </row>
    <row r="27" spans="2:15" x14ac:dyDescent="0.35">
      <c r="J27" t="s">
        <v>10</v>
      </c>
      <c r="L27" s="13">
        <v>10950</v>
      </c>
    </row>
    <row r="29" spans="2:15" x14ac:dyDescent="0.35">
      <c r="B29" t="s">
        <v>0</v>
      </c>
      <c r="C29" t="s">
        <v>16</v>
      </c>
      <c r="D29" t="s">
        <v>2</v>
      </c>
      <c r="F29" t="s">
        <v>5</v>
      </c>
      <c r="G29" t="s">
        <v>16</v>
      </c>
      <c r="H29" t="s">
        <v>2</v>
      </c>
      <c r="J29" t="s">
        <v>9</v>
      </c>
      <c r="K29" t="s">
        <v>16</v>
      </c>
      <c r="L29" t="s">
        <v>2</v>
      </c>
    </row>
    <row r="30" spans="2:15" x14ac:dyDescent="0.35">
      <c r="D30" s="6">
        <v>181536.85</v>
      </c>
      <c r="E30" s="9">
        <v>39878.050000000003</v>
      </c>
      <c r="H30" s="6">
        <v>157856.95000000001</v>
      </c>
      <c r="I30" s="3">
        <v>42441.45</v>
      </c>
      <c r="L30" s="6">
        <v>313200.08</v>
      </c>
      <c r="M30" s="9">
        <v>127475.68</v>
      </c>
      <c r="N30" s="10">
        <f>SUM(L30:M30)</f>
        <v>440675.76</v>
      </c>
    </row>
    <row r="31" spans="2:15" x14ac:dyDescent="0.35">
      <c r="B31" t="s">
        <v>3</v>
      </c>
      <c r="C31" s="2">
        <v>7.0000000000000007E-2</v>
      </c>
      <c r="D31" s="3">
        <f>D30*C31</f>
        <v>12707.579500000002</v>
      </c>
      <c r="F31" t="s">
        <v>3</v>
      </c>
      <c r="G31" s="2">
        <v>7.0000000000000007E-2</v>
      </c>
      <c r="H31" s="3">
        <f>H30*G31</f>
        <v>11049.986500000003</v>
      </c>
      <c r="J31" t="s">
        <v>3</v>
      </c>
      <c r="K31" s="2">
        <v>7.0000000000000007E-2</v>
      </c>
      <c r="L31" s="3">
        <f>L30*K31</f>
        <v>21924.005600000004</v>
      </c>
      <c r="N31" s="11">
        <f>N30*K31</f>
        <v>30847.303200000002</v>
      </c>
      <c r="O31" s="11">
        <f>N31-L31</f>
        <v>8923.2975999999981</v>
      </c>
    </row>
    <row r="32" spans="2:15" x14ac:dyDescent="0.35">
      <c r="B32" t="s">
        <v>4</v>
      </c>
      <c r="C32" s="2">
        <v>0.08</v>
      </c>
      <c r="D32" s="3">
        <f>D30*C32</f>
        <v>14522.948</v>
      </c>
      <c r="F32" t="s">
        <v>4</v>
      </c>
      <c r="G32" s="2">
        <v>0.08</v>
      </c>
      <c r="H32" s="3">
        <f>H30*G32</f>
        <v>12628.556</v>
      </c>
      <c r="J32" t="s">
        <v>4</v>
      </c>
      <c r="K32" s="2">
        <v>0.08</v>
      </c>
      <c r="L32" s="3">
        <f>L30*K32</f>
        <v>25056.006400000002</v>
      </c>
      <c r="N32" s="11">
        <f>N30*K32</f>
        <v>35254.060799999999</v>
      </c>
      <c r="O32" s="11">
        <f>N32-L32</f>
        <v>10198.054399999997</v>
      </c>
    </row>
    <row r="33" spans="2:16" x14ac:dyDescent="0.35">
      <c r="J33" t="s">
        <v>10</v>
      </c>
      <c r="L33">
        <v>10950</v>
      </c>
    </row>
    <row r="34" spans="2:16" x14ac:dyDescent="0.35">
      <c r="J34" t="s">
        <v>20</v>
      </c>
      <c r="L34">
        <v>7694</v>
      </c>
    </row>
    <row r="36" spans="2:16" x14ac:dyDescent="0.35">
      <c r="B36" t="s">
        <v>0</v>
      </c>
      <c r="C36" t="s">
        <v>21</v>
      </c>
      <c r="D36" t="s">
        <v>2</v>
      </c>
      <c r="F36" t="s">
        <v>5</v>
      </c>
      <c r="G36" t="s">
        <v>21</v>
      </c>
      <c r="H36" t="s">
        <v>2</v>
      </c>
      <c r="J36" t="s">
        <v>9</v>
      </c>
      <c r="K36" t="s">
        <v>21</v>
      </c>
      <c r="L36" t="s">
        <v>2</v>
      </c>
      <c r="N36" t="s">
        <v>15</v>
      </c>
      <c r="O36" t="s">
        <v>21</v>
      </c>
      <c r="P36" t="s">
        <v>2</v>
      </c>
    </row>
    <row r="37" spans="2:16" x14ac:dyDescent="0.35">
      <c r="D37" s="6">
        <v>29559.94</v>
      </c>
      <c r="E37" s="9"/>
      <c r="H37" s="6">
        <v>18178.04</v>
      </c>
      <c r="I37" s="3"/>
      <c r="L37" s="6">
        <v>106046.42</v>
      </c>
      <c r="P37" s="6">
        <v>83046.06</v>
      </c>
    </row>
    <row r="38" spans="2:16" x14ac:dyDescent="0.35">
      <c r="B38" t="s">
        <v>3</v>
      </c>
      <c r="C38" s="2">
        <v>7.0000000000000007E-2</v>
      </c>
      <c r="D38" s="3">
        <f>D37*C38</f>
        <v>2069.1958</v>
      </c>
      <c r="F38" t="s">
        <v>3</v>
      </c>
      <c r="G38" s="2">
        <v>7.0000000000000007E-2</v>
      </c>
      <c r="H38" s="3">
        <f>H37*G38</f>
        <v>1272.4628000000002</v>
      </c>
      <c r="J38" t="s">
        <v>3</v>
      </c>
      <c r="K38" s="2">
        <v>7.0000000000000007E-2</v>
      </c>
      <c r="L38" s="3">
        <f>L37*K38</f>
        <v>7423.2494000000006</v>
      </c>
      <c r="N38" t="s">
        <v>3</v>
      </c>
      <c r="O38" s="2">
        <v>7.0000000000000007E-2</v>
      </c>
      <c r="P38" s="3">
        <f>P37*O38</f>
        <v>5813.2242000000006</v>
      </c>
    </row>
    <row r="39" spans="2:16" x14ac:dyDescent="0.35">
      <c r="B39" t="s">
        <v>4</v>
      </c>
      <c r="C39" s="2">
        <v>0.08</v>
      </c>
      <c r="D39" s="3">
        <f>D37*C39</f>
        <v>2364.7952</v>
      </c>
      <c r="F39" t="s">
        <v>4</v>
      </c>
      <c r="G39" s="2">
        <v>0.08</v>
      </c>
      <c r="H39" s="3">
        <f>H37*G39</f>
        <v>1454.2432000000001</v>
      </c>
      <c r="J39" t="s">
        <v>4</v>
      </c>
      <c r="K39" s="2">
        <v>0.08</v>
      </c>
      <c r="L39" s="3">
        <f>L37*K39</f>
        <v>8483.7135999999991</v>
      </c>
      <c r="N39" t="s">
        <v>4</v>
      </c>
      <c r="O39" s="2">
        <v>0.08</v>
      </c>
      <c r="P39" s="3">
        <f>P37*O39</f>
        <v>6643.6848</v>
      </c>
    </row>
    <row r="40" spans="2:16" x14ac:dyDescent="0.35">
      <c r="J40" t="s">
        <v>10</v>
      </c>
      <c r="L40">
        <v>10950</v>
      </c>
    </row>
    <row r="41" spans="2:16" x14ac:dyDescent="0.35">
      <c r="J41" t="s">
        <v>20</v>
      </c>
    </row>
    <row r="43" spans="2:16" x14ac:dyDescent="0.35">
      <c r="B43" t="s">
        <v>15</v>
      </c>
      <c r="C43" t="s">
        <v>43</v>
      </c>
      <c r="D43" t="s">
        <v>2</v>
      </c>
    </row>
    <row r="44" spans="2:16" x14ac:dyDescent="0.35">
      <c r="B44" s="31"/>
      <c r="C44" s="31"/>
      <c r="D44" s="36">
        <v>229982.1</v>
      </c>
    </row>
    <row r="45" spans="2:16" x14ac:dyDescent="0.35">
      <c r="B45" s="31" t="s">
        <v>3</v>
      </c>
      <c r="C45" s="37">
        <v>7.0000000000000007E-2</v>
      </c>
      <c r="D45" s="34">
        <f>D44*C45</f>
        <v>16098.747000000001</v>
      </c>
      <c r="E45" s="3">
        <f>D45-2800</f>
        <v>13298.747000000001</v>
      </c>
    </row>
    <row r="46" spans="2:16" x14ac:dyDescent="0.35">
      <c r="B46" s="31" t="s">
        <v>4</v>
      </c>
      <c r="C46" s="37">
        <v>0.08</v>
      </c>
      <c r="D46" s="34">
        <f>D44*C46</f>
        <v>18398.567999999999</v>
      </c>
    </row>
    <row r="47" spans="2:16" x14ac:dyDescent="0.35">
      <c r="B47" s="31" t="s">
        <v>10</v>
      </c>
      <c r="C47" s="31"/>
      <c r="D47" s="31">
        <v>10950</v>
      </c>
    </row>
    <row r="48" spans="2:16" x14ac:dyDescent="0.35">
      <c r="B48" s="31" t="s">
        <v>20</v>
      </c>
      <c r="C48" s="31"/>
      <c r="D48" s="31"/>
    </row>
    <row r="50" spans="2:6" x14ac:dyDescent="0.35">
      <c r="B50" t="s">
        <v>15</v>
      </c>
      <c r="C50" t="s">
        <v>48</v>
      </c>
      <c r="D50" t="s">
        <v>2</v>
      </c>
    </row>
    <row r="51" spans="2:6" x14ac:dyDescent="0.35">
      <c r="B51" s="31"/>
      <c r="C51" s="31"/>
      <c r="D51" s="41">
        <v>157853.88</v>
      </c>
    </row>
    <row r="52" spans="2:6" x14ac:dyDescent="0.35">
      <c r="B52" s="31" t="s">
        <v>3</v>
      </c>
      <c r="C52" s="37">
        <v>7.0000000000000007E-2</v>
      </c>
      <c r="D52" s="34">
        <f>D51*C52</f>
        <v>11049.771600000002</v>
      </c>
    </row>
    <row r="53" spans="2:6" x14ac:dyDescent="0.35">
      <c r="B53" s="31" t="s">
        <v>4</v>
      </c>
      <c r="C53" s="37">
        <v>0.08</v>
      </c>
      <c r="D53" s="34">
        <f>D51*C53</f>
        <v>12628.3104</v>
      </c>
    </row>
    <row r="54" spans="2:6" x14ac:dyDescent="0.35">
      <c r="B54" s="31" t="s">
        <v>10</v>
      </c>
      <c r="C54" s="31"/>
      <c r="D54" s="31">
        <v>10950</v>
      </c>
    </row>
    <row r="55" spans="2:6" x14ac:dyDescent="0.35">
      <c r="B55" s="31" t="s">
        <v>20</v>
      </c>
      <c r="C55" s="31"/>
      <c r="D55" s="31"/>
    </row>
    <row r="57" spans="2:6" x14ac:dyDescent="0.35">
      <c r="B57" t="s">
        <v>15</v>
      </c>
      <c r="C57" t="s">
        <v>49</v>
      </c>
      <c r="D57" t="s">
        <v>2</v>
      </c>
    </row>
    <row r="58" spans="2:6" x14ac:dyDescent="0.35">
      <c r="B58" s="31"/>
      <c r="C58" s="31"/>
      <c r="D58" s="46">
        <v>320549.33</v>
      </c>
      <c r="E58" s="6"/>
    </row>
    <row r="59" spans="2:6" x14ac:dyDescent="0.35">
      <c r="B59" s="31" t="s">
        <v>3</v>
      </c>
      <c r="C59" s="37">
        <v>7.0000000000000007E-2</v>
      </c>
      <c r="D59" s="34">
        <f>D58*C59</f>
        <v>22438.453100000002</v>
      </c>
    </row>
    <row r="60" spans="2:6" x14ac:dyDescent="0.35">
      <c r="B60" s="31" t="s">
        <v>4</v>
      </c>
      <c r="C60" s="37">
        <v>0.08</v>
      </c>
      <c r="D60" s="34">
        <f>D58*C60</f>
        <v>25643.946400000001</v>
      </c>
      <c r="F60" s="6"/>
    </row>
    <row r="61" spans="2:6" x14ac:dyDescent="0.35">
      <c r="B61" s="31" t="s">
        <v>10</v>
      </c>
      <c r="C61" s="31"/>
      <c r="D61" s="31">
        <v>10950</v>
      </c>
    </row>
    <row r="62" spans="2:6" x14ac:dyDescent="0.35">
      <c r="B62" s="31" t="s">
        <v>20</v>
      </c>
      <c r="C62" s="31"/>
      <c r="D62" s="31"/>
    </row>
    <row r="64" spans="2:6" x14ac:dyDescent="0.35">
      <c r="B64" t="s">
        <v>53</v>
      </c>
      <c r="C64" t="s">
        <v>51</v>
      </c>
      <c r="D64" t="s">
        <v>2</v>
      </c>
    </row>
    <row r="65" spans="2:4" x14ac:dyDescent="0.35">
      <c r="B65" s="31"/>
      <c r="C65" s="31"/>
      <c r="D65" s="6">
        <v>580181.22</v>
      </c>
    </row>
    <row r="66" spans="2:4" x14ac:dyDescent="0.35">
      <c r="B66" s="31" t="s">
        <v>3</v>
      </c>
      <c r="C66" s="37">
        <v>0.13</v>
      </c>
      <c r="D66" s="34">
        <f>D65*C66</f>
        <v>75423.558600000004</v>
      </c>
    </row>
    <row r="67" spans="2:4" x14ac:dyDescent="0.35">
      <c r="B67" s="31" t="s">
        <v>4</v>
      </c>
      <c r="C67" s="37">
        <v>0.09</v>
      </c>
      <c r="D67" s="34">
        <f>D65*C67</f>
        <v>52216.309799999995</v>
      </c>
    </row>
    <row r="68" spans="2:4" x14ac:dyDescent="0.35">
      <c r="B68" s="31" t="s">
        <v>10</v>
      </c>
      <c r="C68" s="31"/>
      <c r="D68" s="43">
        <v>13450</v>
      </c>
    </row>
    <row r="69" spans="2:4" x14ac:dyDescent="0.35">
      <c r="B69" s="31" t="s">
        <v>60</v>
      </c>
      <c r="C69" s="31"/>
      <c r="D69" s="31"/>
    </row>
    <row r="71" spans="2:4" x14ac:dyDescent="0.35">
      <c r="B71" t="s">
        <v>53</v>
      </c>
      <c r="C71" t="s">
        <v>54</v>
      </c>
      <c r="D71" t="s">
        <v>2</v>
      </c>
    </row>
    <row r="72" spans="2:4" x14ac:dyDescent="0.35">
      <c r="B72" s="31"/>
      <c r="C72" s="31"/>
      <c r="D72" s="6">
        <v>144426</v>
      </c>
    </row>
    <row r="73" spans="2:4" x14ac:dyDescent="0.35">
      <c r="B73" s="31" t="s">
        <v>3</v>
      </c>
      <c r="C73" s="37">
        <v>0.13</v>
      </c>
      <c r="D73" s="34">
        <f>D72*C73</f>
        <v>18775.38</v>
      </c>
    </row>
    <row r="74" spans="2:4" x14ac:dyDescent="0.35">
      <c r="B74" s="31" t="s">
        <v>4</v>
      </c>
      <c r="C74" s="37">
        <v>0.09</v>
      </c>
      <c r="D74" s="34">
        <f>D72*C74</f>
        <v>12998.34</v>
      </c>
    </row>
    <row r="75" spans="2:4" x14ac:dyDescent="0.35">
      <c r="B75" s="31" t="s">
        <v>10</v>
      </c>
      <c r="C75" s="31"/>
      <c r="D75" s="43">
        <v>18450</v>
      </c>
    </row>
    <row r="76" spans="2:4" x14ac:dyDescent="0.35">
      <c r="B76" s="31" t="s">
        <v>60</v>
      </c>
      <c r="C76" s="31"/>
      <c r="D76" s="34">
        <f>SUM(D73:D75)</f>
        <v>50223.72</v>
      </c>
    </row>
    <row r="78" spans="2:4" x14ac:dyDescent="0.35">
      <c r="B78" t="s">
        <v>53</v>
      </c>
      <c r="C78" t="s">
        <v>57</v>
      </c>
      <c r="D78" t="s">
        <v>2</v>
      </c>
    </row>
    <row r="79" spans="2:4" x14ac:dyDescent="0.35">
      <c r="B79" s="31"/>
      <c r="C79" s="31"/>
      <c r="D79" s="6">
        <v>379965.05</v>
      </c>
    </row>
    <row r="80" spans="2:4" x14ac:dyDescent="0.35">
      <c r="B80" s="31" t="s">
        <v>3</v>
      </c>
      <c r="C80" s="37">
        <v>0.13</v>
      </c>
      <c r="D80" s="34">
        <f>D79*C80</f>
        <v>49395.4565</v>
      </c>
    </row>
    <row r="81" spans="2:7" x14ac:dyDescent="0.35">
      <c r="B81" s="31" t="s">
        <v>4</v>
      </c>
      <c r="C81" s="37">
        <v>0.09</v>
      </c>
      <c r="D81" s="34">
        <f>D79*C81</f>
        <v>34196.854500000001</v>
      </c>
    </row>
    <row r="82" spans="2:7" x14ac:dyDescent="0.35">
      <c r="B82" s="31" t="s">
        <v>10</v>
      </c>
      <c r="C82" s="31"/>
      <c r="D82" s="48">
        <v>20385</v>
      </c>
    </row>
    <row r="83" spans="2:7" x14ac:dyDescent="0.35">
      <c r="B83" s="31" t="s">
        <v>59</v>
      </c>
      <c r="C83" s="31"/>
      <c r="D83" s="48">
        <v>11238.5</v>
      </c>
    </row>
    <row r="84" spans="2:7" x14ac:dyDescent="0.35">
      <c r="B84" s="31" t="s">
        <v>58</v>
      </c>
      <c r="C84" s="31"/>
      <c r="D84" s="48">
        <v>3300</v>
      </c>
    </row>
    <row r="85" spans="2:7" x14ac:dyDescent="0.35">
      <c r="B85" s="31" t="s">
        <v>60</v>
      </c>
      <c r="C85" s="31"/>
      <c r="D85" s="34">
        <f>SUM(D80:D84)</f>
        <v>118515.811</v>
      </c>
    </row>
    <row r="87" spans="2:7" x14ac:dyDescent="0.35">
      <c r="B87" t="s">
        <v>53</v>
      </c>
      <c r="C87" t="s">
        <v>64</v>
      </c>
      <c r="D87" t="s">
        <v>2</v>
      </c>
    </row>
    <row r="88" spans="2:7" x14ac:dyDescent="0.35">
      <c r="B88" s="31"/>
      <c r="C88" s="31"/>
      <c r="D88" s="6">
        <v>438994.38</v>
      </c>
      <c r="E88" s="6">
        <v>438994.38</v>
      </c>
    </row>
    <row r="89" spans="2:7" x14ac:dyDescent="0.35">
      <c r="B89" s="31" t="s">
        <v>3</v>
      </c>
      <c r="C89" s="37">
        <v>0.13</v>
      </c>
      <c r="D89" s="61">
        <f>D88*C89</f>
        <v>57069.269400000005</v>
      </c>
    </row>
    <row r="90" spans="2:7" x14ac:dyDescent="0.35">
      <c r="B90" s="31" t="s">
        <v>4</v>
      </c>
      <c r="C90" s="37">
        <v>0.09</v>
      </c>
      <c r="D90" s="61">
        <f>D88*C90</f>
        <v>39509.494200000001</v>
      </c>
    </row>
    <row r="91" spans="2:7" x14ac:dyDescent="0.35">
      <c r="B91" s="31" t="s">
        <v>10</v>
      </c>
      <c r="C91" s="31"/>
      <c r="D91" s="61">
        <v>20950</v>
      </c>
    </row>
    <row r="92" spans="2:7" x14ac:dyDescent="0.35">
      <c r="B92" s="31" t="s">
        <v>59</v>
      </c>
      <c r="C92" s="31"/>
      <c r="D92" s="62">
        <v>8845.2000000000007</v>
      </c>
    </row>
    <row r="93" spans="2:7" x14ac:dyDescent="0.35">
      <c r="B93" s="31" t="s">
        <v>60</v>
      </c>
      <c r="C93" s="31"/>
      <c r="D93" s="34">
        <f>SUM(D89:D92)</f>
        <v>126373.9636</v>
      </c>
    </row>
    <row r="95" spans="2:7" x14ac:dyDescent="0.35">
      <c r="B95" t="s">
        <v>53</v>
      </c>
      <c r="C95" t="s">
        <v>66</v>
      </c>
      <c r="D95" t="s">
        <v>2</v>
      </c>
      <c r="E95" t="s">
        <v>67</v>
      </c>
      <c r="F95" t="s">
        <v>0</v>
      </c>
    </row>
    <row r="96" spans="2:7" x14ac:dyDescent="0.35">
      <c r="B96" s="31"/>
      <c r="C96" s="31"/>
      <c r="D96" s="6">
        <f>E96+F96</f>
        <v>861208.38</v>
      </c>
      <c r="E96" s="6">
        <v>845651.88</v>
      </c>
      <c r="F96" s="6">
        <v>15556.5</v>
      </c>
      <c r="G96" s="41"/>
    </row>
    <row r="97" spans="2:8" x14ac:dyDescent="0.35">
      <c r="B97" s="31" t="s">
        <v>3</v>
      </c>
      <c r="C97" s="37">
        <v>0.13</v>
      </c>
      <c r="D97" s="61">
        <f>D96*C97</f>
        <v>111957.08940000001</v>
      </c>
    </row>
    <row r="98" spans="2:8" x14ac:dyDescent="0.35">
      <c r="B98" s="31" t="s">
        <v>4</v>
      </c>
      <c r="C98" s="37">
        <v>0.09</v>
      </c>
      <c r="D98" s="61">
        <f>D96*C98</f>
        <v>77508.754199999996</v>
      </c>
    </row>
    <row r="99" spans="2:8" x14ac:dyDescent="0.35">
      <c r="B99" s="31" t="s">
        <v>10</v>
      </c>
      <c r="C99" s="31"/>
      <c r="D99" s="61">
        <v>20950</v>
      </c>
    </row>
    <row r="100" spans="2:8" x14ac:dyDescent="0.35">
      <c r="B100" s="31" t="s">
        <v>59</v>
      </c>
      <c r="C100" s="31"/>
      <c r="D100" s="68">
        <v>31227.54</v>
      </c>
    </row>
    <row r="101" spans="2:8" x14ac:dyDescent="0.35">
      <c r="B101" s="31" t="s">
        <v>60</v>
      </c>
      <c r="C101" s="31"/>
      <c r="D101" s="34">
        <f>SUM(D97:D100)</f>
        <v>241643.38360000003</v>
      </c>
    </row>
    <row r="102" spans="2:8" x14ac:dyDescent="0.35">
      <c r="H102" s="6">
        <v>1284646.26</v>
      </c>
    </row>
    <row r="103" spans="2:8" x14ac:dyDescent="0.35">
      <c r="D103" s="3">
        <f>D93+D101</f>
        <v>368017.34720000002</v>
      </c>
      <c r="E103" s="3">
        <f>D103-100300.48</f>
        <v>267716.86720000004</v>
      </c>
    </row>
    <row r="104" spans="2:8" x14ac:dyDescent="0.35">
      <c r="B104" t="s">
        <v>53</v>
      </c>
      <c r="C104" t="s">
        <v>69</v>
      </c>
      <c r="D104" t="s">
        <v>2</v>
      </c>
    </row>
    <row r="105" spans="2:8" x14ac:dyDescent="0.35">
      <c r="B105" s="31"/>
      <c r="C105" s="31"/>
      <c r="D105" s="6">
        <f>E105+F105</f>
        <v>597164.33000000007</v>
      </c>
      <c r="E105" s="6">
        <v>583279.93000000005</v>
      </c>
      <c r="F105" s="6">
        <v>13884.4</v>
      </c>
    </row>
    <row r="106" spans="2:8" x14ac:dyDescent="0.35">
      <c r="B106" s="31" t="s">
        <v>3</v>
      </c>
      <c r="C106" s="37">
        <v>0.13</v>
      </c>
      <c r="D106" s="61">
        <f>D105*C106</f>
        <v>77631.362900000007</v>
      </c>
    </row>
    <row r="107" spans="2:8" x14ac:dyDescent="0.35">
      <c r="B107" s="31" t="s">
        <v>4</v>
      </c>
      <c r="C107" s="37">
        <v>0.09</v>
      </c>
      <c r="D107" s="61">
        <f>D105*C107</f>
        <v>53744.789700000001</v>
      </c>
    </row>
    <row r="108" spans="2:8" x14ac:dyDescent="0.35">
      <c r="B108" s="31" t="s">
        <v>10</v>
      </c>
      <c r="C108" s="31"/>
      <c r="D108" s="61">
        <v>20950</v>
      </c>
    </row>
    <row r="109" spans="2:8" x14ac:dyDescent="0.35">
      <c r="B109" s="31" t="s">
        <v>59</v>
      </c>
      <c r="C109" s="31"/>
      <c r="D109" s="70">
        <v>41073.279999999999</v>
      </c>
    </row>
    <row r="110" spans="2:8" x14ac:dyDescent="0.35">
      <c r="B110" s="31" t="s">
        <v>60</v>
      </c>
      <c r="C110" s="31"/>
      <c r="D110" s="34">
        <f>SUM(D106:D109)</f>
        <v>193399.4326</v>
      </c>
    </row>
    <row r="113" spans="2:5" x14ac:dyDescent="0.35">
      <c r="B113" t="s">
        <v>53</v>
      </c>
      <c r="C113" t="s">
        <v>70</v>
      </c>
      <c r="D113" t="s">
        <v>2</v>
      </c>
    </row>
    <row r="114" spans="2:5" x14ac:dyDescent="0.35">
      <c r="B114" s="31"/>
      <c r="C114" s="31"/>
      <c r="D114" s="6">
        <v>677822</v>
      </c>
      <c r="E114" s="41"/>
    </row>
    <row r="115" spans="2:5" x14ac:dyDescent="0.35">
      <c r="B115" s="31" t="s">
        <v>3</v>
      </c>
      <c r="C115" s="37">
        <v>0.13</v>
      </c>
      <c r="D115" s="61">
        <f>D114*C115</f>
        <v>88116.86</v>
      </c>
      <c r="E115" s="61"/>
    </row>
    <row r="116" spans="2:5" x14ac:dyDescent="0.35">
      <c r="B116" s="31" t="s">
        <v>4</v>
      </c>
      <c r="C116" s="37">
        <v>0.09</v>
      </c>
      <c r="D116" s="61">
        <f>D114*C116</f>
        <v>61003.979999999996</v>
      </c>
      <c r="E116" s="61"/>
    </row>
    <row r="117" spans="2:5" x14ac:dyDescent="0.35">
      <c r="B117" s="31" t="s">
        <v>10</v>
      </c>
      <c r="C117" s="31"/>
      <c r="D117" s="61">
        <v>20950</v>
      </c>
    </row>
    <row r="118" spans="2:5" x14ac:dyDescent="0.35">
      <c r="B118" s="31" t="s">
        <v>71</v>
      </c>
      <c r="C118" s="31"/>
      <c r="D118" s="72">
        <v>2100</v>
      </c>
    </row>
    <row r="119" spans="2:5" x14ac:dyDescent="0.35">
      <c r="B119" s="31" t="s">
        <v>59</v>
      </c>
      <c r="C119" s="31"/>
      <c r="D119" s="73">
        <v>74329.39</v>
      </c>
    </row>
    <row r="120" spans="2:5" x14ac:dyDescent="0.35">
      <c r="B120" s="31" t="s">
        <v>60</v>
      </c>
      <c r="C120" s="31"/>
      <c r="D120" s="34">
        <f>SUM(D115:D119)</f>
        <v>246500.22999999998</v>
      </c>
    </row>
    <row r="121" spans="2:5" x14ac:dyDescent="0.35">
      <c r="C121" t="s">
        <v>73</v>
      </c>
      <c r="D121" t="s">
        <v>2</v>
      </c>
    </row>
    <row r="122" spans="2:5" x14ac:dyDescent="0.35">
      <c r="B122" s="31"/>
      <c r="C122" s="31"/>
      <c r="D122" s="6">
        <v>623884.19999999995</v>
      </c>
    </row>
    <row r="123" spans="2:5" x14ac:dyDescent="0.35">
      <c r="B123" s="31" t="s">
        <v>3</v>
      </c>
      <c r="C123" s="37">
        <v>0.13</v>
      </c>
      <c r="D123" s="78">
        <f>D122*C123</f>
        <v>81104.945999999996</v>
      </c>
    </row>
    <row r="124" spans="2:5" x14ac:dyDescent="0.35">
      <c r="B124" s="31" t="s">
        <v>4</v>
      </c>
      <c r="C124" s="37">
        <v>0.09</v>
      </c>
      <c r="D124" s="78">
        <f>D122*C124</f>
        <v>56149.577999999994</v>
      </c>
    </row>
    <row r="125" spans="2:5" x14ac:dyDescent="0.35">
      <c r="B125" s="31" t="s">
        <v>10</v>
      </c>
      <c r="C125" s="31"/>
      <c r="D125" s="78">
        <v>20950</v>
      </c>
    </row>
    <row r="126" spans="2:5" x14ac:dyDescent="0.35">
      <c r="B126" s="31" t="s">
        <v>59</v>
      </c>
      <c r="C126" s="31"/>
      <c r="D126" s="79">
        <v>67052.429999999993</v>
      </c>
    </row>
    <row r="127" spans="2:5" x14ac:dyDescent="0.35">
      <c r="B127" s="31" t="s">
        <v>60</v>
      </c>
      <c r="C127" s="31"/>
      <c r="D127" s="34">
        <f>SUM(D123:D126)</f>
        <v>225256.95399999997</v>
      </c>
    </row>
    <row r="129" spans="2:4" x14ac:dyDescent="0.35">
      <c r="C129" t="s">
        <v>74</v>
      </c>
      <c r="D129" t="s">
        <v>2</v>
      </c>
    </row>
    <row r="130" spans="2:4" x14ac:dyDescent="0.35">
      <c r="B130" s="31"/>
      <c r="C130" s="31"/>
      <c r="D130" s="6">
        <v>812911.83</v>
      </c>
    </row>
    <row r="131" spans="2:4" x14ac:dyDescent="0.35">
      <c r="B131" s="31" t="s">
        <v>3</v>
      </c>
      <c r="C131" s="37">
        <v>0.13</v>
      </c>
      <c r="D131" s="78">
        <f>D130*C131</f>
        <v>105678.5379</v>
      </c>
    </row>
    <row r="132" spans="2:4" x14ac:dyDescent="0.35">
      <c r="B132" s="31" t="s">
        <v>4</v>
      </c>
      <c r="C132" s="37">
        <v>0.09</v>
      </c>
      <c r="D132" s="78">
        <f>D130*C132</f>
        <v>73162.064699999988</v>
      </c>
    </row>
    <row r="133" spans="2:4" x14ac:dyDescent="0.35">
      <c r="B133" s="31" t="s">
        <v>10</v>
      </c>
      <c r="C133" s="31"/>
      <c r="D133" s="78">
        <v>20950</v>
      </c>
    </row>
    <row r="134" spans="2:4" x14ac:dyDescent="0.35">
      <c r="B134" s="31" t="s">
        <v>59</v>
      </c>
      <c r="C134" s="31"/>
      <c r="D134" s="82">
        <v>36678.949999999997</v>
      </c>
    </row>
    <row r="135" spans="2:4" x14ac:dyDescent="0.35">
      <c r="B135" s="31" t="s">
        <v>60</v>
      </c>
      <c r="C135" s="31"/>
      <c r="D135" s="34">
        <f>SUM(D131:D134)</f>
        <v>236469.5526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79BC9-D335-4D2D-9882-A97A8FA644C7}">
  <dimension ref="A3:M107"/>
  <sheetViews>
    <sheetView topLeftCell="A90" workbookViewId="0">
      <selection activeCell="N93" sqref="N93"/>
    </sheetView>
  </sheetViews>
  <sheetFormatPr defaultRowHeight="14.5" x14ac:dyDescent="0.35"/>
  <cols>
    <col min="2" max="2" width="15.36328125" bestFit="1" customWidth="1"/>
    <col min="4" max="4" width="13.90625" bestFit="1" customWidth="1"/>
    <col min="5" max="5" width="10.36328125" customWidth="1"/>
    <col min="8" max="8" width="15.36328125" bestFit="1" customWidth="1"/>
    <col min="9" max="9" width="10.54296875" customWidth="1"/>
    <col min="11" max="11" width="12.6328125" bestFit="1" customWidth="1"/>
  </cols>
  <sheetData>
    <row r="3" spans="2:13" x14ac:dyDescent="0.35">
      <c r="B3" s="31" t="s">
        <v>17</v>
      </c>
      <c r="C3" s="31" t="s">
        <v>16</v>
      </c>
      <c r="D3" s="31" t="s">
        <v>14</v>
      </c>
      <c r="H3" s="31" t="s">
        <v>17</v>
      </c>
      <c r="I3" s="31" t="s">
        <v>6</v>
      </c>
      <c r="J3" s="31" t="s">
        <v>14</v>
      </c>
      <c r="K3" t="s">
        <v>68</v>
      </c>
    </row>
    <row r="4" spans="2:13" x14ac:dyDescent="0.35">
      <c r="B4" s="31"/>
      <c r="C4" s="31"/>
      <c r="D4" s="32">
        <v>137632.32000000001</v>
      </c>
      <c r="H4" s="31"/>
      <c r="I4" s="31"/>
      <c r="J4" s="7">
        <v>456852.96</v>
      </c>
      <c r="L4">
        <v>481817</v>
      </c>
      <c r="M4" s="3">
        <f>L4-J4</f>
        <v>24964.039999999979</v>
      </c>
    </row>
    <row r="5" spans="2:13" x14ac:dyDescent="0.35">
      <c r="B5" s="31" t="s">
        <v>3</v>
      </c>
      <c r="C5" s="33">
        <v>9.5000000000000001E-2</v>
      </c>
      <c r="D5" s="34">
        <f>D4*C5</f>
        <v>13075.070400000001</v>
      </c>
      <c r="H5" s="31" t="s">
        <v>3</v>
      </c>
      <c r="I5" s="33">
        <v>0.05</v>
      </c>
      <c r="J5" s="34">
        <f>J4*I5</f>
        <v>22842.648000000001</v>
      </c>
      <c r="L5">
        <f>L4*I5</f>
        <v>24090.850000000002</v>
      </c>
    </row>
    <row r="6" spans="2:13" x14ac:dyDescent="0.35">
      <c r="B6" s="31" t="s">
        <v>19</v>
      </c>
      <c r="C6" s="33">
        <v>5.0000000000000001E-3</v>
      </c>
      <c r="D6" s="34">
        <f>D4*C6</f>
        <v>688.16160000000002</v>
      </c>
      <c r="H6" s="31" t="s">
        <v>19</v>
      </c>
      <c r="I6" s="33">
        <v>5.0000000000000001E-3</v>
      </c>
      <c r="J6" s="34">
        <f>J4*I6</f>
        <v>2284.2648000000004</v>
      </c>
      <c r="L6">
        <f>L4*I6</f>
        <v>2409.085</v>
      </c>
    </row>
    <row r="7" spans="2:13" x14ac:dyDescent="0.35">
      <c r="B7" s="31" t="s">
        <v>4</v>
      </c>
      <c r="C7" s="35">
        <v>0.08</v>
      </c>
      <c r="D7" s="34">
        <f>D4*C7</f>
        <v>11010.5856</v>
      </c>
      <c r="H7" s="31" t="s">
        <v>4</v>
      </c>
      <c r="I7" s="35">
        <v>0.08</v>
      </c>
      <c r="J7" s="34">
        <f>J4*I7</f>
        <v>36548.236800000006</v>
      </c>
      <c r="L7">
        <f>L4*I7</f>
        <v>38545.360000000001</v>
      </c>
    </row>
    <row r="8" spans="2:13" x14ac:dyDescent="0.35">
      <c r="B8" s="31"/>
      <c r="C8" s="31"/>
      <c r="D8" s="34">
        <f>SUM(D5:D7)</f>
        <v>24773.817600000002</v>
      </c>
      <c r="H8" s="31"/>
      <c r="I8" s="31"/>
      <c r="J8" s="34">
        <f>SUM(J5:J7)</f>
        <v>61675.149600000004</v>
      </c>
      <c r="K8" s="3">
        <v>65045.32</v>
      </c>
      <c r="L8" s="3">
        <f>K8-J8</f>
        <v>3370.1703999999954</v>
      </c>
    </row>
    <row r="9" spans="2:13" x14ac:dyDescent="0.35">
      <c r="D9" s="3"/>
    </row>
    <row r="10" spans="2:13" x14ac:dyDescent="0.35">
      <c r="B10" s="31" t="s">
        <v>17</v>
      </c>
      <c r="C10" s="31" t="s">
        <v>21</v>
      </c>
      <c r="D10" s="31" t="s">
        <v>14</v>
      </c>
      <c r="H10" s="31" t="s">
        <v>17</v>
      </c>
      <c r="I10" s="31" t="s">
        <v>7</v>
      </c>
      <c r="J10" s="31" t="s">
        <v>14</v>
      </c>
    </row>
    <row r="11" spans="2:13" x14ac:dyDescent="0.35">
      <c r="B11" s="31"/>
      <c r="C11" s="31"/>
      <c r="D11" s="32">
        <v>495298.13</v>
      </c>
      <c r="G11" s="7"/>
      <c r="H11" s="31"/>
      <c r="I11" s="31"/>
      <c r="J11" s="7">
        <v>337637.16</v>
      </c>
      <c r="L11" s="7"/>
    </row>
    <row r="12" spans="2:13" x14ac:dyDescent="0.35">
      <c r="B12" s="31" t="s">
        <v>3</v>
      </c>
      <c r="C12" s="33">
        <v>9.5000000000000001E-2</v>
      </c>
      <c r="D12" s="34">
        <f>D11*C12</f>
        <v>47053.322350000002</v>
      </c>
      <c r="H12" s="31" t="s">
        <v>3</v>
      </c>
      <c r="I12" s="33">
        <v>0.05</v>
      </c>
      <c r="J12" s="34">
        <f>J11*I12</f>
        <v>16881.858</v>
      </c>
    </row>
    <row r="13" spans="2:13" x14ac:dyDescent="0.35">
      <c r="B13" s="31" t="s">
        <v>19</v>
      </c>
      <c r="C13" s="33">
        <v>5.0000000000000001E-3</v>
      </c>
      <c r="D13" s="34">
        <f>D11*C13</f>
        <v>2476.4906500000002</v>
      </c>
      <c r="H13" s="31" t="s">
        <v>19</v>
      </c>
      <c r="I13" s="33">
        <v>5.0000000000000001E-3</v>
      </c>
      <c r="J13" s="34">
        <f>J11*I13</f>
        <v>1688.1858</v>
      </c>
    </row>
    <row r="14" spans="2:13" x14ac:dyDescent="0.35">
      <c r="B14" s="31" t="s">
        <v>4</v>
      </c>
      <c r="C14" s="35">
        <v>0.08</v>
      </c>
      <c r="D14" s="34">
        <f>D11*C14</f>
        <v>39623.850400000003</v>
      </c>
      <c r="H14" s="31" t="s">
        <v>4</v>
      </c>
      <c r="I14" s="35">
        <v>0.08</v>
      </c>
      <c r="J14" s="34">
        <f>J11*I14</f>
        <v>27010.9728</v>
      </c>
    </row>
    <row r="15" spans="2:13" x14ac:dyDescent="0.35">
      <c r="B15" s="31"/>
      <c r="C15" s="31"/>
      <c r="D15" s="34">
        <f>SUM(D12:D14)</f>
        <v>89153.663400000005</v>
      </c>
      <c r="H15" s="31"/>
      <c r="I15" s="31"/>
      <c r="J15" s="34">
        <f>SUM(J12:J14)</f>
        <v>45581.016600000003</v>
      </c>
      <c r="K15" s="3">
        <v>46431.519999999997</v>
      </c>
      <c r="L15" s="3">
        <f>K15-J15</f>
        <v>850.50339999999414</v>
      </c>
    </row>
    <row r="17" spans="2:11" x14ac:dyDescent="0.35">
      <c r="B17" s="31" t="s">
        <v>17</v>
      </c>
      <c r="C17" s="31" t="s">
        <v>43</v>
      </c>
      <c r="D17" s="31" t="s">
        <v>14</v>
      </c>
      <c r="H17" s="31" t="s">
        <v>17</v>
      </c>
      <c r="I17" s="31" t="s">
        <v>12</v>
      </c>
      <c r="J17" s="31" t="s">
        <v>14</v>
      </c>
    </row>
    <row r="18" spans="2:11" x14ac:dyDescent="0.35">
      <c r="B18" s="31"/>
      <c r="C18" s="31"/>
      <c r="D18" s="7">
        <v>281305.83</v>
      </c>
      <c r="H18" s="31"/>
      <c r="I18" s="31"/>
      <c r="J18" s="7">
        <v>441136.2</v>
      </c>
      <c r="K18" s="7"/>
    </row>
    <row r="19" spans="2:11" x14ac:dyDescent="0.35">
      <c r="B19" s="31" t="s">
        <v>3</v>
      </c>
      <c r="C19" s="33">
        <v>9.5000000000000001E-2</v>
      </c>
      <c r="D19" s="34">
        <f>D18*C19</f>
        <v>26724.05385</v>
      </c>
      <c r="H19" s="31" t="s">
        <v>3</v>
      </c>
      <c r="I19" s="33">
        <v>9.5000000000000001E-2</v>
      </c>
      <c r="J19" s="34">
        <f>J18*I19</f>
        <v>41907.938999999998</v>
      </c>
    </row>
    <row r="20" spans="2:11" x14ac:dyDescent="0.35">
      <c r="B20" s="31" t="s">
        <v>19</v>
      </c>
      <c r="C20" s="33">
        <v>5.0000000000000001E-3</v>
      </c>
      <c r="D20" s="34">
        <f>D18*C20</f>
        <v>1406.5291500000001</v>
      </c>
      <c r="H20" s="31" t="s">
        <v>19</v>
      </c>
      <c r="I20" s="33">
        <v>5.0000000000000001E-3</v>
      </c>
      <c r="J20" s="34">
        <f>J18*I20</f>
        <v>2205.681</v>
      </c>
    </row>
    <row r="21" spans="2:11" x14ac:dyDescent="0.35">
      <c r="B21" s="31" t="s">
        <v>4</v>
      </c>
      <c r="C21" s="35">
        <v>0.08</v>
      </c>
      <c r="D21" s="34">
        <f>D18*C21</f>
        <v>22504.466400000001</v>
      </c>
      <c r="H21" s="31" t="s">
        <v>4</v>
      </c>
      <c r="I21" s="35">
        <v>0.08</v>
      </c>
      <c r="J21" s="34">
        <f>J18*I21</f>
        <v>35290.896000000001</v>
      </c>
    </row>
    <row r="22" spans="2:11" x14ac:dyDescent="0.35">
      <c r="B22" s="31"/>
      <c r="C22" s="31"/>
      <c r="D22" s="34">
        <f>SUM(D19:D21)</f>
        <v>50635.049400000004</v>
      </c>
      <c r="H22" s="31"/>
      <c r="I22" s="31"/>
      <c r="J22" s="34">
        <f>SUM(J19:J21)</f>
        <v>79404.516000000003</v>
      </c>
    </row>
    <row r="24" spans="2:11" x14ac:dyDescent="0.35">
      <c r="B24" s="31" t="s">
        <v>17</v>
      </c>
      <c r="C24" s="31" t="s">
        <v>48</v>
      </c>
      <c r="D24" s="31" t="s">
        <v>14</v>
      </c>
    </row>
    <row r="25" spans="2:11" x14ac:dyDescent="0.35">
      <c r="B25" s="31"/>
      <c r="C25" s="31"/>
      <c r="D25" s="45">
        <v>324330.77</v>
      </c>
      <c r="F25" s="44"/>
    </row>
    <row r="26" spans="2:11" x14ac:dyDescent="0.35">
      <c r="B26" s="31" t="s">
        <v>3</v>
      </c>
      <c r="C26" s="33">
        <v>9.5000000000000001E-2</v>
      </c>
      <c r="D26" s="34">
        <f>D25*C26</f>
        <v>30811.423150000002</v>
      </c>
    </row>
    <row r="27" spans="2:11" x14ac:dyDescent="0.35">
      <c r="B27" s="31" t="s">
        <v>19</v>
      </c>
      <c r="C27" s="33">
        <v>5.0000000000000001E-3</v>
      </c>
      <c r="D27" s="34">
        <f>D25*C27</f>
        <v>1621.6538500000001</v>
      </c>
    </row>
    <row r="28" spans="2:11" x14ac:dyDescent="0.35">
      <c r="B28" s="31" t="s">
        <v>4</v>
      </c>
      <c r="C28" s="35">
        <v>0.08</v>
      </c>
      <c r="D28" s="34">
        <f>D25*C28</f>
        <v>25946.461600000002</v>
      </c>
    </row>
    <row r="29" spans="2:11" x14ac:dyDescent="0.35">
      <c r="B29" s="31"/>
      <c r="C29" s="31"/>
      <c r="D29" s="34">
        <f>SUM(D26:D28)</f>
        <v>58379.5386</v>
      </c>
    </row>
    <row r="31" spans="2:11" x14ac:dyDescent="0.35">
      <c r="B31" s="31" t="s">
        <v>17</v>
      </c>
      <c r="C31" s="31" t="s">
        <v>50</v>
      </c>
      <c r="D31" s="31" t="s">
        <v>14</v>
      </c>
    </row>
    <row r="32" spans="2:11" x14ac:dyDescent="0.35">
      <c r="B32" s="31"/>
      <c r="C32" s="31"/>
      <c r="D32" s="7">
        <v>612996.34</v>
      </c>
      <c r="E32" s="7">
        <v>543025.23</v>
      </c>
      <c r="F32" s="3">
        <f>D32-E32</f>
        <v>69971.109999999986</v>
      </c>
      <c r="I32" s="63"/>
    </row>
    <row r="33" spans="1:9" x14ac:dyDescent="0.35">
      <c r="B33" s="31" t="s">
        <v>3</v>
      </c>
      <c r="C33" s="33">
        <v>9.5000000000000001E-2</v>
      </c>
      <c r="D33" s="34">
        <f>D32*C33</f>
        <v>58234.652299999994</v>
      </c>
      <c r="I33" s="64"/>
    </row>
    <row r="34" spans="1:9" x14ac:dyDescent="0.35">
      <c r="B34" s="31" t="s">
        <v>19</v>
      </c>
      <c r="C34" s="33">
        <v>5.0000000000000001E-3</v>
      </c>
      <c r="D34" s="34">
        <f>D32*C34</f>
        <v>3064.9816999999998</v>
      </c>
      <c r="I34" s="63"/>
    </row>
    <row r="35" spans="1:9" x14ac:dyDescent="0.35">
      <c r="B35" s="31" t="s">
        <v>4</v>
      </c>
      <c r="C35" s="35">
        <v>0.08</v>
      </c>
      <c r="D35" s="34">
        <f>D32*C35</f>
        <v>49039.707199999997</v>
      </c>
      <c r="I35" s="63"/>
    </row>
    <row r="36" spans="1:9" x14ac:dyDescent="0.35">
      <c r="B36" s="31"/>
      <c r="C36" s="31"/>
      <c r="D36" s="34">
        <f>SUM(D33:D35)</f>
        <v>110339.3412</v>
      </c>
      <c r="I36" s="65"/>
    </row>
    <row r="37" spans="1:9" x14ac:dyDescent="0.35">
      <c r="A37">
        <v>2023</v>
      </c>
      <c r="I37" s="63"/>
    </row>
    <row r="38" spans="1:9" x14ac:dyDescent="0.35">
      <c r="B38" s="31" t="s">
        <v>17</v>
      </c>
      <c r="C38" s="31" t="s">
        <v>51</v>
      </c>
      <c r="D38" s="31" t="s">
        <v>52</v>
      </c>
      <c r="I38" s="65"/>
    </row>
    <row r="39" spans="1:9" x14ac:dyDescent="0.35">
      <c r="B39" s="31"/>
      <c r="C39" s="31"/>
      <c r="D39" s="7">
        <v>299695.77</v>
      </c>
      <c r="E39" s="3">
        <f>D39-72410.11</f>
        <v>227285.66000000003</v>
      </c>
      <c r="I39" s="63"/>
    </row>
    <row r="40" spans="1:9" x14ac:dyDescent="0.35">
      <c r="B40" s="31" t="s">
        <v>3</v>
      </c>
      <c r="C40" s="33">
        <v>9.5000000000000001E-2</v>
      </c>
      <c r="D40" s="34">
        <f>D39*C40</f>
        <v>28471.098150000002</v>
      </c>
      <c r="E40">
        <f>E39*C40</f>
        <v>21592.137700000003</v>
      </c>
      <c r="I40" s="63"/>
    </row>
    <row r="41" spans="1:9" x14ac:dyDescent="0.35">
      <c r="B41" s="31" t="s">
        <v>19</v>
      </c>
      <c r="C41" s="33">
        <v>5.0000000000000001E-3</v>
      </c>
      <c r="D41" s="34">
        <f>D39*C41</f>
        <v>1498.4788500000002</v>
      </c>
      <c r="E41">
        <f>E39*C41</f>
        <v>1136.4283000000003</v>
      </c>
      <c r="I41" s="63"/>
    </row>
    <row r="42" spans="1:9" x14ac:dyDescent="0.35">
      <c r="B42" s="31" t="s">
        <v>4</v>
      </c>
      <c r="C42" s="35">
        <v>0.08</v>
      </c>
      <c r="D42" s="34">
        <f>D39*C42</f>
        <v>23975.661600000003</v>
      </c>
      <c r="E42">
        <f>E39*C42</f>
        <v>18182.852800000004</v>
      </c>
    </row>
    <row r="43" spans="1:9" x14ac:dyDescent="0.35">
      <c r="B43" s="31"/>
      <c r="C43" s="31"/>
      <c r="D43" s="34">
        <f>SUM(D40:D42)</f>
        <v>53945.238600000004</v>
      </c>
      <c r="E43">
        <f>SUM(E40:E42)</f>
        <v>40911.418800000007</v>
      </c>
    </row>
    <row r="45" spans="1:9" x14ac:dyDescent="0.35">
      <c r="B45" s="31" t="s">
        <v>17</v>
      </c>
      <c r="C45" s="31" t="s">
        <v>54</v>
      </c>
      <c r="D45" s="31" t="s">
        <v>52</v>
      </c>
    </row>
    <row r="46" spans="1:9" x14ac:dyDescent="0.35">
      <c r="B46" s="31"/>
      <c r="C46" s="31"/>
      <c r="D46" s="7">
        <v>357525.82</v>
      </c>
    </row>
    <row r="47" spans="1:9" x14ac:dyDescent="0.35">
      <c r="B47" s="31" t="s">
        <v>3</v>
      </c>
      <c r="C47" s="33">
        <v>9.5000000000000001E-2</v>
      </c>
      <c r="D47" s="34">
        <f>D46*C47</f>
        <v>33964.952900000004</v>
      </c>
    </row>
    <row r="48" spans="1:9" x14ac:dyDescent="0.35">
      <c r="B48" s="31" t="s">
        <v>19</v>
      </c>
      <c r="C48" s="33">
        <v>5.0000000000000001E-3</v>
      </c>
      <c r="D48" s="34">
        <f>D46*C48</f>
        <v>1787.6291000000001</v>
      </c>
    </row>
    <row r="49" spans="2:4" x14ac:dyDescent="0.35">
      <c r="B49" s="31" t="s">
        <v>4</v>
      </c>
      <c r="C49" s="35">
        <v>0.08</v>
      </c>
      <c r="D49" s="34">
        <f>D46*C49</f>
        <v>28602.065600000002</v>
      </c>
    </row>
    <row r="50" spans="2:4" x14ac:dyDescent="0.35">
      <c r="B50" s="31" t="s">
        <v>56</v>
      </c>
      <c r="C50" s="35"/>
      <c r="D50" s="49">
        <v>20547.03</v>
      </c>
    </row>
    <row r="51" spans="2:4" x14ac:dyDescent="0.35">
      <c r="B51" s="31" t="s">
        <v>60</v>
      </c>
      <c r="C51" s="31"/>
      <c r="D51" s="34">
        <f>SUM(D47:D50)</f>
        <v>84901.677599999995</v>
      </c>
    </row>
    <row r="53" spans="2:4" x14ac:dyDescent="0.35">
      <c r="B53" s="31" t="s">
        <v>17</v>
      </c>
      <c r="C53" s="31" t="s">
        <v>57</v>
      </c>
      <c r="D53" s="31" t="s">
        <v>52</v>
      </c>
    </row>
    <row r="54" spans="2:4" x14ac:dyDescent="0.35">
      <c r="B54" s="31"/>
      <c r="C54" s="31"/>
      <c r="D54" s="7">
        <v>736103.1</v>
      </c>
    </row>
    <row r="55" spans="2:4" x14ac:dyDescent="0.35">
      <c r="B55" s="31" t="s">
        <v>3</v>
      </c>
      <c r="C55" s="33">
        <v>9.5000000000000001E-2</v>
      </c>
      <c r="D55" s="52">
        <f>D54*C55</f>
        <v>69929.794500000004</v>
      </c>
    </row>
    <row r="56" spans="2:4" x14ac:dyDescent="0.35">
      <c r="B56" s="31" t="s">
        <v>19</v>
      </c>
      <c r="C56" s="33">
        <v>5.0000000000000001E-3</v>
      </c>
      <c r="D56" s="52">
        <f>D54*C56</f>
        <v>3680.5155</v>
      </c>
    </row>
    <row r="57" spans="2:4" x14ac:dyDescent="0.35">
      <c r="B57" s="31" t="s">
        <v>4</v>
      </c>
      <c r="C57" s="35">
        <v>0.08</v>
      </c>
      <c r="D57" s="52">
        <f>D54*C57</f>
        <v>58888.248</v>
      </c>
    </row>
    <row r="58" spans="2:4" x14ac:dyDescent="0.35">
      <c r="B58" s="31" t="s">
        <v>56</v>
      </c>
      <c r="C58" s="35"/>
      <c r="D58" s="53">
        <v>75519.94</v>
      </c>
    </row>
    <row r="59" spans="2:4" x14ac:dyDescent="0.35">
      <c r="B59" s="31" t="s">
        <v>60</v>
      </c>
      <c r="C59" s="31"/>
      <c r="D59" s="34">
        <f>SUM(D55:D58)</f>
        <v>208018.49799999999</v>
      </c>
    </row>
    <row r="61" spans="2:4" x14ac:dyDescent="0.35">
      <c r="B61" s="31" t="s">
        <v>17</v>
      </c>
      <c r="C61" s="31" t="s">
        <v>64</v>
      </c>
      <c r="D61" s="31" t="s">
        <v>52</v>
      </c>
    </row>
    <row r="62" spans="2:4" x14ac:dyDescent="0.35">
      <c r="B62" s="31"/>
      <c r="C62" s="31"/>
      <c r="D62" s="7">
        <v>602052.6</v>
      </c>
    </row>
    <row r="63" spans="2:4" x14ac:dyDescent="0.35">
      <c r="B63" s="31" t="s">
        <v>3</v>
      </c>
      <c r="C63" s="33">
        <v>9.5000000000000001E-2</v>
      </c>
      <c r="D63" s="52">
        <f>D62*C63</f>
        <v>57194.996999999996</v>
      </c>
    </row>
    <row r="64" spans="2:4" x14ac:dyDescent="0.35">
      <c r="B64" s="31" t="s">
        <v>19</v>
      </c>
      <c r="C64" s="33">
        <v>5.0000000000000001E-3</v>
      </c>
      <c r="D64" s="52">
        <f>D62*C64</f>
        <v>3010.2629999999999</v>
      </c>
    </row>
    <row r="65" spans="2:8" x14ac:dyDescent="0.35">
      <c r="B65" s="31" t="s">
        <v>4</v>
      </c>
      <c r="C65" s="35">
        <v>0.08</v>
      </c>
      <c r="D65" s="52">
        <f>D62*C65</f>
        <v>48164.207999999999</v>
      </c>
    </row>
    <row r="66" spans="2:8" x14ac:dyDescent="0.35">
      <c r="B66" s="31" t="s">
        <v>56</v>
      </c>
      <c r="C66" s="35"/>
      <c r="D66" s="53">
        <v>41001.040000000001</v>
      </c>
    </row>
    <row r="67" spans="2:8" x14ac:dyDescent="0.35">
      <c r="B67" s="31" t="s">
        <v>60</v>
      </c>
      <c r="C67" s="31"/>
      <c r="D67" s="34">
        <f>SUM(D63:D66)</f>
        <v>149370.508</v>
      </c>
    </row>
    <row r="69" spans="2:8" x14ac:dyDescent="0.35">
      <c r="B69" s="31" t="s">
        <v>17</v>
      </c>
      <c r="C69" s="31" t="s">
        <v>66</v>
      </c>
      <c r="D69" s="31" t="s">
        <v>52</v>
      </c>
    </row>
    <row r="70" spans="2:8" x14ac:dyDescent="0.35">
      <c r="B70" s="31"/>
      <c r="C70" s="31"/>
      <c r="D70" s="7">
        <v>562513.74</v>
      </c>
    </row>
    <row r="71" spans="2:8" x14ac:dyDescent="0.35">
      <c r="B71" s="31" t="s">
        <v>3</v>
      </c>
      <c r="C71" s="33">
        <v>9.5000000000000001E-2</v>
      </c>
      <c r="D71" s="52">
        <f>D70*C71</f>
        <v>53438.8053</v>
      </c>
    </row>
    <row r="72" spans="2:8" x14ac:dyDescent="0.35">
      <c r="B72" s="31" t="s">
        <v>19</v>
      </c>
      <c r="C72" s="33">
        <v>5.0000000000000001E-3</v>
      </c>
      <c r="D72" s="52">
        <f>D70*C72</f>
        <v>2812.5686999999998</v>
      </c>
    </row>
    <row r="73" spans="2:8" x14ac:dyDescent="0.35">
      <c r="B73" s="31" t="s">
        <v>4</v>
      </c>
      <c r="C73" s="35">
        <v>0.08</v>
      </c>
      <c r="D73" s="52">
        <f>D70*C73</f>
        <v>45001.099199999997</v>
      </c>
    </row>
    <row r="74" spans="2:8" x14ac:dyDescent="0.35">
      <c r="B74" s="31" t="s">
        <v>56</v>
      </c>
      <c r="C74" s="35"/>
      <c r="D74" s="49">
        <v>74241.299999999988</v>
      </c>
    </row>
    <row r="75" spans="2:8" x14ac:dyDescent="0.35">
      <c r="B75" s="31" t="s">
        <v>60</v>
      </c>
      <c r="C75" s="31"/>
      <c r="D75" s="34">
        <f>SUM(D71:D74)</f>
        <v>175493.7732</v>
      </c>
    </row>
    <row r="77" spans="2:8" x14ac:dyDescent="0.35">
      <c r="B77" s="31" t="s">
        <v>17</v>
      </c>
      <c r="C77" s="31" t="s">
        <v>69</v>
      </c>
      <c r="D77" s="31" t="s">
        <v>52</v>
      </c>
    </row>
    <row r="78" spans="2:8" x14ac:dyDescent="0.35">
      <c r="B78" s="31"/>
      <c r="C78" s="31"/>
      <c r="D78" s="7">
        <v>1246091.04</v>
      </c>
      <c r="E78" s="7"/>
      <c r="F78" s="7"/>
      <c r="G78" s="7"/>
      <c r="H78" s="3"/>
    </row>
    <row r="79" spans="2:8" x14ac:dyDescent="0.35">
      <c r="B79" s="31" t="s">
        <v>3</v>
      </c>
      <c r="C79" s="33">
        <v>9.5000000000000001E-2</v>
      </c>
      <c r="D79" s="52">
        <f>D78*C79</f>
        <v>118378.64880000001</v>
      </c>
    </row>
    <row r="80" spans="2:8" x14ac:dyDescent="0.35">
      <c r="B80" s="31" t="s">
        <v>19</v>
      </c>
      <c r="C80" s="33">
        <v>5.0000000000000001E-3</v>
      </c>
      <c r="D80" s="52">
        <f>D78*C80</f>
        <v>6230.4552000000003</v>
      </c>
    </row>
    <row r="81" spans="2:5" x14ac:dyDescent="0.35">
      <c r="B81" s="31" t="s">
        <v>4</v>
      </c>
      <c r="C81" s="35">
        <v>0.08</v>
      </c>
      <c r="D81" s="52">
        <f>D78*C81</f>
        <v>99687.283200000005</v>
      </c>
    </row>
    <row r="82" spans="2:5" x14ac:dyDescent="0.35">
      <c r="B82" s="31" t="s">
        <v>56</v>
      </c>
      <c r="C82" s="35"/>
      <c r="D82" s="53">
        <v>193319.75000000003</v>
      </c>
    </row>
    <row r="83" spans="2:5" x14ac:dyDescent="0.35">
      <c r="B83" s="31" t="s">
        <v>60</v>
      </c>
      <c r="C83" s="31"/>
      <c r="D83" s="34">
        <f>SUM(D79:D82)</f>
        <v>417616.1372</v>
      </c>
    </row>
    <row r="85" spans="2:5" x14ac:dyDescent="0.35">
      <c r="B85" s="31" t="s">
        <v>17</v>
      </c>
      <c r="C85" s="31" t="s">
        <v>70</v>
      </c>
      <c r="D85" s="31" t="s">
        <v>52</v>
      </c>
    </row>
    <row r="86" spans="2:5" x14ac:dyDescent="0.35">
      <c r="B86" s="31"/>
      <c r="C86" s="31"/>
      <c r="D86" s="7">
        <v>1282764.42</v>
      </c>
    </row>
    <row r="87" spans="2:5" x14ac:dyDescent="0.35">
      <c r="B87" s="31" t="s">
        <v>3</v>
      </c>
      <c r="C87" s="33">
        <v>9.5000000000000001E-2</v>
      </c>
      <c r="D87" s="52">
        <f>D86*C87</f>
        <v>121862.61989999999</v>
      </c>
    </row>
    <row r="88" spans="2:5" x14ac:dyDescent="0.35">
      <c r="B88" s="31" t="s">
        <v>19</v>
      </c>
      <c r="C88" s="33">
        <v>5.0000000000000001E-3</v>
      </c>
      <c r="D88" s="52">
        <f>D86*C88</f>
        <v>6413.8220999999994</v>
      </c>
    </row>
    <row r="89" spans="2:5" x14ac:dyDescent="0.35">
      <c r="B89" s="31" t="s">
        <v>4</v>
      </c>
      <c r="C89" s="35">
        <v>0.08</v>
      </c>
      <c r="D89" s="52">
        <f>D86*C89</f>
        <v>102621.15359999999</v>
      </c>
    </row>
    <row r="90" spans="2:5" x14ac:dyDescent="0.35">
      <c r="B90" s="31" t="s">
        <v>56</v>
      </c>
      <c r="C90" s="35"/>
      <c r="D90" s="53">
        <v>180674.02</v>
      </c>
    </row>
    <row r="91" spans="2:5" x14ac:dyDescent="0.35">
      <c r="B91" s="31" t="s">
        <v>60</v>
      </c>
      <c r="C91" s="31"/>
      <c r="D91" s="34">
        <f>SUM(D87:D90)</f>
        <v>411571.61560000002</v>
      </c>
    </row>
    <row r="93" spans="2:5" x14ac:dyDescent="0.35">
      <c r="B93" s="31" t="s">
        <v>17</v>
      </c>
      <c r="C93" s="31" t="s">
        <v>73</v>
      </c>
      <c r="D93" s="31" t="s">
        <v>52</v>
      </c>
      <c r="E93" s="7">
        <v>531391.5</v>
      </c>
    </row>
    <row r="94" spans="2:5" x14ac:dyDescent="0.35">
      <c r="B94" s="31"/>
      <c r="C94" s="31"/>
      <c r="D94" s="77">
        <f>SUM(E93:E96)</f>
        <v>1316493.3599999999</v>
      </c>
      <c r="E94" s="7">
        <v>708685.38</v>
      </c>
    </row>
    <row r="95" spans="2:5" x14ac:dyDescent="0.35">
      <c r="B95" s="31" t="s">
        <v>3</v>
      </c>
      <c r="C95" s="33">
        <v>9.5000000000000001E-2</v>
      </c>
      <c r="D95" s="52">
        <f>D94*C95</f>
        <v>125066.86919999999</v>
      </c>
      <c r="E95" s="7">
        <v>76416.479999999996</v>
      </c>
    </row>
    <row r="96" spans="2:5" x14ac:dyDescent="0.35">
      <c r="B96" s="31" t="s">
        <v>19</v>
      </c>
      <c r="C96" s="33">
        <v>5.0000000000000001E-3</v>
      </c>
      <c r="D96" s="52">
        <f>D94*C96</f>
        <v>6582.4667999999992</v>
      </c>
      <c r="E96" s="7"/>
    </row>
    <row r="97" spans="2:4" x14ac:dyDescent="0.35">
      <c r="B97" s="31" t="s">
        <v>4</v>
      </c>
      <c r="C97" s="35">
        <v>0.08</v>
      </c>
      <c r="D97" s="52">
        <f>D94*C97</f>
        <v>105319.46879999999</v>
      </c>
    </row>
    <row r="98" spans="2:4" x14ac:dyDescent="0.35">
      <c r="B98" s="31" t="s">
        <v>56</v>
      </c>
      <c r="C98" s="35"/>
      <c r="D98" s="53">
        <v>249849.82000000004</v>
      </c>
    </row>
    <row r="99" spans="2:4" x14ac:dyDescent="0.35">
      <c r="B99" s="31" t="s">
        <v>60</v>
      </c>
      <c r="C99" s="31"/>
      <c r="D99" s="52">
        <f>SUM(D95:D98)</f>
        <v>486818.62479999999</v>
      </c>
    </row>
    <row r="101" spans="2:4" x14ac:dyDescent="0.35">
      <c r="B101" s="31" t="s">
        <v>17</v>
      </c>
      <c r="C101" s="31" t="s">
        <v>74</v>
      </c>
      <c r="D101" s="31" t="s">
        <v>52</v>
      </c>
    </row>
    <row r="102" spans="2:4" x14ac:dyDescent="0.35">
      <c r="B102" s="31"/>
      <c r="C102" s="31"/>
      <c r="D102" s="7">
        <v>747215.58</v>
      </c>
    </row>
    <row r="103" spans="2:4" x14ac:dyDescent="0.35">
      <c r="B103" s="31" t="s">
        <v>3</v>
      </c>
      <c r="C103" s="33">
        <v>9.5000000000000001E-2</v>
      </c>
      <c r="D103" s="52">
        <f>D102*C103</f>
        <v>70985.480100000001</v>
      </c>
    </row>
    <row r="104" spans="2:4" x14ac:dyDescent="0.35">
      <c r="B104" s="31" t="s">
        <v>19</v>
      </c>
      <c r="C104" s="33">
        <v>5.0000000000000001E-3</v>
      </c>
      <c r="D104" s="52">
        <f>D102*C104</f>
        <v>3736.0778999999998</v>
      </c>
    </row>
    <row r="105" spans="2:4" x14ac:dyDescent="0.35">
      <c r="B105" s="31" t="s">
        <v>4</v>
      </c>
      <c r="C105" s="35">
        <v>0.08</v>
      </c>
      <c r="D105" s="52">
        <f>D102*C105</f>
        <v>59777.246399999996</v>
      </c>
    </row>
    <row r="106" spans="2:4" x14ac:dyDescent="0.35">
      <c r="B106" s="31" t="s">
        <v>56</v>
      </c>
      <c r="C106" s="35"/>
      <c r="D106" s="53">
        <v>173898.37</v>
      </c>
    </row>
    <row r="107" spans="2:4" x14ac:dyDescent="0.35">
      <c r="B107" s="31" t="s">
        <v>60</v>
      </c>
      <c r="C107" s="31"/>
      <c r="D107" s="52">
        <f>SUM(D103:D106)</f>
        <v>308397.17440000002</v>
      </c>
    </row>
  </sheetData>
  <conditionalFormatting sqref="D50">
    <cfRule type="expression" dxfId="7" priority="14">
      <formula>RIGHT($A52,5)=" Итог"</formula>
    </cfRule>
  </conditionalFormatting>
  <conditionalFormatting sqref="D58">
    <cfRule type="expression" dxfId="6" priority="13">
      <formula>RIGHT($A60,5)=" Итог"</formula>
    </cfRule>
  </conditionalFormatting>
  <conditionalFormatting sqref="D66">
    <cfRule type="expression" dxfId="5" priority="12">
      <formula>RIGHT($A68,5)=" Итог"</formula>
    </cfRule>
  </conditionalFormatting>
  <conditionalFormatting sqref="D74">
    <cfRule type="expression" dxfId="4" priority="9">
      <formula>RIGHT($A74,5)=" Итог"</formula>
    </cfRule>
  </conditionalFormatting>
  <conditionalFormatting sqref="D82">
    <cfRule type="expression" dxfId="3" priority="7">
      <formula>RIGHT($A82,5)=" Итог"</formula>
    </cfRule>
  </conditionalFormatting>
  <conditionalFormatting sqref="D90">
    <cfRule type="expression" dxfId="2" priority="5">
      <formula>RIGHT($A90,5)=" Итог"</formula>
    </cfRule>
  </conditionalFormatting>
  <conditionalFormatting sqref="D98">
    <cfRule type="expression" dxfId="1" priority="3">
      <formula>RIGHT($A98,5)=" Итог"</formula>
    </cfRule>
  </conditionalFormatting>
  <conditionalFormatting sqref="D106">
    <cfRule type="expression" dxfId="0" priority="1">
      <formula>RIGHT($A106,5)=" Итог"</formula>
    </cfRule>
  </conditionalFormatting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2F1AB-033E-4100-9E9F-AC5CDF77F119}">
  <dimension ref="B2:J72"/>
  <sheetViews>
    <sheetView tabSelected="1" topLeftCell="A55" workbookViewId="0">
      <selection activeCell="J69" sqref="J69"/>
    </sheetView>
  </sheetViews>
  <sheetFormatPr defaultRowHeight="14.5" x14ac:dyDescent="0.35"/>
  <cols>
    <col min="3" max="3" width="12.1796875" bestFit="1" customWidth="1"/>
    <col min="4" max="4" width="12.26953125" customWidth="1"/>
    <col min="8" max="8" width="19.6328125" customWidth="1"/>
  </cols>
  <sheetData>
    <row r="2" spans="2:8" x14ac:dyDescent="0.35">
      <c r="B2" t="s">
        <v>18</v>
      </c>
      <c r="C2" t="s">
        <v>11</v>
      </c>
      <c r="D2" s="31" t="s">
        <v>52</v>
      </c>
      <c r="G2" s="47">
        <v>2023</v>
      </c>
    </row>
    <row r="3" spans="2:8" x14ac:dyDescent="0.35">
      <c r="D3" s="8">
        <v>1251422.57</v>
      </c>
      <c r="F3" s="31" t="s">
        <v>18</v>
      </c>
      <c r="G3" s="31" t="s">
        <v>51</v>
      </c>
      <c r="H3" s="31" t="s">
        <v>52</v>
      </c>
    </row>
    <row r="4" spans="2:8" x14ac:dyDescent="0.35">
      <c r="B4" t="s">
        <v>3</v>
      </c>
      <c r="C4" s="2">
        <v>0.12</v>
      </c>
      <c r="D4" s="3">
        <f>D3*C4</f>
        <v>150170.7084</v>
      </c>
      <c r="F4" s="31"/>
      <c r="G4" s="31"/>
      <c r="H4" s="8">
        <v>163911.72</v>
      </c>
    </row>
    <row r="5" spans="2:8" x14ac:dyDescent="0.35">
      <c r="B5" t="s">
        <v>4</v>
      </c>
      <c r="C5" s="2">
        <v>0.05</v>
      </c>
      <c r="D5" s="3">
        <f>D3*C5</f>
        <v>62571.128500000006</v>
      </c>
      <c r="F5" s="31" t="s">
        <v>3</v>
      </c>
      <c r="G5" s="37">
        <v>0.12</v>
      </c>
      <c r="H5" s="34">
        <f>H4*G5</f>
        <v>19669.4064</v>
      </c>
    </row>
    <row r="6" spans="2:8" x14ac:dyDescent="0.35">
      <c r="B6" t="s">
        <v>10</v>
      </c>
      <c r="D6">
        <v>11250</v>
      </c>
      <c r="F6" s="31" t="s">
        <v>4</v>
      </c>
      <c r="G6" s="37">
        <v>0.05</v>
      </c>
      <c r="H6" s="34">
        <f>H4*G6</f>
        <v>8195.5860000000011</v>
      </c>
    </row>
    <row r="7" spans="2:8" x14ac:dyDescent="0.35">
      <c r="F7" s="31" t="s">
        <v>10</v>
      </c>
      <c r="G7" s="31"/>
      <c r="H7" s="43">
        <v>11250</v>
      </c>
    </row>
    <row r="8" spans="2:8" x14ac:dyDescent="0.35">
      <c r="B8" t="s">
        <v>18</v>
      </c>
      <c r="C8" t="s">
        <v>16</v>
      </c>
      <c r="D8" s="31" t="s">
        <v>52</v>
      </c>
    </row>
    <row r="9" spans="2:8" x14ac:dyDescent="0.35">
      <c r="D9" s="8">
        <v>219497.04</v>
      </c>
      <c r="F9" s="31" t="s">
        <v>18</v>
      </c>
      <c r="G9" s="31" t="s">
        <v>54</v>
      </c>
      <c r="H9" s="31" t="s">
        <v>52</v>
      </c>
    </row>
    <row r="10" spans="2:8" x14ac:dyDescent="0.35">
      <c r="B10" t="s">
        <v>3</v>
      </c>
      <c r="C10" s="2">
        <v>0.12</v>
      </c>
      <c r="D10" s="3">
        <f>D9*C10</f>
        <v>26339.644799999998</v>
      </c>
      <c r="F10" s="31"/>
      <c r="G10" s="31"/>
      <c r="H10" s="8">
        <v>179987.16</v>
      </c>
    </row>
    <row r="11" spans="2:8" x14ac:dyDescent="0.35">
      <c r="B11" t="s">
        <v>4</v>
      </c>
      <c r="C11" s="2">
        <v>0.05</v>
      </c>
      <c r="D11" s="3">
        <f>D9*C11</f>
        <v>10974.852000000001</v>
      </c>
      <c r="F11" s="31" t="s">
        <v>3</v>
      </c>
      <c r="G11" s="37">
        <v>0.12</v>
      </c>
      <c r="H11" s="34">
        <f>H10*G11</f>
        <v>21598.459200000001</v>
      </c>
    </row>
    <row r="12" spans="2:8" x14ac:dyDescent="0.35">
      <c r="B12" t="s">
        <v>10</v>
      </c>
      <c r="D12" s="15">
        <v>11250</v>
      </c>
      <c r="F12" s="31" t="s">
        <v>4</v>
      </c>
      <c r="G12" s="37">
        <v>0.05</v>
      </c>
      <c r="H12" s="34">
        <f>H10*G12</f>
        <v>8999.3580000000002</v>
      </c>
    </row>
    <row r="13" spans="2:8" x14ac:dyDescent="0.35">
      <c r="F13" s="31" t="s">
        <v>10</v>
      </c>
      <c r="G13" s="31"/>
      <c r="H13" s="43">
        <v>11250</v>
      </c>
    </row>
    <row r="14" spans="2:8" x14ac:dyDescent="0.35">
      <c r="B14" t="s">
        <v>18</v>
      </c>
      <c r="C14" t="s">
        <v>21</v>
      </c>
      <c r="D14" s="31" t="s">
        <v>52</v>
      </c>
    </row>
    <row r="15" spans="2:8" x14ac:dyDescent="0.35">
      <c r="D15" s="8">
        <v>180031.02</v>
      </c>
      <c r="F15" s="31" t="s">
        <v>18</v>
      </c>
      <c r="G15" s="31" t="s">
        <v>57</v>
      </c>
      <c r="H15" s="31" t="s">
        <v>52</v>
      </c>
    </row>
    <row r="16" spans="2:8" x14ac:dyDescent="0.35">
      <c r="B16" t="s">
        <v>3</v>
      </c>
      <c r="C16" s="2">
        <v>0.12</v>
      </c>
      <c r="D16" s="3">
        <f>D15*C16</f>
        <v>21603.722399999999</v>
      </c>
      <c r="F16" s="31"/>
      <c r="G16" s="31"/>
      <c r="H16" s="42">
        <v>391523.22</v>
      </c>
    </row>
    <row r="17" spans="2:8" x14ac:dyDescent="0.35">
      <c r="B17" t="s">
        <v>4</v>
      </c>
      <c r="C17" s="2">
        <v>0.05</v>
      </c>
      <c r="D17" s="3">
        <f>D15*C17</f>
        <v>9001.5509999999995</v>
      </c>
      <c r="F17" s="31" t="s">
        <v>3</v>
      </c>
      <c r="G17" s="37">
        <v>0.12</v>
      </c>
      <c r="H17" s="34">
        <f>H16*G17</f>
        <v>46982.786399999997</v>
      </c>
    </row>
    <row r="18" spans="2:8" x14ac:dyDescent="0.35">
      <c r="B18" t="s">
        <v>10</v>
      </c>
      <c r="D18" s="15">
        <v>11250</v>
      </c>
      <c r="F18" s="31" t="s">
        <v>4</v>
      </c>
      <c r="G18" s="37">
        <v>0.05</v>
      </c>
      <c r="H18" s="34">
        <f>H16*G18</f>
        <v>19576.161</v>
      </c>
    </row>
    <row r="19" spans="2:8" x14ac:dyDescent="0.35">
      <c r="F19" s="31" t="s">
        <v>10</v>
      </c>
      <c r="G19" s="31"/>
      <c r="H19" s="43">
        <v>11250</v>
      </c>
    </row>
    <row r="20" spans="2:8" x14ac:dyDescent="0.35">
      <c r="B20" t="s">
        <v>18</v>
      </c>
      <c r="C20" t="s">
        <v>43</v>
      </c>
      <c r="D20" s="31" t="s">
        <v>52</v>
      </c>
      <c r="F20" s="50" t="s">
        <v>59</v>
      </c>
      <c r="G20" s="31"/>
      <c r="H20" s="52">
        <v>13902.77</v>
      </c>
    </row>
    <row r="21" spans="2:8" x14ac:dyDescent="0.35">
      <c r="D21" s="8">
        <v>437393.82</v>
      </c>
      <c r="F21" s="31" t="s">
        <v>60</v>
      </c>
      <c r="G21" s="31"/>
      <c r="H21" s="34">
        <f>SUM(H17:H20)</f>
        <v>91711.717400000009</v>
      </c>
    </row>
    <row r="22" spans="2:8" x14ac:dyDescent="0.35">
      <c r="B22" t="s">
        <v>3</v>
      </c>
      <c r="C22" s="2">
        <v>0.12</v>
      </c>
      <c r="D22" s="3">
        <f>D21*C22</f>
        <v>52487.258399999999</v>
      </c>
    </row>
    <row r="23" spans="2:8" x14ac:dyDescent="0.35">
      <c r="B23" t="s">
        <v>4</v>
      </c>
      <c r="C23" s="2">
        <v>0.05</v>
      </c>
      <c r="D23" s="3">
        <f>D21*C23</f>
        <v>21869.691000000003</v>
      </c>
      <c r="F23" s="31" t="s">
        <v>18</v>
      </c>
      <c r="G23" s="31" t="s">
        <v>64</v>
      </c>
      <c r="H23" s="31" t="s">
        <v>52</v>
      </c>
    </row>
    <row r="24" spans="2:8" x14ac:dyDescent="0.35">
      <c r="B24" t="s">
        <v>10</v>
      </c>
      <c r="D24" s="15">
        <v>11250</v>
      </c>
      <c r="F24" s="31"/>
      <c r="G24" s="31"/>
      <c r="H24">
        <v>263177.8</v>
      </c>
    </row>
    <row r="25" spans="2:8" x14ac:dyDescent="0.35">
      <c r="F25" s="31" t="s">
        <v>3</v>
      </c>
      <c r="G25" s="37">
        <v>0.12</v>
      </c>
      <c r="H25" s="34">
        <f>H24*G25</f>
        <v>31581.335999999996</v>
      </c>
    </row>
    <row r="26" spans="2:8" x14ac:dyDescent="0.35">
      <c r="B26" s="31" t="s">
        <v>18</v>
      </c>
      <c r="C26" s="31" t="s">
        <v>48</v>
      </c>
      <c r="D26" s="31" t="s">
        <v>52</v>
      </c>
      <c r="F26" s="31" t="s">
        <v>4</v>
      </c>
      <c r="G26" s="37">
        <v>0.05</v>
      </c>
      <c r="H26" s="34">
        <f>H24*G26</f>
        <v>13158.89</v>
      </c>
    </row>
    <row r="27" spans="2:8" x14ac:dyDescent="0.35">
      <c r="B27" s="31"/>
      <c r="C27" s="31"/>
      <c r="D27" s="42">
        <v>235174.8</v>
      </c>
      <c r="F27" s="31" t="s">
        <v>10</v>
      </c>
      <c r="G27" s="31"/>
      <c r="H27" s="43">
        <v>11250</v>
      </c>
    </row>
    <row r="28" spans="2:8" x14ac:dyDescent="0.35">
      <c r="B28" s="31" t="s">
        <v>3</v>
      </c>
      <c r="C28" s="37">
        <v>0.12</v>
      </c>
      <c r="D28" s="34">
        <f>D27*C28</f>
        <v>28220.975999999999</v>
      </c>
      <c r="F28" s="50" t="s">
        <v>59</v>
      </c>
      <c r="G28" s="31"/>
      <c r="H28" s="60">
        <v>11129</v>
      </c>
    </row>
    <row r="29" spans="2:8" x14ac:dyDescent="0.35">
      <c r="B29" s="31" t="s">
        <v>4</v>
      </c>
      <c r="C29" s="37">
        <v>0.05</v>
      </c>
      <c r="D29" s="34">
        <f>D27*C29</f>
        <v>11758.74</v>
      </c>
      <c r="F29" s="31" t="s">
        <v>60</v>
      </c>
      <c r="G29" s="31"/>
      <c r="H29" s="34">
        <f>SUM(H25:H28)</f>
        <v>67119.225999999995</v>
      </c>
    </row>
    <row r="30" spans="2:8" x14ac:dyDescent="0.35">
      <c r="B30" s="31" t="s">
        <v>10</v>
      </c>
      <c r="C30" s="31"/>
      <c r="D30" s="43">
        <v>11250</v>
      </c>
    </row>
    <row r="31" spans="2:8" x14ac:dyDescent="0.35">
      <c r="F31" s="31" t="s">
        <v>18</v>
      </c>
      <c r="G31" s="31" t="s">
        <v>66</v>
      </c>
      <c r="H31" s="31" t="s">
        <v>52</v>
      </c>
    </row>
    <row r="32" spans="2:8" x14ac:dyDescent="0.35">
      <c r="B32" s="31" t="s">
        <v>18</v>
      </c>
      <c r="C32" s="31" t="s">
        <v>50</v>
      </c>
      <c r="D32" s="31" t="s">
        <v>52</v>
      </c>
      <c r="F32" s="31"/>
      <c r="G32" s="31"/>
      <c r="H32" s="8">
        <v>380123.82</v>
      </c>
    </row>
    <row r="33" spans="2:8" x14ac:dyDescent="0.35">
      <c r="B33" s="31"/>
      <c r="C33" s="31"/>
      <c r="D33" s="8">
        <v>264280.86</v>
      </c>
      <c r="F33" s="31" t="s">
        <v>3</v>
      </c>
      <c r="G33" s="37">
        <v>0.12</v>
      </c>
      <c r="H33" s="34">
        <f>H32*G33</f>
        <v>45614.858399999997</v>
      </c>
    </row>
    <row r="34" spans="2:8" x14ac:dyDescent="0.35">
      <c r="B34" s="31" t="s">
        <v>3</v>
      </c>
      <c r="C34" s="37">
        <v>0.12</v>
      </c>
      <c r="D34" s="34">
        <f>D33*C34</f>
        <v>31713.703199999996</v>
      </c>
      <c r="F34" s="31" t="s">
        <v>4</v>
      </c>
      <c r="G34" s="37">
        <v>0.05</v>
      </c>
      <c r="H34" s="34">
        <f>H32*G34</f>
        <v>19006.191000000003</v>
      </c>
    </row>
    <row r="35" spans="2:8" x14ac:dyDescent="0.35">
      <c r="B35" s="31" t="s">
        <v>4</v>
      </c>
      <c r="C35" s="37">
        <v>0.05</v>
      </c>
      <c r="D35" s="34">
        <f>D33*C35</f>
        <v>13214.043</v>
      </c>
      <c r="F35" s="31" t="s">
        <v>10</v>
      </c>
      <c r="G35" s="31"/>
      <c r="H35" s="43">
        <v>11250</v>
      </c>
    </row>
    <row r="36" spans="2:8" x14ac:dyDescent="0.35">
      <c r="B36" s="31" t="s">
        <v>10</v>
      </c>
      <c r="C36" s="31"/>
      <c r="D36" s="43">
        <v>11250</v>
      </c>
      <c r="F36" s="50" t="s">
        <v>59</v>
      </c>
      <c r="G36" s="31"/>
      <c r="H36" s="60">
        <v>29780.91</v>
      </c>
    </row>
    <row r="37" spans="2:8" x14ac:dyDescent="0.35">
      <c r="F37" s="31" t="s">
        <v>60</v>
      </c>
      <c r="G37" s="31"/>
      <c r="H37" s="34">
        <f>SUM(H33:H36)</f>
        <v>105651.95940000001</v>
      </c>
    </row>
    <row r="39" spans="2:8" x14ac:dyDescent="0.35">
      <c r="F39" s="31" t="s">
        <v>18</v>
      </c>
      <c r="G39" s="31" t="s">
        <v>69</v>
      </c>
      <c r="H39" s="31" t="s">
        <v>52</v>
      </c>
    </row>
    <row r="40" spans="2:8" x14ac:dyDescent="0.35">
      <c r="F40" s="31"/>
      <c r="G40" s="31"/>
      <c r="H40" s="8">
        <v>440312.22</v>
      </c>
    </row>
    <row r="41" spans="2:8" x14ac:dyDescent="0.35">
      <c r="F41" s="31" t="s">
        <v>3</v>
      </c>
      <c r="G41" s="37">
        <v>0.12</v>
      </c>
      <c r="H41" s="34">
        <f>H40*G41</f>
        <v>52837.466399999998</v>
      </c>
    </row>
    <row r="42" spans="2:8" x14ac:dyDescent="0.35">
      <c r="F42" s="31" t="s">
        <v>4</v>
      </c>
      <c r="G42" s="37">
        <v>0.05</v>
      </c>
      <c r="H42" s="34">
        <f>H40*G42</f>
        <v>22015.611000000001</v>
      </c>
    </row>
    <row r="43" spans="2:8" x14ac:dyDescent="0.35">
      <c r="F43" s="31" t="s">
        <v>10</v>
      </c>
      <c r="G43" s="31"/>
      <c r="H43" s="43">
        <v>11250</v>
      </c>
    </row>
    <row r="44" spans="2:8" x14ac:dyDescent="0.35">
      <c r="F44" s="50" t="s">
        <v>59</v>
      </c>
      <c r="G44" s="31"/>
      <c r="H44" s="69">
        <v>23433.200000000001</v>
      </c>
    </row>
    <row r="45" spans="2:8" x14ac:dyDescent="0.35">
      <c r="F45" s="31" t="s">
        <v>60</v>
      </c>
      <c r="G45" s="31"/>
      <c r="H45" s="34">
        <f>SUM(H41:H44)</f>
        <v>109536.27739999999</v>
      </c>
    </row>
    <row r="47" spans="2:8" x14ac:dyDescent="0.35">
      <c r="F47" s="31" t="s">
        <v>18</v>
      </c>
      <c r="G47" s="31" t="s">
        <v>70</v>
      </c>
      <c r="H47" s="31" t="s">
        <v>52</v>
      </c>
    </row>
    <row r="48" spans="2:8" x14ac:dyDescent="0.35">
      <c r="F48" s="31"/>
      <c r="G48" s="31"/>
      <c r="H48" s="8">
        <v>536216.4</v>
      </c>
    </row>
    <row r="49" spans="6:10" x14ac:dyDescent="0.35">
      <c r="F49" s="31" t="s">
        <v>3</v>
      </c>
      <c r="G49" s="37">
        <v>0.12</v>
      </c>
      <c r="H49" s="52">
        <f>H48*G49</f>
        <v>64345.968000000001</v>
      </c>
    </row>
    <row r="50" spans="6:10" x14ac:dyDescent="0.35">
      <c r="F50" s="31" t="s">
        <v>4</v>
      </c>
      <c r="G50" s="37">
        <v>0.05</v>
      </c>
      <c r="H50" s="52">
        <f>H48*G50</f>
        <v>26810.820000000003</v>
      </c>
    </row>
    <row r="51" spans="6:10" x14ac:dyDescent="0.35">
      <c r="F51" s="31" t="s">
        <v>10</v>
      </c>
      <c r="G51" s="31"/>
      <c r="H51" s="52">
        <v>11250</v>
      </c>
    </row>
    <row r="52" spans="6:10" x14ac:dyDescent="0.35">
      <c r="F52" s="50" t="s">
        <v>59</v>
      </c>
      <c r="G52" s="31"/>
      <c r="H52" s="14">
        <v>22934.3</v>
      </c>
      <c r="J52" s="8"/>
    </row>
    <row r="53" spans="6:10" x14ac:dyDescent="0.35">
      <c r="F53" s="50" t="s">
        <v>72</v>
      </c>
      <c r="G53" s="31"/>
      <c r="H53" s="74">
        <v>8456.94</v>
      </c>
    </row>
    <row r="54" spans="6:10" x14ac:dyDescent="0.35">
      <c r="F54" s="31" t="s">
        <v>60</v>
      </c>
      <c r="G54" s="31"/>
      <c r="H54" s="34">
        <f>SUM(H49:H53)</f>
        <v>133798.02799999999</v>
      </c>
    </row>
    <row r="56" spans="6:10" x14ac:dyDescent="0.35">
      <c r="F56" s="31" t="s">
        <v>18</v>
      </c>
      <c r="G56" s="31" t="s">
        <v>73</v>
      </c>
      <c r="H56" s="31" t="s">
        <v>52</v>
      </c>
    </row>
    <row r="57" spans="6:10" x14ac:dyDescent="0.35">
      <c r="F57" s="31"/>
      <c r="G57" s="31"/>
      <c r="H57" s="8">
        <v>569705.69999999995</v>
      </c>
    </row>
    <row r="58" spans="6:10" x14ac:dyDescent="0.35">
      <c r="F58" s="31" t="s">
        <v>3</v>
      </c>
      <c r="G58" s="37">
        <v>0.12</v>
      </c>
      <c r="H58" s="52">
        <f>H57*G58</f>
        <v>68364.683999999994</v>
      </c>
    </row>
    <row r="59" spans="6:10" x14ac:dyDescent="0.35">
      <c r="F59" s="31" t="s">
        <v>4</v>
      </c>
      <c r="G59" s="37">
        <v>0.05</v>
      </c>
      <c r="H59" s="52">
        <f>H57*G59</f>
        <v>28485.285</v>
      </c>
    </row>
    <row r="60" spans="6:10" x14ac:dyDescent="0.35">
      <c r="F60" s="31" t="s">
        <v>10</v>
      </c>
      <c r="G60" s="31"/>
      <c r="H60" s="52">
        <v>11250</v>
      </c>
    </row>
    <row r="61" spans="6:10" x14ac:dyDescent="0.35">
      <c r="F61" s="50" t="s">
        <v>59</v>
      </c>
      <c r="G61" s="31"/>
      <c r="H61" s="76">
        <v>14556.47</v>
      </c>
    </row>
    <row r="62" spans="6:10" x14ac:dyDescent="0.35">
      <c r="F62" s="50" t="s">
        <v>72</v>
      </c>
      <c r="G62" s="31"/>
      <c r="H62" s="75">
        <v>50402.76</v>
      </c>
    </row>
    <row r="63" spans="6:10" x14ac:dyDescent="0.35">
      <c r="F63" s="31" t="s">
        <v>60</v>
      </c>
      <c r="G63" s="31"/>
      <c r="H63" s="34">
        <f>SUM(H58:H62)</f>
        <v>173059.19899999999</v>
      </c>
    </row>
    <row r="65" spans="6:8" x14ac:dyDescent="0.35">
      <c r="F65" s="31" t="s">
        <v>18</v>
      </c>
      <c r="G65" s="31" t="s">
        <v>74</v>
      </c>
      <c r="H65" s="31" t="s">
        <v>52</v>
      </c>
    </row>
    <row r="66" spans="6:8" x14ac:dyDescent="0.35">
      <c r="F66" s="31"/>
      <c r="G66" s="31"/>
      <c r="H66" s="8">
        <v>958738.08</v>
      </c>
    </row>
    <row r="67" spans="6:8" x14ac:dyDescent="0.35">
      <c r="F67" s="31" t="s">
        <v>3</v>
      </c>
      <c r="G67" s="37">
        <v>0.12</v>
      </c>
      <c r="H67" s="52">
        <f>H66*G67</f>
        <v>115048.56959999999</v>
      </c>
    </row>
    <row r="68" spans="6:8" x14ac:dyDescent="0.35">
      <c r="F68" s="31" t="s">
        <v>4</v>
      </c>
      <c r="G68" s="37">
        <v>0.05</v>
      </c>
      <c r="H68" s="52">
        <f>H66*G68</f>
        <v>47936.904000000002</v>
      </c>
    </row>
    <row r="69" spans="6:8" x14ac:dyDescent="0.35">
      <c r="F69" s="31" t="s">
        <v>10</v>
      </c>
      <c r="G69" s="31"/>
      <c r="H69" s="52">
        <v>11250</v>
      </c>
    </row>
    <row r="70" spans="6:8" x14ac:dyDescent="0.35">
      <c r="F70" s="50" t="s">
        <v>59</v>
      </c>
      <c r="G70" s="31"/>
      <c r="H70" s="3">
        <v>22563.3</v>
      </c>
    </row>
    <row r="71" spans="6:8" x14ac:dyDescent="0.35">
      <c r="F71" s="50" t="s">
        <v>72</v>
      </c>
      <c r="G71" s="31"/>
      <c r="H71" s="81">
        <v>171258.69000000003</v>
      </c>
    </row>
    <row r="72" spans="6:8" x14ac:dyDescent="0.35">
      <c r="F72" s="31" t="s">
        <v>60</v>
      </c>
      <c r="G72" s="31"/>
      <c r="H72" s="34">
        <f>SUM(H67:H71)</f>
        <v>368057.46360000002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4F1A0-C9FF-4C9A-A5DC-14ADDD7E8874}">
  <dimension ref="B2:I57"/>
  <sheetViews>
    <sheetView topLeftCell="A43" workbookViewId="0">
      <selection activeCell="F53" sqref="F53"/>
    </sheetView>
  </sheetViews>
  <sheetFormatPr defaultRowHeight="14.5" x14ac:dyDescent="0.35"/>
  <cols>
    <col min="4" max="4" width="14.26953125" bestFit="1" customWidth="1"/>
    <col min="6" max="7" width="9.7265625" bestFit="1" customWidth="1"/>
    <col min="9" max="9" width="9.7265625" bestFit="1" customWidth="1"/>
  </cols>
  <sheetData>
    <row r="2" spans="2:4" x14ac:dyDescent="0.35">
      <c r="B2" s="31" t="s">
        <v>55</v>
      </c>
      <c r="C2" s="31" t="s">
        <v>51</v>
      </c>
      <c r="D2" s="31" t="s">
        <v>14</v>
      </c>
    </row>
    <row r="3" spans="2:4" x14ac:dyDescent="0.35">
      <c r="B3" s="31"/>
      <c r="C3" s="31"/>
      <c r="D3" s="8">
        <v>135475.20000000001</v>
      </c>
    </row>
    <row r="4" spans="2:4" x14ac:dyDescent="0.35">
      <c r="B4" s="31" t="s">
        <v>3</v>
      </c>
      <c r="C4" s="37">
        <v>0.09</v>
      </c>
      <c r="D4" s="34">
        <f>D3*C4</f>
        <v>12192.768</v>
      </c>
    </row>
    <row r="5" spans="2:4" x14ac:dyDescent="0.35">
      <c r="B5" s="31" t="s">
        <v>4</v>
      </c>
      <c r="C5" s="37">
        <v>0.09</v>
      </c>
      <c r="D5" s="34">
        <f>D3*C5</f>
        <v>12192.768</v>
      </c>
    </row>
    <row r="6" spans="2:4" x14ac:dyDescent="0.35">
      <c r="B6" s="31" t="s">
        <v>60</v>
      </c>
      <c r="C6" s="31"/>
      <c r="D6" s="48">
        <f>SUM(D4:D5)</f>
        <v>24385.536</v>
      </c>
    </row>
    <row r="8" spans="2:4" x14ac:dyDescent="0.35">
      <c r="B8" s="31" t="s">
        <v>55</v>
      </c>
      <c r="C8" s="31" t="s">
        <v>57</v>
      </c>
      <c r="D8" s="31" t="s">
        <v>14</v>
      </c>
    </row>
    <row r="9" spans="2:4" x14ac:dyDescent="0.35">
      <c r="B9" s="31"/>
      <c r="C9" s="31"/>
      <c r="D9" s="51">
        <v>388929.6</v>
      </c>
    </row>
    <row r="10" spans="2:4" x14ac:dyDescent="0.35">
      <c r="B10" s="31" t="s">
        <v>3</v>
      </c>
      <c r="C10" s="37">
        <v>0.09</v>
      </c>
      <c r="D10" s="34">
        <f>D9*C10</f>
        <v>35003.663999999997</v>
      </c>
    </row>
    <row r="11" spans="2:4" x14ac:dyDescent="0.35">
      <c r="B11" s="31" t="s">
        <v>4</v>
      </c>
      <c r="C11" s="37">
        <v>0.09</v>
      </c>
      <c r="D11" s="34">
        <f>D9*C11</f>
        <v>35003.663999999997</v>
      </c>
    </row>
    <row r="12" spans="2:4" x14ac:dyDescent="0.35">
      <c r="B12" s="31" t="s">
        <v>56</v>
      </c>
      <c r="C12" s="37"/>
      <c r="D12" s="34">
        <v>11057.7</v>
      </c>
    </row>
    <row r="13" spans="2:4" x14ac:dyDescent="0.35">
      <c r="B13" s="31" t="s">
        <v>60</v>
      </c>
      <c r="C13" s="31"/>
      <c r="D13" s="48">
        <f>SUM(D10:D12)</f>
        <v>81065.027999999991</v>
      </c>
    </row>
    <row r="15" spans="2:4" x14ac:dyDescent="0.35">
      <c r="B15" s="31" t="s">
        <v>55</v>
      </c>
      <c r="C15" s="31" t="s">
        <v>64</v>
      </c>
      <c r="D15" s="31" t="s">
        <v>14</v>
      </c>
    </row>
    <row r="16" spans="2:4" x14ac:dyDescent="0.35">
      <c r="B16" s="31"/>
      <c r="C16" s="31"/>
      <c r="D16" s="51">
        <v>571060.80000000005</v>
      </c>
    </row>
    <row r="17" spans="2:9" x14ac:dyDescent="0.35">
      <c r="B17" s="31" t="s">
        <v>3</v>
      </c>
      <c r="C17" s="37">
        <v>0.09</v>
      </c>
      <c r="D17" s="34">
        <f>D16*C17</f>
        <v>51395.472000000002</v>
      </c>
    </row>
    <row r="18" spans="2:9" x14ac:dyDescent="0.35">
      <c r="B18" s="31" t="s">
        <v>4</v>
      </c>
      <c r="C18" s="37">
        <v>0.09</v>
      </c>
      <c r="D18" s="34">
        <f>D16*C18</f>
        <v>51395.472000000002</v>
      </c>
      <c r="H18" s="59"/>
      <c r="I18" s="3"/>
    </row>
    <row r="19" spans="2:9" x14ac:dyDescent="0.35">
      <c r="B19" s="31" t="s">
        <v>56</v>
      </c>
      <c r="C19" s="37"/>
      <c r="D19" s="34">
        <v>29518.880000000001</v>
      </c>
      <c r="F19" s="67"/>
    </row>
    <row r="20" spans="2:9" x14ac:dyDescent="0.35">
      <c r="B20" s="31" t="s">
        <v>65</v>
      </c>
      <c r="C20" s="37"/>
      <c r="D20" s="34">
        <v>15000</v>
      </c>
    </row>
    <row r="21" spans="2:9" x14ac:dyDescent="0.35">
      <c r="B21" s="31" t="s">
        <v>60</v>
      </c>
      <c r="C21" s="31"/>
      <c r="D21" s="48">
        <f>SUM(D17:D20)</f>
        <v>147309.82399999999</v>
      </c>
    </row>
    <row r="23" spans="2:9" x14ac:dyDescent="0.35">
      <c r="B23" s="31" t="s">
        <v>55</v>
      </c>
      <c r="C23" s="31" t="s">
        <v>66</v>
      </c>
      <c r="D23" s="31" t="s">
        <v>14</v>
      </c>
    </row>
    <row r="24" spans="2:9" x14ac:dyDescent="0.35">
      <c r="B24" s="31"/>
      <c r="C24" s="31"/>
      <c r="D24" s="51">
        <v>271890</v>
      </c>
    </row>
    <row r="25" spans="2:9" x14ac:dyDescent="0.35">
      <c r="B25" s="31" t="s">
        <v>3</v>
      </c>
      <c r="C25" s="37">
        <v>0.09</v>
      </c>
      <c r="D25" s="34">
        <f>D24*C25</f>
        <v>24470.1</v>
      </c>
    </row>
    <row r="26" spans="2:9" x14ac:dyDescent="0.35">
      <c r="B26" s="31" t="s">
        <v>4</v>
      </c>
      <c r="C26" s="37">
        <v>0.09</v>
      </c>
      <c r="D26" s="34">
        <f>D24*C26</f>
        <v>24470.1</v>
      </c>
    </row>
    <row r="27" spans="2:9" x14ac:dyDescent="0.35">
      <c r="B27" s="31" t="s">
        <v>56</v>
      </c>
      <c r="C27" s="37"/>
      <c r="D27" s="66">
        <v>58470.3</v>
      </c>
    </row>
    <row r="28" spans="2:9" x14ac:dyDescent="0.35">
      <c r="B28" s="31" t="s">
        <v>60</v>
      </c>
      <c r="C28" s="31"/>
      <c r="D28" s="48">
        <f>SUM(D25:D27)</f>
        <v>107410.5</v>
      </c>
    </row>
    <row r="30" spans="2:9" x14ac:dyDescent="0.35">
      <c r="B30" s="31" t="s">
        <v>55</v>
      </c>
      <c r="C30" s="31" t="s">
        <v>69</v>
      </c>
      <c r="D30" s="31" t="s">
        <v>14</v>
      </c>
    </row>
    <row r="31" spans="2:9" x14ac:dyDescent="0.35">
      <c r="B31" s="31"/>
      <c r="C31" s="31"/>
      <c r="D31" s="51">
        <v>624607.19999999995</v>
      </c>
    </row>
    <row r="32" spans="2:9" x14ac:dyDescent="0.35">
      <c r="B32" s="31" t="s">
        <v>3</v>
      </c>
      <c r="C32" s="37">
        <v>0.09</v>
      </c>
      <c r="D32" s="34">
        <f>D31*C32</f>
        <v>56214.647999999994</v>
      </c>
      <c r="F32" s="3"/>
    </row>
    <row r="33" spans="2:7" x14ac:dyDescent="0.35">
      <c r="B33" s="31" t="s">
        <v>4</v>
      </c>
      <c r="C33" s="37">
        <v>0.09</v>
      </c>
      <c r="D33" s="34">
        <f>D31*C33</f>
        <v>56214.647999999994</v>
      </c>
    </row>
    <row r="34" spans="2:7" x14ac:dyDescent="0.35">
      <c r="B34" s="31" t="s">
        <v>56</v>
      </c>
      <c r="C34" s="37"/>
      <c r="D34" s="66">
        <v>40981.5</v>
      </c>
    </row>
    <row r="35" spans="2:7" x14ac:dyDescent="0.35">
      <c r="B35" s="31" t="s">
        <v>60</v>
      </c>
      <c r="C35" s="31"/>
      <c r="D35" s="48">
        <f>SUM(D32:D34)</f>
        <v>153410.79599999997</v>
      </c>
      <c r="F35" s="71"/>
      <c r="G35" s="3"/>
    </row>
    <row r="37" spans="2:7" x14ac:dyDescent="0.35">
      <c r="B37" s="31" t="s">
        <v>55</v>
      </c>
      <c r="C37" s="31" t="s">
        <v>70</v>
      </c>
      <c r="D37" s="31" t="s">
        <v>14</v>
      </c>
    </row>
    <row r="38" spans="2:7" x14ac:dyDescent="0.35">
      <c r="B38" s="31"/>
      <c r="C38" s="31"/>
      <c r="D38" s="51">
        <v>273844.8</v>
      </c>
    </row>
    <row r="39" spans="2:7" x14ac:dyDescent="0.35">
      <c r="B39" s="31" t="s">
        <v>3</v>
      </c>
      <c r="C39" s="37">
        <v>0.09</v>
      </c>
      <c r="D39" s="34">
        <f>D38*C39</f>
        <v>24646.031999999999</v>
      </c>
    </row>
    <row r="40" spans="2:7" x14ac:dyDescent="0.35">
      <c r="B40" s="31" t="s">
        <v>4</v>
      </c>
      <c r="C40" s="37">
        <v>0.09</v>
      </c>
      <c r="D40" s="34">
        <f>D38*C40</f>
        <v>24646.031999999999</v>
      </c>
    </row>
    <row r="41" spans="2:7" x14ac:dyDescent="0.35">
      <c r="B41" s="31" t="s">
        <v>56</v>
      </c>
      <c r="C41" s="37"/>
      <c r="D41" s="66">
        <v>45709.4</v>
      </c>
    </row>
    <row r="42" spans="2:7" x14ac:dyDescent="0.35">
      <c r="B42" s="31" t="s">
        <v>60</v>
      </c>
      <c r="C42" s="31"/>
      <c r="D42" s="48">
        <f>SUM(D39:D41)</f>
        <v>95001.464000000007</v>
      </c>
    </row>
    <row r="44" spans="2:7" x14ac:dyDescent="0.35">
      <c r="B44" s="31" t="s">
        <v>55</v>
      </c>
      <c r="C44" s="31" t="s">
        <v>73</v>
      </c>
      <c r="D44" s="31" t="s">
        <v>14</v>
      </c>
    </row>
    <row r="45" spans="2:7" x14ac:dyDescent="0.35">
      <c r="B45" s="31"/>
      <c r="C45" s="31"/>
      <c r="D45" s="51">
        <v>0</v>
      </c>
    </row>
    <row r="46" spans="2:7" x14ac:dyDescent="0.35">
      <c r="B46" s="31" t="s">
        <v>3</v>
      </c>
      <c r="C46" s="37">
        <v>0.09</v>
      </c>
      <c r="D46" s="34">
        <f>D45*C46</f>
        <v>0</v>
      </c>
    </row>
    <row r="47" spans="2:7" x14ac:dyDescent="0.35">
      <c r="B47" s="31" t="s">
        <v>4</v>
      </c>
      <c r="C47" s="37">
        <v>0.09</v>
      </c>
      <c r="D47" s="34">
        <f>D45*C47</f>
        <v>0</v>
      </c>
    </row>
    <row r="48" spans="2:7" x14ac:dyDescent="0.35">
      <c r="B48" s="31" t="s">
        <v>56</v>
      </c>
      <c r="C48" s="37"/>
      <c r="D48" s="66">
        <v>16606.8</v>
      </c>
    </row>
    <row r="49" spans="2:6" x14ac:dyDescent="0.35">
      <c r="B49" s="31" t="s">
        <v>60</v>
      </c>
      <c r="C49" s="31"/>
      <c r="D49" s="48">
        <f>SUM(D46:D48)</f>
        <v>16606.8</v>
      </c>
    </row>
    <row r="51" spans="2:6" x14ac:dyDescent="0.35">
      <c r="B51" s="31" t="s">
        <v>55</v>
      </c>
      <c r="C51" s="31" t="s">
        <v>74</v>
      </c>
      <c r="D51" s="31" t="s">
        <v>14</v>
      </c>
    </row>
    <row r="52" spans="2:6" x14ac:dyDescent="0.35">
      <c r="B52" s="31"/>
      <c r="C52" s="31"/>
      <c r="D52" s="51">
        <v>605491.19999999995</v>
      </c>
    </row>
    <row r="53" spans="2:6" x14ac:dyDescent="0.35">
      <c r="B53" s="31" t="s">
        <v>3</v>
      </c>
      <c r="C53" s="37">
        <v>0.09</v>
      </c>
      <c r="D53" s="34">
        <f>D52*C53</f>
        <v>54494.207999999991</v>
      </c>
    </row>
    <row r="54" spans="2:6" x14ac:dyDescent="0.35">
      <c r="B54" s="31" t="s">
        <v>4</v>
      </c>
      <c r="C54" s="37">
        <v>0.09</v>
      </c>
      <c r="D54" s="34">
        <f>D52*C54</f>
        <v>54494.207999999991</v>
      </c>
      <c r="F54" s="80"/>
    </row>
    <row r="55" spans="2:6" x14ac:dyDescent="0.35">
      <c r="B55" s="31" t="s">
        <v>65</v>
      </c>
      <c r="C55" s="37"/>
      <c r="D55" s="34">
        <v>1000</v>
      </c>
      <c r="F55" s="80"/>
    </row>
    <row r="56" spans="2:6" x14ac:dyDescent="0.35">
      <c r="B56" s="31" t="s">
        <v>56</v>
      </c>
      <c r="C56" s="37"/>
      <c r="D56" s="34">
        <v>51048.3</v>
      </c>
    </row>
    <row r="57" spans="2:6" x14ac:dyDescent="0.35">
      <c r="B57" s="31" t="s">
        <v>60</v>
      </c>
      <c r="C57" s="31"/>
      <c r="D57" s="48">
        <f>SUM(D53:D56)</f>
        <v>161036.71599999999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1BFB6-6059-4EC8-8753-14272F042CA6}">
  <dimension ref="B2:P29"/>
  <sheetViews>
    <sheetView zoomScale="74" zoomScaleNormal="74" workbookViewId="0">
      <selection activeCell="J24" sqref="J24"/>
    </sheetView>
  </sheetViews>
  <sheetFormatPr defaultRowHeight="14.5" x14ac:dyDescent="0.35"/>
  <cols>
    <col min="3" max="3" width="7.1796875" customWidth="1"/>
    <col min="4" max="4" width="14.1796875" customWidth="1"/>
    <col min="5" max="5" width="12.453125" bestFit="1" customWidth="1"/>
    <col min="6" max="6" width="11.7265625" customWidth="1"/>
    <col min="7" max="7" width="11.36328125" bestFit="1" customWidth="1"/>
    <col min="8" max="8" width="12.36328125" customWidth="1"/>
    <col min="9" max="9" width="13" customWidth="1"/>
    <col min="10" max="11" width="11" bestFit="1" customWidth="1"/>
    <col min="13" max="13" width="2.26953125" customWidth="1"/>
    <col min="14" max="14" width="37.6328125" style="26" customWidth="1"/>
    <col min="15" max="15" width="16" style="18" customWidth="1"/>
    <col min="16" max="16" width="13.54296875" style="18" customWidth="1"/>
  </cols>
  <sheetData>
    <row r="2" spans="2:16" x14ac:dyDescent="0.35">
      <c r="N2" s="27" t="s">
        <v>22</v>
      </c>
      <c r="O2" s="40">
        <v>198636.48</v>
      </c>
      <c r="P2" s="39" t="s">
        <v>43</v>
      </c>
    </row>
    <row r="3" spans="2:16" x14ac:dyDescent="0.35">
      <c r="B3" s="30" t="s">
        <v>13</v>
      </c>
      <c r="C3" t="s">
        <v>16</v>
      </c>
      <c r="D3" t="s">
        <v>14</v>
      </c>
      <c r="N3" s="27" t="s">
        <v>23</v>
      </c>
      <c r="O3" s="40">
        <v>310142.64</v>
      </c>
      <c r="P3" s="39" t="s">
        <v>43</v>
      </c>
    </row>
    <row r="4" spans="2:16" x14ac:dyDescent="0.35">
      <c r="D4" s="28">
        <f>SUM(O4:O15,O17)</f>
        <v>2764518.6</v>
      </c>
      <c r="N4" s="27" t="s">
        <v>24</v>
      </c>
      <c r="O4" s="20">
        <v>109842.48</v>
      </c>
      <c r="P4" s="21" t="s">
        <v>16</v>
      </c>
    </row>
    <row r="5" spans="2:16" x14ac:dyDescent="0.35">
      <c r="B5" t="s">
        <v>3</v>
      </c>
      <c r="C5" s="2">
        <v>0.14000000000000001</v>
      </c>
      <c r="D5" s="3">
        <f>D4*C5</f>
        <v>387032.60400000005</v>
      </c>
      <c r="E5" s="17"/>
      <c r="F5" s="14"/>
      <c r="G5" s="14"/>
      <c r="H5" s="14"/>
      <c r="I5" s="16"/>
      <c r="N5" s="27" t="s">
        <v>25</v>
      </c>
      <c r="O5" s="20">
        <v>60180</v>
      </c>
      <c r="P5" s="21" t="s">
        <v>16</v>
      </c>
    </row>
    <row r="6" spans="2:16" x14ac:dyDescent="0.35">
      <c r="B6" t="s">
        <v>4</v>
      </c>
      <c r="C6" s="2">
        <v>0.08</v>
      </c>
      <c r="D6" s="3">
        <f>D4*C6</f>
        <v>221161.48800000001</v>
      </c>
      <c r="F6" s="14"/>
      <c r="G6" s="14"/>
      <c r="H6" s="14"/>
      <c r="I6" s="16"/>
      <c r="N6" s="27" t="s">
        <v>26</v>
      </c>
      <c r="O6" s="20">
        <v>247849.56</v>
      </c>
      <c r="P6" s="21" t="s">
        <v>16</v>
      </c>
    </row>
    <row r="7" spans="2:16" x14ac:dyDescent="0.35">
      <c r="D7" s="3">
        <f>SUM(D5:D6)</f>
        <v>608194.09200000006</v>
      </c>
      <c r="E7" s="17"/>
      <c r="I7" s="16"/>
      <c r="N7" s="27" t="s">
        <v>27</v>
      </c>
      <c r="O7" s="20">
        <v>248741.64</v>
      </c>
      <c r="P7" s="21" t="s">
        <v>16</v>
      </c>
    </row>
    <row r="8" spans="2:16" x14ac:dyDescent="0.35">
      <c r="F8" s="3"/>
      <c r="N8" s="27" t="s">
        <v>28</v>
      </c>
      <c r="O8" s="20">
        <v>248146.92</v>
      </c>
      <c r="P8" s="21" t="s">
        <v>16</v>
      </c>
    </row>
    <row r="9" spans="2:16" x14ac:dyDescent="0.35">
      <c r="B9" s="30" t="s">
        <v>13</v>
      </c>
      <c r="C9" t="s">
        <v>21</v>
      </c>
      <c r="D9" t="s">
        <v>14</v>
      </c>
      <c r="F9" s="13"/>
      <c r="G9" s="13"/>
      <c r="H9" s="13"/>
      <c r="I9" s="13"/>
      <c r="J9" s="13"/>
      <c r="K9" s="13"/>
      <c r="L9" s="13"/>
      <c r="N9" s="27" t="s">
        <v>29</v>
      </c>
      <c r="O9" s="20">
        <v>328542.48</v>
      </c>
      <c r="P9" s="21" t="s">
        <v>16</v>
      </c>
    </row>
    <row r="10" spans="2:16" x14ac:dyDescent="0.35">
      <c r="D10" s="29">
        <f>SUM(O16,O19)</f>
        <v>413856.72</v>
      </c>
      <c r="F10" s="13"/>
      <c r="G10" s="13"/>
      <c r="H10" s="56"/>
      <c r="I10" s="13"/>
      <c r="J10" s="13"/>
      <c r="K10" s="13"/>
      <c r="L10" s="56"/>
      <c r="N10" s="27" t="s">
        <v>30</v>
      </c>
      <c r="O10" s="20">
        <v>250525.8</v>
      </c>
      <c r="P10" s="21" t="s">
        <v>16</v>
      </c>
    </row>
    <row r="11" spans="2:16" x14ac:dyDescent="0.35">
      <c r="B11" t="s">
        <v>3</v>
      </c>
      <c r="C11" s="2">
        <v>0.14000000000000001</v>
      </c>
      <c r="D11" s="3">
        <f>D10*C11</f>
        <v>57939.940800000004</v>
      </c>
      <c r="F11" s="13"/>
      <c r="G11" s="57"/>
      <c r="H11" s="12"/>
      <c r="I11" s="13"/>
      <c r="J11" s="13"/>
      <c r="K11" s="57"/>
      <c r="L11" s="12"/>
      <c r="N11" s="27" t="s">
        <v>31</v>
      </c>
      <c r="O11" s="20">
        <v>248592.96</v>
      </c>
      <c r="P11" s="21" t="s">
        <v>16</v>
      </c>
    </row>
    <row r="12" spans="2:16" x14ac:dyDescent="0.35">
      <c r="B12" t="s">
        <v>4</v>
      </c>
      <c r="C12" s="2">
        <v>0.08</v>
      </c>
      <c r="D12" s="3">
        <f>D10*C12</f>
        <v>33108.537599999996</v>
      </c>
      <c r="F12" s="13"/>
      <c r="G12" s="57"/>
      <c r="H12" s="12"/>
      <c r="I12" s="13"/>
      <c r="J12" s="13"/>
      <c r="K12" s="57"/>
      <c r="L12" s="12"/>
      <c r="N12" s="27" t="s">
        <v>32</v>
      </c>
      <c r="O12" s="20">
        <v>249187.68</v>
      </c>
      <c r="P12" s="21" t="s">
        <v>16</v>
      </c>
    </row>
    <row r="13" spans="2:16" x14ac:dyDescent="0.35">
      <c r="D13" s="3">
        <f>SUM(D11:D12)</f>
        <v>91048.478399999993</v>
      </c>
      <c r="N13" s="27" t="s">
        <v>33</v>
      </c>
      <c r="O13" s="20">
        <v>248295.6</v>
      </c>
      <c r="P13" s="21" t="s">
        <v>16</v>
      </c>
    </row>
    <row r="14" spans="2:16" x14ac:dyDescent="0.35">
      <c r="N14" s="27" t="s">
        <v>34</v>
      </c>
      <c r="O14" s="20">
        <v>141246</v>
      </c>
      <c r="P14" s="21" t="s">
        <v>16</v>
      </c>
    </row>
    <row r="15" spans="2:16" x14ac:dyDescent="0.35">
      <c r="B15" s="30" t="s">
        <v>13</v>
      </c>
      <c r="C15" t="s">
        <v>43</v>
      </c>
      <c r="D15" t="s">
        <v>14</v>
      </c>
      <c r="F15" s="54" t="s">
        <v>13</v>
      </c>
      <c r="G15" s="31" t="s">
        <v>61</v>
      </c>
      <c r="H15" s="31" t="s">
        <v>14</v>
      </c>
      <c r="N15" s="27" t="s">
        <v>35</v>
      </c>
      <c r="O15" s="20">
        <v>262648.68</v>
      </c>
      <c r="P15" s="21" t="s">
        <v>16</v>
      </c>
    </row>
    <row r="16" spans="2:16" x14ac:dyDescent="0.35">
      <c r="D16" s="38">
        <f>O2+O3+O22+O25</f>
        <v>580677.24</v>
      </c>
      <c r="F16" s="31"/>
      <c r="G16" s="31"/>
      <c r="H16" s="55">
        <v>3759052.56</v>
      </c>
      <c r="N16" s="27" t="s">
        <v>36</v>
      </c>
      <c r="O16" s="22">
        <v>248592.96</v>
      </c>
      <c r="P16" s="23" t="s">
        <v>21</v>
      </c>
    </row>
    <row r="17" spans="2:16" x14ac:dyDescent="0.35">
      <c r="B17" t="s">
        <v>3</v>
      </c>
      <c r="C17" s="2">
        <v>0.14000000000000001</v>
      </c>
      <c r="D17" s="3">
        <f>D16*C17</f>
        <v>81294.813600000009</v>
      </c>
      <c r="F17" s="31" t="s">
        <v>3</v>
      </c>
      <c r="G17" s="37">
        <v>0.14000000000000001</v>
      </c>
      <c r="H17" s="34">
        <f>H16*G17</f>
        <v>526267.35840000003</v>
      </c>
      <c r="N17" s="27" t="s">
        <v>37</v>
      </c>
      <c r="O17" s="20">
        <v>120718.8</v>
      </c>
      <c r="P17" s="21" t="s">
        <v>16</v>
      </c>
    </row>
    <row r="18" spans="2:16" x14ac:dyDescent="0.35">
      <c r="B18" t="s">
        <v>4</v>
      </c>
      <c r="C18" s="2">
        <v>0.08</v>
      </c>
      <c r="D18" s="3">
        <f>D16*C18</f>
        <v>46454.179199999999</v>
      </c>
      <c r="F18" s="31" t="s">
        <v>4</v>
      </c>
      <c r="G18" s="37">
        <v>0.08</v>
      </c>
      <c r="H18" s="34">
        <f>H16*G18</f>
        <v>300724.20480000001</v>
      </c>
      <c r="J18" t="s">
        <v>62</v>
      </c>
      <c r="K18" t="s">
        <v>63</v>
      </c>
      <c r="N18" s="27" t="s">
        <v>38</v>
      </c>
      <c r="O18" s="24"/>
      <c r="P18" s="19">
        <v>170022.48</v>
      </c>
    </row>
    <row r="19" spans="2:16" x14ac:dyDescent="0.35">
      <c r="D19" s="3">
        <f>SUM(D17:D18)</f>
        <v>127748.99280000001</v>
      </c>
      <c r="F19" s="31"/>
      <c r="G19" s="31"/>
      <c r="H19" s="34">
        <f>SUM(H17:H18)</f>
        <v>826991.56319999998</v>
      </c>
      <c r="J19" s="58">
        <v>680092</v>
      </c>
      <c r="K19" s="58">
        <f>H19-J19</f>
        <v>146899.56319999998</v>
      </c>
      <c r="N19" s="27" t="s">
        <v>39</v>
      </c>
      <c r="O19" s="22">
        <v>165263.76</v>
      </c>
      <c r="P19" s="23" t="s">
        <v>21</v>
      </c>
    </row>
    <row r="20" spans="2:16" x14ac:dyDescent="0.35">
      <c r="N20" s="27" t="s">
        <v>40</v>
      </c>
      <c r="O20" s="25"/>
      <c r="P20" s="19">
        <v>1073280.6000000001</v>
      </c>
    </row>
    <row r="21" spans="2:16" x14ac:dyDescent="0.35">
      <c r="N21" s="27" t="s">
        <v>41</v>
      </c>
      <c r="O21" s="25"/>
      <c r="P21" s="19">
        <v>1400496.72</v>
      </c>
    </row>
    <row r="22" spans="2:16" x14ac:dyDescent="0.35">
      <c r="N22" s="27" t="s">
        <v>42</v>
      </c>
      <c r="O22" s="40">
        <v>42619.86</v>
      </c>
      <c r="P22" s="39" t="s">
        <v>43</v>
      </c>
    </row>
    <row r="24" spans="2:16" x14ac:dyDescent="0.35">
      <c r="N24" s="27"/>
      <c r="O24" s="25"/>
      <c r="P24" s="25"/>
    </row>
    <row r="25" spans="2:16" x14ac:dyDescent="0.35">
      <c r="N25" s="27" t="s">
        <v>44</v>
      </c>
      <c r="O25" s="40">
        <v>29278.26</v>
      </c>
      <c r="P25" s="39" t="s">
        <v>43</v>
      </c>
    </row>
    <row r="26" spans="2:16" x14ac:dyDescent="0.35">
      <c r="N26" s="27" t="s">
        <v>45</v>
      </c>
      <c r="O26" s="25"/>
      <c r="P26" s="19">
        <v>221161.49</v>
      </c>
    </row>
    <row r="27" spans="2:16" x14ac:dyDescent="0.35">
      <c r="N27" s="27" t="s">
        <v>46</v>
      </c>
      <c r="O27" s="25"/>
      <c r="P27" s="19">
        <v>387032.6</v>
      </c>
    </row>
    <row r="28" spans="2:16" x14ac:dyDescent="0.35">
      <c r="N28" s="27" t="s">
        <v>47</v>
      </c>
      <c r="O28" s="25"/>
      <c r="P28" s="19">
        <v>435160.55</v>
      </c>
    </row>
    <row r="29" spans="2:16" x14ac:dyDescent="0.35">
      <c r="N29"/>
      <c r="O29"/>
      <c r="P29"/>
    </row>
  </sheetData>
  <phoneticPr fontId="1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5</vt:i4>
      </vt:variant>
    </vt:vector>
  </HeadingPairs>
  <TitlesOfParts>
    <vt:vector size="5" baseType="lpstr">
      <vt:lpstr>чудик</vt:lpstr>
      <vt:lpstr>класс</vt:lpstr>
      <vt:lpstr>рост</vt:lpstr>
      <vt:lpstr>посад</vt:lpstr>
      <vt:lpstr>метро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Растворов</dc:creator>
  <cp:lastModifiedBy>user</cp:lastModifiedBy>
  <dcterms:created xsi:type="dcterms:W3CDTF">2015-06-05T18:19:34Z</dcterms:created>
  <dcterms:modified xsi:type="dcterms:W3CDTF">2023-10-09T14:29:37Z</dcterms:modified>
</cp:coreProperties>
</file>