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onthly\2024\Чарти січень\Форматування усіх чартів\2024\Ринок капіталу\"/>
    </mc:Choice>
  </mc:AlternateContent>
  <xr:revisionPtr revIDLastSave="0" documentId="13_ncr:1_{93E3F9FE-E166-4228-BBEB-F30A830978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Чарты" sheetId="14" r:id="rId1"/>
    <sheet name="charts_data_all" sheetId="18" r:id="rId2"/>
    <sheet name="Таблицы" sheetId="15" r:id="rId3"/>
    <sheet name="Корсчета" sheetId="5" r:id="rId4"/>
    <sheet name="Ставки по кр" sheetId="9" r:id="rId5"/>
    <sheet name="ОВГЗ+ставка+инфл" sheetId="10" r:id="rId6"/>
    <sheet name="деп + кр" sheetId="16" r:id="rId7"/>
    <sheet name="Sheet1" sheetId="17" r:id="rId8"/>
  </sheets>
  <definedNames>
    <definedName name="_xlnm._FilterDatabase" localSheetId="1" hidden="1">charts_data_all!$A$2:$BF$229</definedName>
    <definedName name="_xlnm._FilterDatabase" localSheetId="7" hidden="1">Sheet1!$F$58:$F$149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4" i="18" l="1" a="1"/>
  <c r="K214" i="18"/>
  <c r="K213" i="18" a="1"/>
  <c r="K213" i="18"/>
  <c r="K188" i="18" a="1"/>
  <c r="K188" i="18"/>
  <c r="K187" i="18" a="1"/>
  <c r="K187" i="18"/>
  <c r="K8" i="18" a="1"/>
  <c r="K8" i="18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L41" i="5"/>
  <c r="L40" i="5"/>
  <c r="L42" i="5"/>
  <c r="L43" i="5"/>
  <c r="L44" i="5"/>
  <c r="L45" i="5"/>
  <c r="L46" i="5"/>
  <c r="L47" i="5"/>
  <c r="L48" i="5"/>
  <c r="L49" i="5"/>
  <c r="L50" i="5"/>
  <c r="H52" i="5"/>
  <c r="I50" i="5"/>
  <c r="I49" i="5"/>
  <c r="P38" i="16"/>
  <c r="N38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P16" i="16"/>
  <c r="Q16" i="16"/>
  <c r="Q15" i="16"/>
  <c r="P33" i="16"/>
  <c r="P32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4" i="16"/>
  <c r="P35" i="16"/>
  <c r="P36" i="16"/>
  <c r="P37" i="16"/>
  <c r="P15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L38" i="16"/>
  <c r="K38" i="16"/>
  <c r="J38" i="16"/>
  <c r="I38" i="16"/>
  <c r="E37" i="10"/>
  <c r="G37" i="10"/>
  <c r="D37" i="10"/>
  <c r="D38" i="10"/>
  <c r="D36" i="10"/>
  <c r="E50" i="5"/>
  <c r="F170" i="18"/>
  <c r="F171" i="18"/>
  <c r="F172" i="18"/>
  <c r="E170" i="18"/>
  <c r="F167" i="18"/>
  <c r="F168" i="18"/>
  <c r="F169" i="18"/>
  <c r="E167" i="18"/>
  <c r="F164" i="18"/>
  <c r="F165" i="18"/>
  <c r="F166" i="18"/>
  <c r="E164" i="18"/>
  <c r="F190" i="18"/>
  <c r="F191" i="18"/>
  <c r="F192" i="18"/>
  <c r="E190" i="18"/>
  <c r="F193" i="18"/>
  <c r="F194" i="18"/>
  <c r="F195" i="18"/>
  <c r="E193" i="18"/>
  <c r="F196" i="18"/>
  <c r="F197" i="18"/>
  <c r="F198" i="18"/>
  <c r="E196" i="18"/>
  <c r="F222" i="18"/>
  <c r="F223" i="18"/>
  <c r="F224" i="18"/>
  <c r="E222" i="18"/>
  <c r="F219" i="18"/>
  <c r="F220" i="18"/>
  <c r="F221" i="18"/>
  <c r="E219" i="18"/>
  <c r="F216" i="18"/>
  <c r="F217" i="18"/>
  <c r="F218" i="18"/>
  <c r="E216" i="18"/>
  <c r="L218" i="18"/>
  <c r="L221" i="18"/>
  <c r="L224" i="18"/>
  <c r="L198" i="18"/>
  <c r="L195" i="18"/>
  <c r="L192" i="18"/>
  <c r="L164" i="18"/>
  <c r="L165" i="18"/>
  <c r="L166" i="18"/>
  <c r="L172" i="18"/>
  <c r="L169" i="18"/>
  <c r="K228" i="18"/>
  <c r="F228" i="18"/>
  <c r="K227" i="18"/>
  <c r="F227" i="18"/>
  <c r="K226" i="18"/>
  <c r="F226" i="18"/>
  <c r="C226" i="18"/>
  <c r="B226" i="18"/>
  <c r="L223" i="18"/>
  <c r="L222" i="18"/>
  <c r="D222" i="18"/>
  <c r="L220" i="18"/>
  <c r="L219" i="18"/>
  <c r="D219" i="18"/>
  <c r="L217" i="18"/>
  <c r="L216" i="18"/>
  <c r="D216" i="18"/>
  <c r="C216" i="18"/>
  <c r="B216" i="18"/>
  <c r="F214" i="18" a="1"/>
  <c r="F214" i="18"/>
  <c r="E214" i="18"/>
  <c r="F213" i="18" a="1"/>
  <c r="F213" i="18"/>
  <c r="E213" i="18"/>
  <c r="C213" i="18"/>
  <c r="B213" i="18"/>
  <c r="K211" i="18" a="1"/>
  <c r="K211" i="18"/>
  <c r="F211" i="18" a="1"/>
  <c r="F211" i="18"/>
  <c r="E211" i="18"/>
  <c r="C211" i="18"/>
  <c r="B211" i="18"/>
  <c r="K209" i="18"/>
  <c r="F209" i="18"/>
  <c r="K208" i="18"/>
  <c r="F208" i="18"/>
  <c r="K207" i="18"/>
  <c r="F207" i="18"/>
  <c r="C207" i="18"/>
  <c r="B207" i="18"/>
  <c r="B206" i="18"/>
  <c r="A206" i="18"/>
  <c r="K202" i="18"/>
  <c r="K201" i="18"/>
  <c r="K200" i="18"/>
  <c r="K176" i="18"/>
  <c r="K175" i="18"/>
  <c r="K174" i="18"/>
  <c r="L197" i="18"/>
  <c r="L196" i="18"/>
  <c r="L194" i="18"/>
  <c r="L193" i="18"/>
  <c r="L191" i="18"/>
  <c r="L190" i="18"/>
  <c r="L171" i="18"/>
  <c r="L170" i="18"/>
  <c r="L168" i="18"/>
  <c r="L167" i="18"/>
  <c r="K185" i="18" a="1"/>
  <c r="K185" i="18"/>
  <c r="K183" i="18"/>
  <c r="K182" i="18"/>
  <c r="K181" i="18"/>
  <c r="K159" i="18" a="1"/>
  <c r="K159" i="18"/>
  <c r="K157" i="18"/>
  <c r="K156" i="18"/>
  <c r="K155" i="18"/>
  <c r="F202" i="18"/>
  <c r="F201" i="18"/>
  <c r="F200" i="18"/>
  <c r="C200" i="18"/>
  <c r="B200" i="18"/>
  <c r="D196" i="18"/>
  <c r="D193" i="18"/>
  <c r="D190" i="18"/>
  <c r="C190" i="18"/>
  <c r="B190" i="18"/>
  <c r="F188" i="18" a="1"/>
  <c r="F188" i="18"/>
  <c r="E188" i="18"/>
  <c r="F187" i="18" a="1"/>
  <c r="F187" i="18"/>
  <c r="E187" i="18"/>
  <c r="C187" i="18"/>
  <c r="B187" i="18"/>
  <c r="F185" i="18" a="1"/>
  <c r="F185" i="18"/>
  <c r="E185" i="18"/>
  <c r="C185" i="18"/>
  <c r="B185" i="18"/>
  <c r="F183" i="18"/>
  <c r="F182" i="18"/>
  <c r="F181" i="18"/>
  <c r="C181" i="18"/>
  <c r="B181" i="18"/>
  <c r="B180" i="18"/>
  <c r="A180" i="18"/>
  <c r="K162" i="18" a="1"/>
  <c r="K162" i="18"/>
  <c r="K161" i="18" a="1"/>
  <c r="K161" i="18"/>
  <c r="F176" i="18"/>
  <c r="F175" i="18"/>
  <c r="F174" i="18"/>
  <c r="C174" i="18"/>
  <c r="B174" i="18"/>
  <c r="D170" i="18"/>
  <c r="D167" i="18"/>
  <c r="D164" i="18"/>
  <c r="C164" i="18"/>
  <c r="B164" i="18"/>
  <c r="F162" i="18" a="1"/>
  <c r="F162" i="18"/>
  <c r="E162" i="18"/>
  <c r="F161" i="18" a="1"/>
  <c r="F161" i="18"/>
  <c r="E161" i="18"/>
  <c r="C161" i="18"/>
  <c r="B161" i="18"/>
  <c r="F159" i="18" a="1"/>
  <c r="F159" i="18"/>
  <c r="E159" i="18"/>
  <c r="C159" i="18"/>
  <c r="B159" i="18"/>
  <c r="F157" i="18"/>
  <c r="F156" i="18"/>
  <c r="F155" i="18"/>
  <c r="C155" i="18"/>
  <c r="B155" i="18"/>
  <c r="B154" i="18"/>
  <c r="A154" i="18"/>
  <c r="L145" i="18"/>
  <c r="L144" i="18"/>
  <c r="L143" i="18"/>
  <c r="L142" i="18"/>
  <c r="L141" i="18"/>
  <c r="L140" i="18"/>
  <c r="L27" i="16"/>
  <c r="L28" i="16"/>
  <c r="L29" i="16"/>
  <c r="L30" i="16"/>
  <c r="L31" i="16"/>
  <c r="L32" i="16"/>
  <c r="L33" i="16"/>
  <c r="L34" i="16"/>
  <c r="L35" i="16"/>
  <c r="L36" i="16"/>
  <c r="K115" i="18" a="1"/>
  <c r="K115" i="18"/>
  <c r="K27" i="16"/>
  <c r="K28" i="16"/>
  <c r="K29" i="16"/>
  <c r="K30" i="16"/>
  <c r="K31" i="16"/>
  <c r="K32" i="16"/>
  <c r="K33" i="16"/>
  <c r="K34" i="16"/>
  <c r="K35" i="16"/>
  <c r="K36" i="16"/>
  <c r="K114" i="18" a="1"/>
  <c r="K114" i="18"/>
  <c r="J27" i="16"/>
  <c r="J28" i="16"/>
  <c r="J29" i="16"/>
  <c r="J30" i="16"/>
  <c r="J31" i="16"/>
  <c r="J32" i="16"/>
  <c r="J33" i="16"/>
  <c r="J34" i="16"/>
  <c r="J35" i="16"/>
  <c r="J36" i="16"/>
  <c r="K138" i="18" a="1"/>
  <c r="K138" i="18"/>
  <c r="I27" i="16"/>
  <c r="I28" i="16"/>
  <c r="I29" i="16"/>
  <c r="I30" i="16"/>
  <c r="I31" i="16"/>
  <c r="I32" i="16"/>
  <c r="I33" i="16"/>
  <c r="I34" i="16"/>
  <c r="I35" i="16"/>
  <c r="I36" i="16"/>
  <c r="K137" i="18" a="1"/>
  <c r="K137" i="18"/>
  <c r="K135" i="18" a="1"/>
  <c r="K135" i="18"/>
  <c r="F135" i="18" a="1"/>
  <c r="F135" i="18"/>
  <c r="L122" i="18"/>
  <c r="L121" i="18"/>
  <c r="L120" i="18"/>
  <c r="L119" i="18"/>
  <c r="L118" i="18"/>
  <c r="L117" i="18"/>
  <c r="K112" i="18" a="1"/>
  <c r="K112" i="18"/>
  <c r="K87" i="18" a="1"/>
  <c r="K87" i="18"/>
  <c r="F87" i="18" a="1"/>
  <c r="F87" i="18"/>
  <c r="E87" i="18"/>
  <c r="L91" i="18"/>
  <c r="F91" i="18"/>
  <c r="L92" i="18"/>
  <c r="F92" i="18"/>
  <c r="L93" i="18"/>
  <c r="F93" i="18"/>
  <c r="E91" i="18"/>
  <c r="D91" i="18"/>
  <c r="L94" i="18"/>
  <c r="F94" i="18"/>
  <c r="L95" i="18"/>
  <c r="F95" i="18"/>
  <c r="L96" i="18"/>
  <c r="F96" i="18"/>
  <c r="E94" i="18"/>
  <c r="D94" i="18"/>
  <c r="L97" i="18"/>
  <c r="F97" i="18"/>
  <c r="L98" i="18"/>
  <c r="F98" i="18"/>
  <c r="L99" i="18"/>
  <c r="F99" i="18"/>
  <c r="E97" i="18"/>
  <c r="D97" i="18"/>
  <c r="C91" i="18"/>
  <c r="B91" i="18"/>
  <c r="K89" i="18" a="1"/>
  <c r="K89" i="18"/>
  <c r="K88" i="18" a="1"/>
  <c r="K88" i="18"/>
  <c r="K85" i="18" a="1"/>
  <c r="K85" i="18"/>
  <c r="K62" i="18" a="1"/>
  <c r="K62" i="18"/>
  <c r="F62" i="18" a="1"/>
  <c r="F62" i="18"/>
  <c r="K61" i="18" a="1"/>
  <c r="K61" i="18"/>
  <c r="F61" i="18" a="1"/>
  <c r="F61" i="18"/>
  <c r="K60" i="18" a="1"/>
  <c r="K60" i="18"/>
  <c r="F60" i="18" a="1"/>
  <c r="F60" i="18"/>
  <c r="E60" i="18"/>
  <c r="L67" i="18"/>
  <c r="F67" i="18"/>
  <c r="L68" i="18"/>
  <c r="F68" i="18"/>
  <c r="L69" i="18"/>
  <c r="F69" i="18"/>
  <c r="E67" i="18"/>
  <c r="L70" i="18"/>
  <c r="F70" i="18"/>
  <c r="L71" i="18"/>
  <c r="F71" i="18"/>
  <c r="L72" i="18"/>
  <c r="F72" i="18"/>
  <c r="E70" i="18"/>
  <c r="D70" i="18"/>
  <c r="L66" i="18"/>
  <c r="L65" i="18"/>
  <c r="L64" i="18"/>
  <c r="K58" i="18" a="1"/>
  <c r="K58" i="18"/>
  <c r="L45" i="18"/>
  <c r="L44" i="18"/>
  <c r="L43" i="18"/>
  <c r="L42" i="18"/>
  <c r="L41" i="18"/>
  <c r="L40" i="18"/>
  <c r="K38" i="18" a="1"/>
  <c r="K38" i="18"/>
  <c r="K37" i="18" a="1"/>
  <c r="K37" i="18"/>
  <c r="K35" i="18" a="1"/>
  <c r="K35" i="18"/>
  <c r="F35" i="18" a="1"/>
  <c r="F35" i="18"/>
  <c r="K24" i="18"/>
  <c r="K47" i="18"/>
  <c r="K74" i="18"/>
  <c r="K101" i="18"/>
  <c r="K124" i="18"/>
  <c r="K132" i="18"/>
  <c r="K133" i="18"/>
  <c r="K131" i="18"/>
  <c r="K109" i="18"/>
  <c r="K110" i="18"/>
  <c r="K108" i="18"/>
  <c r="K82" i="18"/>
  <c r="K83" i="18"/>
  <c r="K81" i="18"/>
  <c r="K55" i="18"/>
  <c r="K56" i="18"/>
  <c r="K54" i="18"/>
  <c r="K26" i="18"/>
  <c r="K49" i="18"/>
  <c r="K76" i="18"/>
  <c r="K103" i="18"/>
  <c r="K126" i="18"/>
  <c r="K149" i="18"/>
  <c r="F149" i="18"/>
  <c r="K25" i="18"/>
  <c r="K48" i="18"/>
  <c r="K75" i="18"/>
  <c r="K102" i="18"/>
  <c r="K125" i="18"/>
  <c r="K148" i="18"/>
  <c r="F148" i="18"/>
  <c r="K147" i="18"/>
  <c r="F147" i="18"/>
  <c r="C147" i="18"/>
  <c r="B147" i="18"/>
  <c r="F145" i="18"/>
  <c r="F144" i="18"/>
  <c r="E144" i="18"/>
  <c r="D144" i="18"/>
  <c r="F143" i="18"/>
  <c r="F142" i="18"/>
  <c r="E142" i="18"/>
  <c r="D142" i="18"/>
  <c r="F141" i="18"/>
  <c r="F140" i="18"/>
  <c r="E140" i="18"/>
  <c r="D140" i="18"/>
  <c r="C140" i="18"/>
  <c r="B140" i="18"/>
  <c r="F138" i="18" a="1"/>
  <c r="F138" i="18"/>
  <c r="E138" i="18"/>
  <c r="F137" i="18" a="1"/>
  <c r="F137" i="18"/>
  <c r="E137" i="18"/>
  <c r="C137" i="18"/>
  <c r="B137" i="18"/>
  <c r="E135" i="18"/>
  <c r="C135" i="18"/>
  <c r="B135" i="18"/>
  <c r="F133" i="18"/>
  <c r="F132" i="18"/>
  <c r="F131" i="18"/>
  <c r="C131" i="18"/>
  <c r="B131" i="18"/>
  <c r="B130" i="18"/>
  <c r="A130" i="18"/>
  <c r="F126" i="18"/>
  <c r="F125" i="18"/>
  <c r="F124" i="18"/>
  <c r="C124" i="18"/>
  <c r="B124" i="18"/>
  <c r="F122" i="18"/>
  <c r="F121" i="18"/>
  <c r="E121" i="18"/>
  <c r="D121" i="18"/>
  <c r="F120" i="18"/>
  <c r="F119" i="18"/>
  <c r="E119" i="18"/>
  <c r="D119" i="18"/>
  <c r="F118" i="18"/>
  <c r="F117" i="18"/>
  <c r="E117" i="18"/>
  <c r="D117" i="18"/>
  <c r="C117" i="18"/>
  <c r="B117" i="18"/>
  <c r="F115" i="18" a="1"/>
  <c r="F115" i="18"/>
  <c r="E115" i="18"/>
  <c r="F114" i="18" a="1"/>
  <c r="F114" i="18"/>
  <c r="E114" i="18"/>
  <c r="C114" i="18"/>
  <c r="B114" i="18"/>
  <c r="F112" i="18" a="1"/>
  <c r="F112" i="18"/>
  <c r="E112" i="18"/>
  <c r="C112" i="18"/>
  <c r="B112" i="18"/>
  <c r="F110" i="18"/>
  <c r="F109" i="18"/>
  <c r="F108" i="18"/>
  <c r="C108" i="18"/>
  <c r="B108" i="18"/>
  <c r="B107" i="18"/>
  <c r="A107" i="18"/>
  <c r="F103" i="18"/>
  <c r="F102" i="18"/>
  <c r="F101" i="18"/>
  <c r="C101" i="18"/>
  <c r="B101" i="18"/>
  <c r="F89" i="18" a="1"/>
  <c r="F89" i="18"/>
  <c r="E89" i="18"/>
  <c r="F88" i="18" a="1"/>
  <c r="F88" i="18"/>
  <c r="E88" i="18"/>
  <c r="C87" i="18"/>
  <c r="B87" i="18"/>
  <c r="F85" i="18" a="1"/>
  <c r="F85" i="18"/>
  <c r="E85" i="18"/>
  <c r="C85" i="18"/>
  <c r="B85" i="18"/>
  <c r="F83" i="18"/>
  <c r="F82" i="18"/>
  <c r="F81" i="18"/>
  <c r="C81" i="18"/>
  <c r="B81" i="18"/>
  <c r="B80" i="18"/>
  <c r="A80" i="18"/>
  <c r="F76" i="18"/>
  <c r="F75" i="18"/>
  <c r="F74" i="18"/>
  <c r="C74" i="18"/>
  <c r="B74" i="18"/>
  <c r="D67" i="18"/>
  <c r="F66" i="18"/>
  <c r="F65" i="18"/>
  <c r="F64" i="18"/>
  <c r="E64" i="18"/>
  <c r="D64" i="18"/>
  <c r="C64" i="18"/>
  <c r="B64" i="18"/>
  <c r="E62" i="18"/>
  <c r="E61" i="18"/>
  <c r="C60" i="18"/>
  <c r="B60" i="18"/>
  <c r="F58" i="18" a="1"/>
  <c r="F58" i="18"/>
  <c r="E58" i="18"/>
  <c r="C58" i="18"/>
  <c r="B58" i="18"/>
  <c r="F56" i="18"/>
  <c r="F55" i="18"/>
  <c r="F54" i="18"/>
  <c r="C54" i="18"/>
  <c r="B54" i="18"/>
  <c r="B53" i="18"/>
  <c r="A53" i="18"/>
  <c r="K32" i="18"/>
  <c r="K33" i="18"/>
  <c r="K31" i="18"/>
  <c r="F49" i="18"/>
  <c r="F48" i="18"/>
  <c r="F47" i="18"/>
  <c r="C47" i="18"/>
  <c r="B47" i="18"/>
  <c r="F45" i="18"/>
  <c r="F44" i="18"/>
  <c r="E44" i="18"/>
  <c r="D44" i="18"/>
  <c r="F43" i="18"/>
  <c r="F42" i="18"/>
  <c r="E42" i="18"/>
  <c r="D42" i="18"/>
  <c r="F41" i="18"/>
  <c r="F40" i="18"/>
  <c r="E40" i="18"/>
  <c r="D40" i="18"/>
  <c r="C40" i="18"/>
  <c r="B40" i="18"/>
  <c r="F38" i="18" a="1"/>
  <c r="F38" i="18"/>
  <c r="E38" i="18"/>
  <c r="F37" i="18" a="1"/>
  <c r="F37" i="18"/>
  <c r="E37" i="18"/>
  <c r="C37" i="18"/>
  <c r="B37" i="18"/>
  <c r="E35" i="18"/>
  <c r="C35" i="18"/>
  <c r="B35" i="18"/>
  <c r="F33" i="18"/>
  <c r="F32" i="18"/>
  <c r="F31" i="18"/>
  <c r="C31" i="18"/>
  <c r="B31" i="18"/>
  <c r="B30" i="18"/>
  <c r="A30" i="18"/>
  <c r="K12" i="18" a="1"/>
  <c r="K12" i="18"/>
  <c r="L18" i="18"/>
  <c r="F18" i="18"/>
  <c r="L22" i="18"/>
  <c r="F22" i="18"/>
  <c r="L21" i="18"/>
  <c r="F21" i="18"/>
  <c r="L19" i="18"/>
  <c r="F19" i="18"/>
  <c r="L17" i="18"/>
  <c r="F17" i="18"/>
  <c r="E17" i="18"/>
  <c r="D17" i="18"/>
  <c r="L20" i="18"/>
  <c r="F20" i="18"/>
  <c r="E20" i="18"/>
  <c r="D20" i="18"/>
  <c r="L14" i="18"/>
  <c r="F14" i="18"/>
  <c r="L15" i="18"/>
  <c r="F15" i="18"/>
  <c r="L16" i="18"/>
  <c r="F16" i="18"/>
  <c r="E14" i="18"/>
  <c r="D14" i="18"/>
  <c r="C14" i="18"/>
  <c r="B14" i="18"/>
  <c r="K10" i="18" a="1"/>
  <c r="K10" i="18"/>
  <c r="F10" i="18" a="1"/>
  <c r="F10" i="18"/>
  <c r="E10" i="18"/>
  <c r="K11" i="18" a="1"/>
  <c r="K11" i="18"/>
  <c r="F11" i="18" a="1"/>
  <c r="F11" i="18"/>
  <c r="E11" i="18"/>
  <c r="F12" i="18" a="1"/>
  <c r="F12" i="18"/>
  <c r="E12" i="18"/>
  <c r="C10" i="18"/>
  <c r="F8" i="18" a="1"/>
  <c r="F8" i="18"/>
  <c r="K5" i="18"/>
  <c r="K6" i="18"/>
  <c r="K4" i="18"/>
  <c r="F26" i="18"/>
  <c r="F25" i="18"/>
  <c r="F24" i="18"/>
  <c r="C24" i="18"/>
  <c r="B24" i="18"/>
  <c r="B10" i="18"/>
  <c r="E8" i="18"/>
  <c r="C8" i="18"/>
  <c r="B8" i="18"/>
  <c r="F6" i="18"/>
  <c r="F5" i="18"/>
  <c r="F4" i="18"/>
  <c r="C4" i="18"/>
  <c r="B4" i="18"/>
  <c r="B3" i="18"/>
  <c r="A3" i="18"/>
  <c r="G71" i="14"/>
  <c r="E36" i="10"/>
  <c r="G36" i="10"/>
  <c r="E49" i="5"/>
  <c r="L105" i="14"/>
  <c r="L106" i="14"/>
  <c r="L107" i="14"/>
  <c r="L104" i="14"/>
  <c r="L103" i="14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70" i="14"/>
  <c r="G69" i="14"/>
  <c r="L21" i="16"/>
  <c r="J4" i="16"/>
  <c r="K4" i="16"/>
  <c r="L4" i="16"/>
  <c r="J5" i="16"/>
  <c r="K5" i="16"/>
  <c r="L5" i="16"/>
  <c r="J6" i="16"/>
  <c r="K6" i="16"/>
  <c r="L6" i="16"/>
  <c r="J7" i="16"/>
  <c r="K7" i="16"/>
  <c r="L7" i="16"/>
  <c r="J8" i="16"/>
  <c r="K8" i="16"/>
  <c r="L8" i="16"/>
  <c r="J9" i="16"/>
  <c r="K9" i="16"/>
  <c r="L9" i="16"/>
  <c r="J10" i="16"/>
  <c r="K10" i="16"/>
  <c r="L10" i="16"/>
  <c r="J11" i="16"/>
  <c r="K11" i="16"/>
  <c r="L11" i="16"/>
  <c r="J12" i="16"/>
  <c r="K12" i="16"/>
  <c r="L12" i="16"/>
  <c r="J13" i="16"/>
  <c r="K13" i="16"/>
  <c r="L13" i="16"/>
  <c r="J14" i="16"/>
  <c r="K14" i="16"/>
  <c r="L14" i="16"/>
  <c r="J15" i="16"/>
  <c r="K15" i="16"/>
  <c r="L15" i="16"/>
  <c r="J16" i="16"/>
  <c r="K16" i="16"/>
  <c r="L16" i="16"/>
  <c r="J17" i="16"/>
  <c r="K17" i="16"/>
  <c r="L17" i="16"/>
  <c r="J18" i="16"/>
  <c r="K18" i="16"/>
  <c r="L18" i="16"/>
  <c r="J19" i="16"/>
  <c r="K19" i="16"/>
  <c r="L19" i="16"/>
  <c r="J20" i="16"/>
  <c r="K20" i="16"/>
  <c r="L20" i="16"/>
  <c r="J21" i="16"/>
  <c r="K21" i="16"/>
  <c r="J22" i="16"/>
  <c r="K22" i="16"/>
  <c r="L22" i="16"/>
  <c r="J23" i="16"/>
  <c r="K23" i="16"/>
  <c r="L23" i="16"/>
  <c r="J24" i="16"/>
  <c r="K24" i="16"/>
  <c r="L24" i="16"/>
  <c r="J25" i="16"/>
  <c r="K25" i="16"/>
  <c r="L25" i="16"/>
  <c r="J26" i="16"/>
  <c r="K26" i="16"/>
  <c r="L26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4" i="16"/>
  <c r="E35" i="10"/>
  <c r="D35" i="10"/>
  <c r="E48" i="5"/>
  <c r="F41" i="5"/>
  <c r="F42" i="5"/>
  <c r="F43" i="5"/>
  <c r="F44" i="5"/>
  <c r="F45" i="5"/>
  <c r="F46" i="5"/>
  <c r="F47" i="5"/>
  <c r="F40" i="5"/>
  <c r="G24" i="14"/>
  <c r="G23" i="14"/>
  <c r="E32" i="10"/>
  <c r="E33" i="10"/>
  <c r="E34" i="10"/>
  <c r="E47" i="5"/>
  <c r="E46" i="5"/>
  <c r="E45" i="5"/>
  <c r="E31" i="10"/>
  <c r="E44" i="5"/>
  <c r="E26" i="10"/>
  <c r="E27" i="10"/>
  <c r="E28" i="10"/>
  <c r="E29" i="10"/>
  <c r="E30" i="10"/>
  <c r="E43" i="5"/>
  <c r="E42" i="5"/>
  <c r="E41" i="5"/>
  <c r="E39" i="5"/>
  <c r="E40" i="5"/>
  <c r="E25" i="10"/>
  <c r="F24" i="10"/>
  <c r="E37" i="5"/>
  <c r="E38" i="5"/>
  <c r="E24" i="10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F21" i="10"/>
  <c r="E22" i="10"/>
  <c r="E23" i="10"/>
  <c r="F23" i="10"/>
  <c r="E36" i="5"/>
  <c r="G56" i="14"/>
  <c r="G55" i="14"/>
  <c r="G38" i="14"/>
  <c r="G39" i="14"/>
  <c r="G40" i="14"/>
  <c r="G8" i="14"/>
  <c r="G9" i="14"/>
  <c r="G10" i="14"/>
  <c r="E35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14" i="5"/>
  <c r="F2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<sst xmlns="http://schemas.openxmlformats.org/spreadsheetml/2006/main" count="841" uniqueCount="128">
  <si>
    <t>Корсчета, млрд грн</t>
  </si>
  <si>
    <t>Депозитные сертификаты, млрд грн</t>
  </si>
  <si>
    <t>Рефинансирование банков, млрд грн</t>
  </si>
  <si>
    <t>Корсчета и депозитные сертификаты, млрд грн, 2021-2022</t>
  </si>
  <si>
    <t>Кредиты бизнесу, грн, %</t>
  </si>
  <si>
    <t>Учетная ставка, %</t>
  </si>
  <si>
    <t>Депозиты физлиц, грн, %</t>
  </si>
  <si>
    <t>Кредитные и депозитные ставки в национальной валюте, учетная ставка, %</t>
  </si>
  <si>
    <t>Привлечение ОВГЗ (грн), %</t>
  </si>
  <si>
    <t>Инфляция, %</t>
  </si>
  <si>
    <t>млрд грн</t>
  </si>
  <si>
    <t>Заголовки</t>
  </si>
  <si>
    <t>RU</t>
  </si>
  <si>
    <t>ENG</t>
  </si>
  <si>
    <t>UKR</t>
  </si>
  <si>
    <t>Источники</t>
  </si>
  <si>
    <t>Language</t>
  </si>
  <si>
    <t>Рефінансування банків, млрд грн</t>
  </si>
  <si>
    <t>Коррахунки, млрд грн</t>
  </si>
  <si>
    <t>Депозитні сертифікати, млрд грн</t>
  </si>
  <si>
    <t>Refinancing of banks, UAH Bln</t>
  </si>
  <si>
    <t>Correspondent accounts, UAH Bln</t>
  </si>
  <si>
    <t>Deposit certificates, UAH Bln</t>
  </si>
  <si>
    <t>Источник: НБУ</t>
  </si>
  <si>
    <t>Source: NBU</t>
  </si>
  <si>
    <t>Джерело: НБУ</t>
  </si>
  <si>
    <t xml:space="preserve">Корсчета </t>
  </si>
  <si>
    <t>Депозити фізосіб, грн, %</t>
  </si>
  <si>
    <t>Кредити бізнесу, грн, %</t>
  </si>
  <si>
    <t>Deposits of individuals, UAH, %</t>
  </si>
  <si>
    <t>Business loans, UAH, %</t>
  </si>
  <si>
    <t>Key rate, %</t>
  </si>
  <si>
    <t>ОВГЗ+Инфл+ставка</t>
  </si>
  <si>
    <t>`</t>
  </si>
  <si>
    <t>Залучення ОВДП (грн), %</t>
  </si>
  <si>
    <t>Інфляція, %</t>
  </si>
  <si>
    <t>Inflation, %</t>
  </si>
  <si>
    <t>Government bonds (UAH), primary yield, %</t>
  </si>
  <si>
    <t>3М</t>
  </si>
  <si>
    <t>O/N</t>
  </si>
  <si>
    <t>Овернайт сертификаты</t>
  </si>
  <si>
    <t>Овернайт сертифікати</t>
  </si>
  <si>
    <t>3-місячні сертифікати</t>
  </si>
  <si>
    <t>Overnight certificates</t>
  </si>
  <si>
    <t>3 month certificates</t>
  </si>
  <si>
    <t>Облікова ставка</t>
  </si>
  <si>
    <t>Депозитні сертифікати</t>
  </si>
  <si>
    <t>Кредити рефінансування</t>
  </si>
  <si>
    <t>Актуальні</t>
  </si>
  <si>
    <t>Зміна</t>
  </si>
  <si>
    <t>Учетная ставка</t>
  </si>
  <si>
    <t>Депозитные сертификаты</t>
  </si>
  <si>
    <t>Кредиты рефинансирования</t>
  </si>
  <si>
    <t>Изменение</t>
  </si>
  <si>
    <t>Актуальные</t>
  </si>
  <si>
    <t>Key Rate</t>
  </si>
  <si>
    <t>Certificates of deposit</t>
  </si>
  <si>
    <t>Refinancing loans</t>
  </si>
  <si>
    <t>Change</t>
  </si>
  <si>
    <t>Current</t>
  </si>
  <si>
    <t>Гривневі депозити домашніх господарств, млн грн</t>
  </si>
  <si>
    <t>Гривневі депозити корпоративного сектору, млн грн</t>
  </si>
  <si>
    <t>Гривневі кредити домашніх господарств, млн грн</t>
  </si>
  <si>
    <t>Гривневі кредити корпоративного сектору, млн грн</t>
  </si>
  <si>
    <t>Украина</t>
  </si>
  <si>
    <t>ЕС</t>
  </si>
  <si>
    <t>США</t>
  </si>
  <si>
    <t>Инфляция, % (г-г)</t>
  </si>
  <si>
    <t>Ставка</t>
  </si>
  <si>
    <t/>
  </si>
  <si>
    <t>e</t>
  </si>
  <si>
    <t>Ukraine</t>
  </si>
  <si>
    <t>Україна</t>
  </si>
  <si>
    <t>Еврозона</t>
  </si>
  <si>
    <t>Euroarea</t>
  </si>
  <si>
    <t>Эврозона</t>
  </si>
  <si>
    <t>USA</t>
  </si>
  <si>
    <t>Потребительская инфляция, % (г-г)</t>
  </si>
  <si>
    <t>Inflation, consumer prices, % (YoY)</t>
  </si>
  <si>
    <t>Інфляція споживчих цін, % (р-р)</t>
  </si>
  <si>
    <t>Облікова ставка, %</t>
  </si>
  <si>
    <t xml:space="preserve">Учетная ставка и инфляция потребительских цен в Украине, Еврозоне и США, 2020-2023 </t>
  </si>
  <si>
    <t>Облікова ставка та інфляція споживчих цін в Україні, Єврозоні та США, 2020-2023</t>
  </si>
  <si>
    <t>Key rate and consumer price inflation in Ukraine, Euroarea and USA, 2020-2023</t>
  </si>
  <si>
    <t>Источник: НБУ, Eurostat, fred.stlouisfed.org</t>
  </si>
  <si>
    <t>Source: NBU, Eurostat, fred.stlouisfed.org</t>
  </si>
  <si>
    <t>Джерело: НБУ, Eurostat, fred.stlouisfed.org</t>
  </si>
  <si>
    <t>Bln UAH</t>
  </si>
  <si>
    <t>Корпоративный сектор</t>
  </si>
  <si>
    <t>Домохозяйства</t>
  </si>
  <si>
    <t>Corporate sector</t>
  </si>
  <si>
    <t>Households</t>
  </si>
  <si>
    <t>Корпоративний сектор</t>
  </si>
  <si>
    <t>Домогосподарства</t>
  </si>
  <si>
    <t>Динаміка гривневих кредитів у розрізі одержувачів, млрд грн, 2022-2023</t>
  </si>
  <si>
    <t>Hryvnia loans dynamics by recipient, UAH Bln, 2022-2023</t>
  </si>
  <si>
    <t>Динамика гривневых кредитов в разрезе получателей, млрд грн, 2022-2023</t>
  </si>
  <si>
    <t>Динамика гривневых депозитов в разрезе вкладчиков, млрд грн, 2022-2023</t>
  </si>
  <si>
    <t>Hryvnia deposits dynamics by depositors, UAH Bln, 2022-2023</t>
  </si>
  <si>
    <t>Ставки по ОВГЗ (грн), инфляция и учетная ставка НБУ, %, 2022-2023</t>
  </si>
  <si>
    <t>Primary market government bonds (UAH) rates, inflation, and key rate, %, 2022-2023</t>
  </si>
  <si>
    <t>Ставки за ОВДП (грн), інфляція та облікова ставка НБУ, %, 2022-2023</t>
  </si>
  <si>
    <t>до 14.12.2023</t>
  </si>
  <si>
    <t>before 14.12.2023</t>
  </si>
  <si>
    <t>Решение по учетной ставке и ставке операций НБУ з банками от 14.12.2023</t>
  </si>
  <si>
    <t>Decision on the key rate and the rate of operations of the NBU with banks dated December 12, 2023</t>
  </si>
  <si>
    <t>Рішення щодо облікової ставки та ставки операцій НБУ з банками від 14.12.2023</t>
  </si>
  <si>
    <t>Chart1</t>
  </si>
  <si>
    <t>name</t>
  </si>
  <si>
    <t>indexes</t>
  </si>
  <si>
    <t>index_0</t>
  </si>
  <si>
    <t>labels</t>
  </si>
  <si>
    <t>label_1</t>
  </si>
  <si>
    <t>label_names</t>
  </si>
  <si>
    <t>label_2</t>
  </si>
  <si>
    <t>source</t>
  </si>
  <si>
    <t>label_3</t>
  </si>
  <si>
    <t>Корсчета и депозитные сертификаты, млрд грн, 2022-2024</t>
  </si>
  <si>
    <t>Receipts and deposit certificates, 2022-2024, UAH Bln</t>
  </si>
  <si>
    <t>Коррахунки і депозитні сертифікати, млрд грн, 2022-2024</t>
  </si>
  <si>
    <t>Портфель банков в депозитных сертификатах в разрезе сроков, млрд грн, 2023-2024</t>
  </si>
  <si>
    <t>Banks' portfolio of certificates of deposit by maturity, UAH Bln, 2023-2024</t>
  </si>
  <si>
    <t>Портфель банків у депозитних сертифікатах у розрізі термінів, млрд грн, 2023-2024</t>
  </si>
  <si>
    <t>Ставки по кредитам и депозитам, %, 2022-2024</t>
  </si>
  <si>
    <t>Interest rates on loans and deposits, %, 2022-2024</t>
  </si>
  <si>
    <t>Ставки за кредитами та депозитами, %, 2022-2024</t>
  </si>
  <si>
    <t>3-месячные сертификаты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</si>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</sst>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0.0"/>
    <numFmt numFmtId="165" formatCode="#,##0.0;\–#,##0.0;&quot;–&quot;"/>
    <numFmt numFmtId="166" formatCode="_-* #,##0.00\ &quot;р.&quot;_-;\-* #,##0.00\ &quot;р.&quot;_-;_-* &quot;-&quot;??\ &quot;р.&quot;_-;_-@_-"/>
    <numFmt numFmtId="167" formatCode="_-* #,##0.00\ _р_._-;\-* #,##0.00\ _р_._-;_-* &quot;-&quot;??\ _р_._-;_-@_-"/>
    <numFmt numFmtId="168" formatCode="#,##0.0"/>
    <numFmt numFmtId="169" formatCode="_-* #,##0&quot;р.&quot;_-;\-* #,##0&quot;р.&quot;_-;_-* &quot;-&quot;&quot;р.&quot;_-;_-@_-"/>
    <numFmt numFmtId="170" formatCode="\M\o\n\t\h\ \D.\y\y\y\y"/>
    <numFmt numFmtId="171" formatCode="&quot;$&quot;#,##0_);[Red]\(&quot;$&quot;#,##0\)"/>
    <numFmt numFmtId="172" formatCode="#,##0&quot; р.&quot;;[Red]\-#,##0&quot; р.&quot;"/>
    <numFmt numFmtId="173" formatCode="_-* #,##0\ _г_р_н_._-;\-* #,##0\ _г_р_н_._-;_-* &quot;-&quot;\ _г_р_н_._-;_-@_-"/>
    <numFmt numFmtId="174" formatCode="_-* #,##0.00\ &quot;грн.&quot;_-;\-* #,##0.00\ &quot;грн.&quot;_-;_-* &quot;-&quot;??\ &quot;грн.&quot;_-;_-@_-"/>
    <numFmt numFmtId="175" formatCode="_-* #,##0_р_._-;\-* #,##0_р_._-;_-* &quot;-&quot;_р_._-;_-@_-"/>
    <numFmt numFmtId="176" formatCode="_(&quot;$&quot;* #,##0.00_);_(&quot;$&quot;* \(#,##0.00\);_(&quot;$&quot;* &quot;-&quot;??_);_(@_)"/>
    <numFmt numFmtId="177" formatCode="0.00_)"/>
    <numFmt numFmtId="178" formatCode="###0.0;\–###0.0;&quot;–&quot;"/>
    <numFmt numFmtId="179" formatCode="_-* #,##0\ &quot;р.&quot;_-;\-* #,##0\ &quot;р.&quot;_-;_-* &quot;-&quot;\ &quot;р.&quot;_-;_-@_-"/>
    <numFmt numFmtId="180" formatCode="_-* #,##0.00_₴_-;\-* #,##0.00_₴_-;_-* &quot;-&quot;??_₴_-;_-@_-"/>
    <numFmt numFmtId="181" formatCode="&quot;за станом на кінець&quot;[$-FC22]\ mmmm\ yyyy\ &quot;року&quot;"/>
    <numFmt numFmtId="182" formatCode="#,##0.##########"/>
    <numFmt numFmtId="183" formatCode="0.0%"/>
  </numFmts>
  <fonts count="70">
    <font>
      <sz val="11"/>
      <color theme="1"/>
      <name val="Montserrat"/>
      <family val="2"/>
      <charset val="204"/>
      <scheme val="minor"/>
    </font>
    <font>
      <sz val="11"/>
      <color theme="1"/>
      <name val="Montserrat"/>
      <family val="2"/>
      <charset val="204"/>
      <scheme val="minor"/>
    </font>
    <font>
      <b/>
      <sz val="15"/>
      <color theme="3"/>
      <name val="Montserrat"/>
      <family val="2"/>
      <charset val="204"/>
      <scheme val="minor"/>
    </font>
    <font>
      <b/>
      <sz val="13"/>
      <color theme="3"/>
      <name val="Montserrat"/>
      <family val="2"/>
      <charset val="204"/>
      <scheme val="minor"/>
    </font>
    <font>
      <b/>
      <sz val="11"/>
      <color theme="3"/>
      <name val="Montserrat"/>
      <family val="2"/>
      <charset val="204"/>
      <scheme val="minor"/>
    </font>
    <font>
      <sz val="11"/>
      <color theme="1"/>
      <name val="Montserrat"/>
      <family val="2"/>
      <scheme val="minor"/>
    </font>
    <font>
      <b/>
      <sz val="1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4"/>
      <color rgb="FF000000"/>
      <name val="Montserrat"/>
      <family val="2"/>
      <charset val="204"/>
      <scheme val="minor"/>
    </font>
    <font>
      <sz val="10"/>
      <name val="UkrainianBaltica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MS Sans Serif"/>
      <family val="2"/>
      <charset val="204"/>
    </font>
    <font>
      <u/>
      <sz val="10"/>
      <color indexed="12"/>
      <name val="Arial"/>
      <family val="2"/>
      <charset val="204"/>
    </font>
    <font>
      <sz val="1"/>
      <color indexed="8"/>
      <name val="Courier"/>
      <family val="1"/>
      <charset val="204"/>
    </font>
    <font>
      <b/>
      <sz val="1"/>
      <color indexed="8"/>
      <name val="Courier"/>
      <family val="1"/>
      <charset val="204"/>
    </font>
    <font>
      <b/>
      <sz val="10"/>
      <name val="UkrainianBaltica"/>
      <family val="1"/>
      <charset val="204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1"/>
      <color theme="1"/>
      <name val="Montserrat"/>
      <charset val="204"/>
      <scheme val="minor"/>
    </font>
    <font>
      <b/>
      <sz val="12"/>
      <color theme="4"/>
      <name val="Montserrat"/>
      <family val="2"/>
      <scheme val="minor"/>
    </font>
    <font>
      <i/>
      <sz val="10"/>
      <color theme="8"/>
      <name val="Fira Sans"/>
      <family val="2"/>
      <charset val="204"/>
    </font>
    <font>
      <b/>
      <sz val="11"/>
      <color rgb="FFFF0000"/>
      <name val="Montserrat"/>
      <charset val="204"/>
      <scheme val="minor"/>
    </font>
    <font>
      <b/>
      <sz val="12"/>
      <color rgb="FF4CA2C1"/>
      <name val="Montserrat"/>
      <charset val="204"/>
      <scheme val="minor"/>
    </font>
    <font>
      <u/>
      <sz val="10"/>
      <color indexed="12"/>
      <name val="UkrainianFuturis"/>
    </font>
    <font>
      <sz val="10"/>
      <color rgb="FF000000"/>
      <name val="Arial"/>
      <family val="2"/>
      <charset val="204"/>
    </font>
    <font>
      <u/>
      <sz val="10"/>
      <color indexed="12"/>
      <name val="Arial Cyr"/>
      <family val="2"/>
      <charset val="204"/>
    </font>
    <font>
      <sz val="10"/>
      <name val="UkrainianBaltica"/>
      <charset val="204"/>
    </font>
    <font>
      <sz val="10"/>
      <name val="Arial Cyr"/>
      <family val="2"/>
      <charset val="204"/>
    </font>
    <font>
      <sz val="10"/>
      <name val="Arial"/>
      <family val="2"/>
      <charset val="238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8"/>
      <name val="Arial"/>
      <family val="2"/>
      <charset val="204"/>
    </font>
    <font>
      <u/>
      <sz val="10"/>
      <color indexed="12"/>
      <name val="1251 School Book"/>
      <charset val="204"/>
    </font>
    <font>
      <b/>
      <i/>
      <sz val="16"/>
      <name val="Helv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Montserrat"/>
      <family val="2"/>
      <charset val="204"/>
      <scheme val="minor"/>
    </font>
    <font>
      <sz val="9"/>
      <color theme="1"/>
      <name val="Montserrat"/>
      <family val="2"/>
      <charset val="204"/>
      <scheme val="minor"/>
    </font>
    <font>
      <sz val="10"/>
      <name val="Arial"/>
      <family val="2"/>
      <charset val="204"/>
    </font>
    <font>
      <u/>
      <sz val="11"/>
      <color theme="10"/>
      <name val="Montserrat"/>
      <family val="2"/>
      <charset val="204"/>
      <scheme val="minor"/>
    </font>
    <font>
      <sz val="9"/>
      <name val="Montserrat"/>
      <family val="2"/>
      <charset val="204"/>
      <scheme val="minor"/>
    </font>
    <font>
      <sz val="10"/>
      <name val="Arial"/>
      <family val="2"/>
      <charset val="204"/>
    </font>
    <font>
      <sz val="11"/>
      <color theme="0"/>
      <name val="Montserrat"/>
      <family val="2"/>
      <charset val="204"/>
      <scheme val="minor"/>
    </font>
    <font>
      <sz val="10"/>
      <name val="Arial Cyr"/>
    </font>
    <font>
      <sz val="11"/>
      <color indexed="8"/>
      <name val="Montserrat"/>
      <family val="2"/>
      <scheme val="minor"/>
    </font>
    <font>
      <sz val="9"/>
      <name val="Arial"/>
      <family val="2"/>
      <charset val="204"/>
    </font>
    <font>
      <sz val="11"/>
      <color theme="0" tint="-0.14999847407452621"/>
      <name val="Montserrat"/>
      <family val="2"/>
      <charset val="204"/>
      <scheme val="minor"/>
    </font>
    <font>
      <sz val="12"/>
      <color theme="4"/>
      <name val="Montserrat"/>
      <charset val="204"/>
      <scheme val="minor"/>
    </font>
    <font>
      <sz val="8"/>
      <name val="Montserrat"/>
      <family val="2"/>
      <charset val="204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7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8" fillId="0" borderId="0"/>
    <xf numFmtId="0" fontId="11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8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7" borderId="0" applyNumberFormat="0" applyBorder="0" applyAlignment="0" applyProtection="0"/>
    <xf numFmtId="0" fontId="13" fillId="10" borderId="0" applyNumberFormat="0" applyBorder="0" applyAlignment="0" applyProtection="0"/>
    <xf numFmtId="167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9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4" fillId="12" borderId="9" applyNumberFormat="0" applyAlignment="0" applyProtection="0"/>
    <xf numFmtId="0" fontId="15" fillId="22" borderId="10" applyNumberFormat="0" applyAlignment="0" applyProtection="0"/>
    <xf numFmtId="0" fontId="16" fillId="22" borderId="9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4" applyNumberFormat="0" applyFill="0" applyAlignment="0" applyProtection="0"/>
    <xf numFmtId="0" fontId="21" fillId="23" borderId="15" applyNumberFormat="0" applyAlignment="0" applyProtection="0"/>
    <xf numFmtId="0" fontId="22" fillId="0" borderId="0" applyNumberFormat="0" applyFill="0" applyBorder="0" applyAlignment="0" applyProtection="0"/>
    <xf numFmtId="0" fontId="23" fillId="24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4" fillId="5" borderId="0" applyNumberFormat="0" applyBorder="0" applyAlignment="0" applyProtection="0"/>
    <xf numFmtId="0" fontId="25" fillId="0" borderId="0" applyNumberFormat="0" applyFill="0" applyBorder="0" applyAlignment="0" applyProtection="0"/>
    <xf numFmtId="0" fontId="12" fillId="25" borderId="16" applyNumberFormat="0" applyFont="0" applyAlignment="0" applyProtection="0"/>
    <xf numFmtId="0" fontId="26" fillId="0" borderId="17" applyNumberFormat="0" applyFill="0" applyAlignment="0" applyProtection="0"/>
    <xf numFmtId="0" fontId="27" fillId="0" borderId="0" applyNumberFormat="0" applyFill="0" applyBorder="0" applyAlignment="0" applyProtection="0"/>
    <xf numFmtId="167" fontId="11" fillId="0" borderId="0" applyFont="0" applyFill="0" applyBorder="0" applyAlignment="0" applyProtection="0"/>
    <xf numFmtId="0" fontId="28" fillId="6" borderId="0" applyNumberFormat="0" applyBorder="0" applyAlignment="0" applyProtection="0"/>
    <xf numFmtId="49" fontId="33" fillId="0" borderId="0">
      <alignment horizontal="centerContinuous" vertical="top" wrapText="1"/>
    </xf>
    <xf numFmtId="0" fontId="30" fillId="0" borderId="0" applyNumberFormat="0" applyFill="0" applyBorder="0" applyAlignment="0" applyProtection="0">
      <alignment vertical="top"/>
      <protection locked="0"/>
    </xf>
    <xf numFmtId="0" fontId="12" fillId="0" borderId="0"/>
    <xf numFmtId="169" fontId="31" fillId="0" borderId="0">
      <protection locked="0"/>
    </xf>
    <xf numFmtId="38" fontId="29" fillId="0" borderId="0" applyFont="0" applyFill="0" applyBorder="0" applyAlignment="0" applyProtection="0"/>
    <xf numFmtId="169" fontId="34" fillId="0" borderId="0">
      <protection locked="0"/>
    </xf>
    <xf numFmtId="169" fontId="34" fillId="0" borderId="0">
      <protection locked="0"/>
    </xf>
    <xf numFmtId="169" fontId="31" fillId="0" borderId="0">
      <protection locked="0"/>
    </xf>
    <xf numFmtId="171" fontId="29" fillId="0" borderId="0" applyFont="0" applyFill="0" applyBorder="0" applyAlignment="0" applyProtection="0"/>
    <xf numFmtId="169" fontId="34" fillId="0" borderId="0">
      <protection locked="0"/>
    </xf>
    <xf numFmtId="169" fontId="34" fillId="0" borderId="0">
      <protection locked="0"/>
    </xf>
    <xf numFmtId="170" fontId="31" fillId="0" borderId="0">
      <protection locked="0"/>
    </xf>
    <xf numFmtId="170" fontId="34" fillId="0" borderId="0">
      <protection locked="0"/>
    </xf>
    <xf numFmtId="169" fontId="31" fillId="0" borderId="0">
      <protection locked="0"/>
    </xf>
    <xf numFmtId="169" fontId="34" fillId="0" borderId="0">
      <protection locked="0"/>
    </xf>
    <xf numFmtId="0" fontId="32" fillId="0" borderId="0">
      <protection locked="0"/>
    </xf>
    <xf numFmtId="0" fontId="35" fillId="0" borderId="0">
      <protection locked="0"/>
    </xf>
    <xf numFmtId="0" fontId="32" fillId="0" borderId="0">
      <protection locked="0"/>
    </xf>
    <xf numFmtId="0" fontId="35" fillId="0" borderId="0">
      <protection locked="0"/>
    </xf>
    <xf numFmtId="169" fontId="31" fillId="0" borderId="0">
      <protection locked="0"/>
    </xf>
    <xf numFmtId="169" fontId="34" fillId="0" borderId="0">
      <protection locked="0"/>
    </xf>
    <xf numFmtId="0" fontId="31" fillId="0" borderId="18">
      <protection locked="0"/>
    </xf>
    <xf numFmtId="0" fontId="34" fillId="0" borderId="18">
      <protection locked="0"/>
    </xf>
    <xf numFmtId="0" fontId="33" fillId="0" borderId="8">
      <alignment horizontal="centerContinuous" vertical="top" wrapText="1"/>
    </xf>
    <xf numFmtId="49" fontId="33" fillId="0" borderId="5">
      <alignment horizontal="center" vertical="center" wrapText="1"/>
    </xf>
    <xf numFmtId="169" fontId="34" fillId="0" borderId="0">
      <protection locked="0"/>
    </xf>
    <xf numFmtId="169" fontId="34" fillId="0" borderId="0">
      <protection locked="0"/>
    </xf>
    <xf numFmtId="169" fontId="34" fillId="0" borderId="0">
      <protection locked="0"/>
    </xf>
    <xf numFmtId="169" fontId="34" fillId="0" borderId="0">
      <protection locked="0"/>
    </xf>
    <xf numFmtId="169" fontId="34" fillId="0" borderId="0">
      <protection locked="0"/>
    </xf>
    <xf numFmtId="169" fontId="34" fillId="0" borderId="0">
      <protection locked="0"/>
    </xf>
    <xf numFmtId="169" fontId="34" fillId="0" borderId="0">
      <protection locked="0"/>
    </xf>
    <xf numFmtId="169" fontId="34" fillId="0" borderId="0">
      <protection locked="0"/>
    </xf>
    <xf numFmtId="0" fontId="8" fillId="0" borderId="0"/>
    <xf numFmtId="0" fontId="7" fillId="4" borderId="0" applyNumberFormat="0" applyBorder="0" applyAlignment="0" applyProtection="0"/>
    <xf numFmtId="172" fontId="29" fillId="0" borderId="0" applyFont="0" applyFill="0" applyBorder="0" applyAlignment="0" applyProtection="0"/>
    <xf numFmtId="0" fontId="1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2" borderId="0" applyNumberFormat="0" applyBorder="0" applyAlignment="0" applyProtection="0"/>
    <xf numFmtId="0" fontId="7" fillId="5" borderId="0" applyNumberFormat="0" applyBorder="0" applyAlignment="0" applyProtection="0"/>
    <xf numFmtId="0" fontId="7" fillId="14" borderId="0" applyNumberFormat="0" applyBorder="0" applyAlignment="0" applyProtection="0"/>
    <xf numFmtId="0" fontId="7" fillId="6" borderId="0" applyNumberFormat="0" applyBorder="0" applyAlignment="0" applyProtection="0"/>
    <xf numFmtId="0" fontId="7" fillId="25" borderId="0" applyNumberFormat="0" applyBorder="0" applyAlignment="0" applyProtection="0"/>
    <xf numFmtId="0" fontId="7" fillId="7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25" borderId="0" applyNumberFormat="0" applyBorder="0" applyAlignment="0" applyProtection="0"/>
    <xf numFmtId="0" fontId="7" fillId="13" borderId="0" applyNumberFormat="0" applyBorder="0" applyAlignment="0" applyProtection="0"/>
    <xf numFmtId="0" fontId="7" fillId="2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8" borderId="0" applyNumberFormat="0" applyBorder="0" applyAlignment="0" applyProtection="0"/>
    <xf numFmtId="0" fontId="7" fillId="24" borderId="0" applyNumberFormat="0" applyBorder="0" applyAlignment="0" applyProtection="0"/>
    <xf numFmtId="0" fontId="7" fillId="7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8" borderId="0" applyNumberFormat="0" applyBorder="0" applyAlignment="0" applyProtection="0"/>
    <xf numFmtId="0" fontId="13" fillId="24" borderId="0" applyNumberFormat="0" applyBorder="0" applyAlignment="0" applyProtection="0"/>
    <xf numFmtId="0" fontId="13" fillId="9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0" borderId="0" applyNumberFormat="0" applyBorder="0" applyAlignment="0" applyProtection="0"/>
    <xf numFmtId="0" fontId="13" fillId="14" borderId="0" applyNumberFormat="0" applyBorder="0" applyAlignment="0" applyProtection="0"/>
    <xf numFmtId="169" fontId="34" fillId="0" borderId="0">
      <protection locked="0"/>
    </xf>
    <xf numFmtId="175" fontId="45" fillId="0" borderId="0" applyFont="0" applyFill="0" applyBorder="0" applyAlignment="0" applyProtection="0"/>
    <xf numFmtId="175" fontId="12" fillId="0" borderId="0" applyFont="0" applyFill="0" applyBorder="0" applyAlignment="0" applyProtection="0"/>
    <xf numFmtId="169" fontId="31" fillId="0" borderId="0">
      <protection locked="0"/>
    </xf>
    <xf numFmtId="169" fontId="31" fillId="0" borderId="0">
      <protection locked="0"/>
    </xf>
    <xf numFmtId="169" fontId="31" fillId="0" borderId="0">
      <protection locked="0"/>
    </xf>
    <xf numFmtId="169" fontId="34" fillId="0" borderId="0">
      <protection locked="0"/>
    </xf>
    <xf numFmtId="169" fontId="31" fillId="0" borderId="0">
      <protection locked="0"/>
    </xf>
    <xf numFmtId="169" fontId="31" fillId="0" borderId="0">
      <protection locked="0"/>
    </xf>
    <xf numFmtId="169" fontId="31" fillId="0" borderId="0">
      <protection locked="0"/>
    </xf>
    <xf numFmtId="170" fontId="31" fillId="0" borderId="0">
      <protection locked="0"/>
    </xf>
    <xf numFmtId="169" fontId="34" fillId="0" borderId="0">
      <protection locked="0"/>
    </xf>
    <xf numFmtId="169" fontId="31" fillId="0" borderId="0">
      <protection locked="0"/>
    </xf>
    <xf numFmtId="0" fontId="32" fillId="0" borderId="0">
      <protection locked="0"/>
    </xf>
    <xf numFmtId="0" fontId="32" fillId="0" borderId="0">
      <protection locked="0"/>
    </xf>
    <xf numFmtId="177" fontId="53" fillId="0" borderId="0"/>
    <xf numFmtId="0" fontId="55" fillId="0" borderId="0"/>
    <xf numFmtId="0" fontId="55" fillId="0" borderId="0"/>
    <xf numFmtId="0" fontId="46" fillId="0" borderId="0"/>
    <xf numFmtId="169" fontId="31" fillId="0" borderId="0">
      <protection locked="0"/>
    </xf>
    <xf numFmtId="0" fontId="56" fillId="0" borderId="0">
      <alignment vertical="top"/>
    </xf>
    <xf numFmtId="0" fontId="31" fillId="0" borderId="18">
      <protection locked="0"/>
    </xf>
    <xf numFmtId="0" fontId="13" fillId="17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169" fontId="34" fillId="0" borderId="0">
      <protection locked="0"/>
    </xf>
    <xf numFmtId="0" fontId="13" fillId="27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4" fillId="12" borderId="9" applyNumberFormat="0" applyAlignment="0" applyProtection="0"/>
    <xf numFmtId="0" fontId="14" fillId="24" borderId="9" applyNumberFormat="0" applyAlignment="0" applyProtection="0"/>
    <xf numFmtId="0" fontId="15" fillId="28" borderId="10" applyNumberFormat="0" applyAlignment="0" applyProtection="0"/>
    <xf numFmtId="0" fontId="16" fillId="28" borderId="9" applyNumberFormat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174" fontId="45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28" fillId="6" borderId="0" applyNumberFormat="0" applyBorder="0" applyAlignment="0" applyProtection="0"/>
    <xf numFmtId="0" fontId="47" fillId="0" borderId="20" applyNumberFormat="0" applyFill="0" applyAlignment="0" applyProtection="0"/>
    <xf numFmtId="0" fontId="48" fillId="0" borderId="12" applyNumberFormat="0" applyFill="0" applyAlignment="0" applyProtection="0"/>
    <xf numFmtId="0" fontId="49" fillId="0" borderId="21" applyNumberFormat="0" applyFill="0" applyAlignment="0" applyProtection="0"/>
    <xf numFmtId="0" fontId="49" fillId="0" borderId="0" applyNumberFormat="0" applyFill="0" applyBorder="0" applyAlignment="0" applyProtection="0"/>
    <xf numFmtId="0" fontId="26" fillId="0" borderId="17" applyNumberFormat="0" applyFill="0" applyAlignment="0" applyProtection="0"/>
    <xf numFmtId="0" fontId="20" fillId="0" borderId="22" applyNumberFormat="0" applyFill="0" applyAlignment="0" applyProtection="0"/>
    <xf numFmtId="0" fontId="21" fillId="23" borderId="15" applyNumberFormat="0" applyAlignment="0" applyProtection="0"/>
    <xf numFmtId="0" fontId="21" fillId="23" borderId="15" applyNumberFormat="0" applyAlignment="0" applyProtection="0"/>
    <xf numFmtId="0" fontId="2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3" fillId="24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8" fillId="0" borderId="0" applyNumberFormat="0" applyFont="0" applyFill="0" applyBorder="0" applyAlignment="0" applyProtection="0">
      <alignment vertical="top"/>
    </xf>
    <xf numFmtId="0" fontId="51" fillId="0" borderId="0"/>
    <xf numFmtId="0" fontId="7" fillId="0" borderId="0"/>
    <xf numFmtId="0" fontId="51" fillId="0" borderId="0"/>
    <xf numFmtId="39" fontId="54" fillId="0" borderId="0"/>
    <xf numFmtId="0" fontId="1" fillId="0" borderId="0"/>
    <xf numFmtId="0" fontId="7" fillId="0" borderId="0"/>
    <xf numFmtId="0" fontId="1" fillId="0" borderId="0"/>
    <xf numFmtId="0" fontId="8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8" fillId="0" borderId="0"/>
    <xf numFmtId="0" fontId="12" fillId="0" borderId="0"/>
    <xf numFmtId="0" fontId="4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5" fillId="0" borderId="0"/>
    <xf numFmtId="0" fontId="45" fillId="0" borderId="0"/>
    <xf numFmtId="0" fontId="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5" fillId="0" borderId="0"/>
    <xf numFmtId="0" fontId="45" fillId="0" borderId="0"/>
    <xf numFmtId="0" fontId="7" fillId="0" borderId="0"/>
    <xf numFmtId="39" fontId="54" fillId="0" borderId="0"/>
    <xf numFmtId="0" fontId="8" fillId="0" borderId="0"/>
    <xf numFmtId="39" fontId="54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29" fillId="0" borderId="0"/>
    <xf numFmtId="0" fontId="9" fillId="0" borderId="0"/>
    <xf numFmtId="0" fontId="29" fillId="0" borderId="0"/>
    <xf numFmtId="0" fontId="9" fillId="0" borderId="0"/>
    <xf numFmtId="0" fontId="29" fillId="0" borderId="0"/>
    <xf numFmtId="0" fontId="9" fillId="0" borderId="0"/>
    <xf numFmtId="0" fontId="29" fillId="0" borderId="0"/>
    <xf numFmtId="0" fontId="9" fillId="0" borderId="0"/>
    <xf numFmtId="0" fontId="29" fillId="0" borderId="0"/>
    <xf numFmtId="0" fontId="9" fillId="0" borderId="0"/>
    <xf numFmtId="0" fontId="29" fillId="0" borderId="0"/>
    <xf numFmtId="0" fontId="9" fillId="0" borderId="0"/>
    <xf numFmtId="0" fontId="29" fillId="0" borderId="0"/>
    <xf numFmtId="0" fontId="9" fillId="0" borderId="0"/>
    <xf numFmtId="0" fontId="29" fillId="0" borderId="0"/>
    <xf numFmtId="0" fontId="9" fillId="0" borderId="0"/>
    <xf numFmtId="0" fontId="29" fillId="0" borderId="0"/>
    <xf numFmtId="0" fontId="9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" fillId="0" borderId="0"/>
    <xf numFmtId="0" fontId="29" fillId="0" borderId="0"/>
    <xf numFmtId="0" fontId="9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8" fillId="0" borderId="0"/>
    <xf numFmtId="0" fontId="51" fillId="0" borderId="0"/>
    <xf numFmtId="0" fontId="1" fillId="0" borderId="0"/>
    <xf numFmtId="0" fontId="51" fillId="0" borderId="0"/>
    <xf numFmtId="0" fontId="1" fillId="0" borderId="0"/>
    <xf numFmtId="0" fontId="51" fillId="0" borderId="0"/>
    <xf numFmtId="0" fontId="1" fillId="0" borderId="0"/>
    <xf numFmtId="0" fontId="51" fillId="0" borderId="0"/>
    <xf numFmtId="0" fontId="1" fillId="0" borderId="0"/>
    <xf numFmtId="0" fontId="51" fillId="0" borderId="0"/>
    <xf numFmtId="0" fontId="9" fillId="0" borderId="0"/>
    <xf numFmtId="0" fontId="9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7" fillId="0" borderId="0"/>
    <xf numFmtId="39" fontId="54" fillId="0" borderId="0"/>
    <xf numFmtId="0" fontId="9" fillId="0" borderId="0"/>
    <xf numFmtId="0" fontId="29" fillId="0" borderId="0"/>
    <xf numFmtId="0" fontId="9" fillId="0" borderId="0"/>
    <xf numFmtId="0" fontId="29" fillId="0" borderId="0"/>
    <xf numFmtId="0" fontId="9" fillId="0" borderId="0"/>
    <xf numFmtId="0" fontId="29" fillId="0" borderId="0"/>
    <xf numFmtId="0" fontId="9" fillId="0" borderId="0"/>
    <xf numFmtId="0" fontId="29" fillId="0" borderId="0"/>
    <xf numFmtId="0" fontId="9" fillId="0" borderId="0"/>
    <xf numFmtId="0" fontId="29" fillId="0" borderId="0"/>
    <xf numFmtId="0" fontId="11" fillId="0" borderId="0"/>
    <xf numFmtId="0" fontId="45" fillId="0" borderId="0"/>
    <xf numFmtId="0" fontId="45" fillId="0" borderId="0"/>
    <xf numFmtId="0" fontId="44" fillId="0" borderId="0"/>
    <xf numFmtId="0" fontId="51" fillId="0" borderId="0"/>
    <xf numFmtId="0" fontId="9" fillId="0" borderId="0"/>
    <xf numFmtId="0" fontId="51" fillId="0" borderId="0"/>
    <xf numFmtId="0" fontId="51" fillId="0" borderId="0"/>
    <xf numFmtId="0" fontId="8" fillId="0" borderId="0"/>
    <xf numFmtId="0" fontId="51" fillId="0" borderId="0"/>
    <xf numFmtId="0" fontId="7" fillId="0" borderId="0"/>
    <xf numFmtId="0" fontId="8" fillId="0" borderId="0"/>
    <xf numFmtId="0" fontId="7" fillId="0" borderId="0"/>
    <xf numFmtId="0" fontId="51" fillId="0" borderId="0"/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5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39" fontId="54" fillId="0" borderId="0"/>
    <xf numFmtId="0" fontId="1" fillId="0" borderId="0"/>
    <xf numFmtId="0" fontId="7" fillId="0" borderId="0"/>
    <xf numFmtId="0" fontId="1" fillId="0" borderId="0"/>
    <xf numFmtId="0" fontId="51" fillId="0" borderId="0"/>
    <xf numFmtId="0" fontId="24" fillId="5" borderId="0" applyNumberFormat="0" applyBorder="0" applyAlignment="0" applyProtection="0"/>
    <xf numFmtId="0" fontId="25" fillId="0" borderId="0" applyNumberFormat="0" applyFill="0" applyBorder="0" applyAlignment="0" applyProtection="0"/>
    <xf numFmtId="0" fontId="7" fillId="26" borderId="19" applyNumberFormat="0" applyFont="0" applyAlignment="0" applyProtection="0"/>
    <xf numFmtId="0" fontId="7" fillId="26" borderId="19" applyNumberFormat="0" applyFont="0" applyAlignment="0" applyProtection="0"/>
    <xf numFmtId="0" fontId="7" fillId="25" borderId="16" applyNumberFormat="0" applyFont="0" applyAlignment="0" applyProtection="0"/>
    <xf numFmtId="0" fontId="45" fillId="25" borderId="16" applyNumberFormat="0" applyFont="0" applyAlignment="0" applyProtection="0"/>
    <xf numFmtId="0" fontId="45" fillId="25" borderId="16" applyNumberFormat="0" applyFont="0" applyAlignment="0" applyProtection="0"/>
    <xf numFmtId="0" fontId="12" fillId="25" borderId="16" applyNumberFormat="0" applyFont="0" applyAlignment="0" applyProtection="0"/>
    <xf numFmtId="0" fontId="7" fillId="26" borderId="19" applyNumberFormat="0" applyFont="0" applyAlignment="0" applyProtection="0"/>
    <xf numFmtId="0" fontId="45" fillId="25" borderId="16" applyNumberFormat="0" applyFont="0" applyAlignment="0" applyProtection="0"/>
    <xf numFmtId="9" fontId="11" fillId="0" borderId="0" applyFont="0" applyFill="0" applyBorder="0" applyAlignment="0" applyProtection="0"/>
    <xf numFmtId="0" fontId="26" fillId="0" borderId="17" applyNumberFormat="0" applyFill="0" applyAlignment="0" applyProtection="0"/>
    <xf numFmtId="0" fontId="23" fillId="24" borderId="0" applyNumberFormat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38" fontId="29" fillId="0" borderId="0" applyFont="0" applyFill="0" applyBorder="0" applyAlignment="0" applyProtection="0"/>
    <xf numFmtId="40" fontId="29" fillId="0" borderId="0" applyFont="0" applyFill="0" applyBorder="0" applyAlignment="0" applyProtection="0"/>
    <xf numFmtId="173" fontId="45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28" fillId="6" borderId="0" applyNumberFormat="0" applyBorder="0" applyAlignment="0" applyProtection="0"/>
    <xf numFmtId="0" fontId="33" fillId="0" borderId="23">
      <alignment horizontal="centerContinuous" vertical="top" wrapText="1"/>
    </xf>
    <xf numFmtId="0" fontId="12" fillId="0" borderId="0"/>
    <xf numFmtId="0" fontId="59" fillId="0" borderId="0"/>
    <xf numFmtId="169" fontId="34" fillId="0" borderId="0">
      <protection locked="0"/>
    </xf>
    <xf numFmtId="169" fontId="3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12" borderId="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17" applyNumberFormat="0" applyFill="0" applyAlignment="0" applyProtection="0"/>
    <xf numFmtId="0" fontId="1" fillId="0" borderId="0"/>
    <xf numFmtId="0" fontId="1" fillId="0" borderId="0"/>
    <xf numFmtId="0" fontId="21" fillId="23" borderId="15" applyNumberFormat="0" applyAlignment="0" applyProtection="0"/>
    <xf numFmtId="0" fontId="1" fillId="0" borderId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24">
      <alignment horizontal="centerContinuous" vertical="top" wrapText="1"/>
    </xf>
    <xf numFmtId="169" fontId="34" fillId="0" borderId="0">
      <protection locked="0"/>
    </xf>
    <xf numFmtId="0" fontId="8" fillId="0" borderId="0"/>
    <xf numFmtId="169" fontId="34" fillId="0" borderId="0">
      <protection locked="0"/>
    </xf>
    <xf numFmtId="0" fontId="27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2" fillId="0" borderId="0"/>
    <xf numFmtId="169" fontId="34" fillId="0" borderId="0">
      <protection locked="0"/>
    </xf>
    <xf numFmtId="169" fontId="34" fillId="0" borderId="0">
      <protection locked="0"/>
    </xf>
    <xf numFmtId="167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0" fontId="13" fillId="10" borderId="0" applyNumberFormat="0" applyBorder="0" applyAlignment="0" applyProtection="0"/>
    <xf numFmtId="0" fontId="13" fillId="17" borderId="0" applyNumberFormat="0" applyBorder="0" applyAlignment="0" applyProtection="0"/>
    <xf numFmtId="0" fontId="13" fillId="9" borderId="0" applyNumberFormat="0" applyBorder="0" applyAlignment="0" applyProtection="0"/>
    <xf numFmtId="0" fontId="13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14" borderId="0" applyNumberFormat="0" applyBorder="0" applyAlignment="0" applyProtection="0"/>
    <xf numFmtId="0" fontId="7" fillId="13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64" fillId="0" borderId="0"/>
    <xf numFmtId="0" fontId="42" fillId="0" borderId="0"/>
    <xf numFmtId="0" fontId="42" fillId="0" borderId="0"/>
    <xf numFmtId="0" fontId="8" fillId="0" borderId="0"/>
    <xf numFmtId="0" fontId="42" fillId="0" borderId="0"/>
    <xf numFmtId="0" fontId="42" fillId="0" borderId="0"/>
    <xf numFmtId="181" fontId="1" fillId="0" borderId="0"/>
    <xf numFmtId="181" fontId="42" fillId="0" borderId="0"/>
    <xf numFmtId="181" fontId="64" fillId="0" borderId="0"/>
    <xf numFmtId="181" fontId="8" fillId="0" borderId="0"/>
    <xf numFmtId="181" fontId="42" fillId="0" borderId="0"/>
    <xf numFmtId="181" fontId="42" fillId="0" borderId="0"/>
    <xf numFmtId="181" fontId="1" fillId="0" borderId="0"/>
    <xf numFmtId="181" fontId="12" fillId="0" borderId="0"/>
    <xf numFmtId="181" fontId="51" fillId="0" borderId="0"/>
    <xf numFmtId="181" fontId="51" fillId="0" borderId="0"/>
    <xf numFmtId="181" fontId="7" fillId="0" borderId="0"/>
    <xf numFmtId="181" fontId="51" fillId="0" borderId="0"/>
    <xf numFmtId="181" fontId="1" fillId="0" borderId="0"/>
    <xf numFmtId="181" fontId="42" fillId="0" borderId="0"/>
    <xf numFmtId="181" fontId="64" fillId="0" borderId="0"/>
    <xf numFmtId="181" fontId="8" fillId="0" borderId="0"/>
    <xf numFmtId="181" fontId="42" fillId="0" borderId="0"/>
    <xf numFmtId="181" fontId="42" fillId="0" borderId="0"/>
    <xf numFmtId="181" fontId="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4" fillId="0" borderId="0"/>
    <xf numFmtId="0" fontId="8" fillId="0" borderId="0"/>
    <xf numFmtId="0" fontId="44" fillId="0" borderId="0"/>
    <xf numFmtId="0" fontId="8" fillId="0" borderId="0"/>
    <xf numFmtId="0" fontId="12" fillId="0" borderId="0"/>
    <xf numFmtId="0" fontId="12" fillId="0" borderId="0"/>
    <xf numFmtId="180" fontId="1" fillId="0" borderId="0" applyFont="0" applyFill="0" applyBorder="0" applyAlignment="0" applyProtection="0"/>
    <xf numFmtId="0" fontId="42" fillId="0" borderId="0"/>
    <xf numFmtId="0" fontId="8" fillId="0" borderId="0"/>
    <xf numFmtId="0" fontId="42" fillId="0" borderId="0"/>
    <xf numFmtId="0" fontId="8" fillId="0" borderId="0"/>
    <xf numFmtId="0" fontId="11" fillId="0" borderId="0"/>
    <xf numFmtId="167" fontId="1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8" fillId="0" borderId="0"/>
    <xf numFmtId="0" fontId="12" fillId="0" borderId="0"/>
    <xf numFmtId="0" fontId="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81" fontId="42" fillId="0" borderId="0"/>
    <xf numFmtId="181" fontId="1" fillId="0" borderId="0"/>
    <xf numFmtId="181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181" fontId="1" fillId="0" borderId="0"/>
    <xf numFmtId="181" fontId="42" fillId="0" borderId="0"/>
    <xf numFmtId="0" fontId="12" fillId="0" borderId="0"/>
    <xf numFmtId="0" fontId="1" fillId="0" borderId="0"/>
    <xf numFmtId="0" fontId="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8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8" fillId="0" borderId="0"/>
    <xf numFmtId="0" fontId="8" fillId="0" borderId="0"/>
    <xf numFmtId="181" fontId="1" fillId="0" borderId="0"/>
    <xf numFmtId="0" fontId="5" fillId="0" borderId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2" fillId="0" borderId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0" fontId="9" fillId="0" borderId="0"/>
    <xf numFmtId="0" fontId="65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0" fontId="5" fillId="0" borderId="0" xfId="5"/>
    <xf numFmtId="0" fontId="0" fillId="0" borderId="0" xfId="0"/>
    <xf numFmtId="165" fontId="9" fillId="0" borderId="0" xfId="7" applyNumberFormat="1" applyFont="1" applyBorder="1"/>
    <xf numFmtId="164" fontId="9" fillId="0" borderId="0" xfId="0" applyNumberFormat="1" applyFont="1" applyBorder="1"/>
    <xf numFmtId="0" fontId="10" fillId="0" borderId="0" xfId="0" applyFont="1" applyAlignment="1">
      <alignment horizontal="left" vertical="center" readingOrder="1"/>
    </xf>
    <xf numFmtId="168" fontId="0" fillId="0" borderId="0" xfId="0" applyNumberFormat="1"/>
    <xf numFmtId="0" fontId="36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7" fillId="0" borderId="0" xfId="0" applyFont="1" applyAlignment="1">
      <alignment horizontal="left" vertical="center" readingOrder="1"/>
    </xf>
    <xf numFmtId="0" fontId="38" fillId="0" borderId="0" xfId="0" applyFont="1"/>
    <xf numFmtId="0" fontId="39" fillId="0" borderId="0" xfId="0" applyFont="1"/>
    <xf numFmtId="0" fontId="40" fillId="0" borderId="0" xfId="0" applyFont="1"/>
    <xf numFmtId="1" fontId="0" fillId="0" borderId="0" xfId="0" applyNumberFormat="1" applyAlignment="1">
      <alignment horizontal="center"/>
    </xf>
    <xf numFmtId="164" fontId="9" fillId="0" borderId="0" xfId="7" applyNumberFormat="1" applyFont="1" applyBorder="1"/>
    <xf numFmtId="164" fontId="9" fillId="0" borderId="0" xfId="7" applyNumberFormat="1" applyFont="1" applyFill="1" applyBorder="1"/>
    <xf numFmtId="0" fontId="0" fillId="29" borderId="0" xfId="0" applyFill="1"/>
    <xf numFmtId="0" fontId="36" fillId="0" borderId="0" xfId="0" applyFont="1"/>
    <xf numFmtId="164" fontId="58" fillId="0" borderId="0" xfId="0" applyNumberFormat="1" applyFont="1"/>
    <xf numFmtId="0" fontId="57" fillId="0" borderId="5" xfId="0" applyFont="1" applyBorder="1"/>
    <xf numFmtId="0" fontId="0" fillId="30" borderId="5" xfId="0" applyFill="1" applyBorder="1"/>
    <xf numFmtId="164" fontId="9" fillId="0" borderId="0" xfId="496" applyNumberFormat="1" applyFont="1" applyBorder="1"/>
    <xf numFmtId="178" fontId="9" fillId="0" borderId="0" xfId="496" applyNumberFormat="1" applyFont="1" applyFill="1" applyBorder="1" applyAlignment="1">
      <alignment horizontal="right"/>
    </xf>
    <xf numFmtId="165" fontId="61" fillId="0" borderId="0" xfId="596" applyNumberFormat="1" applyFont="1" applyFill="1" applyBorder="1" applyAlignment="1" applyProtection="1">
      <alignment horizontal="right"/>
      <protection hidden="1"/>
    </xf>
    <xf numFmtId="164" fontId="9" fillId="0" borderId="0" xfId="496" applyNumberFormat="1" applyFont="1" applyFill="1" applyBorder="1"/>
    <xf numFmtId="164" fontId="9" fillId="0" borderId="0" xfId="60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5" applyAlignment="1">
      <alignment horizontal="center"/>
    </xf>
    <xf numFmtId="164" fontId="6" fillId="3" borderId="0" xfId="741" applyNumberFormat="1" applyFont="1" applyFill="1" applyAlignment="1">
      <alignment horizontal="right" vertical="center" wrapText="1"/>
    </xf>
    <xf numFmtId="182" fontId="66" fillId="0" borderId="0" xfId="742" applyNumberFormat="1" applyFont="1" applyAlignment="1">
      <alignment horizontal="right" vertical="center" shrinkToFit="1"/>
    </xf>
    <xf numFmtId="3" fontId="66" fillId="0" borderId="0" xfId="742" applyNumberFormat="1" applyFont="1" applyAlignment="1">
      <alignment horizontal="right" vertical="center" shrinkToFit="1"/>
    </xf>
    <xf numFmtId="168" fontId="66" fillId="0" borderId="0" xfId="742" applyNumberFormat="1" applyFont="1" applyAlignment="1">
      <alignment horizontal="right" vertical="center" shrinkToFit="1"/>
    </xf>
    <xf numFmtId="0" fontId="67" fillId="0" borderId="0" xfId="0" applyFont="1"/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readingOrder="1"/>
    </xf>
    <xf numFmtId="0" fontId="0" fillId="29" borderId="0" xfId="0" applyFill="1" applyAlignment="1">
      <alignment horizontal="center"/>
    </xf>
    <xf numFmtId="0" fontId="0" fillId="31" borderId="0" xfId="0" applyFill="1"/>
    <xf numFmtId="164" fontId="0" fillId="0" borderId="0" xfId="0" applyNumberFormat="1" applyAlignment="1">
      <alignment horizontal="center"/>
    </xf>
    <xf numFmtId="183" fontId="0" fillId="0" borderId="0" xfId="0" applyNumberFormat="1"/>
    <xf numFmtId="17" fontId="5" fillId="0" borderId="0" xfId="5" applyNumberFormat="1"/>
    <xf numFmtId="14" fontId="0" fillId="0" borderId="0" xfId="0" applyNumberFormat="1"/>
    <xf numFmtId="0" fontId="36" fillId="2" borderId="0" xfId="0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63" fillId="2" borderId="5" xfId="0" applyFont="1" applyFill="1" applyBorder="1" applyAlignment="1">
      <alignment horizontal="center" vertical="center"/>
    </xf>
    <xf numFmtId="0" fontId="5" fillId="0" borderId="0" xfId="5" applyAlignment="1">
      <alignment horizontal="center"/>
    </xf>
    <xf numFmtId="2" fontId="0" fillId="0" borderId="0" xfId="0" applyNumberFormat="1"/>
  </cellXfs>
  <cellStyles count="743">
    <cellStyle name="100" xfId="65" xr:uid="{00000000-0005-0000-0000-000000000000}"/>
    <cellStyle name="20% - Акцент1 2" xfId="99" xr:uid="{00000000-0005-0000-0000-000001000000}"/>
    <cellStyle name="20% — акцент1 2" xfId="9" xr:uid="{00000000-0005-0000-0000-000002000000}"/>
    <cellStyle name="20% - Акцент1 3" xfId="163" xr:uid="{00000000-0005-0000-0000-000003000000}"/>
    <cellStyle name="20% — акцент1 3" xfId="622" xr:uid="{9B97CDB6-76FD-4E8F-9C42-F02A9E244C22}"/>
    <cellStyle name="20% - Акцент2 2" xfId="164" xr:uid="{00000000-0005-0000-0000-000004000000}"/>
    <cellStyle name="20% — акцент2 2" xfId="10" xr:uid="{00000000-0005-0000-0000-000005000000}"/>
    <cellStyle name="20% - Акцент2 3" xfId="165" xr:uid="{00000000-0005-0000-0000-000006000000}"/>
    <cellStyle name="20% — акцент2 3" xfId="621" xr:uid="{E10E8705-501C-4D22-A9BE-BBD0659D819E}"/>
    <cellStyle name="20% - Акцент3 2" xfId="166" xr:uid="{00000000-0005-0000-0000-000007000000}"/>
    <cellStyle name="20% — акцент3 2" xfId="11" xr:uid="{00000000-0005-0000-0000-000008000000}"/>
    <cellStyle name="20% - Акцент3 3" xfId="167" xr:uid="{00000000-0005-0000-0000-000009000000}"/>
    <cellStyle name="20% — акцент3 3" xfId="620" xr:uid="{85FAD0BC-4E0A-4B75-AC77-D48B9F667FC1}"/>
    <cellStyle name="20% - Акцент4 2" xfId="168" xr:uid="{00000000-0005-0000-0000-00000A000000}"/>
    <cellStyle name="20% — акцент4 2" xfId="12" xr:uid="{00000000-0005-0000-0000-00000B000000}"/>
    <cellStyle name="20% - Акцент4 3" xfId="169" xr:uid="{00000000-0005-0000-0000-00000C000000}"/>
    <cellStyle name="20% — акцент4 3" xfId="619" xr:uid="{D9C0FA0B-75D3-452F-A19C-B77F4E54F7E4}"/>
    <cellStyle name="20% - Акцент5 2" xfId="170" xr:uid="{00000000-0005-0000-0000-00000D000000}"/>
    <cellStyle name="20% — акцент5 2" xfId="13" xr:uid="{00000000-0005-0000-0000-00000E000000}"/>
    <cellStyle name="20% - Акцент5 3" xfId="171" xr:uid="{00000000-0005-0000-0000-00000F000000}"/>
    <cellStyle name="20% — акцент5 3" xfId="618" xr:uid="{4EDE7BFD-9963-4888-9D23-60B5CA425322}"/>
    <cellStyle name="20% - Акцент6 2" xfId="172" xr:uid="{00000000-0005-0000-0000-000010000000}"/>
    <cellStyle name="20% — акцент6 2" xfId="14" xr:uid="{00000000-0005-0000-0000-000011000000}"/>
    <cellStyle name="20% - Акцент6 3" xfId="173" xr:uid="{00000000-0005-0000-0000-000012000000}"/>
    <cellStyle name="20% — акцент6 3" xfId="617" xr:uid="{DB812741-EEF4-4ED4-B9EE-E40CE265155D}"/>
    <cellStyle name="40% - Акцент1 2" xfId="174" xr:uid="{00000000-0005-0000-0000-000013000000}"/>
    <cellStyle name="40% — акцент1 2" xfId="15" xr:uid="{00000000-0005-0000-0000-000014000000}"/>
    <cellStyle name="40% - Акцент1 3" xfId="175" xr:uid="{00000000-0005-0000-0000-000015000000}"/>
    <cellStyle name="40% — акцент1 3" xfId="616" xr:uid="{16970F3F-1DC3-4B82-B099-0147113201D5}"/>
    <cellStyle name="40% - Акцент2 2" xfId="176" xr:uid="{00000000-0005-0000-0000-000016000000}"/>
    <cellStyle name="40% — акцент2 2" xfId="16" xr:uid="{00000000-0005-0000-0000-000017000000}"/>
    <cellStyle name="40% - Акцент2 3" xfId="177" xr:uid="{00000000-0005-0000-0000-000018000000}"/>
    <cellStyle name="40% — акцент2 3" xfId="615" xr:uid="{CF3BB34D-95DA-4E5E-B45D-4F8CEB166659}"/>
    <cellStyle name="40% - Акцент3 2" xfId="178" xr:uid="{00000000-0005-0000-0000-000019000000}"/>
    <cellStyle name="40% — акцент3 2" xfId="17" xr:uid="{00000000-0005-0000-0000-00001A000000}"/>
    <cellStyle name="40% - Акцент3 3" xfId="179" xr:uid="{00000000-0005-0000-0000-00001B000000}"/>
    <cellStyle name="40% — акцент3 3" xfId="614" xr:uid="{0A23306D-2DFB-4576-AA7F-32E7DD5E8553}"/>
    <cellStyle name="40% - Акцент4 2" xfId="180" xr:uid="{00000000-0005-0000-0000-00001C000000}"/>
    <cellStyle name="40% — акцент4 2" xfId="18" xr:uid="{00000000-0005-0000-0000-00001D000000}"/>
    <cellStyle name="40% - Акцент4 3" xfId="181" xr:uid="{00000000-0005-0000-0000-00001E000000}"/>
    <cellStyle name="40% — акцент4 3" xfId="613" xr:uid="{D9FCA73F-CBBA-4B45-94BE-9FDA3DBC486C}"/>
    <cellStyle name="40% - Акцент5 2" xfId="182" xr:uid="{00000000-0005-0000-0000-00001F000000}"/>
    <cellStyle name="40% — акцент5 2" xfId="19" xr:uid="{00000000-0005-0000-0000-000020000000}"/>
    <cellStyle name="40% - Акцент5 3" xfId="183" xr:uid="{00000000-0005-0000-0000-000021000000}"/>
    <cellStyle name="40% — акцент5 3" xfId="612" xr:uid="{8F847614-57EE-40A4-9D15-39A89433DA16}"/>
    <cellStyle name="40% - Акцент6 2" xfId="184" xr:uid="{00000000-0005-0000-0000-000022000000}"/>
    <cellStyle name="40% — акцент6 2" xfId="20" xr:uid="{00000000-0005-0000-0000-000023000000}"/>
    <cellStyle name="40% - Акцент6 3" xfId="185" xr:uid="{00000000-0005-0000-0000-000024000000}"/>
    <cellStyle name="40% — акцент6 3" xfId="611" xr:uid="{2F9A43F7-C50F-4DC0-9BFB-139EBE653698}"/>
    <cellStyle name="60% - Акцент1 2" xfId="186" xr:uid="{00000000-0005-0000-0000-000025000000}"/>
    <cellStyle name="60% — акцент1 2" xfId="21" xr:uid="{00000000-0005-0000-0000-000026000000}"/>
    <cellStyle name="60% - Акцент1 3" xfId="187" xr:uid="{00000000-0005-0000-0000-000027000000}"/>
    <cellStyle name="60% — акцент1 3" xfId="610" xr:uid="{2F2589FC-02C2-4545-A533-B118840B8F63}"/>
    <cellStyle name="60% - Акцент2 2" xfId="188" xr:uid="{00000000-0005-0000-0000-000028000000}"/>
    <cellStyle name="60% — акцент2 2" xfId="22" xr:uid="{00000000-0005-0000-0000-000029000000}"/>
    <cellStyle name="60% - Акцент2 3" xfId="189" xr:uid="{00000000-0005-0000-0000-00002A000000}"/>
    <cellStyle name="60% — акцент2 3" xfId="609" xr:uid="{C1AC959B-AF47-4792-9941-9116A5885AB4}"/>
    <cellStyle name="60% - Акцент3 2" xfId="190" xr:uid="{00000000-0005-0000-0000-00002B000000}"/>
    <cellStyle name="60% — акцент3 2" xfId="23" xr:uid="{00000000-0005-0000-0000-00002C000000}"/>
    <cellStyle name="60% - Акцент3 3" xfId="191" xr:uid="{00000000-0005-0000-0000-00002D000000}"/>
    <cellStyle name="60% — акцент3 3" xfId="608" xr:uid="{C80406EB-D7C2-4198-BEB5-F7C6020D66F5}"/>
    <cellStyle name="60% - Акцент4 2" xfId="192" xr:uid="{00000000-0005-0000-0000-00002E000000}"/>
    <cellStyle name="60% — акцент4 2" xfId="24" xr:uid="{00000000-0005-0000-0000-00002F000000}"/>
    <cellStyle name="60% - Акцент4 3" xfId="193" xr:uid="{00000000-0005-0000-0000-000030000000}"/>
    <cellStyle name="60% — акцент4 3" xfId="607" xr:uid="{6D68F79D-9FEF-4A98-A59A-55B0BAD2EA5D}"/>
    <cellStyle name="60% - Акцент5 2" xfId="194" xr:uid="{00000000-0005-0000-0000-000031000000}"/>
    <cellStyle name="60% — акцент5 2" xfId="25" xr:uid="{00000000-0005-0000-0000-000032000000}"/>
    <cellStyle name="60% - Акцент5 3" xfId="195" xr:uid="{00000000-0005-0000-0000-000033000000}"/>
    <cellStyle name="60% — акцент5 3" xfId="606" xr:uid="{048B966C-0AE5-4569-9702-5E15FC46D2E5}"/>
    <cellStyle name="60% - Акцент6 2" xfId="196" xr:uid="{00000000-0005-0000-0000-000034000000}"/>
    <cellStyle name="60% — акцент6 2" xfId="26" xr:uid="{00000000-0005-0000-0000-000035000000}"/>
    <cellStyle name="60% - Акцент6 3" xfId="197" xr:uid="{00000000-0005-0000-0000-000036000000}"/>
    <cellStyle name="60% — акцент6 3" xfId="605" xr:uid="{47DAAB9A-CE5C-41D5-8F10-F7D58BFB9120}"/>
    <cellStyle name="Comma" xfId="68" xr:uid="{00000000-0005-0000-0000-000037000000}"/>
    <cellStyle name="Comma [0]" xfId="69" xr:uid="{00000000-0005-0000-0000-000038000000}"/>
    <cellStyle name="Comma [0]䧟Лист3" xfId="199" xr:uid="{00000000-0005-0000-0000-000039000000}"/>
    <cellStyle name="Comma [0]䧟Лист3 2" xfId="200" xr:uid="{00000000-0005-0000-0000-00003A000000}"/>
    <cellStyle name="Comma 10" xfId="497" xr:uid="{00000000-0005-0000-0000-00003B000000}"/>
    <cellStyle name="Comma 11" xfId="597" xr:uid="{00000000-0005-0000-0000-00003C000000}"/>
    <cellStyle name="Comma 12" xfId="601" xr:uid="{1549C3F4-031A-414A-AABB-3B2CC6A3B559}"/>
    <cellStyle name="Comma 2" xfId="70" xr:uid="{00000000-0005-0000-0000-00003D000000}"/>
    <cellStyle name="Comma 2 2" xfId="201" xr:uid="{00000000-0005-0000-0000-00003E000000}"/>
    <cellStyle name="Comma 3" xfId="71" xr:uid="{00000000-0005-0000-0000-00003F000000}"/>
    <cellStyle name="Comma 3 2" xfId="202" xr:uid="{00000000-0005-0000-0000-000040000000}"/>
    <cellStyle name="Comma 4" xfId="91" xr:uid="{00000000-0005-0000-0000-000041000000}"/>
    <cellStyle name="Comma 4 2" xfId="203" xr:uid="{00000000-0005-0000-0000-000042000000}"/>
    <cellStyle name="Comma 5" xfId="90" xr:uid="{00000000-0005-0000-0000-000043000000}"/>
    <cellStyle name="Comma 6" xfId="95" xr:uid="{00000000-0005-0000-0000-000044000000}"/>
    <cellStyle name="Comma 7" xfId="94" xr:uid="{00000000-0005-0000-0000-000045000000}"/>
    <cellStyle name="Comma 8" xfId="198" xr:uid="{00000000-0005-0000-0000-000046000000}"/>
    <cellStyle name="Comma 9" xfId="223" xr:uid="{00000000-0005-0000-0000-000047000000}"/>
    <cellStyle name="Comma_AUK2000" xfId="27" xr:uid="{00000000-0005-0000-0000-000048000000}"/>
    <cellStyle name="Currency" xfId="72" xr:uid="{00000000-0005-0000-0000-000049000000}"/>
    <cellStyle name="Currency [0]" xfId="73" xr:uid="{00000000-0005-0000-0000-00004A000000}"/>
    <cellStyle name="Currency [0] 2" xfId="100" xr:uid="{00000000-0005-0000-0000-00004B000000}"/>
    <cellStyle name="Currency [0]_AUK2000" xfId="604" xr:uid="{F0E03F7E-17AE-4687-AE4B-75107BCE644A}"/>
    <cellStyle name="Currency 10" xfId="498" xr:uid="{00000000-0005-0000-0000-00004C000000}"/>
    <cellStyle name="Currency 11" xfId="595" xr:uid="{00000000-0005-0000-0000-00004D000000}"/>
    <cellStyle name="Currency 12" xfId="602" xr:uid="{AAB9E558-8594-499B-91A3-DF7E454194A6}"/>
    <cellStyle name="Currency 2" xfId="74" xr:uid="{00000000-0005-0000-0000-00004E000000}"/>
    <cellStyle name="Currency 2 2" xfId="205" xr:uid="{00000000-0005-0000-0000-00004F000000}"/>
    <cellStyle name="Currency 3" xfId="75" xr:uid="{00000000-0005-0000-0000-000050000000}"/>
    <cellStyle name="Currency 3 2" xfId="206" xr:uid="{00000000-0005-0000-0000-000051000000}"/>
    <cellStyle name="Currency 4" xfId="92" xr:uid="{00000000-0005-0000-0000-000052000000}"/>
    <cellStyle name="Currency 4 2" xfId="207" xr:uid="{00000000-0005-0000-0000-000053000000}"/>
    <cellStyle name="Currency 5" xfId="93" xr:uid="{00000000-0005-0000-0000-000054000000}"/>
    <cellStyle name="Currency 6" xfId="96" xr:uid="{00000000-0005-0000-0000-000055000000}"/>
    <cellStyle name="Currency 7" xfId="97" xr:uid="{00000000-0005-0000-0000-000056000000}"/>
    <cellStyle name="Currency 8" xfId="204" xr:uid="{00000000-0005-0000-0000-000057000000}"/>
    <cellStyle name="Currency 9" xfId="209" xr:uid="{00000000-0005-0000-0000-000058000000}"/>
    <cellStyle name="Currency_AUK2000" xfId="28" xr:uid="{00000000-0005-0000-0000-000059000000}"/>
    <cellStyle name="Date" xfId="76" xr:uid="{00000000-0005-0000-0000-00005A000000}"/>
    <cellStyle name="Date 2" xfId="77" xr:uid="{00000000-0005-0000-0000-00005B000000}"/>
    <cellStyle name="Date 2 2" xfId="208" xr:uid="{00000000-0005-0000-0000-00005C000000}"/>
    <cellStyle name="Fixed" xfId="78" xr:uid="{00000000-0005-0000-0000-00005D000000}"/>
    <cellStyle name="Fixed 2" xfId="79" xr:uid="{00000000-0005-0000-0000-00005E000000}"/>
    <cellStyle name="Fixed 2 2" xfId="210" xr:uid="{00000000-0005-0000-0000-00005F000000}"/>
    <cellStyle name="Heading1" xfId="80" xr:uid="{00000000-0005-0000-0000-000060000000}"/>
    <cellStyle name="Heading1 2" xfId="81" xr:uid="{00000000-0005-0000-0000-000061000000}"/>
    <cellStyle name="Heading1 2 2" xfId="211" xr:uid="{00000000-0005-0000-0000-000062000000}"/>
    <cellStyle name="Heading2" xfId="82" xr:uid="{00000000-0005-0000-0000-000063000000}"/>
    <cellStyle name="Heading2 2" xfId="83" xr:uid="{00000000-0005-0000-0000-000064000000}"/>
    <cellStyle name="Heading2 2 2" xfId="212" xr:uid="{00000000-0005-0000-0000-000065000000}"/>
    <cellStyle name="Normal - Style1" xfId="213" xr:uid="{00000000-0005-0000-0000-000066000000}"/>
    <cellStyle name="Normal 36" xfId="214" xr:uid="{00000000-0005-0000-0000-000067000000}"/>
    <cellStyle name="Normal 37" xfId="215" xr:uid="{00000000-0005-0000-0000-000068000000}"/>
    <cellStyle name="Normal_AUK2000" xfId="29" xr:uid="{00000000-0005-0000-0000-000069000000}"/>
    <cellStyle name="normální_Bilancování 2005Q4 - final" xfId="216" xr:uid="{00000000-0005-0000-0000-00006A000000}"/>
    <cellStyle name="Percent" xfId="84" xr:uid="{00000000-0005-0000-0000-00006B000000}"/>
    <cellStyle name="Percent 2" xfId="85" xr:uid="{00000000-0005-0000-0000-00006C000000}"/>
    <cellStyle name="Percent 2 2" xfId="217" xr:uid="{00000000-0005-0000-0000-00006D000000}"/>
    <cellStyle name="Style 1" xfId="218" xr:uid="{00000000-0005-0000-0000-00006E000000}"/>
    <cellStyle name="Total" xfId="86" xr:uid="{00000000-0005-0000-0000-00006F000000}"/>
    <cellStyle name="Total 2" xfId="87" xr:uid="{00000000-0005-0000-0000-000070000000}"/>
    <cellStyle name="Total 2 2" xfId="219" xr:uid="{00000000-0005-0000-0000-000071000000}"/>
    <cellStyle name="Акцент1 2" xfId="30" xr:uid="{00000000-0005-0000-0000-000072000000}"/>
    <cellStyle name="Акцент1 3" xfId="220" xr:uid="{00000000-0005-0000-0000-000073000000}"/>
    <cellStyle name="Акцент2 2" xfId="31" xr:uid="{00000000-0005-0000-0000-000074000000}"/>
    <cellStyle name="Акцент2 3" xfId="221" xr:uid="{00000000-0005-0000-0000-000075000000}"/>
    <cellStyle name="Акцент3 2" xfId="32" xr:uid="{00000000-0005-0000-0000-000076000000}"/>
    <cellStyle name="Акцент3 3" xfId="222" xr:uid="{00000000-0005-0000-0000-000077000000}"/>
    <cellStyle name="Акцент4 2" xfId="33" xr:uid="{00000000-0005-0000-0000-000078000000}"/>
    <cellStyle name="Акцент4 3" xfId="224" xr:uid="{00000000-0005-0000-0000-000079000000}"/>
    <cellStyle name="Акцент5 2" xfId="34" xr:uid="{00000000-0005-0000-0000-00007A000000}"/>
    <cellStyle name="Акцент5 3" xfId="225" xr:uid="{00000000-0005-0000-0000-00007B000000}"/>
    <cellStyle name="Акцент6 2" xfId="35" xr:uid="{00000000-0005-0000-0000-00007C000000}"/>
    <cellStyle name="Акцент6 3" xfId="226" xr:uid="{00000000-0005-0000-0000-00007D000000}"/>
    <cellStyle name="Ввід" xfId="522" xr:uid="{00000000-0005-0000-0000-00007E000000}"/>
    <cellStyle name="Ввід 2" xfId="227" xr:uid="{00000000-0005-0000-0000-00007F000000}"/>
    <cellStyle name="Ввод  2" xfId="36" xr:uid="{00000000-0005-0000-0000-000080000000}"/>
    <cellStyle name="Ввод  3" xfId="228" xr:uid="{00000000-0005-0000-0000-000081000000}"/>
    <cellStyle name="Вывод 2" xfId="37" xr:uid="{00000000-0005-0000-0000-000082000000}"/>
    <cellStyle name="Вывод 3" xfId="229" xr:uid="{00000000-0005-0000-0000-000083000000}"/>
    <cellStyle name="Вычисление 2" xfId="38" xr:uid="{00000000-0005-0000-0000-000084000000}"/>
    <cellStyle name="Вычисление 3" xfId="230" xr:uid="{00000000-0005-0000-0000-000085000000}"/>
    <cellStyle name="Гиперссылка 2" xfId="66" xr:uid="{00000000-0005-0000-0000-000086000000}"/>
    <cellStyle name="Гиперссылка 2 2" xfId="232" xr:uid="{00000000-0005-0000-0000-000087000000}"/>
    <cellStyle name="Гиперссылка 2 3" xfId="233" xr:uid="{00000000-0005-0000-0000-000088000000}"/>
    <cellStyle name="Гиперссылка 2 4" xfId="231" xr:uid="{00000000-0005-0000-0000-000089000000}"/>
    <cellStyle name="Гиперссылка 3" xfId="234" xr:uid="{00000000-0005-0000-0000-00008A000000}"/>
    <cellStyle name="Гиперссылка 3 2" xfId="235" xr:uid="{00000000-0005-0000-0000-00008B000000}"/>
    <cellStyle name="Гиперссылка 3 2 2" xfId="236" xr:uid="{00000000-0005-0000-0000-00008C000000}"/>
    <cellStyle name="Гиперссылка 3 2 3" xfId="237" xr:uid="{00000000-0005-0000-0000-00008D000000}"/>
    <cellStyle name="Гиперссылка 3 3" xfId="238" xr:uid="{00000000-0005-0000-0000-00008E000000}"/>
    <cellStyle name="Гиперссылка 4" xfId="239" xr:uid="{00000000-0005-0000-0000-00008F000000}"/>
    <cellStyle name="Гиперссылка 4 2" xfId="240" xr:uid="{00000000-0005-0000-0000-000090000000}"/>
    <cellStyle name="Гиперссылка 4 3" xfId="241" xr:uid="{00000000-0005-0000-0000-000091000000}"/>
    <cellStyle name="Гиперссылка 5" xfId="599" xr:uid="{00000000-0005-0000-0000-000092000000}"/>
    <cellStyle name="Гіперпосилання 2" xfId="102" xr:uid="{00000000-0005-0000-0000-000093000000}"/>
    <cellStyle name="Гіперпосилання 2 2" xfId="242" xr:uid="{00000000-0005-0000-0000-000094000000}"/>
    <cellStyle name="Гіперпосилання 3" xfId="103" xr:uid="{00000000-0005-0000-0000-000095000000}"/>
    <cellStyle name="Денежный 2" xfId="243" xr:uid="{00000000-0005-0000-0000-000096000000}"/>
    <cellStyle name="Денежный 2 2" xfId="244" xr:uid="{00000000-0005-0000-0000-000097000000}"/>
    <cellStyle name="Добре" xfId="245" xr:uid="{00000000-0005-0000-0000-000098000000}"/>
    <cellStyle name="Заголовки до таблиць в бюлетень" xfId="88" xr:uid="{00000000-0005-0000-0000-000099000000}"/>
    <cellStyle name="Заголовки до таблиць в бюлетень 2" xfId="494" xr:uid="{00000000-0005-0000-0000-00009A000000}"/>
    <cellStyle name="Заголовки до таблиць в бюлетень 3" xfId="594" xr:uid="{00000000-0005-0000-0000-00009B000000}"/>
    <cellStyle name="Заголовок 1" xfId="1" builtinId="16" customBuiltin="1"/>
    <cellStyle name="Заголовок 1 2" xfId="39" xr:uid="{00000000-0005-0000-0000-00009D000000}"/>
    <cellStyle name="Заголовок 1 3" xfId="246" xr:uid="{00000000-0005-0000-0000-00009E000000}"/>
    <cellStyle name="Заголовок 2" xfId="2" builtinId="17" customBuiltin="1"/>
    <cellStyle name="Заголовок 2 2" xfId="40" xr:uid="{00000000-0005-0000-0000-0000A0000000}"/>
    <cellStyle name="Заголовок 2 3" xfId="247" xr:uid="{00000000-0005-0000-0000-0000A1000000}"/>
    <cellStyle name="Заголовок 3" xfId="3" builtinId="18" customBuiltin="1"/>
    <cellStyle name="Заголовок 3 2" xfId="41" xr:uid="{00000000-0005-0000-0000-0000A3000000}"/>
    <cellStyle name="Заголовок 3 3" xfId="248" xr:uid="{00000000-0005-0000-0000-0000A4000000}"/>
    <cellStyle name="Заголовок 4" xfId="4" builtinId="19" customBuiltin="1"/>
    <cellStyle name="Заголовок 4 2" xfId="42" xr:uid="{00000000-0005-0000-0000-0000A6000000}"/>
    <cellStyle name="Заголовок 4 3" xfId="249" xr:uid="{00000000-0005-0000-0000-0000A7000000}"/>
    <cellStyle name="Звичайний" xfId="0" builtinId="0"/>
    <cellStyle name="Звичайний 10" xfId="653" xr:uid="{E5F5F52A-549B-4A6F-92F2-3436FA7C52E6}"/>
    <cellStyle name="Звичайний 11" xfId="629" xr:uid="{EC736CD4-E276-4093-BD41-F925288E1CEE}"/>
    <cellStyle name="Звичайний 11 2" xfId="688" xr:uid="{5E27B503-146A-46A3-AD51-AEAAFDFDBC01}"/>
    <cellStyle name="Звичайний 12" xfId="690" xr:uid="{8974BEFE-3AB5-4B03-A65E-DA4A798B584C}"/>
    <cellStyle name="Звичайний 13" xfId="693" xr:uid="{B12203C0-7ED7-49BF-8675-DA4944869014}"/>
    <cellStyle name="Звичайний 14" xfId="696" xr:uid="{52EE3ACC-B750-4733-B2F9-2093BCFB8461}"/>
    <cellStyle name="Звичайний 15" xfId="698" xr:uid="{96091E7A-C68D-410B-8C02-1B1C553D80F1}"/>
    <cellStyle name="Звичайний 16" xfId="703" xr:uid="{766C954E-DFF3-4C46-A055-895A5AA04376}"/>
    <cellStyle name="Звичайний 17" xfId="704" xr:uid="{0B705AF3-7997-457D-AFDE-1291970847CE}"/>
    <cellStyle name="Звичайний 18" xfId="705" xr:uid="{CDC791BC-F4C0-40E4-B394-7CF00F72A23E}"/>
    <cellStyle name="Звичайний 19" xfId="706" xr:uid="{875F999B-EF98-45E4-A23C-88AE5E4043FC}"/>
    <cellStyle name="Звичайний 2" xfId="104" xr:uid="{00000000-0005-0000-0000-0000A8000000}"/>
    <cellStyle name="Звичайний 2 2" xfId="628" xr:uid="{8A3845FB-2D68-4A12-ACC5-8BE114B236DF}"/>
    <cellStyle name="Звичайний 2 2 2" xfId="643" xr:uid="{420F4B7E-FC54-438F-8869-3EEF25A91F55}"/>
    <cellStyle name="Звичайний 2 2 2 2" xfId="715" xr:uid="{5F5918C0-45D7-42B1-9551-3F394852CE36}"/>
    <cellStyle name="Звичайний 2 2 3" xfId="675" xr:uid="{D8D3C7DE-E216-46F8-A28A-9CB9AD960969}"/>
    <cellStyle name="Звичайний 2 2 4" xfId="655" xr:uid="{733FFBFA-A391-4808-A8E5-9556D6CC9A8B}"/>
    <cellStyle name="Звичайний 2 3" xfId="631" xr:uid="{FA5597C9-D9EB-47CA-8495-CC1A9DFBA1AA}"/>
    <cellStyle name="Звичайний 2 3 2" xfId="697" xr:uid="{8B09A531-13B3-469A-B5B8-990B092F8C1F}"/>
    <cellStyle name="Звичайний 2 4" xfId="623" xr:uid="{72536A2F-6356-48DB-BED5-7B229CC7BF28}"/>
    <cellStyle name="Звичайний 2_Огляд ДК_органи влади" xfId="636" xr:uid="{BA8DFC42-ADC7-4788-AE27-8A64EB599346}"/>
    <cellStyle name="Звичайний 20" xfId="707" xr:uid="{375BBEF8-A583-4A28-A063-0519AEFA4362}"/>
    <cellStyle name="Звичайний 21" xfId="708" xr:uid="{ACACA096-14E4-43B6-A1C4-7AE66BA7FBDF}"/>
    <cellStyle name="Звичайний 22" xfId="709" xr:uid="{BB389F55-4C22-4C1D-8F4C-8C1149F99D2B}"/>
    <cellStyle name="Звичайний 23" xfId="710" xr:uid="{A6EBB336-A1C2-4092-A2BF-D438DC1C9CED}"/>
    <cellStyle name="Звичайний 24" xfId="711" xr:uid="{E662FF20-9289-41FA-B4B1-317DD9FA2029}"/>
    <cellStyle name="Звичайний 25" xfId="712" xr:uid="{61323F07-6240-4F36-B487-09DA42675942}"/>
    <cellStyle name="Звичайний 26" xfId="713" xr:uid="{A7C955D0-A866-47C4-92F3-A67E617F4BA7}"/>
    <cellStyle name="Звичайний 27" xfId="714" xr:uid="{C3C0FD64-867E-49B5-9B76-83830D5D0EC3}"/>
    <cellStyle name="Звичайний 28" xfId="735" xr:uid="{F7F22696-9450-4F55-BD83-A93D23A0F659}"/>
    <cellStyle name="Звичайний 29" xfId="737" xr:uid="{EBD616E5-5A90-4463-8BF9-18DBB660076C}"/>
    <cellStyle name="Звичайний 3" xfId="108" xr:uid="{00000000-0005-0000-0000-0000A9000000}"/>
    <cellStyle name="Звичайний 3 2" xfId="642" xr:uid="{84301E68-51DE-40DC-B8B7-AA9DB5DC0E85}"/>
    <cellStyle name="Звичайний 3 3" xfId="630" xr:uid="{5734EE37-415E-4CF9-B15F-FB3A924B22EB}"/>
    <cellStyle name="Звичайний 3 3 2" xfId="694" xr:uid="{8FF197D0-478C-4281-B7EE-55227F5B472D}"/>
    <cellStyle name="Звичайний 3_Огляд ДК_органи влади" xfId="637" xr:uid="{6B11F688-7AAF-4543-9FFB-62E7E0DD0476}"/>
    <cellStyle name="Звичайний 30" xfId="736" xr:uid="{D0CCC484-B249-49EE-96CD-B4291942AA64}"/>
    <cellStyle name="Звичайний 31" xfId="685" xr:uid="{ACCF2740-E3AD-4E65-9BC0-E61243CA27E8}"/>
    <cellStyle name="Звичайний 32" xfId="717" xr:uid="{E34CCAD4-4A81-418E-A7FE-8D772AC79D8D}"/>
    <cellStyle name="Звичайний 33" xfId="740" xr:uid="{16579C4A-3D88-4CF7-975E-B50433CDFAD6}"/>
    <cellStyle name="Звичайний 34" xfId="739" xr:uid="{B44E8FC6-DD7F-4619-92B1-D9EF48A1A585}"/>
    <cellStyle name="Звичайний 35" xfId="738" xr:uid="{6C8C58F2-E088-4698-AFF4-FC68296B066B}"/>
    <cellStyle name="Звичайний 4" xfId="98" xr:uid="{00000000-0005-0000-0000-0000AA000000}"/>
    <cellStyle name="Звичайний 4 10" xfId="686" xr:uid="{DF65EF3A-D847-4EB8-98E6-7C9DF2FC159C}"/>
    <cellStyle name="Звичайний 4 11" xfId="624" xr:uid="{BB4C3A3B-EF44-4296-926E-9D0AB90F99EC}"/>
    <cellStyle name="Звичайний 4 2" xfId="110" xr:uid="{00000000-0005-0000-0000-0000AB000000}"/>
    <cellStyle name="Звичайний 4 2 2" xfId="119" xr:uid="{00000000-0005-0000-0000-0000AC000000}"/>
    <cellStyle name="Звичайний 4 2 2 2" xfId="157" xr:uid="{00000000-0005-0000-0000-0000AD000000}"/>
    <cellStyle name="Звичайний 4 2 2 2 2" xfId="588" xr:uid="{00000000-0005-0000-0000-0000AE000000}"/>
    <cellStyle name="Звичайний 4 2 2 2 3" xfId="532" xr:uid="{00000000-0005-0000-0000-0000AF000000}"/>
    <cellStyle name="Звичайний 4 2 2 3" xfId="143" xr:uid="{00000000-0005-0000-0000-0000B0000000}"/>
    <cellStyle name="Звичайний 4 2 2 3 2" xfId="574" xr:uid="{00000000-0005-0000-0000-0000B1000000}"/>
    <cellStyle name="Звичайний 4 2 2 4" xfId="547" xr:uid="{00000000-0005-0000-0000-0000B2000000}"/>
    <cellStyle name="Звичайний 4 2 2 5" xfId="517" xr:uid="{00000000-0005-0000-0000-0000B3000000}"/>
    <cellStyle name="Звичайний 4 2 2 6" xfId="647" xr:uid="{F8D3F78F-8573-4725-895A-5E8CF484D455}"/>
    <cellStyle name="Звичайний 4 2 3" xfId="124" xr:uid="{00000000-0005-0000-0000-0000B4000000}"/>
    <cellStyle name="Звичайний 4 2 3 2" xfId="134" xr:uid="{00000000-0005-0000-0000-0000B5000000}"/>
    <cellStyle name="Звичайний 4 2 3 2 2" xfId="565" xr:uid="{00000000-0005-0000-0000-0000B6000000}"/>
    <cellStyle name="Звичайний 4 2 3 3" xfId="552" xr:uid="{00000000-0005-0000-0000-0000B7000000}"/>
    <cellStyle name="Звичайний 4 2 3 4" xfId="508" xr:uid="{00000000-0005-0000-0000-0000B8000000}"/>
    <cellStyle name="Звичайний 4 2 3 5" xfId="635" xr:uid="{02B5FCBB-D571-47E1-A848-B39FE3C728D1}"/>
    <cellStyle name="Звичайний 4 2 4" xfId="148" xr:uid="{00000000-0005-0000-0000-0000B9000000}"/>
    <cellStyle name="Звичайний 4 2 4 2" xfId="579" xr:uid="{00000000-0005-0000-0000-0000BA000000}"/>
    <cellStyle name="Звичайний 4 2 4 3" xfId="523" xr:uid="{00000000-0005-0000-0000-0000BB000000}"/>
    <cellStyle name="Звичайний 4 2 5" xfId="162" xr:uid="{00000000-0005-0000-0000-0000BC000000}"/>
    <cellStyle name="Звичайний 4 2 5 2" xfId="593" xr:uid="{00000000-0005-0000-0000-0000BD000000}"/>
    <cellStyle name="Звичайний 4 2 5 3" xfId="537" xr:uid="{00000000-0005-0000-0000-0000BE000000}"/>
    <cellStyle name="Звичайний 4 2 6" xfId="129" xr:uid="{00000000-0005-0000-0000-0000BF000000}"/>
    <cellStyle name="Звичайний 4 2 6 2" xfId="560" xr:uid="{00000000-0005-0000-0000-0000C0000000}"/>
    <cellStyle name="Звичайний 4 2 7" xfId="538" xr:uid="{00000000-0005-0000-0000-0000C1000000}"/>
    <cellStyle name="Звичайний 4 2 8" xfId="503" xr:uid="{00000000-0005-0000-0000-0000C2000000}"/>
    <cellStyle name="Звичайний 4 2_Огляд ДК_органи влади" xfId="639" xr:uid="{AC50F9BC-BEE9-4A0C-B935-D235B09002F6}"/>
    <cellStyle name="Звичайний 4 3" xfId="646" xr:uid="{997F8AA9-FB40-45D1-935C-DD47CF994BF1}"/>
    <cellStyle name="Звичайний 4 4" xfId="634" xr:uid="{EC399463-9014-4D54-AB62-DF81F1C52340}"/>
    <cellStyle name="Звичайний 4 4 2" xfId="699" xr:uid="{3EA2DEBB-C01A-445F-B9C4-87425589E973}"/>
    <cellStyle name="Звичайний 4 5" xfId="672" xr:uid="{5575FDB7-E18F-41DC-ADBA-53070CE774B6}"/>
    <cellStyle name="Звичайний 4 6" xfId="674" xr:uid="{70DAEDF8-78E9-4C3A-9D2C-FC01A96BD0FD}"/>
    <cellStyle name="Звичайний 4 7" xfId="681" xr:uid="{70062F4B-6119-4BB1-81FE-49CA876D183A}"/>
    <cellStyle name="Звичайний 4 8" xfId="673" xr:uid="{2D86F18F-4822-4B21-930B-2506D5B384F5}"/>
    <cellStyle name="Звичайний 4 9" xfId="682" xr:uid="{B80CB514-2FEE-4744-A33C-E621E5AEC0FB}"/>
    <cellStyle name="Звичайний 4_Огляд ДК_органи влади" xfId="638" xr:uid="{D1A44A78-A6D2-4851-994B-552F411C0550}"/>
    <cellStyle name="Звичайний 5" xfId="495" xr:uid="{00000000-0005-0000-0000-0000C3000000}"/>
    <cellStyle name="Звичайний 5 2" xfId="648" xr:uid="{AF6DBCFF-46C1-45DD-BD44-EA4D5E4712B7}"/>
    <cellStyle name="Звичайний 5 2 2" xfId="662" xr:uid="{49AFE142-E75E-4840-AD3F-8346E3779264}"/>
    <cellStyle name="Звичайний 5 2 2 2" xfId="679" xr:uid="{65B3C6F6-D1F6-409C-AFB6-288540C2A9BB}"/>
    <cellStyle name="Звичайний 5 2 3" xfId="659" xr:uid="{3D5EBE02-DE5A-4A32-A34E-99911A5E3A2B}"/>
    <cellStyle name="Звичайний 5 3" xfId="665" xr:uid="{32986951-95B1-44DB-A99F-C8657C073A1B}"/>
    <cellStyle name="Звичайний 5 4" xfId="670" xr:uid="{E3DF65D1-614C-4E22-9A12-2D297FF2364A}"/>
    <cellStyle name="Звичайний 5 5" xfId="626" xr:uid="{FAF22AB0-7D65-44A7-B600-6E0708B06536}"/>
    <cellStyle name="Звичайний 6" xfId="649" xr:uid="{0E359CE4-229A-4C00-B146-E2C3B241DECA}"/>
    <cellStyle name="Звичайний 6 2" xfId="671" xr:uid="{2F7BD460-97A9-44BC-9BC0-BEF9552141AF}"/>
    <cellStyle name="Звичайний 6 2 2" xfId="718" xr:uid="{8E850BDC-74A8-4E65-9726-4BA77A0BBF9B}"/>
    <cellStyle name="Звичайний 6 3" xfId="680" xr:uid="{D009291C-BE2D-4F31-9757-969A72833CFA}"/>
    <cellStyle name="Звичайний 6 4" xfId="664" xr:uid="{842107A2-B108-4186-8134-CCCE814215E8}"/>
    <cellStyle name="Звичайний 7" xfId="650" xr:uid="{FBA8F6E8-7067-4067-A90B-024243830FFF}"/>
    <cellStyle name="Звичайний 8" xfId="651" xr:uid="{B963A8B3-1AED-425E-82D3-1DC4EBBD757B}"/>
    <cellStyle name="Звичайний 9" xfId="652" xr:uid="{A570CF5E-9978-42E2-9267-9650CC6F87C0}"/>
    <cellStyle name="Зв'язана клітинка" xfId="553" xr:uid="{00000000-0005-0000-0000-0000C4000000}"/>
    <cellStyle name="Зв'язана клітинка 2" xfId="250" xr:uid="{00000000-0005-0000-0000-0000C5000000}"/>
    <cellStyle name="Итог 2" xfId="43" xr:uid="{00000000-0005-0000-0000-0000C6000000}"/>
    <cellStyle name="Итог 3" xfId="251" xr:uid="{00000000-0005-0000-0000-0000C7000000}"/>
    <cellStyle name="Контрольна клітинка" xfId="556" xr:uid="{00000000-0005-0000-0000-0000C8000000}"/>
    <cellStyle name="Контрольна клітинка 2" xfId="252" xr:uid="{00000000-0005-0000-0000-0000C9000000}"/>
    <cellStyle name="Контрольная ячейка 2" xfId="44" xr:uid="{00000000-0005-0000-0000-0000CA000000}"/>
    <cellStyle name="Контрольная ячейка 3" xfId="253" xr:uid="{00000000-0005-0000-0000-0000CB000000}"/>
    <cellStyle name="Назва" xfId="559" xr:uid="{00000000-0005-0000-0000-0000CC000000}"/>
    <cellStyle name="Назва 2" xfId="254" xr:uid="{00000000-0005-0000-0000-0000CD000000}"/>
    <cellStyle name="Название 2" xfId="45" xr:uid="{00000000-0005-0000-0000-0000CE000000}"/>
    <cellStyle name="Название 3" xfId="255" xr:uid="{00000000-0005-0000-0000-0000CF000000}"/>
    <cellStyle name="Нейтральный 2" xfId="46" xr:uid="{00000000-0005-0000-0000-0000D0000000}"/>
    <cellStyle name="Нейтральный 3" xfId="256" xr:uid="{00000000-0005-0000-0000-0000D1000000}"/>
    <cellStyle name="Обычный 10" xfId="47" xr:uid="{00000000-0005-0000-0000-0000D3000000}"/>
    <cellStyle name="Обычный 10 2" xfId="258" xr:uid="{00000000-0005-0000-0000-0000D4000000}"/>
    <cellStyle name="Обычный 10 2 2" xfId="259" xr:uid="{00000000-0005-0000-0000-0000D5000000}"/>
    <cellStyle name="Обычный 10 3" xfId="260" xr:uid="{00000000-0005-0000-0000-0000D6000000}"/>
    <cellStyle name="Обычный 10 4" xfId="257" xr:uid="{00000000-0005-0000-0000-0000D7000000}"/>
    <cellStyle name="Обычный 11" xfId="48" xr:uid="{00000000-0005-0000-0000-0000D8000000}"/>
    <cellStyle name="Обычный 11 2" xfId="262" xr:uid="{00000000-0005-0000-0000-0000D9000000}"/>
    <cellStyle name="Обычный 11 2 2" xfId="263" xr:uid="{00000000-0005-0000-0000-0000DA000000}"/>
    <cellStyle name="Обычный 11 3" xfId="264" xr:uid="{00000000-0005-0000-0000-0000DB000000}"/>
    <cellStyle name="Обычный 11 4" xfId="261" xr:uid="{00000000-0005-0000-0000-0000DC000000}"/>
    <cellStyle name="Обычный 12" xfId="49" xr:uid="{00000000-0005-0000-0000-0000DD000000}"/>
    <cellStyle name="Обычный 12 2" xfId="266" xr:uid="{00000000-0005-0000-0000-0000DE000000}"/>
    <cellStyle name="Обычный 12 3" xfId="267" xr:uid="{00000000-0005-0000-0000-0000DF000000}"/>
    <cellStyle name="Обычный 12 4" xfId="265" xr:uid="{00000000-0005-0000-0000-0000E0000000}"/>
    <cellStyle name="Обычный 13" xfId="8" xr:uid="{00000000-0005-0000-0000-0000E1000000}"/>
    <cellStyle name="Обычный 13 2" xfId="268" xr:uid="{00000000-0005-0000-0000-0000E2000000}"/>
    <cellStyle name="Обычный 14" xfId="67" xr:uid="{00000000-0005-0000-0000-0000E3000000}"/>
    <cellStyle name="Обычный 14 2" xfId="270" xr:uid="{00000000-0005-0000-0000-0000E4000000}"/>
    <cellStyle name="Обычный 14 3" xfId="269" xr:uid="{00000000-0005-0000-0000-0000E5000000}"/>
    <cellStyle name="Обычный 15" xfId="271" xr:uid="{00000000-0005-0000-0000-0000E6000000}"/>
    <cellStyle name="Обычный 15 2" xfId="272" xr:uid="{00000000-0005-0000-0000-0000E7000000}"/>
    <cellStyle name="Обычный 16" xfId="273" xr:uid="{00000000-0005-0000-0000-0000E8000000}"/>
    <cellStyle name="Обычный 16 2" xfId="274" xr:uid="{00000000-0005-0000-0000-0000E9000000}"/>
    <cellStyle name="Обычный 17" xfId="275" xr:uid="{00000000-0005-0000-0000-0000EA000000}"/>
    <cellStyle name="Обычный 18" xfId="496" xr:uid="{00000000-0005-0000-0000-0000EB000000}"/>
    <cellStyle name="Обычный 19" xfId="600" xr:uid="{410CC6C7-ABB5-4592-9E72-22BB614E59AC}"/>
    <cellStyle name="Обычный 2" xfId="5" xr:uid="{00000000-0005-0000-0000-0000EC000000}"/>
    <cellStyle name="Обычный 2 10" xfId="7" xr:uid="{00000000-0005-0000-0000-0000ED000000}"/>
    <cellStyle name="Обычный 2 11" xfId="277" xr:uid="{00000000-0005-0000-0000-0000EE000000}"/>
    <cellStyle name="Обычный 2 12" xfId="278" xr:uid="{00000000-0005-0000-0000-0000EF000000}"/>
    <cellStyle name="Обычный 2 13" xfId="279" xr:uid="{00000000-0005-0000-0000-0000F0000000}"/>
    <cellStyle name="Обычный 2 14" xfId="280" xr:uid="{00000000-0005-0000-0000-0000F1000000}"/>
    <cellStyle name="Обычный 2 15" xfId="281" xr:uid="{00000000-0005-0000-0000-0000F2000000}"/>
    <cellStyle name="Обычный 2 16" xfId="282" xr:uid="{00000000-0005-0000-0000-0000F3000000}"/>
    <cellStyle name="Обычный 2 17" xfId="283" xr:uid="{00000000-0005-0000-0000-0000F4000000}"/>
    <cellStyle name="Обычный 2 18" xfId="284" xr:uid="{00000000-0005-0000-0000-0000F5000000}"/>
    <cellStyle name="Обычный 2 19" xfId="285" xr:uid="{00000000-0005-0000-0000-0000F6000000}"/>
    <cellStyle name="Обычный 2 2" xfId="6" xr:uid="{00000000-0005-0000-0000-0000F7000000}"/>
    <cellStyle name="Обычный 2 2 2" xfId="105" xr:uid="{00000000-0005-0000-0000-0000F8000000}"/>
    <cellStyle name="Обычный 2 2 2 2" xfId="287" xr:uid="{00000000-0005-0000-0000-0000F9000000}"/>
    <cellStyle name="Обычный 2 2 2 3" xfId="286" xr:uid="{00000000-0005-0000-0000-0000FA000000}"/>
    <cellStyle name="Обычный 2 2 2 4" xfId="644" xr:uid="{EF3C4DD3-279E-4878-879A-3C6D724C3723}"/>
    <cellStyle name="Обычный 2 2 3" xfId="632" xr:uid="{CD109B95-817C-4AE7-AAD5-10D7C838059E}"/>
    <cellStyle name="Обычный 2 2 3 2" xfId="695" xr:uid="{A3001930-EF63-4723-B921-0A1F5B4C8BAD}"/>
    <cellStyle name="Обычный 2 20" xfId="288" xr:uid="{00000000-0005-0000-0000-0000FB000000}"/>
    <cellStyle name="Обычный 2 21" xfId="289" xr:uid="{00000000-0005-0000-0000-0000FC000000}"/>
    <cellStyle name="Обычный 2 22" xfId="290" xr:uid="{00000000-0005-0000-0000-0000FD000000}"/>
    <cellStyle name="Обычный 2 23" xfId="291" xr:uid="{00000000-0005-0000-0000-0000FE000000}"/>
    <cellStyle name="Обычный 2 24" xfId="292" xr:uid="{00000000-0005-0000-0000-0000FF000000}"/>
    <cellStyle name="Обычный 2 25" xfId="293" xr:uid="{00000000-0005-0000-0000-000000010000}"/>
    <cellStyle name="Обычный 2 26" xfId="294" xr:uid="{00000000-0005-0000-0000-000001010000}"/>
    <cellStyle name="Обычный 2 27" xfId="295" xr:uid="{00000000-0005-0000-0000-000002010000}"/>
    <cellStyle name="Обычный 2 28" xfId="296" xr:uid="{00000000-0005-0000-0000-000003010000}"/>
    <cellStyle name="Обычный 2 29" xfId="297" xr:uid="{00000000-0005-0000-0000-000004010000}"/>
    <cellStyle name="Обычный 2 3" xfId="50" xr:uid="{00000000-0005-0000-0000-000005010000}"/>
    <cellStyle name="Обычный 2 3 2" xfId="299" xr:uid="{00000000-0005-0000-0000-000006010000}"/>
    <cellStyle name="Обычный 2 3 2 2" xfId="663" xr:uid="{8E2A53D6-F2B7-4D31-A688-B9F28D77D468}"/>
    <cellStyle name="Обычный 2 3 2 2 2" xfId="678" xr:uid="{FEA3398A-C0A0-49BE-A50C-6A8F4624DDE7}"/>
    <cellStyle name="Обычный 2 3 2 3" xfId="656" xr:uid="{BD12DD7A-9B1E-4F4D-A3F3-4F8A3A822153}"/>
    <cellStyle name="Обычный 2 3 2 4" xfId="701" xr:uid="{4A7AE1A3-8684-44ED-B23B-FD340509D4FE}"/>
    <cellStyle name="Обычный 2 3 2 5" xfId="645" xr:uid="{DC7A2835-2851-47E6-B6AC-9A083CAC9FDA}"/>
    <cellStyle name="Обычный 2 3 3" xfId="300" xr:uid="{00000000-0005-0000-0000-000007010000}"/>
    <cellStyle name="Обычный 2 3 4" xfId="298" xr:uid="{00000000-0005-0000-0000-000008010000}"/>
    <cellStyle name="Обычный 2 3 4 2" xfId="683" xr:uid="{7B7E78BB-E093-435A-97BC-7DFC684451A4}"/>
    <cellStyle name="Обычный 2 3 5" xfId="627" xr:uid="{4F431B9A-5051-4CBD-A01F-4D4C83C72C2B}"/>
    <cellStyle name="Обычный 2 30" xfId="301" xr:uid="{00000000-0005-0000-0000-000009010000}"/>
    <cellStyle name="Обычный 2 31" xfId="302" xr:uid="{00000000-0005-0000-0000-00000A010000}"/>
    <cellStyle name="Обычный 2 32" xfId="303" xr:uid="{00000000-0005-0000-0000-00000B010000}"/>
    <cellStyle name="Обычный 2 33" xfId="304" xr:uid="{00000000-0005-0000-0000-00000C010000}"/>
    <cellStyle name="Обычный 2 34" xfId="305" xr:uid="{00000000-0005-0000-0000-00000D010000}"/>
    <cellStyle name="Обычный 2 35" xfId="306" xr:uid="{00000000-0005-0000-0000-00000E010000}"/>
    <cellStyle name="Обычный 2 36" xfId="307" xr:uid="{00000000-0005-0000-0000-00000F010000}"/>
    <cellStyle name="Обычный 2 37" xfId="308" xr:uid="{00000000-0005-0000-0000-000010010000}"/>
    <cellStyle name="Обычный 2 38" xfId="309" xr:uid="{00000000-0005-0000-0000-000011010000}"/>
    <cellStyle name="Обычный 2 39" xfId="310" xr:uid="{00000000-0005-0000-0000-000012010000}"/>
    <cellStyle name="Обычный 2 4" xfId="311" xr:uid="{00000000-0005-0000-0000-000013010000}"/>
    <cellStyle name="Обычный 2 4 2" xfId="312" xr:uid="{00000000-0005-0000-0000-000014010000}"/>
    <cellStyle name="Обычный 2 4 2 2" xfId="702" xr:uid="{FF64C8D5-A0C1-4001-AEFF-7E0541051F7F}"/>
    <cellStyle name="Обычный 2 4 2 3" xfId="676" xr:uid="{16E8E41C-9EC6-456C-A2FF-EF21AA2AD64B}"/>
    <cellStyle name="Обычный 2 4 3" xfId="313" xr:uid="{00000000-0005-0000-0000-000015010000}"/>
    <cellStyle name="Обычный 2 4 3 2" xfId="654" xr:uid="{5847F360-519A-46E2-87FF-66B58FCA65D6}"/>
    <cellStyle name="Обычный 2 4 4" xfId="684" xr:uid="{955AA0C3-115F-4A3E-A80E-0F74A7000BF7}"/>
    <cellStyle name="Обычный 2 4 5" xfId="689" xr:uid="{1C3B9831-D462-4080-8116-895911F2A58E}"/>
    <cellStyle name="Обычный 2 4 6" xfId="633" xr:uid="{6DF91659-B3FB-49CB-B867-8D9F3D414A9E}"/>
    <cellStyle name="Обычный 2 40" xfId="314" xr:uid="{00000000-0005-0000-0000-000016010000}"/>
    <cellStyle name="Обычный 2 41" xfId="315" xr:uid="{00000000-0005-0000-0000-000017010000}"/>
    <cellStyle name="Обычный 2 42" xfId="316" xr:uid="{00000000-0005-0000-0000-000018010000}"/>
    <cellStyle name="Обычный 2 43" xfId="317" xr:uid="{00000000-0005-0000-0000-000019010000}"/>
    <cellStyle name="Обычный 2 44" xfId="318" xr:uid="{00000000-0005-0000-0000-00001A010000}"/>
    <cellStyle name="Обычный 2 45" xfId="319" xr:uid="{00000000-0005-0000-0000-00001B010000}"/>
    <cellStyle name="Обычный 2 46" xfId="320" xr:uid="{00000000-0005-0000-0000-00001C010000}"/>
    <cellStyle name="Обычный 2 47" xfId="321" xr:uid="{00000000-0005-0000-0000-00001D010000}"/>
    <cellStyle name="Обычный 2 48" xfId="322" xr:uid="{00000000-0005-0000-0000-00001E010000}"/>
    <cellStyle name="Обычный 2 49" xfId="276" xr:uid="{00000000-0005-0000-0000-00001F010000}"/>
    <cellStyle name="Обычный 2 5" xfId="323" xr:uid="{00000000-0005-0000-0000-000020010000}"/>
    <cellStyle name="Обычный 2 5 2" xfId="324" xr:uid="{00000000-0005-0000-0000-000021010000}"/>
    <cellStyle name="Обычный 2 5 3" xfId="700" xr:uid="{14A1849F-2D7F-4D2F-B1FF-1498B9AA163E}"/>
    <cellStyle name="Обычный 2 6" xfId="325" xr:uid="{00000000-0005-0000-0000-000022010000}"/>
    <cellStyle name="Обычный 2 6 2" xfId="326" xr:uid="{00000000-0005-0000-0000-000023010000}"/>
    <cellStyle name="Обычный 2 7" xfId="327" xr:uid="{00000000-0005-0000-0000-000024010000}"/>
    <cellStyle name="Обычный 2 8" xfId="328" xr:uid="{00000000-0005-0000-0000-000025010000}"/>
    <cellStyle name="Обычный 2 9" xfId="329" xr:uid="{00000000-0005-0000-0000-000026010000}"/>
    <cellStyle name="Обычный 2_Огляд ДК_органи влади" xfId="640" xr:uid="{59FA754C-B638-4379-A2F2-752252E2CA75}"/>
    <cellStyle name="Обычный 3" xfId="51" xr:uid="{00000000-0005-0000-0000-000027010000}"/>
    <cellStyle name="Обычный 3 10" xfId="330" xr:uid="{00000000-0005-0000-0000-000028010000}"/>
    <cellStyle name="Обычный 3 10 2" xfId="331" xr:uid="{00000000-0005-0000-0000-000029010000}"/>
    <cellStyle name="Обычный 3 11" xfId="332" xr:uid="{00000000-0005-0000-0000-00002A010000}"/>
    <cellStyle name="Обычный 3 11 2" xfId="333" xr:uid="{00000000-0005-0000-0000-00002B010000}"/>
    <cellStyle name="Обычный 3 12" xfId="334" xr:uid="{00000000-0005-0000-0000-00002C010000}"/>
    <cellStyle name="Обычный 3 12 2" xfId="335" xr:uid="{00000000-0005-0000-0000-00002D010000}"/>
    <cellStyle name="Обычный 3 13" xfId="336" xr:uid="{00000000-0005-0000-0000-00002E010000}"/>
    <cellStyle name="Обычный 3 13 2" xfId="337" xr:uid="{00000000-0005-0000-0000-00002F010000}"/>
    <cellStyle name="Обычный 3 14" xfId="338" xr:uid="{00000000-0005-0000-0000-000030010000}"/>
    <cellStyle name="Обычный 3 14 2" xfId="339" xr:uid="{00000000-0005-0000-0000-000031010000}"/>
    <cellStyle name="Обычный 3 15" xfId="340" xr:uid="{00000000-0005-0000-0000-000032010000}"/>
    <cellStyle name="Обычный 3 15 2" xfId="341" xr:uid="{00000000-0005-0000-0000-000033010000}"/>
    <cellStyle name="Обычный 3 16" xfId="342" xr:uid="{00000000-0005-0000-0000-000034010000}"/>
    <cellStyle name="Обычный 3 16 2" xfId="343" xr:uid="{00000000-0005-0000-0000-000035010000}"/>
    <cellStyle name="Обычный 3 17" xfId="344" xr:uid="{00000000-0005-0000-0000-000036010000}"/>
    <cellStyle name="Обычный 3 17 2" xfId="345" xr:uid="{00000000-0005-0000-0000-000037010000}"/>
    <cellStyle name="Обычный 3 18" xfId="346" xr:uid="{00000000-0005-0000-0000-000038010000}"/>
    <cellStyle name="Обычный 3 18 2" xfId="347" xr:uid="{00000000-0005-0000-0000-000039010000}"/>
    <cellStyle name="Обычный 3 19" xfId="348" xr:uid="{00000000-0005-0000-0000-00003A010000}"/>
    <cellStyle name="Обычный 3 19 2" xfId="349" xr:uid="{00000000-0005-0000-0000-00003B010000}"/>
    <cellStyle name="Обычный 3 2" xfId="111" xr:uid="{00000000-0005-0000-0000-00003C010000}"/>
    <cellStyle name="Обычный 3 2 10" xfId="351" xr:uid="{00000000-0005-0000-0000-00003D010000}"/>
    <cellStyle name="Обычный 3 2 11" xfId="352" xr:uid="{00000000-0005-0000-0000-00003E010000}"/>
    <cellStyle name="Обычный 3 2 12" xfId="353" xr:uid="{00000000-0005-0000-0000-00003F010000}"/>
    <cellStyle name="Обычный 3 2 13" xfId="354" xr:uid="{00000000-0005-0000-0000-000040010000}"/>
    <cellStyle name="Обычный 3 2 14" xfId="355" xr:uid="{00000000-0005-0000-0000-000041010000}"/>
    <cellStyle name="Обычный 3 2 15" xfId="356" xr:uid="{00000000-0005-0000-0000-000042010000}"/>
    <cellStyle name="Обычный 3 2 16" xfId="357" xr:uid="{00000000-0005-0000-0000-000043010000}"/>
    <cellStyle name="Обычный 3 2 17" xfId="358" xr:uid="{00000000-0005-0000-0000-000044010000}"/>
    <cellStyle name="Обычный 3 2 18" xfId="359" xr:uid="{00000000-0005-0000-0000-000045010000}"/>
    <cellStyle name="Обычный 3 2 19" xfId="360" xr:uid="{00000000-0005-0000-0000-000046010000}"/>
    <cellStyle name="Обычный 3 2 2" xfId="149" xr:uid="{00000000-0005-0000-0000-000047010000}"/>
    <cellStyle name="Обычный 3 2 2 2" xfId="361" xr:uid="{00000000-0005-0000-0000-000048010000}"/>
    <cellStyle name="Обычный 3 2 2 2 2" xfId="580" xr:uid="{00000000-0005-0000-0000-000049010000}"/>
    <cellStyle name="Обычный 3 2 2 3" xfId="524" xr:uid="{00000000-0005-0000-0000-00004A010000}"/>
    <cellStyle name="Обычный 3 2 2 4" xfId="687" xr:uid="{C44AE968-A625-433C-900F-3B1E65727FFB}"/>
    <cellStyle name="Обычный 3 2 20" xfId="362" xr:uid="{00000000-0005-0000-0000-00004B010000}"/>
    <cellStyle name="Обычный 3 2 21" xfId="363" xr:uid="{00000000-0005-0000-0000-00004C010000}"/>
    <cellStyle name="Обычный 3 2 22" xfId="364" xr:uid="{00000000-0005-0000-0000-00004D010000}"/>
    <cellStyle name="Обычный 3 2 23" xfId="365" xr:uid="{00000000-0005-0000-0000-00004E010000}"/>
    <cellStyle name="Обычный 3 2 24" xfId="350" xr:uid="{00000000-0005-0000-0000-00004F010000}"/>
    <cellStyle name="Обычный 3 2 3" xfId="135" xr:uid="{00000000-0005-0000-0000-000050010000}"/>
    <cellStyle name="Обычный 3 2 3 2" xfId="366" xr:uid="{00000000-0005-0000-0000-000051010000}"/>
    <cellStyle name="Обычный 3 2 3 2 2" xfId="566" xr:uid="{00000000-0005-0000-0000-000052010000}"/>
    <cellStyle name="Обычный 3 2 4" xfId="367" xr:uid="{00000000-0005-0000-0000-000053010000}"/>
    <cellStyle name="Обычный 3 2 4 2" xfId="539" xr:uid="{00000000-0005-0000-0000-000054010000}"/>
    <cellStyle name="Обычный 3 2 5" xfId="368" xr:uid="{00000000-0005-0000-0000-000055010000}"/>
    <cellStyle name="Обычный 3 2 5 2" xfId="509" xr:uid="{00000000-0005-0000-0000-000056010000}"/>
    <cellStyle name="Обычный 3 2 6" xfId="369" xr:uid="{00000000-0005-0000-0000-000057010000}"/>
    <cellStyle name="Обычный 3 2 7" xfId="370" xr:uid="{00000000-0005-0000-0000-000058010000}"/>
    <cellStyle name="Обычный 3 2 8" xfId="371" xr:uid="{00000000-0005-0000-0000-000059010000}"/>
    <cellStyle name="Обычный 3 2 9" xfId="372" xr:uid="{00000000-0005-0000-0000-00005A010000}"/>
    <cellStyle name="Обычный 3 20" xfId="373" xr:uid="{00000000-0005-0000-0000-00005B010000}"/>
    <cellStyle name="Обычный 3 20 2" xfId="374" xr:uid="{00000000-0005-0000-0000-00005C010000}"/>
    <cellStyle name="Обычный 3 21" xfId="375" xr:uid="{00000000-0005-0000-0000-00005D010000}"/>
    <cellStyle name="Обычный 3 21 2" xfId="376" xr:uid="{00000000-0005-0000-0000-00005E010000}"/>
    <cellStyle name="Обычный 3 22" xfId="377" xr:uid="{00000000-0005-0000-0000-00005F010000}"/>
    <cellStyle name="Обычный 3 22 2" xfId="378" xr:uid="{00000000-0005-0000-0000-000060010000}"/>
    <cellStyle name="Обычный 3 23" xfId="379" xr:uid="{00000000-0005-0000-0000-000061010000}"/>
    <cellStyle name="Обычный 3 23 2" xfId="380" xr:uid="{00000000-0005-0000-0000-000062010000}"/>
    <cellStyle name="Обычный 3 24" xfId="381" xr:uid="{00000000-0005-0000-0000-000063010000}"/>
    <cellStyle name="Обычный 3 24 2" xfId="382" xr:uid="{00000000-0005-0000-0000-000064010000}"/>
    <cellStyle name="Обычный 3 25" xfId="383" xr:uid="{00000000-0005-0000-0000-000065010000}"/>
    <cellStyle name="Обычный 3 25 2" xfId="384" xr:uid="{00000000-0005-0000-0000-000066010000}"/>
    <cellStyle name="Обычный 3 26" xfId="385" xr:uid="{00000000-0005-0000-0000-000067010000}"/>
    <cellStyle name="Обычный 3 26 2" xfId="386" xr:uid="{00000000-0005-0000-0000-000068010000}"/>
    <cellStyle name="Обычный 3 27" xfId="387" xr:uid="{00000000-0005-0000-0000-000069010000}"/>
    <cellStyle name="Обычный 3 27 2" xfId="388" xr:uid="{00000000-0005-0000-0000-00006A010000}"/>
    <cellStyle name="Обычный 3 28" xfId="389" xr:uid="{00000000-0005-0000-0000-00006B010000}"/>
    <cellStyle name="Обычный 3 28 2" xfId="390" xr:uid="{00000000-0005-0000-0000-00006C010000}"/>
    <cellStyle name="Обычный 3 29" xfId="391" xr:uid="{00000000-0005-0000-0000-00006D010000}"/>
    <cellStyle name="Обычный 3 29 2" xfId="392" xr:uid="{00000000-0005-0000-0000-00006E010000}"/>
    <cellStyle name="Обычный 3 3" xfId="115" xr:uid="{00000000-0005-0000-0000-00006F010000}"/>
    <cellStyle name="Обычный 3 3 2" xfId="153" xr:uid="{00000000-0005-0000-0000-000070010000}"/>
    <cellStyle name="Обычный 3 3 2 2" xfId="394" xr:uid="{00000000-0005-0000-0000-000071010000}"/>
    <cellStyle name="Обычный 3 3 2 2 2" xfId="584" xr:uid="{00000000-0005-0000-0000-000072010000}"/>
    <cellStyle name="Обычный 3 3 2 3" xfId="528" xr:uid="{00000000-0005-0000-0000-000073010000}"/>
    <cellStyle name="Обычный 3 3 2 4" xfId="716" xr:uid="{B7C37F24-D2C4-472D-A97A-33647A936644}"/>
    <cellStyle name="Обычный 3 3 3" xfId="139" xr:uid="{00000000-0005-0000-0000-000074010000}"/>
    <cellStyle name="Обычный 3 3 3 2" xfId="570" xr:uid="{00000000-0005-0000-0000-000075010000}"/>
    <cellStyle name="Обычный 3 3 4" xfId="393" xr:uid="{00000000-0005-0000-0000-000076010000}"/>
    <cellStyle name="Обычный 3 3 4 2" xfId="543" xr:uid="{00000000-0005-0000-0000-000077010000}"/>
    <cellStyle name="Обычный 3 3 5" xfId="513" xr:uid="{00000000-0005-0000-0000-000078010000}"/>
    <cellStyle name="Обычный 3 30" xfId="395" xr:uid="{00000000-0005-0000-0000-000079010000}"/>
    <cellStyle name="Обычный 3 31" xfId="396" xr:uid="{00000000-0005-0000-0000-00007A010000}"/>
    <cellStyle name="Обычный 3 32" xfId="397" xr:uid="{00000000-0005-0000-0000-00007B010000}"/>
    <cellStyle name="Обычный 3 33" xfId="398" xr:uid="{00000000-0005-0000-0000-00007C010000}"/>
    <cellStyle name="Обычный 3 34" xfId="399" xr:uid="{00000000-0005-0000-0000-00007D010000}"/>
    <cellStyle name="Обычный 3 35" xfId="400" xr:uid="{00000000-0005-0000-0000-00007E010000}"/>
    <cellStyle name="Обычный 3 36" xfId="401" xr:uid="{00000000-0005-0000-0000-00007F010000}"/>
    <cellStyle name="Обычный 3 37" xfId="402" xr:uid="{00000000-0005-0000-0000-000080010000}"/>
    <cellStyle name="Обычный 3 38" xfId="403" xr:uid="{00000000-0005-0000-0000-000081010000}"/>
    <cellStyle name="Обычный 3 39" xfId="404" xr:uid="{00000000-0005-0000-0000-000082010000}"/>
    <cellStyle name="Обычный 3 4" xfId="120" xr:uid="{00000000-0005-0000-0000-000083010000}"/>
    <cellStyle name="Обычный 3 4 2" xfId="130" xr:uid="{00000000-0005-0000-0000-000084010000}"/>
    <cellStyle name="Обычный 3 4 2 2" xfId="406" xr:uid="{00000000-0005-0000-0000-000085010000}"/>
    <cellStyle name="Обычный 3 4 2 2 2" xfId="561" xr:uid="{00000000-0005-0000-0000-000086010000}"/>
    <cellStyle name="Обычный 3 4 2 2 3" xfId="677" xr:uid="{F66E8EAB-C5BF-454C-857C-DC23A391CDDE}"/>
    <cellStyle name="Обычный 3 4 2 3" xfId="661" xr:uid="{79DD6D0B-6E80-435C-9A07-78ABE4283739}"/>
    <cellStyle name="Обычный 3 4 3" xfId="405" xr:uid="{00000000-0005-0000-0000-000087010000}"/>
    <cellStyle name="Обычный 3 4 3 2" xfId="548" xr:uid="{00000000-0005-0000-0000-000088010000}"/>
    <cellStyle name="Обычный 3 4 3 3" xfId="657" xr:uid="{185CC50E-03B8-4A0F-AC23-2BA0459BDEF9}"/>
    <cellStyle name="Обычный 3 4 4" xfId="504" xr:uid="{00000000-0005-0000-0000-000089010000}"/>
    <cellStyle name="Обычный 3 4 5" xfId="641" xr:uid="{3EFC3232-E83C-4768-93D1-ABD93B0E8B6B}"/>
    <cellStyle name="Обычный 3 40" xfId="407" xr:uid="{00000000-0005-0000-0000-00008A010000}"/>
    <cellStyle name="Обычный 3 41" xfId="408" xr:uid="{00000000-0005-0000-0000-00008B010000}"/>
    <cellStyle name="Обычный 3 42" xfId="409" xr:uid="{00000000-0005-0000-0000-00008C010000}"/>
    <cellStyle name="Обычный 3 43" xfId="410" xr:uid="{00000000-0005-0000-0000-00008D010000}"/>
    <cellStyle name="Обычный 3 44" xfId="411" xr:uid="{00000000-0005-0000-0000-00008E010000}"/>
    <cellStyle name="Обычный 3 45" xfId="625" xr:uid="{055B9772-625B-4570-9903-3BDCE19ADCA0}"/>
    <cellStyle name="Обычный 3 5" xfId="144" xr:uid="{00000000-0005-0000-0000-00008F010000}"/>
    <cellStyle name="Обычный 3 5 2" xfId="413" xr:uid="{00000000-0005-0000-0000-000090010000}"/>
    <cellStyle name="Обычный 3 5 2 2" xfId="575" xr:uid="{00000000-0005-0000-0000-000091010000}"/>
    <cellStyle name="Обычный 3 5 3" xfId="412" xr:uid="{00000000-0005-0000-0000-000092010000}"/>
    <cellStyle name="Обычный 3 5 3 2" xfId="518" xr:uid="{00000000-0005-0000-0000-000093010000}"/>
    <cellStyle name="Обычный 3 5 4" xfId="669" xr:uid="{70A36D46-94B8-488B-801C-4EB45595C2BC}"/>
    <cellStyle name="Обычный 3 6" xfId="158" xr:uid="{00000000-0005-0000-0000-000094010000}"/>
    <cellStyle name="Обычный 3 6 2" xfId="415" xr:uid="{00000000-0005-0000-0000-000095010000}"/>
    <cellStyle name="Обычный 3 6 2 2" xfId="589" xr:uid="{00000000-0005-0000-0000-000096010000}"/>
    <cellStyle name="Обычный 3 6 3" xfId="414" xr:uid="{00000000-0005-0000-0000-000097010000}"/>
    <cellStyle name="Обычный 3 6 3 2" xfId="533" xr:uid="{00000000-0005-0000-0000-000098010000}"/>
    <cellStyle name="Обычный 3 7" xfId="125" xr:uid="{00000000-0005-0000-0000-000099010000}"/>
    <cellStyle name="Обычный 3 7 2" xfId="417" xr:uid="{00000000-0005-0000-0000-00009A010000}"/>
    <cellStyle name="Обычный 3 7 2 2" xfId="554" xr:uid="{00000000-0005-0000-0000-00009B010000}"/>
    <cellStyle name="Обычный 3 7 3" xfId="416" xr:uid="{00000000-0005-0000-0000-00009C010000}"/>
    <cellStyle name="Обычный 3 8" xfId="101" xr:uid="{00000000-0005-0000-0000-00009D010000}"/>
    <cellStyle name="Обычный 3 8 2" xfId="419" xr:uid="{00000000-0005-0000-0000-00009E010000}"/>
    <cellStyle name="Обычный 3 8 3" xfId="418" xr:uid="{00000000-0005-0000-0000-00009F010000}"/>
    <cellStyle name="Обычный 3 9" xfId="420" xr:uid="{00000000-0005-0000-0000-0000A0010000}"/>
    <cellStyle name="Обычный 3 9 2" xfId="421" xr:uid="{00000000-0005-0000-0000-0000A1010000}"/>
    <cellStyle name="Обычный 3 9 3" xfId="499" xr:uid="{00000000-0005-0000-0000-0000A2010000}"/>
    <cellStyle name="Обычный 32" xfId="422" xr:uid="{00000000-0005-0000-0000-0000A3010000}"/>
    <cellStyle name="Обычный 4" xfId="52" xr:uid="{00000000-0005-0000-0000-0000A4010000}"/>
    <cellStyle name="Обычный 4 2" xfId="112" xr:uid="{00000000-0005-0000-0000-0000A5010000}"/>
    <cellStyle name="Обычный 4 2 2" xfId="150" xr:uid="{00000000-0005-0000-0000-0000A6010000}"/>
    <cellStyle name="Обычный 4 2 2 2" xfId="424" xr:uid="{00000000-0005-0000-0000-0000A7010000}"/>
    <cellStyle name="Обычный 4 2 2 2 2" xfId="581" xr:uid="{00000000-0005-0000-0000-0000A8010000}"/>
    <cellStyle name="Обычный 4 2 2 3" xfId="525" xr:uid="{00000000-0005-0000-0000-0000A9010000}"/>
    <cellStyle name="Обычный 4 2 2 4" xfId="725" xr:uid="{7B67A9B2-F784-4716-A913-A0A8377C6B87}"/>
    <cellStyle name="Обычный 4 2 3" xfId="136" xr:uid="{00000000-0005-0000-0000-0000AA010000}"/>
    <cellStyle name="Обычный 4 2 3 2" xfId="425" xr:uid="{00000000-0005-0000-0000-0000AB010000}"/>
    <cellStyle name="Обычный 4 2 3 2 2" xfId="567" xr:uid="{00000000-0005-0000-0000-0000AC010000}"/>
    <cellStyle name="Обычный 4 2 4" xfId="423" xr:uid="{00000000-0005-0000-0000-0000AD010000}"/>
    <cellStyle name="Обычный 4 2 4 2" xfId="540" xr:uid="{00000000-0005-0000-0000-0000AE010000}"/>
    <cellStyle name="Обычный 4 2 5" xfId="510" xr:uid="{00000000-0005-0000-0000-0000AF010000}"/>
    <cellStyle name="Обычный 4 3" xfId="116" xr:uid="{00000000-0005-0000-0000-0000B0010000}"/>
    <cellStyle name="Обычный 4 3 2" xfId="154" xr:uid="{00000000-0005-0000-0000-0000B1010000}"/>
    <cellStyle name="Обычный 4 3 2 2" xfId="427" xr:uid="{00000000-0005-0000-0000-0000B2010000}"/>
    <cellStyle name="Обычный 4 3 2 2 2" xfId="585" xr:uid="{00000000-0005-0000-0000-0000B3010000}"/>
    <cellStyle name="Обычный 4 3 2 3" xfId="529" xr:uid="{00000000-0005-0000-0000-0000B4010000}"/>
    <cellStyle name="Обычный 4 3 3" xfId="140" xr:uid="{00000000-0005-0000-0000-0000B5010000}"/>
    <cellStyle name="Обычный 4 3 3 2" xfId="571" xr:uid="{00000000-0005-0000-0000-0000B6010000}"/>
    <cellStyle name="Обычный 4 3 4" xfId="426" xr:uid="{00000000-0005-0000-0000-0000B7010000}"/>
    <cellStyle name="Обычный 4 3 4 2" xfId="544" xr:uid="{00000000-0005-0000-0000-0000B8010000}"/>
    <cellStyle name="Обычный 4 3 5" xfId="514" xr:uid="{00000000-0005-0000-0000-0000B9010000}"/>
    <cellStyle name="Обычный 4 3 6" xfId="658" xr:uid="{2B4FCD56-2D83-41D1-90AB-43FC14B54843}"/>
    <cellStyle name="Обычный 4 4" xfId="121" xr:uid="{00000000-0005-0000-0000-0000BA010000}"/>
    <cellStyle name="Обычный 4 4 2" xfId="131" xr:uid="{00000000-0005-0000-0000-0000BB010000}"/>
    <cellStyle name="Обычный 4 4 2 2" xfId="562" xr:uid="{00000000-0005-0000-0000-0000BC010000}"/>
    <cellStyle name="Обычный 4 4 3" xfId="428" xr:uid="{00000000-0005-0000-0000-0000BD010000}"/>
    <cellStyle name="Обычный 4 4 3 2" xfId="549" xr:uid="{00000000-0005-0000-0000-0000BE010000}"/>
    <cellStyle name="Обычный 4 4 4" xfId="505" xr:uid="{00000000-0005-0000-0000-0000BF010000}"/>
    <cellStyle name="Обычный 4 5" xfId="145" xr:uid="{00000000-0005-0000-0000-0000C0010000}"/>
    <cellStyle name="Обычный 4 5 2" xfId="430" xr:uid="{00000000-0005-0000-0000-0000C1010000}"/>
    <cellStyle name="Обычный 4 5 2 2" xfId="576" xr:uid="{00000000-0005-0000-0000-0000C2010000}"/>
    <cellStyle name="Обычный 4 5 3" xfId="429" xr:uid="{00000000-0005-0000-0000-0000C3010000}"/>
    <cellStyle name="Обычный 4 5 3 2" xfId="519" xr:uid="{00000000-0005-0000-0000-0000C4010000}"/>
    <cellStyle name="Обычный 4 6" xfId="159" xr:uid="{00000000-0005-0000-0000-0000C5010000}"/>
    <cellStyle name="Обычный 4 6 2" xfId="431" xr:uid="{00000000-0005-0000-0000-0000C6010000}"/>
    <cellStyle name="Обычный 4 6 2 2" xfId="590" xr:uid="{00000000-0005-0000-0000-0000C7010000}"/>
    <cellStyle name="Обычный 4 6 3" xfId="534" xr:uid="{00000000-0005-0000-0000-0000C8010000}"/>
    <cellStyle name="Обычный 4 7" xfId="126" xr:uid="{00000000-0005-0000-0000-0000C9010000}"/>
    <cellStyle name="Обычный 4 7 2" xfId="432" xr:uid="{00000000-0005-0000-0000-0000CA010000}"/>
    <cellStyle name="Обычный 4 7 2 2" xfId="555" xr:uid="{00000000-0005-0000-0000-0000CB010000}"/>
    <cellStyle name="Обычный 4 8" xfId="106" xr:uid="{00000000-0005-0000-0000-0000CC010000}"/>
    <cellStyle name="Обычный 4 8 2" xfId="433" xr:uid="{00000000-0005-0000-0000-0000CD010000}"/>
    <cellStyle name="Обычный 4 9" xfId="500" xr:uid="{00000000-0005-0000-0000-0000CE010000}"/>
    <cellStyle name="Обычный 4_Таблиці емісія ЦП 22.03.2013" xfId="434" xr:uid="{00000000-0005-0000-0000-0000CF010000}"/>
    <cellStyle name="Обычный 5" xfId="53" xr:uid="{00000000-0005-0000-0000-0000D0010000}"/>
    <cellStyle name="Обычный 5 10" xfId="691" xr:uid="{2DB4E44C-866F-409C-B63F-2CEB702C8F12}"/>
    <cellStyle name="Обычный 5 2" xfId="113" xr:uid="{00000000-0005-0000-0000-0000D1010000}"/>
    <cellStyle name="Обычный 5 2 2" xfId="151" xr:uid="{00000000-0005-0000-0000-0000D2010000}"/>
    <cellStyle name="Обычный 5 2 2 2" xfId="582" xr:uid="{00000000-0005-0000-0000-0000D3010000}"/>
    <cellStyle name="Обычный 5 2 2 3" xfId="526" xr:uid="{00000000-0005-0000-0000-0000D4010000}"/>
    <cellStyle name="Обычный 5 2 3" xfId="137" xr:uid="{00000000-0005-0000-0000-0000D5010000}"/>
    <cellStyle name="Обычный 5 2 3 2" xfId="568" xr:uid="{00000000-0005-0000-0000-0000D6010000}"/>
    <cellStyle name="Обычный 5 2 4" xfId="435" xr:uid="{00000000-0005-0000-0000-0000D7010000}"/>
    <cellStyle name="Обычный 5 2 4 2" xfId="541" xr:uid="{00000000-0005-0000-0000-0000D8010000}"/>
    <cellStyle name="Обычный 5 2 5" xfId="511" xr:uid="{00000000-0005-0000-0000-0000D9010000}"/>
    <cellStyle name="Обычный 5 3" xfId="117" xr:uid="{00000000-0005-0000-0000-0000DA010000}"/>
    <cellStyle name="Обычный 5 3 2" xfId="155" xr:uid="{00000000-0005-0000-0000-0000DB010000}"/>
    <cellStyle name="Обычный 5 3 2 2" xfId="586" xr:uid="{00000000-0005-0000-0000-0000DC010000}"/>
    <cellStyle name="Обычный 5 3 2 3" xfId="530" xr:uid="{00000000-0005-0000-0000-0000DD010000}"/>
    <cellStyle name="Обычный 5 3 3" xfId="141" xr:uid="{00000000-0005-0000-0000-0000DE010000}"/>
    <cellStyle name="Обычный 5 3 3 2" xfId="572" xr:uid="{00000000-0005-0000-0000-0000DF010000}"/>
    <cellStyle name="Обычный 5 3 4" xfId="436" xr:uid="{00000000-0005-0000-0000-0000E0010000}"/>
    <cellStyle name="Обычный 5 3 4 2" xfId="545" xr:uid="{00000000-0005-0000-0000-0000E1010000}"/>
    <cellStyle name="Обычный 5 3 5" xfId="515" xr:uid="{00000000-0005-0000-0000-0000E2010000}"/>
    <cellStyle name="Обычный 5 4" xfId="122" xr:uid="{00000000-0005-0000-0000-0000E3010000}"/>
    <cellStyle name="Обычный 5 4 2" xfId="132" xr:uid="{00000000-0005-0000-0000-0000E4010000}"/>
    <cellStyle name="Обычный 5 4 2 2" xfId="563" xr:uid="{00000000-0005-0000-0000-0000E5010000}"/>
    <cellStyle name="Обычный 5 4 3" xfId="437" xr:uid="{00000000-0005-0000-0000-0000E6010000}"/>
    <cellStyle name="Обычный 5 4 3 2" xfId="550" xr:uid="{00000000-0005-0000-0000-0000E7010000}"/>
    <cellStyle name="Обычный 5 4 4" xfId="506" xr:uid="{00000000-0005-0000-0000-0000E8010000}"/>
    <cellStyle name="Обычный 5 5" xfId="146" xr:uid="{00000000-0005-0000-0000-0000E9010000}"/>
    <cellStyle name="Обычный 5 5 2" xfId="577" xr:uid="{00000000-0005-0000-0000-0000EA010000}"/>
    <cellStyle name="Обычный 5 5 3" xfId="520" xr:uid="{00000000-0005-0000-0000-0000EB010000}"/>
    <cellStyle name="Обычный 5 6" xfId="160" xr:uid="{00000000-0005-0000-0000-0000EC010000}"/>
    <cellStyle name="Обычный 5 6 2" xfId="591" xr:uid="{00000000-0005-0000-0000-0000ED010000}"/>
    <cellStyle name="Обычный 5 6 3" xfId="535" xr:uid="{00000000-0005-0000-0000-0000EE010000}"/>
    <cellStyle name="Обычный 5 7" xfId="127" xr:uid="{00000000-0005-0000-0000-0000EF010000}"/>
    <cellStyle name="Обычный 5 7 2" xfId="557" xr:uid="{00000000-0005-0000-0000-0000F0010000}"/>
    <cellStyle name="Обычный 5 8" xfId="107" xr:uid="{00000000-0005-0000-0000-0000F1010000}"/>
    <cellStyle name="Обычный 5 9" xfId="501" xr:uid="{00000000-0005-0000-0000-0000F2010000}"/>
    <cellStyle name="Обычный 6" xfId="54" xr:uid="{00000000-0005-0000-0000-0000F3010000}"/>
    <cellStyle name="Обычный 6 2" xfId="114" xr:uid="{00000000-0005-0000-0000-0000F4010000}"/>
    <cellStyle name="Обычный 6 2 2" xfId="152" xr:uid="{00000000-0005-0000-0000-0000F5010000}"/>
    <cellStyle name="Обычный 6 2 2 2" xfId="583" xr:uid="{00000000-0005-0000-0000-0000F6010000}"/>
    <cellStyle name="Обычный 6 2 2 3" xfId="527" xr:uid="{00000000-0005-0000-0000-0000F7010000}"/>
    <cellStyle name="Обычный 6 2 3" xfId="138" xr:uid="{00000000-0005-0000-0000-0000F8010000}"/>
    <cellStyle name="Обычный 6 2 3 2" xfId="569" xr:uid="{00000000-0005-0000-0000-0000F9010000}"/>
    <cellStyle name="Обычный 6 2 4" xfId="438" xr:uid="{00000000-0005-0000-0000-0000FA010000}"/>
    <cellStyle name="Обычный 6 2 4 2" xfId="542" xr:uid="{00000000-0005-0000-0000-0000FB010000}"/>
    <cellStyle name="Обычный 6 2 5" xfId="512" xr:uid="{00000000-0005-0000-0000-0000FC010000}"/>
    <cellStyle name="Обычный 6 2 6" xfId="692" xr:uid="{4DE8C445-E218-476B-8BE9-D2B9FF1C4506}"/>
    <cellStyle name="Обычный 6 3" xfId="118" xr:uid="{00000000-0005-0000-0000-0000FD010000}"/>
    <cellStyle name="Обычный 6 3 2" xfId="156" xr:uid="{00000000-0005-0000-0000-0000FE010000}"/>
    <cellStyle name="Обычный 6 3 2 2" xfId="587" xr:uid="{00000000-0005-0000-0000-0000FF010000}"/>
    <cellStyle name="Обычный 6 3 2 3" xfId="531" xr:uid="{00000000-0005-0000-0000-000000020000}"/>
    <cellStyle name="Обычный 6 3 3" xfId="142" xr:uid="{00000000-0005-0000-0000-000001020000}"/>
    <cellStyle name="Обычный 6 3 3 2" xfId="573" xr:uid="{00000000-0005-0000-0000-000002020000}"/>
    <cellStyle name="Обычный 6 3 4" xfId="546" xr:uid="{00000000-0005-0000-0000-000003020000}"/>
    <cellStyle name="Обычный 6 3 5" xfId="516" xr:uid="{00000000-0005-0000-0000-000004020000}"/>
    <cellStyle name="Обычный 6 4" xfId="123" xr:uid="{00000000-0005-0000-0000-000005020000}"/>
    <cellStyle name="Обычный 6 4 2" xfId="133" xr:uid="{00000000-0005-0000-0000-000006020000}"/>
    <cellStyle name="Обычный 6 4 2 2" xfId="564" xr:uid="{00000000-0005-0000-0000-000007020000}"/>
    <cellStyle name="Обычный 6 4 3" xfId="551" xr:uid="{00000000-0005-0000-0000-000008020000}"/>
    <cellStyle name="Обычный 6 4 4" xfId="507" xr:uid="{00000000-0005-0000-0000-000009020000}"/>
    <cellStyle name="Обычный 6 5" xfId="147" xr:uid="{00000000-0005-0000-0000-00000A020000}"/>
    <cellStyle name="Обычный 6 5 2" xfId="578" xr:uid="{00000000-0005-0000-0000-00000B020000}"/>
    <cellStyle name="Обычный 6 5 3" xfId="521" xr:uid="{00000000-0005-0000-0000-00000C020000}"/>
    <cellStyle name="Обычный 6 6" xfId="161" xr:uid="{00000000-0005-0000-0000-00000D020000}"/>
    <cellStyle name="Обычный 6 6 2" xfId="592" xr:uid="{00000000-0005-0000-0000-00000E020000}"/>
    <cellStyle name="Обычный 6 6 3" xfId="536" xr:uid="{00000000-0005-0000-0000-00000F020000}"/>
    <cellStyle name="Обычный 6 7" xfId="128" xr:uid="{00000000-0005-0000-0000-000010020000}"/>
    <cellStyle name="Обычный 6 7 2" xfId="558" xr:uid="{00000000-0005-0000-0000-000011020000}"/>
    <cellStyle name="Обычный 6 8" xfId="109" xr:uid="{00000000-0005-0000-0000-000012020000}"/>
    <cellStyle name="Обычный 6 9" xfId="502" xr:uid="{00000000-0005-0000-0000-000013020000}"/>
    <cellStyle name="Обычный 61" xfId="741" xr:uid="{06784BEB-4129-4294-AF5A-1D9939B4E8E1}"/>
    <cellStyle name="Обычный 63" xfId="742" xr:uid="{99BF2088-8DD1-46A8-B47F-4BC668B91428}"/>
    <cellStyle name="Обычный 7" xfId="55" xr:uid="{00000000-0005-0000-0000-000014020000}"/>
    <cellStyle name="Обычный 7 2" xfId="440" xr:uid="{00000000-0005-0000-0000-000015020000}"/>
    <cellStyle name="Обычный 7 2 2" xfId="441" xr:uid="{00000000-0005-0000-0000-000016020000}"/>
    <cellStyle name="Обычный 7 3" xfId="442" xr:uid="{00000000-0005-0000-0000-000017020000}"/>
    <cellStyle name="Обычный 7 4" xfId="443" xr:uid="{00000000-0005-0000-0000-000018020000}"/>
    <cellStyle name="Обычный 7 5" xfId="444" xr:uid="{00000000-0005-0000-0000-000019020000}"/>
    <cellStyle name="Обычный 7 6" xfId="445" xr:uid="{00000000-0005-0000-0000-00001A020000}"/>
    <cellStyle name="Обычный 7 7" xfId="446" xr:uid="{00000000-0005-0000-0000-00001B020000}"/>
    <cellStyle name="Обычный 7 8" xfId="439" xr:uid="{00000000-0005-0000-0000-00001C020000}"/>
    <cellStyle name="Обычный 8" xfId="56" xr:uid="{00000000-0005-0000-0000-00001D020000}"/>
    <cellStyle name="Обычный 8 2" xfId="448" xr:uid="{00000000-0005-0000-0000-00001E020000}"/>
    <cellStyle name="Обычный 8 2 2" xfId="449" xr:uid="{00000000-0005-0000-0000-00001F020000}"/>
    <cellStyle name="Обычный 8 3" xfId="450" xr:uid="{00000000-0005-0000-0000-000020020000}"/>
    <cellStyle name="Обычный 8 4" xfId="451" xr:uid="{00000000-0005-0000-0000-000021020000}"/>
    <cellStyle name="Обычный 8 5" xfId="452" xr:uid="{00000000-0005-0000-0000-000022020000}"/>
    <cellStyle name="Обычный 8 6" xfId="453" xr:uid="{00000000-0005-0000-0000-000023020000}"/>
    <cellStyle name="Обычный 8 7" xfId="454" xr:uid="{00000000-0005-0000-0000-000024020000}"/>
    <cellStyle name="Обычный 8 8" xfId="447" xr:uid="{00000000-0005-0000-0000-000025020000}"/>
    <cellStyle name="Обычный 9" xfId="57" xr:uid="{00000000-0005-0000-0000-000026020000}"/>
    <cellStyle name="Обычный 9 2" xfId="456" xr:uid="{00000000-0005-0000-0000-000027020000}"/>
    <cellStyle name="Обычный 9 2 2" xfId="457" xr:uid="{00000000-0005-0000-0000-000028020000}"/>
    <cellStyle name="Обычный 9 3" xfId="458" xr:uid="{00000000-0005-0000-0000-000029020000}"/>
    <cellStyle name="Обычный 9 4" xfId="455" xr:uid="{00000000-0005-0000-0000-00002A020000}"/>
    <cellStyle name="Обычный_3.3-Loans" xfId="596" xr:uid="{00000000-0005-0000-0000-00002B020000}"/>
    <cellStyle name="Плохой 2" xfId="58" xr:uid="{00000000-0005-0000-0000-00002E020000}"/>
    <cellStyle name="Плохой 3" xfId="459" xr:uid="{00000000-0005-0000-0000-00002F020000}"/>
    <cellStyle name="Пояснение 2" xfId="59" xr:uid="{00000000-0005-0000-0000-000030020000}"/>
    <cellStyle name="Пояснение 3" xfId="460" xr:uid="{00000000-0005-0000-0000-000031020000}"/>
    <cellStyle name="Примечание 2" xfId="60" xr:uid="{00000000-0005-0000-0000-000032020000}"/>
    <cellStyle name="Примечание 2 2" xfId="462" xr:uid="{00000000-0005-0000-0000-000033020000}"/>
    <cellStyle name="Примечание 2 3" xfId="463" xr:uid="{00000000-0005-0000-0000-000034020000}"/>
    <cellStyle name="Примечание 2 4" xfId="461" xr:uid="{00000000-0005-0000-0000-000035020000}"/>
    <cellStyle name="Примечание 3" xfId="464" xr:uid="{00000000-0005-0000-0000-000036020000}"/>
    <cellStyle name="Примечание 4" xfId="465" xr:uid="{00000000-0005-0000-0000-000037020000}"/>
    <cellStyle name="Примечание 5" xfId="466" xr:uid="{00000000-0005-0000-0000-000038020000}"/>
    <cellStyle name="Примечание 7" xfId="467" xr:uid="{00000000-0005-0000-0000-000039020000}"/>
    <cellStyle name="Примітка 2" xfId="468" xr:uid="{00000000-0005-0000-0000-00003A020000}"/>
    <cellStyle name="Процентный 2" xfId="469" xr:uid="{00000000-0005-0000-0000-00003B020000}"/>
    <cellStyle name="Связанная ячейка 2" xfId="61" xr:uid="{00000000-0005-0000-0000-00003C020000}"/>
    <cellStyle name="Связанная ячейка 3" xfId="470" xr:uid="{00000000-0005-0000-0000-00003D020000}"/>
    <cellStyle name="Середній" xfId="471" xr:uid="{00000000-0005-0000-0000-00003E020000}"/>
    <cellStyle name="Текст попередження" xfId="598" xr:uid="{00000000-0005-0000-0000-00003F020000}"/>
    <cellStyle name="Текст попередження 2" xfId="472" xr:uid="{00000000-0005-0000-0000-000040020000}"/>
    <cellStyle name="Текст предупреждения 2" xfId="62" xr:uid="{00000000-0005-0000-0000-000041020000}"/>
    <cellStyle name="Текст предупреждения 3" xfId="473" xr:uid="{00000000-0005-0000-0000-000042020000}"/>
    <cellStyle name="Тысячи [0]_MM95 (3)" xfId="474" xr:uid="{00000000-0005-0000-0000-000043020000}"/>
    <cellStyle name="Тысячи_MM95 (3)" xfId="475" xr:uid="{00000000-0005-0000-0000-000044020000}"/>
    <cellStyle name="Финансовый [0] 2" xfId="476" xr:uid="{00000000-0005-0000-0000-000045020000}"/>
    <cellStyle name="Финансовый 2" xfId="63" xr:uid="{00000000-0005-0000-0000-000046020000}"/>
    <cellStyle name="Финансовый 21" xfId="477" xr:uid="{00000000-0005-0000-0000-000047020000}"/>
    <cellStyle name="Финансовый 22" xfId="478" xr:uid="{00000000-0005-0000-0000-000048020000}"/>
    <cellStyle name="Финансовый 23" xfId="479" xr:uid="{00000000-0005-0000-0000-000049020000}"/>
    <cellStyle name="Финансовый 24" xfId="480" xr:uid="{00000000-0005-0000-0000-00004A020000}"/>
    <cellStyle name="Финансовый 25" xfId="481" xr:uid="{00000000-0005-0000-0000-00004B020000}"/>
    <cellStyle name="Финансовый 26" xfId="482" xr:uid="{00000000-0005-0000-0000-00004C020000}"/>
    <cellStyle name="Финансовый 27" xfId="483" xr:uid="{00000000-0005-0000-0000-00004D020000}"/>
    <cellStyle name="Финансовый 28" xfId="484" xr:uid="{00000000-0005-0000-0000-00004E020000}"/>
    <cellStyle name="Финансовый 29" xfId="485" xr:uid="{00000000-0005-0000-0000-00004F020000}"/>
    <cellStyle name="Финансовый 3" xfId="486" xr:uid="{00000000-0005-0000-0000-000050020000}"/>
    <cellStyle name="Финансовый 30" xfId="487" xr:uid="{00000000-0005-0000-0000-000051020000}"/>
    <cellStyle name="Финансовый 4" xfId="488" xr:uid="{00000000-0005-0000-0000-000052020000}"/>
    <cellStyle name="Финансовый 5" xfId="489" xr:uid="{00000000-0005-0000-0000-000053020000}"/>
    <cellStyle name="Финансовый 6" xfId="490" xr:uid="{00000000-0005-0000-0000-000054020000}"/>
    <cellStyle name="Финансовый 7" xfId="491" xr:uid="{00000000-0005-0000-0000-000055020000}"/>
    <cellStyle name="Финансовый 8" xfId="492" xr:uid="{00000000-0005-0000-0000-000056020000}"/>
    <cellStyle name="Финансовый 9" xfId="603" xr:uid="{E20CE225-CD6C-433E-910A-5B00A0085E97}"/>
    <cellStyle name="Фінансовий 2" xfId="660" xr:uid="{C4CD0B47-6299-49E8-9A7E-850C36514E0D}"/>
    <cellStyle name="Фінансовий 2 2" xfId="666" xr:uid="{B85725BF-4A67-435A-8C9A-9BC0FF62E616}"/>
    <cellStyle name="Фінансовий 3" xfId="667" xr:uid="{4101B71A-74F8-42CC-B3C5-3CEDB27744F4}"/>
    <cellStyle name="Фінансовий 3 2" xfId="719" xr:uid="{3AD58E28-9ADC-4A14-A6DD-AA0EB24A6AAD}"/>
    <cellStyle name="Фінансовий 3 3" xfId="721" xr:uid="{53AB9C6C-8AB6-47A8-8AA8-740402B6AF0C}"/>
    <cellStyle name="Фінансовий 3 4" xfId="723" xr:uid="{BF812208-8358-4027-A216-A5BEE4320A5A}"/>
    <cellStyle name="Фінансовий 3 5" xfId="727" xr:uid="{0F88909C-2B56-4B3C-B9DB-8AAA55395EE6}"/>
    <cellStyle name="Фінансовий 3 6" xfId="731" xr:uid="{C6EEFD0D-1393-4A33-A72D-8688C306D6A4}"/>
    <cellStyle name="Фінансовий 4" xfId="668" xr:uid="{EC680DF7-D167-4932-AE9A-8184B4BE33C3}"/>
    <cellStyle name="Фінансовий 4 2" xfId="720" xr:uid="{B99A97E7-279C-435F-A115-85AC38CA4033}"/>
    <cellStyle name="Фінансовий 4 3" xfId="722" xr:uid="{6C9A1DEC-2434-474E-94F1-93669968649E}"/>
    <cellStyle name="Фінансовий 4 4" xfId="724" xr:uid="{1C6F2CF1-E69B-45B2-B629-38A775390523}"/>
    <cellStyle name="Фінансовий 4 5" xfId="728" xr:uid="{45A0749B-FD7B-413C-9829-10621A676E02}"/>
    <cellStyle name="Фінансовий 4 6" xfId="732" xr:uid="{21C838DF-692A-4C69-9926-3D71B2BD5B94}"/>
    <cellStyle name="Фінансовий 5" xfId="726" xr:uid="{B9C00672-B9D3-4855-B059-40FB7A810E57}"/>
    <cellStyle name="Фінансовий 5 2" xfId="729" xr:uid="{929A7506-D12C-432F-BBC2-0737F1874981}"/>
    <cellStyle name="Фінансовий 5 3" xfId="733" xr:uid="{9520D339-EFA5-442C-B5C2-435FCD0ECE40}"/>
    <cellStyle name="Фінансовий 6" xfId="730" xr:uid="{E4D6D1C0-0D5E-4A4D-BD85-93B89E3709B5}"/>
    <cellStyle name="Фінансовий 6 2" xfId="734" xr:uid="{B4736FA4-79FE-4047-A2DE-7351045A5C8A}"/>
    <cellStyle name="Хороший 2" xfId="64" xr:uid="{00000000-0005-0000-0000-000057020000}"/>
    <cellStyle name="Хороший 3" xfId="493" xr:uid="{00000000-0005-0000-0000-000058020000}"/>
    <cellStyle name="Шапка" xfId="89" xr:uid="{00000000-0005-0000-0000-000059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Relationship Id="rId4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Relationship Id="rId4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Relationship Id="rId4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424728584150341E-2"/>
          <c:y val="0.18352687427459261"/>
          <c:w val="0.92964585407875111"/>
          <c:h val="0.65640366018708374"/>
        </c:manualLayout>
      </c:layout>
      <c:lineChart>
        <c:grouping val="standard"/>
        <c:varyColors val="0"/>
        <c:ser>
          <c:idx val="0"/>
          <c:order val="0"/>
          <c:tx>
            <c:strRef>
              <c:f>Чарты!$G$38</c:f>
              <c:strCache>
                <c:ptCount val="1"/>
                <c:pt idx="0">
                  <c:v>Депозиты физлиц, грн, %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1"/>
              <c:layout>
                <c:manualLayout>
                  <c:x val="-3.3848947870754716E-2"/>
                  <c:y val="3.38640327974489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7F-471D-A9B5-8E4360FE44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'Ставки по кр'!$A$7:$A$40</c15:sqref>
                  </c15:fullRef>
                </c:ext>
              </c:extLst>
              <c:f>'Ставки по кр'!$A$16:$A$38</c:f>
              <c:numCache>
                <c:formatCode>mmm\-yy</c:formatCode>
                <c:ptCount val="23"/>
                <c:pt idx="0">
                  <c:v>44621</c:v>
                </c:pt>
                <c:pt idx="1">
                  <c:v>44652</c:v>
                </c:pt>
                <c:pt idx="2">
                  <c:v>44682</c:v>
                </c:pt>
                <c:pt idx="3">
                  <c:v>44713</c:v>
                </c:pt>
                <c:pt idx="4">
                  <c:v>44743</c:v>
                </c:pt>
                <c:pt idx="5">
                  <c:v>44774</c:v>
                </c:pt>
                <c:pt idx="6">
                  <c:v>44805</c:v>
                </c:pt>
                <c:pt idx="7">
                  <c:v>44835</c:v>
                </c:pt>
                <c:pt idx="8">
                  <c:v>44866</c:v>
                </c:pt>
                <c:pt idx="9">
                  <c:v>44896</c:v>
                </c:pt>
                <c:pt idx="10">
                  <c:v>44927</c:v>
                </c:pt>
                <c:pt idx="11">
                  <c:v>44958</c:v>
                </c:pt>
                <c:pt idx="12">
                  <c:v>44986</c:v>
                </c:pt>
                <c:pt idx="13">
                  <c:v>45017</c:v>
                </c:pt>
                <c:pt idx="14">
                  <c:v>45047</c:v>
                </c:pt>
                <c:pt idx="15">
                  <c:v>45078</c:v>
                </c:pt>
                <c:pt idx="16">
                  <c:v>45108</c:v>
                </c:pt>
                <c:pt idx="17">
                  <c:v>45139</c:v>
                </c:pt>
                <c:pt idx="18">
                  <c:v>45170</c:v>
                </c:pt>
                <c:pt idx="19">
                  <c:v>45200</c:v>
                </c:pt>
                <c:pt idx="20">
                  <c:v>45231</c:v>
                </c:pt>
                <c:pt idx="21">
                  <c:v>45261</c:v>
                </c:pt>
                <c:pt idx="22">
                  <c:v>45292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'Ставки по кр'!$B$7:$B$40</c15:sqref>
                  </c15:fullRef>
                </c:ext>
              </c:extLst>
              <c:f>'Ставки по кр'!$B$16:$B$38</c:f>
              <c:numCache>
                <c:formatCode>0.0</c:formatCode>
                <c:ptCount val="23"/>
                <c:pt idx="0">
                  <c:v>6.7918000000000003</c:v>
                </c:pt>
                <c:pt idx="1">
                  <c:v>6.0031999999999996</c:v>
                </c:pt>
                <c:pt idx="2">
                  <c:v>5.7031000000000001</c:v>
                </c:pt>
                <c:pt idx="3">
                  <c:v>6.6252000000000004</c:v>
                </c:pt>
                <c:pt idx="4">
                  <c:v>8.1007999999999996</c:v>
                </c:pt>
                <c:pt idx="5">
                  <c:v>8.0761000000000003</c:v>
                </c:pt>
                <c:pt idx="6">
                  <c:v>9.0782000000000007</c:v>
                </c:pt>
                <c:pt idx="7">
                  <c:v>9.2204999999999995</c:v>
                </c:pt>
                <c:pt idx="8">
                  <c:v>10.0436</c:v>
                </c:pt>
                <c:pt idx="9">
                  <c:v>10.6</c:v>
                </c:pt>
                <c:pt idx="10">
                  <c:v>10.6</c:v>
                </c:pt>
                <c:pt idx="11">
                  <c:v>10.8</c:v>
                </c:pt>
                <c:pt idx="12">
                  <c:v>11.4</c:v>
                </c:pt>
                <c:pt idx="13">
                  <c:v>11.388299999999999</c:v>
                </c:pt>
                <c:pt idx="14">
                  <c:v>12.0404</c:v>
                </c:pt>
                <c:pt idx="15">
                  <c:v>12.1332</c:v>
                </c:pt>
                <c:pt idx="16">
                  <c:v>12.785299999999999</c:v>
                </c:pt>
                <c:pt idx="17">
                  <c:v>12.2</c:v>
                </c:pt>
                <c:pt idx="18">
                  <c:v>12.3</c:v>
                </c:pt>
                <c:pt idx="19">
                  <c:v>11.9</c:v>
                </c:pt>
                <c:pt idx="20">
                  <c:v>11.9</c:v>
                </c:pt>
                <c:pt idx="21">
                  <c:v>11.7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2E-4CE6-BD79-DB1381DF67EB}"/>
            </c:ext>
          </c:extLst>
        </c:ser>
        <c:ser>
          <c:idx val="1"/>
          <c:order val="1"/>
          <c:tx>
            <c:strRef>
              <c:f>Чарты!$G$39</c:f>
              <c:strCache>
                <c:ptCount val="1"/>
                <c:pt idx="0">
                  <c:v>Кредиты бизнесу, грн, %</c:v>
                </c:pt>
              </c:strCache>
            </c:strRef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Lbls>
            <c:dLbl>
              <c:idx val="21"/>
              <c:layout>
                <c:manualLayout>
                  <c:x val="-2.7042910604395742E-2"/>
                  <c:y val="-3.38102592020621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7F-471D-A9B5-8E4360FE44D6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'Ставки по кр'!$A$7:$A$40</c15:sqref>
                  </c15:fullRef>
                </c:ext>
              </c:extLst>
              <c:f>'Ставки по кр'!$A$16:$A$38</c:f>
              <c:numCache>
                <c:formatCode>mmm\-yy</c:formatCode>
                <c:ptCount val="23"/>
                <c:pt idx="0">
                  <c:v>44621</c:v>
                </c:pt>
                <c:pt idx="1">
                  <c:v>44652</c:v>
                </c:pt>
                <c:pt idx="2">
                  <c:v>44682</c:v>
                </c:pt>
                <c:pt idx="3">
                  <c:v>44713</c:v>
                </c:pt>
                <c:pt idx="4">
                  <c:v>44743</c:v>
                </c:pt>
                <c:pt idx="5">
                  <c:v>44774</c:v>
                </c:pt>
                <c:pt idx="6">
                  <c:v>44805</c:v>
                </c:pt>
                <c:pt idx="7">
                  <c:v>44835</c:v>
                </c:pt>
                <c:pt idx="8">
                  <c:v>44866</c:v>
                </c:pt>
                <c:pt idx="9">
                  <c:v>44896</c:v>
                </c:pt>
                <c:pt idx="10">
                  <c:v>44927</c:v>
                </c:pt>
                <c:pt idx="11">
                  <c:v>44958</c:v>
                </c:pt>
                <c:pt idx="12">
                  <c:v>44986</c:v>
                </c:pt>
                <c:pt idx="13">
                  <c:v>45017</c:v>
                </c:pt>
                <c:pt idx="14">
                  <c:v>45047</c:v>
                </c:pt>
                <c:pt idx="15">
                  <c:v>45078</c:v>
                </c:pt>
                <c:pt idx="16">
                  <c:v>45108</c:v>
                </c:pt>
                <c:pt idx="17">
                  <c:v>45139</c:v>
                </c:pt>
                <c:pt idx="18">
                  <c:v>45170</c:v>
                </c:pt>
                <c:pt idx="19">
                  <c:v>45200</c:v>
                </c:pt>
                <c:pt idx="20">
                  <c:v>45231</c:v>
                </c:pt>
                <c:pt idx="21">
                  <c:v>45261</c:v>
                </c:pt>
                <c:pt idx="22">
                  <c:v>45292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'Ставки по кр'!$C$7:$C$40</c15:sqref>
                  </c15:fullRef>
                </c:ext>
              </c:extLst>
              <c:f>'Ставки по кр'!$C$16:$C$38</c:f>
              <c:numCache>
                <c:formatCode>#\ ##0.0;\–#\ ##0.0;"–"</c:formatCode>
                <c:ptCount val="23"/>
                <c:pt idx="0" formatCode="0.0">
                  <c:v>13.1616</c:v>
                </c:pt>
                <c:pt idx="1" formatCode="0.0">
                  <c:v>13.8193</c:v>
                </c:pt>
                <c:pt idx="2" formatCode="0.0">
                  <c:v>13.9358</c:v>
                </c:pt>
                <c:pt idx="3" formatCode="0.0">
                  <c:v>18.3567</c:v>
                </c:pt>
                <c:pt idx="4" formatCode="0.0">
                  <c:v>17.833400000000001</c:v>
                </c:pt>
                <c:pt idx="5" formatCode="0.0">
                  <c:v>20.2286</c:v>
                </c:pt>
                <c:pt idx="6" formatCode="0.0">
                  <c:v>19.787500000000001</c:v>
                </c:pt>
                <c:pt idx="7" formatCode="0.0">
                  <c:v>19.728000000000002</c:v>
                </c:pt>
                <c:pt idx="8" formatCode="0.0">
                  <c:v>20.7746</c:v>
                </c:pt>
                <c:pt idx="9" formatCode="0.0">
                  <c:v>20.100000000000001</c:v>
                </c:pt>
                <c:pt idx="10" formatCode="0.0">
                  <c:v>19.5</c:v>
                </c:pt>
                <c:pt idx="11" formatCode="0.0">
                  <c:v>20.399999999999999</c:v>
                </c:pt>
                <c:pt idx="12" formatCode="0.0">
                  <c:v>20.2</c:v>
                </c:pt>
                <c:pt idx="13" formatCode="###0.0;\–###0.0;&quot;–&quot;">
                  <c:v>20.180318579808077</c:v>
                </c:pt>
                <c:pt idx="14">
                  <c:v>20.402502831659099</c:v>
                </c:pt>
                <c:pt idx="15" formatCode="0.0">
                  <c:v>19.8</c:v>
                </c:pt>
                <c:pt idx="16" formatCode="0.0">
                  <c:v>19.7</c:v>
                </c:pt>
                <c:pt idx="17" formatCode="General">
                  <c:v>19.100000000000001</c:v>
                </c:pt>
                <c:pt idx="18" formatCode="General">
                  <c:v>18.600000000000001</c:v>
                </c:pt>
                <c:pt idx="19" formatCode="General">
                  <c:v>19</c:v>
                </c:pt>
                <c:pt idx="20" formatCode="General">
                  <c:v>17.7</c:v>
                </c:pt>
                <c:pt idx="21" formatCode="General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32E-4CE6-BD79-DB1381DF67EB}"/>
            </c:ext>
          </c:extLst>
        </c:ser>
        <c:ser>
          <c:idx val="2"/>
          <c:order val="2"/>
          <c:tx>
            <c:strRef>
              <c:f>Чарты!$G$40</c:f>
              <c:strCache>
                <c:ptCount val="1"/>
                <c:pt idx="0">
                  <c:v>Учетная ставка, %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21"/>
              <c:layout>
                <c:manualLayout>
                  <c:x val="0"/>
                  <c:y val="4.01678283256838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163-4B77-A0BA-3432AACF5B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'Ставки по кр'!$A$7:$A$40</c15:sqref>
                  </c15:fullRef>
                </c:ext>
              </c:extLst>
              <c:f>'Ставки по кр'!$A$16:$A$38</c:f>
              <c:numCache>
                <c:formatCode>mmm\-yy</c:formatCode>
                <c:ptCount val="23"/>
                <c:pt idx="0">
                  <c:v>44621</c:v>
                </c:pt>
                <c:pt idx="1">
                  <c:v>44652</c:v>
                </c:pt>
                <c:pt idx="2">
                  <c:v>44682</c:v>
                </c:pt>
                <c:pt idx="3">
                  <c:v>44713</c:v>
                </c:pt>
                <c:pt idx="4">
                  <c:v>44743</c:v>
                </c:pt>
                <c:pt idx="5">
                  <c:v>44774</c:v>
                </c:pt>
                <c:pt idx="6">
                  <c:v>44805</c:v>
                </c:pt>
                <c:pt idx="7">
                  <c:v>44835</c:v>
                </c:pt>
                <c:pt idx="8">
                  <c:v>44866</c:v>
                </c:pt>
                <c:pt idx="9">
                  <c:v>44896</c:v>
                </c:pt>
                <c:pt idx="10">
                  <c:v>44927</c:v>
                </c:pt>
                <c:pt idx="11">
                  <c:v>44958</c:v>
                </c:pt>
                <c:pt idx="12">
                  <c:v>44986</c:v>
                </c:pt>
                <c:pt idx="13">
                  <c:v>45017</c:v>
                </c:pt>
                <c:pt idx="14">
                  <c:v>45047</c:v>
                </c:pt>
                <c:pt idx="15">
                  <c:v>45078</c:v>
                </c:pt>
                <c:pt idx="16">
                  <c:v>45108</c:v>
                </c:pt>
                <c:pt idx="17">
                  <c:v>45139</c:v>
                </c:pt>
                <c:pt idx="18">
                  <c:v>45170</c:v>
                </c:pt>
                <c:pt idx="19">
                  <c:v>45200</c:v>
                </c:pt>
                <c:pt idx="20">
                  <c:v>45231</c:v>
                </c:pt>
                <c:pt idx="21">
                  <c:v>45261</c:v>
                </c:pt>
                <c:pt idx="22">
                  <c:v>45292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'Ставки по кр'!$D$7:$D$40</c15:sqref>
                  </c15:fullRef>
                </c:ext>
              </c:extLst>
              <c:f>'Ставки по кр'!$D$16:$D$38</c:f>
              <c:numCache>
                <c:formatCode>0.0</c:formatCode>
                <c:ptCount val="2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22</c:v>
                </c:pt>
                <c:pt idx="18">
                  <c:v>20</c:v>
                </c:pt>
                <c:pt idx="19">
                  <c:v>20</c:v>
                </c:pt>
                <c:pt idx="20">
                  <c:v>16</c:v>
                </c:pt>
                <c:pt idx="21">
                  <c:v>15</c:v>
                </c:pt>
                <c:pt idx="2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32E-4CE6-BD79-DB1381DF6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6931167"/>
        <c:axId val="2046937823"/>
      </c:lineChart>
      <c:dateAx>
        <c:axId val="2046931167"/>
        <c:scaling>
          <c:orientation val="minMax"/>
        </c:scaling>
        <c:delete val="0"/>
        <c:axPos val="b"/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937823"/>
        <c:crosses val="autoZero"/>
        <c:auto val="1"/>
        <c:lblOffset val="100"/>
        <c:baseTimeUnit val="months"/>
        <c:majorUnit val="2"/>
        <c:majorTimeUnit val="months"/>
      </c:dateAx>
      <c:valAx>
        <c:axId val="2046937823"/>
        <c:scaling>
          <c:orientation val="minMax"/>
          <c:min val="5.000000000000001E-2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93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818575590320409E-2"/>
          <c:y val="0.19091138539354296"/>
          <c:w val="0.92709577444443914"/>
          <c:h val="0.66068559503411972"/>
        </c:manualLayout>
      </c:layout>
      <c:lineChart>
        <c:grouping val="standard"/>
        <c:varyColors val="0"/>
        <c:ser>
          <c:idx val="1"/>
          <c:order val="0"/>
          <c:tx>
            <c:strRef>
              <c:f>Чарты!$G$55</c:f>
              <c:strCache>
                <c:ptCount val="1"/>
                <c:pt idx="0">
                  <c:v>Инфляция, %</c:v>
                </c:pt>
              </c:strCache>
            </c:strRef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Lbls>
            <c:dLbl>
              <c:idx val="21"/>
              <c:layout>
                <c:manualLayout>
                  <c:x val="-1.791656338141414E-2"/>
                  <c:y val="-4.31619993209345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9F5-4324-8EAF-90EC759B8B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'ОВГЗ+ставка+инфл'!$A$9:$A$40</c15:sqref>
                  </c15:fullRef>
                </c:ext>
              </c:extLst>
              <c:f>'ОВГЗ+ставка+инфл'!$A$15:$A$37</c:f>
              <c:numCache>
                <c:formatCode>mmm\-yy</c:formatCode>
                <c:ptCount val="23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44682</c:v>
                </c:pt>
                <c:pt idx="4">
                  <c:v>44713</c:v>
                </c:pt>
                <c:pt idx="5">
                  <c:v>44743</c:v>
                </c:pt>
                <c:pt idx="6">
                  <c:v>44774</c:v>
                </c:pt>
                <c:pt idx="7">
                  <c:v>44805</c:v>
                </c:pt>
                <c:pt idx="8">
                  <c:v>44835</c:v>
                </c:pt>
                <c:pt idx="9">
                  <c:v>44866</c:v>
                </c:pt>
                <c:pt idx="10">
                  <c:v>44896</c:v>
                </c:pt>
                <c:pt idx="11">
                  <c:v>44927</c:v>
                </c:pt>
                <c:pt idx="12">
                  <c:v>44958</c:v>
                </c:pt>
                <c:pt idx="13">
                  <c:v>44986</c:v>
                </c:pt>
                <c:pt idx="14">
                  <c:v>45017</c:v>
                </c:pt>
                <c:pt idx="15">
                  <c:v>45047</c:v>
                </c:pt>
                <c:pt idx="16">
                  <c:v>45078</c:v>
                </c:pt>
                <c:pt idx="17">
                  <c:v>45108</c:v>
                </c:pt>
                <c:pt idx="18">
                  <c:v>45139</c:v>
                </c:pt>
                <c:pt idx="19">
                  <c:v>45170</c:v>
                </c:pt>
                <c:pt idx="20">
                  <c:v>45200</c:v>
                </c:pt>
                <c:pt idx="21">
                  <c:v>45231</c:v>
                </c:pt>
                <c:pt idx="22">
                  <c:v>45261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'ОВГЗ+ставка+инфл'!$C$9:$C$40</c15:sqref>
                  </c15:fullRef>
                </c:ext>
              </c:extLst>
              <c:f>'ОВГЗ+ставка+инфл'!$C$15:$C$37</c:f>
              <c:numCache>
                <c:formatCode>0.0</c:formatCode>
                <c:ptCount val="23"/>
                <c:pt idx="0">
                  <c:v>10.7</c:v>
                </c:pt>
                <c:pt idx="1">
                  <c:v>13.7</c:v>
                </c:pt>
                <c:pt idx="2">
                  <c:v>16.399999999999999</c:v>
                </c:pt>
                <c:pt idx="3">
                  <c:v>18</c:v>
                </c:pt>
                <c:pt idx="4">
                  <c:v>21.5</c:v>
                </c:pt>
                <c:pt idx="5">
                  <c:v>22.2</c:v>
                </c:pt>
                <c:pt idx="6">
                  <c:v>23.8</c:v>
                </c:pt>
                <c:pt idx="7">
                  <c:v>24.6</c:v>
                </c:pt>
                <c:pt idx="8">
                  <c:v>26.6</c:v>
                </c:pt>
                <c:pt idx="9">
                  <c:v>26.5</c:v>
                </c:pt>
                <c:pt idx="10">
                  <c:v>26.6</c:v>
                </c:pt>
                <c:pt idx="11">
                  <c:v>26</c:v>
                </c:pt>
                <c:pt idx="12">
                  <c:v>24.9</c:v>
                </c:pt>
                <c:pt idx="13">
                  <c:v>21.3</c:v>
                </c:pt>
                <c:pt idx="14">
                  <c:v>17.899999999999999</c:v>
                </c:pt>
                <c:pt idx="15">
                  <c:v>15.3</c:v>
                </c:pt>
                <c:pt idx="16">
                  <c:v>12.8</c:v>
                </c:pt>
                <c:pt idx="17" formatCode="General">
                  <c:v>11.3</c:v>
                </c:pt>
                <c:pt idx="18" formatCode="General">
                  <c:v>8.6</c:v>
                </c:pt>
                <c:pt idx="19">
                  <c:v>7.1</c:v>
                </c:pt>
                <c:pt idx="20">
                  <c:v>5.3</c:v>
                </c:pt>
                <c:pt idx="21">
                  <c:v>5.0999999999999996</c:v>
                </c:pt>
                <c:pt idx="22">
                  <c:v>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D72-4E87-B959-6E1A059489C7}"/>
            </c:ext>
          </c:extLst>
        </c:ser>
        <c:ser>
          <c:idx val="0"/>
          <c:order val="1"/>
          <c:tx>
            <c:strRef>
              <c:f>Чарты!$G$56</c:f>
              <c:strCache>
                <c:ptCount val="1"/>
                <c:pt idx="0">
                  <c:v>Привлечение ОВГЗ (грн), %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2"/>
              <c:layout>
                <c:manualLayout>
                  <c:x val="-3.4033886495647373E-3"/>
                  <c:y val="-4.82094390116853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D6-4D90-B7E7-E6B32C2AB2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'ОВГЗ+ставка+инфл'!$A$9:$A$40</c15:sqref>
                  </c15:fullRef>
                </c:ext>
              </c:extLst>
              <c:f>'ОВГЗ+ставка+инфл'!$A$15:$A$37</c:f>
              <c:numCache>
                <c:formatCode>mmm\-yy</c:formatCode>
                <c:ptCount val="23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44682</c:v>
                </c:pt>
                <c:pt idx="4">
                  <c:v>44713</c:v>
                </c:pt>
                <c:pt idx="5">
                  <c:v>44743</c:v>
                </c:pt>
                <c:pt idx="6">
                  <c:v>44774</c:v>
                </c:pt>
                <c:pt idx="7">
                  <c:v>44805</c:v>
                </c:pt>
                <c:pt idx="8">
                  <c:v>44835</c:v>
                </c:pt>
                <c:pt idx="9">
                  <c:v>44866</c:v>
                </c:pt>
                <c:pt idx="10">
                  <c:v>44896</c:v>
                </c:pt>
                <c:pt idx="11">
                  <c:v>44927</c:v>
                </c:pt>
                <c:pt idx="12">
                  <c:v>44958</c:v>
                </c:pt>
                <c:pt idx="13">
                  <c:v>44986</c:v>
                </c:pt>
                <c:pt idx="14">
                  <c:v>45017</c:v>
                </c:pt>
                <c:pt idx="15">
                  <c:v>45047</c:v>
                </c:pt>
                <c:pt idx="16">
                  <c:v>45078</c:v>
                </c:pt>
                <c:pt idx="17">
                  <c:v>45108</c:v>
                </c:pt>
                <c:pt idx="18">
                  <c:v>45139</c:v>
                </c:pt>
                <c:pt idx="19">
                  <c:v>45170</c:v>
                </c:pt>
                <c:pt idx="20">
                  <c:v>45200</c:v>
                </c:pt>
                <c:pt idx="21">
                  <c:v>45231</c:v>
                </c:pt>
                <c:pt idx="22">
                  <c:v>45261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'ОВГЗ+ставка+инфл'!$B$9:$B$40</c15:sqref>
                  </c15:fullRef>
                </c:ext>
              </c:extLst>
              <c:f>'ОВГЗ+ставка+инфл'!$B$15:$B$37</c:f>
              <c:numCache>
                <c:formatCode>0.0</c:formatCode>
                <c:ptCount val="23"/>
                <c:pt idx="0">
                  <c:v>11.62</c:v>
                </c:pt>
                <c:pt idx="1">
                  <c:v>10.93</c:v>
                </c:pt>
                <c:pt idx="2">
                  <c:v>10.74</c:v>
                </c:pt>
                <c:pt idx="3">
                  <c:v>10.3</c:v>
                </c:pt>
                <c:pt idx="4">
                  <c:v>9.6999999999999993</c:v>
                </c:pt>
                <c:pt idx="5">
                  <c:v>14.48</c:v>
                </c:pt>
                <c:pt idx="6">
                  <c:v>13.83</c:v>
                </c:pt>
                <c:pt idx="7">
                  <c:v>14.18</c:v>
                </c:pt>
                <c:pt idx="8">
                  <c:v>15.89</c:v>
                </c:pt>
                <c:pt idx="9">
                  <c:v>14.81</c:v>
                </c:pt>
                <c:pt idx="10">
                  <c:v>17.260000000000002</c:v>
                </c:pt>
                <c:pt idx="11">
                  <c:v>18.64</c:v>
                </c:pt>
                <c:pt idx="12">
                  <c:v>19.11</c:v>
                </c:pt>
                <c:pt idx="13">
                  <c:v>19.47</c:v>
                </c:pt>
                <c:pt idx="14">
                  <c:v>19.27</c:v>
                </c:pt>
                <c:pt idx="15">
                  <c:v>19.27</c:v>
                </c:pt>
                <c:pt idx="16">
                  <c:v>18.91</c:v>
                </c:pt>
                <c:pt idx="17">
                  <c:v>19.04</c:v>
                </c:pt>
                <c:pt idx="18">
                  <c:v>19.12</c:v>
                </c:pt>
                <c:pt idx="19">
                  <c:v>18.62</c:v>
                </c:pt>
                <c:pt idx="20">
                  <c:v>18.5</c:v>
                </c:pt>
                <c:pt idx="21">
                  <c:v>17.899999999999999</c:v>
                </c:pt>
                <c:pt idx="22">
                  <c:v>17.16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D72-4E87-B959-6E1A059489C7}"/>
            </c:ext>
          </c:extLst>
        </c:ser>
        <c:ser>
          <c:idx val="2"/>
          <c:order val="2"/>
          <c:tx>
            <c:strRef>
              <c:f>Чарты!$G$54</c:f>
              <c:strCache>
                <c:ptCount val="1"/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22"/>
              <c:layout>
                <c:manualLayout>
                  <c:x val="-1.3613554598259449E-2"/>
                  <c:y val="3.74962303424219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D6-4D90-B7E7-E6B32C2AB2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'ОВГЗ+ставка+инфл'!$A$9:$A$33</c15:sqref>
                  </c15:fullRef>
                </c:ext>
              </c:extLst>
              <c:f>'ОВГЗ+ставка+инфл'!$A$15:$A$33</c:f>
              <c:numCache>
                <c:formatCode>mmm\-yy</c:formatCode>
                <c:ptCount val="19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44682</c:v>
                </c:pt>
                <c:pt idx="4">
                  <c:v>44713</c:v>
                </c:pt>
                <c:pt idx="5">
                  <c:v>44743</c:v>
                </c:pt>
                <c:pt idx="6">
                  <c:v>44774</c:v>
                </c:pt>
                <c:pt idx="7">
                  <c:v>44805</c:v>
                </c:pt>
                <c:pt idx="8">
                  <c:v>44835</c:v>
                </c:pt>
                <c:pt idx="9">
                  <c:v>44866</c:v>
                </c:pt>
                <c:pt idx="10">
                  <c:v>44896</c:v>
                </c:pt>
                <c:pt idx="11">
                  <c:v>44927</c:v>
                </c:pt>
                <c:pt idx="12">
                  <c:v>44958</c:v>
                </c:pt>
                <c:pt idx="13">
                  <c:v>44986</c:v>
                </c:pt>
                <c:pt idx="14">
                  <c:v>45017</c:v>
                </c:pt>
                <c:pt idx="15">
                  <c:v>45047</c:v>
                </c:pt>
                <c:pt idx="16">
                  <c:v>45078</c:v>
                </c:pt>
                <c:pt idx="17">
                  <c:v>45108</c:v>
                </c:pt>
                <c:pt idx="18">
                  <c:v>45139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'ОВГЗ+ставка+инфл'!$D$9:$D$40</c15:sqref>
                  </c15:fullRef>
                </c:ext>
              </c:extLst>
              <c:f>'ОВГЗ+ставка+инфл'!$D$15:$D$37</c:f>
              <c:numCache>
                <c:formatCode>0.0</c:formatCode>
                <c:ptCount val="2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22</c:v>
                </c:pt>
                <c:pt idx="19">
                  <c:v>20</c:v>
                </c:pt>
                <c:pt idx="20">
                  <c:v>20</c:v>
                </c:pt>
                <c:pt idx="21">
                  <c:v>16</c:v>
                </c:pt>
                <c:pt idx="2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72-4E87-B959-6E1A05948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6931167"/>
        <c:axId val="2046937823"/>
      </c:lineChart>
      <c:dateAx>
        <c:axId val="2046931167"/>
        <c:scaling>
          <c:orientation val="minMax"/>
        </c:scaling>
        <c:delete val="0"/>
        <c:axPos val="b"/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937823"/>
        <c:crosses val="autoZero"/>
        <c:auto val="1"/>
        <c:lblOffset val="100"/>
        <c:baseTimeUnit val="months"/>
        <c:majorUnit val="2"/>
        <c:majorTimeUnit val="months"/>
      </c:dateAx>
      <c:valAx>
        <c:axId val="2046937823"/>
        <c:scaling>
          <c:orientation val="minMax"/>
          <c:min val="5.000000000000001E-2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93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589696615734222E-2"/>
          <c:y val="0.30155760706006751"/>
          <c:w val="0.90578405115763549"/>
          <c:h val="0.5717580354358995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Чарты!$G$23</c:f>
              <c:strCache>
                <c:ptCount val="1"/>
                <c:pt idx="0">
                  <c:v>Овернайт сертификаты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Корсчета!$A$38:$A$50</c15:sqref>
                  </c15:fullRef>
                </c:ext>
              </c:extLst>
              <c:f>Корсчета!$A$40:$A$50</c:f>
              <c:numCache>
                <c:formatCode>mmm\-yy</c:formatCode>
                <c:ptCount val="11"/>
                <c:pt idx="0">
                  <c:v>44986</c:v>
                </c:pt>
                <c:pt idx="1">
                  <c:v>45017</c:v>
                </c:pt>
                <c:pt idx="2">
                  <c:v>45047</c:v>
                </c:pt>
                <c:pt idx="3">
                  <c:v>45078</c:v>
                </c:pt>
                <c:pt idx="4">
                  <c:v>45108</c:v>
                </c:pt>
                <c:pt idx="5">
                  <c:v>45139</c:v>
                </c:pt>
                <c:pt idx="6">
                  <c:v>45170</c:v>
                </c:pt>
                <c:pt idx="7">
                  <c:v>45200</c:v>
                </c:pt>
                <c:pt idx="8">
                  <c:v>45231</c:v>
                </c:pt>
                <c:pt idx="9">
                  <c:v>45261</c:v>
                </c:pt>
                <c:pt idx="10">
                  <c:v>45292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Корсчета!$F$38:$F$50</c15:sqref>
                  </c15:fullRef>
                </c:ext>
              </c:extLst>
              <c:f>Корсчета!$F$40:$F$50</c:f>
              <c:numCache>
                <c:formatCode>0</c:formatCode>
                <c:ptCount val="11"/>
                <c:pt idx="0">
                  <c:v>353.9</c:v>
                </c:pt>
                <c:pt idx="1">
                  <c:v>348</c:v>
                </c:pt>
                <c:pt idx="2">
                  <c:v>324.3</c:v>
                </c:pt>
                <c:pt idx="3">
                  <c:v>318.5</c:v>
                </c:pt>
                <c:pt idx="4">
                  <c:v>333.20000000000005</c:v>
                </c:pt>
                <c:pt idx="5">
                  <c:v>311.2</c:v>
                </c:pt>
                <c:pt idx="6">
                  <c:v>279.89999999999998</c:v>
                </c:pt>
                <c:pt idx="7">
                  <c:v>275</c:v>
                </c:pt>
                <c:pt idx="8">
                  <c:v>301.10000000000002</c:v>
                </c:pt>
                <c:pt idx="9">
                  <c:v>348.5</c:v>
                </c:pt>
                <c:pt idx="10" formatCode="General">
                  <c:v>455.9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2-4075-832C-5C8F8DAB0A30}"/>
            </c:ext>
          </c:extLst>
        </c:ser>
        <c:ser>
          <c:idx val="1"/>
          <c:order val="1"/>
          <c:tx>
            <c:strRef>
              <c:f>Чарты!$G$24</c:f>
              <c:strCache>
                <c:ptCount val="1"/>
                <c:pt idx="0">
                  <c:v>3-месячные сертификаты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912-4075-832C-5C8F8DAB0A3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12-4075-832C-5C8F8DAB0A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Корсчета!$A$38:$A$50</c15:sqref>
                  </c15:fullRef>
                </c:ext>
              </c:extLst>
              <c:f>Корсчета!$A$40:$A$50</c:f>
              <c:numCache>
                <c:formatCode>mmm\-yy</c:formatCode>
                <c:ptCount val="11"/>
                <c:pt idx="0">
                  <c:v>44986</c:v>
                </c:pt>
                <c:pt idx="1">
                  <c:v>45017</c:v>
                </c:pt>
                <c:pt idx="2">
                  <c:v>45047</c:v>
                </c:pt>
                <c:pt idx="3">
                  <c:v>45078</c:v>
                </c:pt>
                <c:pt idx="4">
                  <c:v>45108</c:v>
                </c:pt>
                <c:pt idx="5">
                  <c:v>45139</c:v>
                </c:pt>
                <c:pt idx="6">
                  <c:v>45170</c:v>
                </c:pt>
                <c:pt idx="7">
                  <c:v>45200</c:v>
                </c:pt>
                <c:pt idx="8">
                  <c:v>45231</c:v>
                </c:pt>
                <c:pt idx="9">
                  <c:v>45261</c:v>
                </c:pt>
                <c:pt idx="10">
                  <c:v>45292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Корсчета!$G$38:$G$50</c15:sqref>
                  </c15:fullRef>
                </c:ext>
              </c:extLst>
              <c:f>Корсчета!$G$40:$G$50</c:f>
              <c:numCache>
                <c:formatCode>General</c:formatCode>
                <c:ptCount val="11"/>
                <c:pt idx="0" formatCode="0">
                  <c:v>0</c:v>
                </c:pt>
                <c:pt idx="1" formatCode="0">
                  <c:v>44.8</c:v>
                </c:pt>
                <c:pt idx="2" formatCode="0">
                  <c:v>99.5</c:v>
                </c:pt>
                <c:pt idx="3" formatCode="0">
                  <c:v>133.5</c:v>
                </c:pt>
                <c:pt idx="4" formatCode="0">
                  <c:v>171.1</c:v>
                </c:pt>
                <c:pt idx="5" formatCode="0">
                  <c:v>195.8</c:v>
                </c:pt>
                <c:pt idx="6" formatCode="0">
                  <c:v>214.6</c:v>
                </c:pt>
                <c:pt idx="7" formatCode="0">
                  <c:v>190.6</c:v>
                </c:pt>
                <c:pt idx="8" formatCode="0">
                  <c:v>186.7</c:v>
                </c:pt>
                <c:pt idx="9" formatCode="0">
                  <c:v>169.9</c:v>
                </c:pt>
                <c:pt idx="10" formatCode="0">
                  <c:v>161.30000000000001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12-4075-832C-5C8F8DAB0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100"/>
        <c:axId val="1324221727"/>
        <c:axId val="1324227551"/>
      </c:barChart>
      <c:dateAx>
        <c:axId val="1324221727"/>
        <c:scaling>
          <c:orientation val="minMax"/>
        </c:scaling>
        <c:delete val="0"/>
        <c:axPos val="b"/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7551"/>
        <c:crosses val="autoZero"/>
        <c:auto val="1"/>
        <c:lblOffset val="100"/>
        <c:baseTimeUnit val="months"/>
      </c:dateAx>
      <c:valAx>
        <c:axId val="1324227551"/>
        <c:scaling>
          <c:orientation val="minMax"/>
          <c:max val="650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1727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.15636268588935429"/>
          <c:w val="0.99988351071635084"/>
          <c:h val="0.120904333916249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325360406964205E-2"/>
          <c:y val="0.32845818590968856"/>
          <c:w val="0.90915401448871946"/>
          <c:h val="0.52846547236569197"/>
        </c:manualLayout>
      </c:layout>
      <c:areaChart>
        <c:grouping val="standard"/>
        <c:varyColors val="0"/>
        <c:ser>
          <c:idx val="2"/>
          <c:order val="2"/>
          <c:tx>
            <c:strRef>
              <c:f>Чарты!$G$8</c:f>
              <c:strCache>
                <c:ptCount val="1"/>
                <c:pt idx="0">
                  <c:v>Рефинансирование банков, млрд грн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accent1">
                  <a:lumMod val="20000"/>
                  <a:lumOff val="80000"/>
                </a:schemeClr>
              </a:solidFill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Корсчета!$A$2:$A$50</c15:sqref>
                  </c15:fullRef>
                </c:ext>
              </c:extLst>
              <c:f>Корсчета!$A$28:$A$50</c:f>
              <c:numCache>
                <c:formatCode>mmm\-yy</c:formatCode>
                <c:ptCount val="23"/>
                <c:pt idx="0">
                  <c:v>44621</c:v>
                </c:pt>
                <c:pt idx="1">
                  <c:v>44652</c:v>
                </c:pt>
                <c:pt idx="2">
                  <c:v>44682</c:v>
                </c:pt>
                <c:pt idx="3">
                  <c:v>44713</c:v>
                </c:pt>
                <c:pt idx="4">
                  <c:v>44743</c:v>
                </c:pt>
                <c:pt idx="5">
                  <c:v>44774</c:v>
                </c:pt>
                <c:pt idx="6">
                  <c:v>44805</c:v>
                </c:pt>
                <c:pt idx="7">
                  <c:v>44835</c:v>
                </c:pt>
                <c:pt idx="8">
                  <c:v>44866</c:v>
                </c:pt>
                <c:pt idx="9">
                  <c:v>44896</c:v>
                </c:pt>
                <c:pt idx="10">
                  <c:v>44927</c:v>
                </c:pt>
                <c:pt idx="11">
                  <c:v>44958</c:v>
                </c:pt>
                <c:pt idx="12">
                  <c:v>44986</c:v>
                </c:pt>
                <c:pt idx="13">
                  <c:v>45017</c:v>
                </c:pt>
                <c:pt idx="14">
                  <c:v>45047</c:v>
                </c:pt>
                <c:pt idx="15">
                  <c:v>45078</c:v>
                </c:pt>
                <c:pt idx="16">
                  <c:v>45108</c:v>
                </c:pt>
                <c:pt idx="17">
                  <c:v>45139</c:v>
                </c:pt>
                <c:pt idx="18">
                  <c:v>45170</c:v>
                </c:pt>
                <c:pt idx="19">
                  <c:v>45200</c:v>
                </c:pt>
                <c:pt idx="20">
                  <c:v>45231</c:v>
                </c:pt>
                <c:pt idx="21">
                  <c:v>45261</c:v>
                </c:pt>
                <c:pt idx="22">
                  <c:v>45292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Корсчета!$D$2:$D$50</c15:sqref>
                  </c15:fullRef>
                </c:ext>
              </c:extLst>
              <c:f>Корсчета!$D$28:$D$50</c:f>
              <c:numCache>
                <c:formatCode>0</c:formatCode>
                <c:ptCount val="23"/>
                <c:pt idx="0">
                  <c:v>174.86061090836401</c:v>
                </c:pt>
                <c:pt idx="1">
                  <c:v>156.45635369916144</c:v>
                </c:pt>
                <c:pt idx="2">
                  <c:v>144.53537718181821</c:v>
                </c:pt>
                <c:pt idx="3">
                  <c:v>131.20132881818179</c:v>
                </c:pt>
                <c:pt idx="4">
                  <c:v>119.07739583798617</c:v>
                </c:pt>
                <c:pt idx="5">
                  <c:v>110.90004036798739</c:v>
                </c:pt>
                <c:pt idx="6">
                  <c:v>102.63554197562317</c:v>
                </c:pt>
                <c:pt idx="7">
                  <c:v>94.101486571428538</c:v>
                </c:pt>
                <c:pt idx="8">
                  <c:v>83.5</c:v>
                </c:pt>
                <c:pt idx="9">
                  <c:v>73.5</c:v>
                </c:pt>
                <c:pt idx="10">
                  <c:v>68.599999999999994</c:v>
                </c:pt>
                <c:pt idx="11">
                  <c:v>64.599999999999994</c:v>
                </c:pt>
                <c:pt idx="12">
                  <c:v>60.2</c:v>
                </c:pt>
                <c:pt idx="13">
                  <c:v>49.6</c:v>
                </c:pt>
                <c:pt idx="14">
                  <c:v>42.7</c:v>
                </c:pt>
                <c:pt idx="15">
                  <c:v>38.4</c:v>
                </c:pt>
                <c:pt idx="16">
                  <c:v>36.700000000000003</c:v>
                </c:pt>
                <c:pt idx="17">
                  <c:v>36.1</c:v>
                </c:pt>
                <c:pt idx="18">
                  <c:v>35.4</c:v>
                </c:pt>
                <c:pt idx="19">
                  <c:v>34.700000000000003</c:v>
                </c:pt>
                <c:pt idx="20">
                  <c:v>33.5</c:v>
                </c:pt>
                <c:pt idx="21">
                  <c:v>33.4</c:v>
                </c:pt>
                <c:pt idx="22">
                  <c:v>33.200000000000003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8-4C56-A01C-C304BCDDD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221727"/>
        <c:axId val="1324227551"/>
      </c:areaChart>
      <c:barChart>
        <c:barDir val="col"/>
        <c:grouping val="stacked"/>
        <c:varyColors val="0"/>
        <c:ser>
          <c:idx val="0"/>
          <c:order val="0"/>
          <c:tx>
            <c:strRef>
              <c:f>Чарты!$G$9</c:f>
              <c:strCache>
                <c:ptCount val="1"/>
                <c:pt idx="0">
                  <c:v>Корсчета, млрд грн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Корсчета!$A$2:$A$50</c15:sqref>
                  </c15:fullRef>
                </c:ext>
              </c:extLst>
              <c:f>Корсчета!$A$28:$A$50</c:f>
              <c:numCache>
                <c:formatCode>mmm\-yy</c:formatCode>
                <c:ptCount val="23"/>
                <c:pt idx="0">
                  <c:v>44621</c:v>
                </c:pt>
                <c:pt idx="1">
                  <c:v>44652</c:v>
                </c:pt>
                <c:pt idx="2">
                  <c:v>44682</c:v>
                </c:pt>
                <c:pt idx="3">
                  <c:v>44713</c:v>
                </c:pt>
                <c:pt idx="4">
                  <c:v>44743</c:v>
                </c:pt>
                <c:pt idx="5">
                  <c:v>44774</c:v>
                </c:pt>
                <c:pt idx="6">
                  <c:v>44805</c:v>
                </c:pt>
                <c:pt idx="7">
                  <c:v>44835</c:v>
                </c:pt>
                <c:pt idx="8">
                  <c:v>44866</c:v>
                </c:pt>
                <c:pt idx="9">
                  <c:v>44896</c:v>
                </c:pt>
                <c:pt idx="10">
                  <c:v>44927</c:v>
                </c:pt>
                <c:pt idx="11">
                  <c:v>44958</c:v>
                </c:pt>
                <c:pt idx="12">
                  <c:v>44986</c:v>
                </c:pt>
                <c:pt idx="13">
                  <c:v>45017</c:v>
                </c:pt>
                <c:pt idx="14">
                  <c:v>45047</c:v>
                </c:pt>
                <c:pt idx="15">
                  <c:v>45078</c:v>
                </c:pt>
                <c:pt idx="16">
                  <c:v>45108</c:v>
                </c:pt>
                <c:pt idx="17">
                  <c:v>45139</c:v>
                </c:pt>
                <c:pt idx="18">
                  <c:v>45170</c:v>
                </c:pt>
                <c:pt idx="19">
                  <c:v>45200</c:v>
                </c:pt>
                <c:pt idx="20">
                  <c:v>45231</c:v>
                </c:pt>
                <c:pt idx="21">
                  <c:v>45261</c:v>
                </c:pt>
                <c:pt idx="22">
                  <c:v>45292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Корсчета!$B$2:$B$50</c15:sqref>
                  </c15:fullRef>
                </c:ext>
              </c:extLst>
              <c:f>Корсчета!$B$28:$B$50</c:f>
              <c:numCache>
                <c:formatCode>0</c:formatCode>
                <c:ptCount val="23"/>
                <c:pt idx="0">
                  <c:v>67.348832483074588</c:v>
                </c:pt>
                <c:pt idx="1">
                  <c:v>52.013630798259996</c:v>
                </c:pt>
                <c:pt idx="2">
                  <c:v>52.332128844660005</c:v>
                </c:pt>
                <c:pt idx="3">
                  <c:v>57.291026755096816</c:v>
                </c:pt>
                <c:pt idx="4">
                  <c:v>54.018407046434284</c:v>
                </c:pt>
                <c:pt idx="5">
                  <c:v>62.738509306714356</c:v>
                </c:pt>
                <c:pt idx="6">
                  <c:v>68.096955667408182</c:v>
                </c:pt>
                <c:pt idx="7">
                  <c:v>70.346877862956191</c:v>
                </c:pt>
                <c:pt idx="8">
                  <c:v>69.2</c:v>
                </c:pt>
                <c:pt idx="9">
                  <c:v>77.599999999999994</c:v>
                </c:pt>
                <c:pt idx="10">
                  <c:v>107.1</c:v>
                </c:pt>
                <c:pt idx="11">
                  <c:v>160.1</c:v>
                </c:pt>
                <c:pt idx="12">
                  <c:v>184.3</c:v>
                </c:pt>
                <c:pt idx="13">
                  <c:v>193.3</c:v>
                </c:pt>
                <c:pt idx="14">
                  <c:v>195.4</c:v>
                </c:pt>
                <c:pt idx="15">
                  <c:v>200.6</c:v>
                </c:pt>
                <c:pt idx="16">
                  <c:v>187.8</c:v>
                </c:pt>
                <c:pt idx="17">
                  <c:v>197.6</c:v>
                </c:pt>
                <c:pt idx="18">
                  <c:v>201.8</c:v>
                </c:pt>
                <c:pt idx="19">
                  <c:v>207.4</c:v>
                </c:pt>
                <c:pt idx="20">
                  <c:v>207.2</c:v>
                </c:pt>
                <c:pt idx="21">
                  <c:v>211.4</c:v>
                </c:pt>
                <c:pt idx="22">
                  <c:v>202.2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18-4C56-A01C-C304BCDDDE05}"/>
            </c:ext>
          </c:extLst>
        </c:ser>
        <c:ser>
          <c:idx val="1"/>
          <c:order val="1"/>
          <c:tx>
            <c:strRef>
              <c:f>Чарты!$G$10</c:f>
              <c:strCache>
                <c:ptCount val="1"/>
                <c:pt idx="0">
                  <c:v>Депозитные сертификаты, млрд грн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Корсчета!$A$2:$A$50</c15:sqref>
                  </c15:fullRef>
                </c:ext>
              </c:extLst>
              <c:f>Корсчета!$A$28:$A$50</c:f>
              <c:numCache>
                <c:formatCode>mmm\-yy</c:formatCode>
                <c:ptCount val="23"/>
                <c:pt idx="0">
                  <c:v>44621</c:v>
                </c:pt>
                <c:pt idx="1">
                  <c:v>44652</c:v>
                </c:pt>
                <c:pt idx="2">
                  <c:v>44682</c:v>
                </c:pt>
                <c:pt idx="3">
                  <c:v>44713</c:v>
                </c:pt>
                <c:pt idx="4">
                  <c:v>44743</c:v>
                </c:pt>
                <c:pt idx="5">
                  <c:v>44774</c:v>
                </c:pt>
                <c:pt idx="6">
                  <c:v>44805</c:v>
                </c:pt>
                <c:pt idx="7">
                  <c:v>44835</c:v>
                </c:pt>
                <c:pt idx="8">
                  <c:v>44866</c:v>
                </c:pt>
                <c:pt idx="9">
                  <c:v>44896</c:v>
                </c:pt>
                <c:pt idx="10">
                  <c:v>44927</c:v>
                </c:pt>
                <c:pt idx="11">
                  <c:v>44958</c:v>
                </c:pt>
                <c:pt idx="12">
                  <c:v>44986</c:v>
                </c:pt>
                <c:pt idx="13">
                  <c:v>45017</c:v>
                </c:pt>
                <c:pt idx="14">
                  <c:v>45047</c:v>
                </c:pt>
                <c:pt idx="15">
                  <c:v>45078</c:v>
                </c:pt>
                <c:pt idx="16">
                  <c:v>45108</c:v>
                </c:pt>
                <c:pt idx="17">
                  <c:v>45139</c:v>
                </c:pt>
                <c:pt idx="18">
                  <c:v>45170</c:v>
                </c:pt>
                <c:pt idx="19">
                  <c:v>45200</c:v>
                </c:pt>
                <c:pt idx="20">
                  <c:v>45231</c:v>
                </c:pt>
                <c:pt idx="21">
                  <c:v>45261</c:v>
                </c:pt>
                <c:pt idx="22">
                  <c:v>45292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Корсчета!$C$2:$C$50</c15:sqref>
                  </c15:fullRef>
                </c:ext>
              </c:extLst>
              <c:f>Корсчета!$C$28:$C$50</c:f>
              <c:numCache>
                <c:formatCode>0</c:formatCode>
                <c:ptCount val="23"/>
                <c:pt idx="0">
                  <c:v>142.97420833333334</c:v>
                </c:pt>
                <c:pt idx="1">
                  <c:v>172.59554999999997</c:v>
                </c:pt>
                <c:pt idx="2">
                  <c:v>181.33199999999999</c:v>
                </c:pt>
                <c:pt idx="3">
                  <c:v>176.94835</c:v>
                </c:pt>
                <c:pt idx="4">
                  <c:v>179.15788888888886</c:v>
                </c:pt>
                <c:pt idx="5">
                  <c:v>197.66168181818182</c:v>
                </c:pt>
                <c:pt idx="6">
                  <c:v>250.31238095238095</c:v>
                </c:pt>
                <c:pt idx="7">
                  <c:v>285.39528571428576</c:v>
                </c:pt>
                <c:pt idx="8">
                  <c:v>343.3</c:v>
                </c:pt>
                <c:pt idx="9">
                  <c:v>397</c:v>
                </c:pt>
                <c:pt idx="10">
                  <c:v>410.4</c:v>
                </c:pt>
                <c:pt idx="11">
                  <c:v>341.1</c:v>
                </c:pt>
                <c:pt idx="12">
                  <c:v>353.9</c:v>
                </c:pt>
                <c:pt idx="13">
                  <c:v>392.8</c:v>
                </c:pt>
                <c:pt idx="14">
                  <c:v>423.8</c:v>
                </c:pt>
                <c:pt idx="15">
                  <c:v>452</c:v>
                </c:pt>
                <c:pt idx="16">
                  <c:v>504.3</c:v>
                </c:pt>
                <c:pt idx="17">
                  <c:v>507</c:v>
                </c:pt>
                <c:pt idx="18">
                  <c:v>494.5</c:v>
                </c:pt>
                <c:pt idx="19">
                  <c:v>465.6</c:v>
                </c:pt>
                <c:pt idx="20">
                  <c:v>488.4</c:v>
                </c:pt>
                <c:pt idx="21">
                  <c:v>518.4</c:v>
                </c:pt>
                <c:pt idx="22" formatCode="General">
                  <c:v>616.29999999999995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18-4C56-A01C-C304BCDDD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100"/>
        <c:axId val="1324221727"/>
        <c:axId val="1324227551"/>
      </c:barChart>
      <c:lineChart>
        <c:grouping val="standard"/>
        <c:varyColors val="0"/>
        <c:ser>
          <c:idx val="3"/>
          <c:order val="3"/>
          <c:tx>
            <c:strRef>
              <c:f>Корсчета!$E$1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318-4C56-A01C-C304BCDDDE0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18-4C56-A01C-C304BCDDDE0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318-4C56-A01C-C304BCDDDE0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18-4C56-A01C-C304BCDDDE0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318-4C56-A01C-C304BCDDDE05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318-4C56-A01C-C304BCDDDE05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318-4C56-A01C-C304BCDDDE0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318-4C56-A01C-C304BCDDDE05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318-4C56-A01C-C304BCDDDE05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318-4C56-A01C-C304BCDDDE05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318-4C56-A01C-C304BCDDDE05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318-4C56-A01C-C304BCDDDE05}"/>
                </c:ext>
              </c:extLst>
            </c:dLbl>
            <c:dLbl>
              <c:idx val="17"/>
              <c:layout>
                <c:manualLayout>
                  <c:x val="-5.007765509990892E-2"/>
                  <c:y val="-4.44664450228421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318-4C56-A01C-C304BCDDDE05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318-4C56-A01C-C304BCDDDE05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318-4C56-A01C-C304BCDDDE05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318-4C56-A01C-C304BCDDDE05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2C-4E35-81C0-32D95B1BF549}"/>
                </c:ext>
              </c:extLst>
            </c:dLbl>
            <c:dLbl>
              <c:idx val="22"/>
              <c:layout>
                <c:manualLayout>
                  <c:x val="-8.2105043614489996E-3"/>
                  <c:y val="-3.90863292529180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52C-4E35-81C0-32D95B1BF5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3"/>
              <c:pt idx="0">
                <c:v>Бер.22</c:v>
              </c:pt>
              <c:pt idx="1">
                <c:v>Кві.22</c:v>
              </c:pt>
              <c:pt idx="2">
                <c:v>Тра.22</c:v>
              </c:pt>
              <c:pt idx="3">
                <c:v>Чер.22</c:v>
              </c:pt>
              <c:pt idx="4">
                <c:v>Лип.22</c:v>
              </c:pt>
              <c:pt idx="5">
                <c:v>Сер.22</c:v>
              </c:pt>
              <c:pt idx="6">
                <c:v>Вер.22</c:v>
              </c:pt>
              <c:pt idx="7">
                <c:v>Жов.22</c:v>
              </c:pt>
              <c:pt idx="8">
                <c:v>Лис.22</c:v>
              </c:pt>
              <c:pt idx="9">
                <c:v>Гру.22</c:v>
              </c:pt>
              <c:pt idx="10">
                <c:v>Січ.23</c:v>
              </c:pt>
              <c:pt idx="11">
                <c:v>Лют.23</c:v>
              </c:pt>
              <c:pt idx="12">
                <c:v>Бер.23</c:v>
              </c:pt>
              <c:pt idx="13">
                <c:v>Кві.23</c:v>
              </c:pt>
              <c:pt idx="14">
                <c:v>Тра.23</c:v>
              </c:pt>
              <c:pt idx="15">
                <c:v>Чер.23</c:v>
              </c:pt>
              <c:pt idx="16">
                <c:v>Лип.23</c:v>
              </c:pt>
              <c:pt idx="17">
                <c:v>Сер.23</c:v>
              </c:pt>
              <c:pt idx="18">
                <c:v>Вер.23</c:v>
              </c:pt>
              <c:pt idx="19">
                <c:v>Жов.23</c:v>
              </c:pt>
              <c:pt idx="20">
                <c:v>Лис.23</c:v>
              </c:pt>
              <c:pt idx="21">
                <c:v>Гру.23</c:v>
              </c:pt>
              <c:pt idx="22">
                <c:v>Січ.24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Корсчета!$E$2:$E$50</c15:sqref>
                  </c15:fullRef>
                </c:ext>
              </c:extLst>
              <c:f>Корсчета!$E$28:$E$50</c:f>
              <c:numCache>
                <c:formatCode>0</c:formatCode>
                <c:ptCount val="23"/>
                <c:pt idx="0">
                  <c:v>210.32304081640791</c:v>
                </c:pt>
                <c:pt idx="1">
                  <c:v>224.60918079825996</c:v>
                </c:pt>
                <c:pt idx="2">
                  <c:v>233.66412884466001</c:v>
                </c:pt>
                <c:pt idx="3">
                  <c:v>234.23937675509683</c:v>
                </c:pt>
                <c:pt idx="4">
                  <c:v>233.17629593532314</c:v>
                </c:pt>
                <c:pt idx="5">
                  <c:v>260.4001911248962</c:v>
                </c:pt>
                <c:pt idx="6">
                  <c:v>318.40933661978914</c:v>
                </c:pt>
                <c:pt idx="7">
                  <c:v>355.74216357724197</c:v>
                </c:pt>
                <c:pt idx="8">
                  <c:v>412.5</c:v>
                </c:pt>
                <c:pt idx="9">
                  <c:v>474.6</c:v>
                </c:pt>
                <c:pt idx="10">
                  <c:v>517.5</c:v>
                </c:pt>
                <c:pt idx="11">
                  <c:v>501.20000000000005</c:v>
                </c:pt>
                <c:pt idx="12">
                  <c:v>538.20000000000005</c:v>
                </c:pt>
                <c:pt idx="13">
                  <c:v>586.1</c:v>
                </c:pt>
                <c:pt idx="14">
                  <c:v>619.20000000000005</c:v>
                </c:pt>
                <c:pt idx="15">
                  <c:v>652.6</c:v>
                </c:pt>
                <c:pt idx="16">
                  <c:v>692.1</c:v>
                </c:pt>
                <c:pt idx="17">
                  <c:v>704.6</c:v>
                </c:pt>
                <c:pt idx="18">
                  <c:v>696.3</c:v>
                </c:pt>
                <c:pt idx="19">
                  <c:v>673</c:v>
                </c:pt>
                <c:pt idx="20">
                  <c:v>695.59999999999991</c:v>
                </c:pt>
                <c:pt idx="21">
                  <c:v>729.8</c:v>
                </c:pt>
                <c:pt idx="22">
                  <c:v>818.5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Корсчета!$E$24</c15:sqref>
                  <c15:dLbl>
                    <c:idx val="-1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73A7-4446-B558-2BCEEEC0C11D}"/>
                      </c:ext>
                    </c:extLst>
                  </c15:dLbl>
                </c15:categoryFilterException>
                <c15:categoryFilterException>
                  <c15:sqref>Корсчета!$E$25</c15:sqref>
                  <c15:dLbl>
                    <c:idx val="-1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73A7-4446-B558-2BCEEEC0C11D}"/>
                      </c:ext>
                    </c:extLst>
                  </c15:dLbl>
                </c15:categoryFilterException>
                <c15:categoryFilterException>
                  <c15:sqref>Корсчета!$E$27</c15:sqref>
                  <c15:dLbl>
                    <c:idx val="-1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73A7-4446-B558-2BCEEEC0C11D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6-8318-4C56-A01C-C304BCDDD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4221727"/>
        <c:axId val="1324227551"/>
      </c:lineChart>
      <c:dateAx>
        <c:axId val="1324221727"/>
        <c:scaling>
          <c:orientation val="minMax"/>
        </c:scaling>
        <c:delete val="0"/>
        <c:axPos val="b"/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7551"/>
        <c:crosses val="autoZero"/>
        <c:auto val="1"/>
        <c:lblOffset val="100"/>
        <c:baseTimeUnit val="months"/>
        <c:majorUnit val="2"/>
        <c:majorTimeUnit val="months"/>
      </c:dateAx>
      <c:valAx>
        <c:axId val="1324227551"/>
        <c:scaling>
          <c:orientation val="minMax"/>
          <c:max val="850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1727"/>
        <c:crosses val="autoZero"/>
        <c:crossBetween val="between"/>
        <c:majorUnit val="150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ayout>
        <c:manualLayout>
          <c:xMode val="edge"/>
          <c:yMode val="edge"/>
          <c:x val="0.1246785598952605"/>
          <c:y val="0.16712291742920277"/>
          <c:w val="0.63255750762819063"/>
          <c:h val="0.206986186235037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8692257217847774E-2"/>
          <c:y val="0.15603164187809856"/>
          <c:w val="0.90075218722659667"/>
          <c:h val="0.70701219774490554"/>
        </c:manualLayout>
      </c:layout>
      <c:lineChart>
        <c:grouping val="standard"/>
        <c:varyColors val="0"/>
        <c:ser>
          <c:idx val="0"/>
          <c:order val="0"/>
          <c:tx>
            <c:strRef>
              <c:f>Чарты!$L$106</c:f>
              <c:strCache>
                <c:ptCount val="1"/>
                <c:pt idx="0">
                  <c:v>Потребительская инфляция, % (г-г)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90"/>
              <c:layout>
                <c:manualLayout>
                  <c:x val="0"/>
                  <c:y val="-5.59077302341961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AB-4834-AC7B-AE5DFFF1870D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Sheet1!$A$3:$B$50</c:f>
              <c:multiLvlStrCache>
                <c:ptCount val="47"/>
                <c:lvl>
                  <c:pt idx="0">
                    <c:v>01.01.2020</c:v>
                  </c:pt>
                  <c:pt idx="1">
                    <c:v>01.02.2020</c:v>
                  </c:pt>
                  <c:pt idx="2">
                    <c:v>01.03.2020</c:v>
                  </c:pt>
                  <c:pt idx="3">
                    <c:v>01.04.2020</c:v>
                  </c:pt>
                  <c:pt idx="4">
                    <c:v>01.05.2020</c:v>
                  </c:pt>
                  <c:pt idx="5">
                    <c:v>01.06.2020</c:v>
                  </c:pt>
                  <c:pt idx="6">
                    <c:v>01.07.2020</c:v>
                  </c:pt>
                  <c:pt idx="7">
                    <c:v>01.08.2020</c:v>
                  </c:pt>
                  <c:pt idx="8">
                    <c:v>01.09.2020</c:v>
                  </c:pt>
                  <c:pt idx="9">
                    <c:v>01.10.2020</c:v>
                  </c:pt>
                  <c:pt idx="10">
                    <c:v>01.11.2020</c:v>
                  </c:pt>
                  <c:pt idx="11">
                    <c:v>01.12.2020</c:v>
                  </c:pt>
                  <c:pt idx="12">
                    <c:v>01.01.2021</c:v>
                  </c:pt>
                  <c:pt idx="13">
                    <c:v>01.02.2021</c:v>
                  </c:pt>
                  <c:pt idx="14">
                    <c:v>01.03.2021</c:v>
                  </c:pt>
                  <c:pt idx="15">
                    <c:v>01.04.2021</c:v>
                  </c:pt>
                  <c:pt idx="16">
                    <c:v>01.05.2021</c:v>
                  </c:pt>
                  <c:pt idx="17">
                    <c:v>01.06.2021</c:v>
                  </c:pt>
                  <c:pt idx="18">
                    <c:v>01.07.2021</c:v>
                  </c:pt>
                  <c:pt idx="19">
                    <c:v>01.08.2021</c:v>
                  </c:pt>
                  <c:pt idx="20">
                    <c:v>01.09.2021</c:v>
                  </c:pt>
                  <c:pt idx="21">
                    <c:v>01.10.2021</c:v>
                  </c:pt>
                  <c:pt idx="22">
                    <c:v>01.11.2021</c:v>
                  </c:pt>
                  <c:pt idx="23">
                    <c:v>01.12.2021</c:v>
                  </c:pt>
                  <c:pt idx="24">
                    <c:v>01.01.2022</c:v>
                  </c:pt>
                  <c:pt idx="25">
                    <c:v>01.02.2022</c:v>
                  </c:pt>
                  <c:pt idx="26">
                    <c:v>01.03.2022</c:v>
                  </c:pt>
                  <c:pt idx="27">
                    <c:v>01.04.2022</c:v>
                  </c:pt>
                  <c:pt idx="28">
                    <c:v>01.05.2022</c:v>
                  </c:pt>
                  <c:pt idx="29">
                    <c:v>01.06.2022</c:v>
                  </c:pt>
                  <c:pt idx="30">
                    <c:v>01.07.2022</c:v>
                  </c:pt>
                  <c:pt idx="31">
                    <c:v>01.08.2022</c:v>
                  </c:pt>
                  <c:pt idx="32">
                    <c:v>01.09.2022</c:v>
                  </c:pt>
                  <c:pt idx="33">
                    <c:v>01.10.2022</c:v>
                  </c:pt>
                  <c:pt idx="34">
                    <c:v>01.11.2022</c:v>
                  </c:pt>
                  <c:pt idx="35">
                    <c:v>01.12.2022</c:v>
                  </c:pt>
                  <c:pt idx="36">
                    <c:v>01.01.2023</c:v>
                  </c:pt>
                  <c:pt idx="37">
                    <c:v>01.02.2023</c:v>
                  </c:pt>
                  <c:pt idx="38">
                    <c:v>01.03.2023</c:v>
                  </c:pt>
                  <c:pt idx="39">
                    <c:v>01.04.2023</c:v>
                  </c:pt>
                  <c:pt idx="40">
                    <c:v>01.05.2023</c:v>
                  </c:pt>
                  <c:pt idx="41">
                    <c:v>01.06.2023</c:v>
                  </c:pt>
                  <c:pt idx="42">
                    <c:v>01.07.2023</c:v>
                  </c:pt>
                  <c:pt idx="43">
                    <c:v>01.08.2023</c:v>
                  </c:pt>
                  <c:pt idx="44">
                    <c:v>01.09.2023</c:v>
                  </c:pt>
                  <c:pt idx="45">
                    <c:v>01.10.2023</c:v>
                  </c:pt>
                  <c:pt idx="46">
                    <c:v>01.11.2023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  <c:pt idx="24">
                    <c:v>2022</c:v>
                  </c:pt>
                  <c:pt idx="36">
                    <c:v>2023</c:v>
                  </c:pt>
                </c:lvl>
              </c:multiLvlStrCache>
            </c:multiLvlStrRef>
          </c:cat>
          <c:val>
            <c:numRef>
              <c:f>Sheet1!$C$3:$C$50</c:f>
              <c:numCache>
                <c:formatCode>General</c:formatCode>
                <c:ptCount val="48"/>
                <c:pt idx="0">
                  <c:v>3.2</c:v>
                </c:pt>
                <c:pt idx="1">
                  <c:v>2.4</c:v>
                </c:pt>
                <c:pt idx="2">
                  <c:v>2.2999999999999998</c:v>
                </c:pt>
                <c:pt idx="3">
                  <c:v>2.1</c:v>
                </c:pt>
                <c:pt idx="4">
                  <c:v>1.7</c:v>
                </c:pt>
                <c:pt idx="5">
                  <c:v>2.4</c:v>
                </c:pt>
                <c:pt idx="6">
                  <c:v>2.4</c:v>
                </c:pt>
                <c:pt idx="7">
                  <c:v>2.5</c:v>
                </c:pt>
                <c:pt idx="8">
                  <c:v>2.2999999999999998</c:v>
                </c:pt>
                <c:pt idx="9">
                  <c:v>2.6</c:v>
                </c:pt>
                <c:pt idx="10">
                  <c:v>3.8</c:v>
                </c:pt>
                <c:pt idx="11">
                  <c:v>5</c:v>
                </c:pt>
                <c:pt idx="12">
                  <c:v>6.1</c:v>
                </c:pt>
                <c:pt idx="13">
                  <c:v>7.5</c:v>
                </c:pt>
                <c:pt idx="14">
                  <c:v>8.5</c:v>
                </c:pt>
                <c:pt idx="15">
                  <c:v>8.4</c:v>
                </c:pt>
                <c:pt idx="16">
                  <c:v>9.5</c:v>
                </c:pt>
                <c:pt idx="17">
                  <c:v>9.5</c:v>
                </c:pt>
                <c:pt idx="18">
                  <c:v>10.199999999999999</c:v>
                </c:pt>
                <c:pt idx="19">
                  <c:v>10.199999999999999</c:v>
                </c:pt>
                <c:pt idx="20">
                  <c:v>11</c:v>
                </c:pt>
                <c:pt idx="21">
                  <c:v>10.9</c:v>
                </c:pt>
                <c:pt idx="22">
                  <c:v>10.3</c:v>
                </c:pt>
                <c:pt idx="23">
                  <c:v>10</c:v>
                </c:pt>
                <c:pt idx="24">
                  <c:v>10</c:v>
                </c:pt>
                <c:pt idx="25">
                  <c:v>10.7</c:v>
                </c:pt>
                <c:pt idx="26">
                  <c:v>13.7</c:v>
                </c:pt>
                <c:pt idx="27">
                  <c:v>16.399999999999999</c:v>
                </c:pt>
                <c:pt idx="28">
                  <c:v>18</c:v>
                </c:pt>
                <c:pt idx="29">
                  <c:v>21.5</c:v>
                </c:pt>
                <c:pt idx="30">
                  <c:v>22.2</c:v>
                </c:pt>
                <c:pt idx="31">
                  <c:v>23.8</c:v>
                </c:pt>
                <c:pt idx="32">
                  <c:v>24.6</c:v>
                </c:pt>
                <c:pt idx="33">
                  <c:v>26.6</c:v>
                </c:pt>
                <c:pt idx="34">
                  <c:v>26.5</c:v>
                </c:pt>
                <c:pt idx="35">
                  <c:v>26.6</c:v>
                </c:pt>
                <c:pt idx="36">
                  <c:v>26</c:v>
                </c:pt>
                <c:pt idx="37">
                  <c:v>24.9</c:v>
                </c:pt>
                <c:pt idx="38">
                  <c:v>21.3</c:v>
                </c:pt>
                <c:pt idx="39">
                  <c:v>17.899999999999999</c:v>
                </c:pt>
                <c:pt idx="40">
                  <c:v>15.3</c:v>
                </c:pt>
                <c:pt idx="41">
                  <c:v>12.8</c:v>
                </c:pt>
                <c:pt idx="42">
                  <c:v>11.3</c:v>
                </c:pt>
                <c:pt idx="43">
                  <c:v>8.6</c:v>
                </c:pt>
                <c:pt idx="44">
                  <c:v>7.1</c:v>
                </c:pt>
                <c:pt idx="45">
                  <c:v>5.3</c:v>
                </c:pt>
                <c:pt idx="46">
                  <c:v>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AB-4834-AC7B-AE5DFFF1870D}"/>
            </c:ext>
          </c:extLst>
        </c:ser>
        <c:ser>
          <c:idx val="1"/>
          <c:order val="1"/>
          <c:tx>
            <c:strRef>
              <c:f>Чарты!$L$107</c:f>
              <c:strCache>
                <c:ptCount val="1"/>
                <c:pt idx="0">
                  <c:v>Учетная ставка, 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Sheet1!$A$3:$B$50</c:f>
              <c:multiLvlStrCache>
                <c:ptCount val="47"/>
                <c:lvl>
                  <c:pt idx="0">
                    <c:v>01.01.2020</c:v>
                  </c:pt>
                  <c:pt idx="1">
                    <c:v>01.02.2020</c:v>
                  </c:pt>
                  <c:pt idx="2">
                    <c:v>01.03.2020</c:v>
                  </c:pt>
                  <c:pt idx="3">
                    <c:v>01.04.2020</c:v>
                  </c:pt>
                  <c:pt idx="4">
                    <c:v>01.05.2020</c:v>
                  </c:pt>
                  <c:pt idx="5">
                    <c:v>01.06.2020</c:v>
                  </c:pt>
                  <c:pt idx="6">
                    <c:v>01.07.2020</c:v>
                  </c:pt>
                  <c:pt idx="7">
                    <c:v>01.08.2020</c:v>
                  </c:pt>
                  <c:pt idx="8">
                    <c:v>01.09.2020</c:v>
                  </c:pt>
                  <c:pt idx="9">
                    <c:v>01.10.2020</c:v>
                  </c:pt>
                  <c:pt idx="10">
                    <c:v>01.11.2020</c:v>
                  </c:pt>
                  <c:pt idx="11">
                    <c:v>01.12.2020</c:v>
                  </c:pt>
                  <c:pt idx="12">
                    <c:v>01.01.2021</c:v>
                  </c:pt>
                  <c:pt idx="13">
                    <c:v>01.02.2021</c:v>
                  </c:pt>
                  <c:pt idx="14">
                    <c:v>01.03.2021</c:v>
                  </c:pt>
                  <c:pt idx="15">
                    <c:v>01.04.2021</c:v>
                  </c:pt>
                  <c:pt idx="16">
                    <c:v>01.05.2021</c:v>
                  </c:pt>
                  <c:pt idx="17">
                    <c:v>01.06.2021</c:v>
                  </c:pt>
                  <c:pt idx="18">
                    <c:v>01.07.2021</c:v>
                  </c:pt>
                  <c:pt idx="19">
                    <c:v>01.08.2021</c:v>
                  </c:pt>
                  <c:pt idx="20">
                    <c:v>01.09.2021</c:v>
                  </c:pt>
                  <c:pt idx="21">
                    <c:v>01.10.2021</c:v>
                  </c:pt>
                  <c:pt idx="22">
                    <c:v>01.11.2021</c:v>
                  </c:pt>
                  <c:pt idx="23">
                    <c:v>01.12.2021</c:v>
                  </c:pt>
                  <c:pt idx="24">
                    <c:v>01.01.2022</c:v>
                  </c:pt>
                  <c:pt idx="25">
                    <c:v>01.02.2022</c:v>
                  </c:pt>
                  <c:pt idx="26">
                    <c:v>01.03.2022</c:v>
                  </c:pt>
                  <c:pt idx="27">
                    <c:v>01.04.2022</c:v>
                  </c:pt>
                  <c:pt idx="28">
                    <c:v>01.05.2022</c:v>
                  </c:pt>
                  <c:pt idx="29">
                    <c:v>01.06.2022</c:v>
                  </c:pt>
                  <c:pt idx="30">
                    <c:v>01.07.2022</c:v>
                  </c:pt>
                  <c:pt idx="31">
                    <c:v>01.08.2022</c:v>
                  </c:pt>
                  <c:pt idx="32">
                    <c:v>01.09.2022</c:v>
                  </c:pt>
                  <c:pt idx="33">
                    <c:v>01.10.2022</c:v>
                  </c:pt>
                  <c:pt idx="34">
                    <c:v>01.11.2022</c:v>
                  </c:pt>
                  <c:pt idx="35">
                    <c:v>01.12.2022</c:v>
                  </c:pt>
                  <c:pt idx="36">
                    <c:v>01.01.2023</c:v>
                  </c:pt>
                  <c:pt idx="37">
                    <c:v>01.02.2023</c:v>
                  </c:pt>
                  <c:pt idx="38">
                    <c:v>01.03.2023</c:v>
                  </c:pt>
                  <c:pt idx="39">
                    <c:v>01.04.2023</c:v>
                  </c:pt>
                  <c:pt idx="40">
                    <c:v>01.05.2023</c:v>
                  </c:pt>
                  <c:pt idx="41">
                    <c:v>01.06.2023</c:v>
                  </c:pt>
                  <c:pt idx="42">
                    <c:v>01.07.2023</c:v>
                  </c:pt>
                  <c:pt idx="43">
                    <c:v>01.08.2023</c:v>
                  </c:pt>
                  <c:pt idx="44">
                    <c:v>01.09.2023</c:v>
                  </c:pt>
                  <c:pt idx="45">
                    <c:v>01.10.2023</c:v>
                  </c:pt>
                  <c:pt idx="46">
                    <c:v>01.11.2023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  <c:pt idx="24">
                    <c:v>2022</c:v>
                  </c:pt>
                  <c:pt idx="36">
                    <c:v>2023</c:v>
                  </c:pt>
                </c:lvl>
              </c:multiLvlStrCache>
            </c:multiLvlStrRef>
          </c:cat>
          <c:val>
            <c:numRef>
              <c:f>Sheet1!$D$3:$D$50</c:f>
              <c:numCache>
                <c:formatCode>General</c:formatCode>
                <c:ptCount val="48"/>
                <c:pt idx="0">
                  <c:v>13.5</c:v>
                </c:pt>
                <c:pt idx="1">
                  <c:v>11</c:v>
                </c:pt>
                <c:pt idx="2">
                  <c:v>10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6.5</c:v>
                </c:pt>
                <c:pt idx="15">
                  <c:v>7.5</c:v>
                </c:pt>
                <c:pt idx="16">
                  <c:v>7.5</c:v>
                </c:pt>
                <c:pt idx="17">
                  <c:v>7.5</c:v>
                </c:pt>
                <c:pt idx="18">
                  <c:v>8</c:v>
                </c:pt>
                <c:pt idx="19">
                  <c:v>8</c:v>
                </c:pt>
                <c:pt idx="20">
                  <c:v>8.5</c:v>
                </c:pt>
                <c:pt idx="21">
                  <c:v>8.5</c:v>
                </c:pt>
                <c:pt idx="22">
                  <c:v>8.5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22</c:v>
                </c:pt>
                <c:pt idx="44">
                  <c:v>20</c:v>
                </c:pt>
                <c:pt idx="45">
                  <c:v>20</c:v>
                </c:pt>
                <c:pt idx="4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AB-4834-AC7B-AE5DFFF18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657952"/>
        <c:axId val="1945667520"/>
      </c:lineChart>
      <c:catAx>
        <c:axId val="1945657952"/>
        <c:scaling>
          <c:orientation val="minMax"/>
        </c:scaling>
        <c:delete val="0"/>
        <c:axPos val="b"/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Montserrat" pitchFamily="2" charset="-52"/>
                <a:ea typeface="+mn-ea"/>
                <a:cs typeface="+mn-cs"/>
              </a:defRPr>
            </a:pPr>
            <a:endParaRPr lang="en-US"/>
          </a:p>
        </c:txPr>
        <c:crossAx val="1945667520"/>
        <c:crosses val="autoZero"/>
        <c:auto val="1"/>
        <c:lblAlgn val="ctr"/>
        <c:lblOffset val="100"/>
        <c:tickLblSkip val="3"/>
        <c:noMultiLvlLbl val="0"/>
      </c:catAx>
      <c:valAx>
        <c:axId val="19456675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ontserrat" pitchFamily="2" charset="-52"/>
                <a:ea typeface="+mn-ea"/>
                <a:cs typeface="+mn-cs"/>
              </a:defRPr>
            </a:pPr>
            <a:endParaRPr lang="en-US"/>
          </a:p>
        </c:txPr>
        <c:crossAx val="194565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671835929843734E-2"/>
          <c:y val="0.12683176954194361"/>
          <c:w val="0.80656393473780497"/>
          <c:h val="0.151952000523080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Montserrat" pitchFamily="2" charset="-52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8692257217847774E-2"/>
          <c:y val="0.15603164187809856"/>
          <c:w val="0.90075218722659667"/>
          <c:h val="0.70701219774490554"/>
        </c:manualLayout>
      </c:layout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Инфляция, % (г-г)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Sheet1!$A$3:$B$50</c:f>
              <c:multiLvlStrCache>
                <c:ptCount val="47"/>
                <c:lvl>
                  <c:pt idx="0">
                    <c:v>01.01.2020</c:v>
                  </c:pt>
                  <c:pt idx="1">
                    <c:v>01.02.2020</c:v>
                  </c:pt>
                  <c:pt idx="2">
                    <c:v>01.03.2020</c:v>
                  </c:pt>
                  <c:pt idx="3">
                    <c:v>01.04.2020</c:v>
                  </c:pt>
                  <c:pt idx="4">
                    <c:v>01.05.2020</c:v>
                  </c:pt>
                  <c:pt idx="5">
                    <c:v>01.06.2020</c:v>
                  </c:pt>
                  <c:pt idx="6">
                    <c:v>01.07.2020</c:v>
                  </c:pt>
                  <c:pt idx="7">
                    <c:v>01.08.2020</c:v>
                  </c:pt>
                  <c:pt idx="8">
                    <c:v>01.09.2020</c:v>
                  </c:pt>
                  <c:pt idx="9">
                    <c:v>01.10.2020</c:v>
                  </c:pt>
                  <c:pt idx="10">
                    <c:v>01.11.2020</c:v>
                  </c:pt>
                  <c:pt idx="11">
                    <c:v>01.12.2020</c:v>
                  </c:pt>
                  <c:pt idx="12">
                    <c:v>01.01.2021</c:v>
                  </c:pt>
                  <c:pt idx="13">
                    <c:v>01.02.2021</c:v>
                  </c:pt>
                  <c:pt idx="14">
                    <c:v>01.03.2021</c:v>
                  </c:pt>
                  <c:pt idx="15">
                    <c:v>01.04.2021</c:v>
                  </c:pt>
                  <c:pt idx="16">
                    <c:v>01.05.2021</c:v>
                  </c:pt>
                  <c:pt idx="17">
                    <c:v>01.06.2021</c:v>
                  </c:pt>
                  <c:pt idx="18">
                    <c:v>01.07.2021</c:v>
                  </c:pt>
                  <c:pt idx="19">
                    <c:v>01.08.2021</c:v>
                  </c:pt>
                  <c:pt idx="20">
                    <c:v>01.09.2021</c:v>
                  </c:pt>
                  <c:pt idx="21">
                    <c:v>01.10.2021</c:v>
                  </c:pt>
                  <c:pt idx="22">
                    <c:v>01.11.2021</c:v>
                  </c:pt>
                  <c:pt idx="23">
                    <c:v>01.12.2021</c:v>
                  </c:pt>
                  <c:pt idx="24">
                    <c:v>01.01.2022</c:v>
                  </c:pt>
                  <c:pt idx="25">
                    <c:v>01.02.2022</c:v>
                  </c:pt>
                  <c:pt idx="26">
                    <c:v>01.03.2022</c:v>
                  </c:pt>
                  <c:pt idx="27">
                    <c:v>01.04.2022</c:v>
                  </c:pt>
                  <c:pt idx="28">
                    <c:v>01.05.2022</c:v>
                  </c:pt>
                  <c:pt idx="29">
                    <c:v>01.06.2022</c:v>
                  </c:pt>
                  <c:pt idx="30">
                    <c:v>01.07.2022</c:v>
                  </c:pt>
                  <c:pt idx="31">
                    <c:v>01.08.2022</c:v>
                  </c:pt>
                  <c:pt idx="32">
                    <c:v>01.09.2022</c:v>
                  </c:pt>
                  <c:pt idx="33">
                    <c:v>01.10.2022</c:v>
                  </c:pt>
                  <c:pt idx="34">
                    <c:v>01.11.2022</c:v>
                  </c:pt>
                  <c:pt idx="35">
                    <c:v>01.12.2022</c:v>
                  </c:pt>
                  <c:pt idx="36">
                    <c:v>01.01.2023</c:v>
                  </c:pt>
                  <c:pt idx="37">
                    <c:v>01.02.2023</c:v>
                  </c:pt>
                  <c:pt idx="38">
                    <c:v>01.03.2023</c:v>
                  </c:pt>
                  <c:pt idx="39">
                    <c:v>01.04.2023</c:v>
                  </c:pt>
                  <c:pt idx="40">
                    <c:v>01.05.2023</c:v>
                  </c:pt>
                  <c:pt idx="41">
                    <c:v>01.06.2023</c:v>
                  </c:pt>
                  <c:pt idx="42">
                    <c:v>01.07.2023</c:v>
                  </c:pt>
                  <c:pt idx="43">
                    <c:v>01.08.2023</c:v>
                  </c:pt>
                  <c:pt idx="44">
                    <c:v>01.09.2023</c:v>
                  </c:pt>
                  <c:pt idx="45">
                    <c:v>01.10.2023</c:v>
                  </c:pt>
                  <c:pt idx="46">
                    <c:v>01.11.2023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  <c:pt idx="24">
                    <c:v>2022</c:v>
                  </c:pt>
                  <c:pt idx="36">
                    <c:v>2023</c:v>
                  </c:pt>
                </c:lvl>
              </c:multiLvlStrCache>
            </c:multiLvlStrRef>
          </c:cat>
          <c:val>
            <c:numRef>
              <c:f>Sheet1!$E$3:$E$50</c:f>
              <c:numCache>
                <c:formatCode>General</c:formatCode>
                <c:ptCount val="48"/>
                <c:pt idx="0">
                  <c:v>1.4</c:v>
                </c:pt>
                <c:pt idx="1">
                  <c:v>1.2</c:v>
                </c:pt>
                <c:pt idx="2">
                  <c:v>0.7</c:v>
                </c:pt>
                <c:pt idx="3">
                  <c:v>0.3</c:v>
                </c:pt>
                <c:pt idx="4">
                  <c:v>0.1</c:v>
                </c:pt>
                <c:pt idx="5">
                  <c:v>0.3</c:v>
                </c:pt>
                <c:pt idx="6">
                  <c:v>0.4</c:v>
                </c:pt>
                <c:pt idx="7">
                  <c:v>-0.2</c:v>
                </c:pt>
                <c:pt idx="8">
                  <c:v>-0.3</c:v>
                </c:pt>
                <c:pt idx="9">
                  <c:v>-0.3</c:v>
                </c:pt>
                <c:pt idx="10">
                  <c:v>-0.3</c:v>
                </c:pt>
                <c:pt idx="11">
                  <c:v>-0.3</c:v>
                </c:pt>
                <c:pt idx="12">
                  <c:v>0.9</c:v>
                </c:pt>
                <c:pt idx="13">
                  <c:v>0.9</c:v>
                </c:pt>
                <c:pt idx="14">
                  <c:v>1.3</c:v>
                </c:pt>
                <c:pt idx="15">
                  <c:v>1.6</c:v>
                </c:pt>
                <c:pt idx="16">
                  <c:v>2</c:v>
                </c:pt>
                <c:pt idx="17">
                  <c:v>1.9</c:v>
                </c:pt>
                <c:pt idx="18">
                  <c:v>2.2000000000000002</c:v>
                </c:pt>
                <c:pt idx="19">
                  <c:v>3</c:v>
                </c:pt>
                <c:pt idx="20">
                  <c:v>3.4</c:v>
                </c:pt>
                <c:pt idx="21">
                  <c:v>4.0999999999999996</c:v>
                </c:pt>
                <c:pt idx="22">
                  <c:v>4.9000000000000004</c:v>
                </c:pt>
                <c:pt idx="23">
                  <c:v>5</c:v>
                </c:pt>
                <c:pt idx="24">
                  <c:v>5.0999999999999996</c:v>
                </c:pt>
                <c:pt idx="25">
                  <c:v>5.9</c:v>
                </c:pt>
                <c:pt idx="26">
                  <c:v>7.4</c:v>
                </c:pt>
                <c:pt idx="27">
                  <c:v>7.4</c:v>
                </c:pt>
                <c:pt idx="28">
                  <c:v>8.1</c:v>
                </c:pt>
                <c:pt idx="29">
                  <c:v>8.6</c:v>
                </c:pt>
                <c:pt idx="30">
                  <c:v>8.9</c:v>
                </c:pt>
                <c:pt idx="31">
                  <c:v>9.1</c:v>
                </c:pt>
                <c:pt idx="32">
                  <c:v>9.9</c:v>
                </c:pt>
                <c:pt idx="33">
                  <c:v>10.6</c:v>
                </c:pt>
                <c:pt idx="34">
                  <c:v>10.1</c:v>
                </c:pt>
                <c:pt idx="35">
                  <c:v>9.1999999999999993</c:v>
                </c:pt>
                <c:pt idx="36">
                  <c:v>8.6</c:v>
                </c:pt>
                <c:pt idx="37">
                  <c:v>8.5</c:v>
                </c:pt>
                <c:pt idx="38">
                  <c:v>6.9</c:v>
                </c:pt>
                <c:pt idx="39">
                  <c:v>7</c:v>
                </c:pt>
                <c:pt idx="40">
                  <c:v>6.1</c:v>
                </c:pt>
                <c:pt idx="41">
                  <c:v>5.5</c:v>
                </c:pt>
                <c:pt idx="42">
                  <c:v>5.3</c:v>
                </c:pt>
                <c:pt idx="43">
                  <c:v>5.2</c:v>
                </c:pt>
                <c:pt idx="44">
                  <c:v>4.3</c:v>
                </c:pt>
                <c:pt idx="45">
                  <c:v>2.9</c:v>
                </c:pt>
                <c:pt idx="46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5-4F5D-B7D5-93BC42CE3139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Ставка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Sheet1!$A$3:$B$50</c:f>
              <c:multiLvlStrCache>
                <c:ptCount val="47"/>
                <c:lvl>
                  <c:pt idx="0">
                    <c:v>01.01.2020</c:v>
                  </c:pt>
                  <c:pt idx="1">
                    <c:v>01.02.2020</c:v>
                  </c:pt>
                  <c:pt idx="2">
                    <c:v>01.03.2020</c:v>
                  </c:pt>
                  <c:pt idx="3">
                    <c:v>01.04.2020</c:v>
                  </c:pt>
                  <c:pt idx="4">
                    <c:v>01.05.2020</c:v>
                  </c:pt>
                  <c:pt idx="5">
                    <c:v>01.06.2020</c:v>
                  </c:pt>
                  <c:pt idx="6">
                    <c:v>01.07.2020</c:v>
                  </c:pt>
                  <c:pt idx="7">
                    <c:v>01.08.2020</c:v>
                  </c:pt>
                  <c:pt idx="8">
                    <c:v>01.09.2020</c:v>
                  </c:pt>
                  <c:pt idx="9">
                    <c:v>01.10.2020</c:v>
                  </c:pt>
                  <c:pt idx="10">
                    <c:v>01.11.2020</c:v>
                  </c:pt>
                  <c:pt idx="11">
                    <c:v>01.12.2020</c:v>
                  </c:pt>
                  <c:pt idx="12">
                    <c:v>01.01.2021</c:v>
                  </c:pt>
                  <c:pt idx="13">
                    <c:v>01.02.2021</c:v>
                  </c:pt>
                  <c:pt idx="14">
                    <c:v>01.03.2021</c:v>
                  </c:pt>
                  <c:pt idx="15">
                    <c:v>01.04.2021</c:v>
                  </c:pt>
                  <c:pt idx="16">
                    <c:v>01.05.2021</c:v>
                  </c:pt>
                  <c:pt idx="17">
                    <c:v>01.06.2021</c:v>
                  </c:pt>
                  <c:pt idx="18">
                    <c:v>01.07.2021</c:v>
                  </c:pt>
                  <c:pt idx="19">
                    <c:v>01.08.2021</c:v>
                  </c:pt>
                  <c:pt idx="20">
                    <c:v>01.09.2021</c:v>
                  </c:pt>
                  <c:pt idx="21">
                    <c:v>01.10.2021</c:v>
                  </c:pt>
                  <c:pt idx="22">
                    <c:v>01.11.2021</c:v>
                  </c:pt>
                  <c:pt idx="23">
                    <c:v>01.12.2021</c:v>
                  </c:pt>
                  <c:pt idx="24">
                    <c:v>01.01.2022</c:v>
                  </c:pt>
                  <c:pt idx="25">
                    <c:v>01.02.2022</c:v>
                  </c:pt>
                  <c:pt idx="26">
                    <c:v>01.03.2022</c:v>
                  </c:pt>
                  <c:pt idx="27">
                    <c:v>01.04.2022</c:v>
                  </c:pt>
                  <c:pt idx="28">
                    <c:v>01.05.2022</c:v>
                  </c:pt>
                  <c:pt idx="29">
                    <c:v>01.06.2022</c:v>
                  </c:pt>
                  <c:pt idx="30">
                    <c:v>01.07.2022</c:v>
                  </c:pt>
                  <c:pt idx="31">
                    <c:v>01.08.2022</c:v>
                  </c:pt>
                  <c:pt idx="32">
                    <c:v>01.09.2022</c:v>
                  </c:pt>
                  <c:pt idx="33">
                    <c:v>01.10.2022</c:v>
                  </c:pt>
                  <c:pt idx="34">
                    <c:v>01.11.2022</c:v>
                  </c:pt>
                  <c:pt idx="35">
                    <c:v>01.12.2022</c:v>
                  </c:pt>
                  <c:pt idx="36">
                    <c:v>01.01.2023</c:v>
                  </c:pt>
                  <c:pt idx="37">
                    <c:v>01.02.2023</c:v>
                  </c:pt>
                  <c:pt idx="38">
                    <c:v>01.03.2023</c:v>
                  </c:pt>
                  <c:pt idx="39">
                    <c:v>01.04.2023</c:v>
                  </c:pt>
                  <c:pt idx="40">
                    <c:v>01.05.2023</c:v>
                  </c:pt>
                  <c:pt idx="41">
                    <c:v>01.06.2023</c:v>
                  </c:pt>
                  <c:pt idx="42">
                    <c:v>01.07.2023</c:v>
                  </c:pt>
                  <c:pt idx="43">
                    <c:v>01.08.2023</c:v>
                  </c:pt>
                  <c:pt idx="44">
                    <c:v>01.09.2023</c:v>
                  </c:pt>
                  <c:pt idx="45">
                    <c:v>01.10.2023</c:v>
                  </c:pt>
                  <c:pt idx="46">
                    <c:v>01.11.2023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  <c:pt idx="24">
                    <c:v>2022</c:v>
                  </c:pt>
                  <c:pt idx="36">
                    <c:v>2023</c:v>
                  </c:pt>
                </c:lvl>
              </c:multiLvlStrCache>
            </c:multiLvlStrRef>
          </c:cat>
          <c:val>
            <c:numRef>
              <c:f>Sheet1!$F$3:$F$50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0.5</c:v>
                </c:pt>
                <c:pt idx="32">
                  <c:v>1.25</c:v>
                </c:pt>
                <c:pt idx="33">
                  <c:v>1.25</c:v>
                </c:pt>
                <c:pt idx="34">
                  <c:v>2</c:v>
                </c:pt>
                <c:pt idx="35">
                  <c:v>2.5</c:v>
                </c:pt>
                <c:pt idx="36">
                  <c:v>2.5</c:v>
                </c:pt>
                <c:pt idx="37">
                  <c:v>3</c:v>
                </c:pt>
                <c:pt idx="38">
                  <c:v>3</c:v>
                </c:pt>
                <c:pt idx="39">
                  <c:v>3.5</c:v>
                </c:pt>
                <c:pt idx="40">
                  <c:v>3.5</c:v>
                </c:pt>
                <c:pt idx="41">
                  <c:v>4</c:v>
                </c:pt>
                <c:pt idx="42">
                  <c:v>4</c:v>
                </c:pt>
                <c:pt idx="43">
                  <c:v>4.25</c:v>
                </c:pt>
                <c:pt idx="44">
                  <c:v>4.5</c:v>
                </c:pt>
                <c:pt idx="45">
                  <c:v>4.5</c:v>
                </c:pt>
                <c:pt idx="46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55-4F5D-B7D5-93BC42CE3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657952"/>
        <c:axId val="1945667520"/>
      </c:lineChart>
      <c:catAx>
        <c:axId val="1945657952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Montserrat" pitchFamily="2" charset="-52"/>
                <a:ea typeface="+mn-ea"/>
                <a:cs typeface="+mn-cs"/>
              </a:defRPr>
            </a:pPr>
            <a:endParaRPr lang="en-US"/>
          </a:p>
        </c:txPr>
        <c:crossAx val="1945667520"/>
        <c:crosses val="autoZero"/>
        <c:auto val="1"/>
        <c:lblAlgn val="ctr"/>
        <c:lblOffset val="100"/>
        <c:tickLblSkip val="3"/>
        <c:noMultiLvlLbl val="0"/>
      </c:catAx>
      <c:valAx>
        <c:axId val="19456675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ontserrat" pitchFamily="2" charset="-52"/>
                <a:ea typeface="+mn-ea"/>
                <a:cs typeface="+mn-cs"/>
              </a:defRPr>
            </a:pPr>
            <a:endParaRPr lang="en-US"/>
          </a:p>
        </c:txPr>
        <c:crossAx val="194565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8692257217847774E-2"/>
          <c:y val="0.15603164187809856"/>
          <c:w val="0.90075218722659667"/>
          <c:h val="0.70701219774490554"/>
        </c:manualLayout>
      </c:layout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Инфляция, % (г-г)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Sheet1!$A$3:$B$50</c:f>
              <c:multiLvlStrCache>
                <c:ptCount val="47"/>
                <c:lvl>
                  <c:pt idx="0">
                    <c:v>01.01.2020</c:v>
                  </c:pt>
                  <c:pt idx="1">
                    <c:v>01.02.2020</c:v>
                  </c:pt>
                  <c:pt idx="2">
                    <c:v>01.03.2020</c:v>
                  </c:pt>
                  <c:pt idx="3">
                    <c:v>01.04.2020</c:v>
                  </c:pt>
                  <c:pt idx="4">
                    <c:v>01.05.2020</c:v>
                  </c:pt>
                  <c:pt idx="5">
                    <c:v>01.06.2020</c:v>
                  </c:pt>
                  <c:pt idx="6">
                    <c:v>01.07.2020</c:v>
                  </c:pt>
                  <c:pt idx="7">
                    <c:v>01.08.2020</c:v>
                  </c:pt>
                  <c:pt idx="8">
                    <c:v>01.09.2020</c:v>
                  </c:pt>
                  <c:pt idx="9">
                    <c:v>01.10.2020</c:v>
                  </c:pt>
                  <c:pt idx="10">
                    <c:v>01.11.2020</c:v>
                  </c:pt>
                  <c:pt idx="11">
                    <c:v>01.12.2020</c:v>
                  </c:pt>
                  <c:pt idx="12">
                    <c:v>01.01.2021</c:v>
                  </c:pt>
                  <c:pt idx="13">
                    <c:v>01.02.2021</c:v>
                  </c:pt>
                  <c:pt idx="14">
                    <c:v>01.03.2021</c:v>
                  </c:pt>
                  <c:pt idx="15">
                    <c:v>01.04.2021</c:v>
                  </c:pt>
                  <c:pt idx="16">
                    <c:v>01.05.2021</c:v>
                  </c:pt>
                  <c:pt idx="17">
                    <c:v>01.06.2021</c:v>
                  </c:pt>
                  <c:pt idx="18">
                    <c:v>01.07.2021</c:v>
                  </c:pt>
                  <c:pt idx="19">
                    <c:v>01.08.2021</c:v>
                  </c:pt>
                  <c:pt idx="20">
                    <c:v>01.09.2021</c:v>
                  </c:pt>
                  <c:pt idx="21">
                    <c:v>01.10.2021</c:v>
                  </c:pt>
                  <c:pt idx="22">
                    <c:v>01.11.2021</c:v>
                  </c:pt>
                  <c:pt idx="23">
                    <c:v>01.12.2021</c:v>
                  </c:pt>
                  <c:pt idx="24">
                    <c:v>01.01.2022</c:v>
                  </c:pt>
                  <c:pt idx="25">
                    <c:v>01.02.2022</c:v>
                  </c:pt>
                  <c:pt idx="26">
                    <c:v>01.03.2022</c:v>
                  </c:pt>
                  <c:pt idx="27">
                    <c:v>01.04.2022</c:v>
                  </c:pt>
                  <c:pt idx="28">
                    <c:v>01.05.2022</c:v>
                  </c:pt>
                  <c:pt idx="29">
                    <c:v>01.06.2022</c:v>
                  </c:pt>
                  <c:pt idx="30">
                    <c:v>01.07.2022</c:v>
                  </c:pt>
                  <c:pt idx="31">
                    <c:v>01.08.2022</c:v>
                  </c:pt>
                  <c:pt idx="32">
                    <c:v>01.09.2022</c:v>
                  </c:pt>
                  <c:pt idx="33">
                    <c:v>01.10.2022</c:v>
                  </c:pt>
                  <c:pt idx="34">
                    <c:v>01.11.2022</c:v>
                  </c:pt>
                  <c:pt idx="35">
                    <c:v>01.12.2022</c:v>
                  </c:pt>
                  <c:pt idx="36">
                    <c:v>01.01.2023</c:v>
                  </c:pt>
                  <c:pt idx="37">
                    <c:v>01.02.2023</c:v>
                  </c:pt>
                  <c:pt idx="38">
                    <c:v>01.03.2023</c:v>
                  </c:pt>
                  <c:pt idx="39">
                    <c:v>01.04.2023</c:v>
                  </c:pt>
                  <c:pt idx="40">
                    <c:v>01.05.2023</c:v>
                  </c:pt>
                  <c:pt idx="41">
                    <c:v>01.06.2023</c:v>
                  </c:pt>
                  <c:pt idx="42">
                    <c:v>01.07.2023</c:v>
                  </c:pt>
                  <c:pt idx="43">
                    <c:v>01.08.2023</c:v>
                  </c:pt>
                  <c:pt idx="44">
                    <c:v>01.09.2023</c:v>
                  </c:pt>
                  <c:pt idx="45">
                    <c:v>01.10.2023</c:v>
                  </c:pt>
                  <c:pt idx="46">
                    <c:v>01.11.2023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  <c:pt idx="24">
                    <c:v>2022</c:v>
                  </c:pt>
                  <c:pt idx="36">
                    <c:v>2023</c:v>
                  </c:pt>
                </c:lvl>
              </c:multiLvlStrCache>
            </c:multiLvlStrRef>
          </c:cat>
          <c:val>
            <c:numRef>
              <c:f>Sheet1!$G$3:$G$50</c:f>
              <c:numCache>
                <c:formatCode>General</c:formatCode>
                <c:ptCount val="48"/>
                <c:pt idx="0">
                  <c:v>2.5</c:v>
                </c:pt>
                <c:pt idx="1">
                  <c:v>2.2999999999999998</c:v>
                </c:pt>
                <c:pt idx="2">
                  <c:v>1.5</c:v>
                </c:pt>
                <c:pt idx="3">
                  <c:v>0.3</c:v>
                </c:pt>
                <c:pt idx="4">
                  <c:v>0.1</c:v>
                </c:pt>
                <c:pt idx="5">
                  <c:v>0.6</c:v>
                </c:pt>
                <c:pt idx="6">
                  <c:v>1</c:v>
                </c:pt>
                <c:pt idx="7">
                  <c:v>1.3</c:v>
                </c:pt>
                <c:pt idx="8">
                  <c:v>1.4000000000000001</c:v>
                </c:pt>
                <c:pt idx="9">
                  <c:v>1.2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1.7000000000000002</c:v>
                </c:pt>
                <c:pt idx="14">
                  <c:v>2.6</c:v>
                </c:pt>
                <c:pt idx="15">
                  <c:v>4.2</c:v>
                </c:pt>
                <c:pt idx="16">
                  <c:v>5</c:v>
                </c:pt>
                <c:pt idx="17">
                  <c:v>5.4</c:v>
                </c:pt>
                <c:pt idx="18">
                  <c:v>5.4</c:v>
                </c:pt>
                <c:pt idx="19">
                  <c:v>5.3</c:v>
                </c:pt>
                <c:pt idx="20">
                  <c:v>5.4</c:v>
                </c:pt>
                <c:pt idx="21">
                  <c:v>6.2</c:v>
                </c:pt>
                <c:pt idx="22">
                  <c:v>6.8000000000000007</c:v>
                </c:pt>
                <c:pt idx="23">
                  <c:v>7.0000000000000009</c:v>
                </c:pt>
                <c:pt idx="24">
                  <c:v>7.5</c:v>
                </c:pt>
                <c:pt idx="25">
                  <c:v>7.9</c:v>
                </c:pt>
                <c:pt idx="26">
                  <c:v>8.5</c:v>
                </c:pt>
                <c:pt idx="27">
                  <c:v>8.3000000000000007</c:v>
                </c:pt>
                <c:pt idx="28">
                  <c:v>8.6</c:v>
                </c:pt>
                <c:pt idx="29">
                  <c:v>9.1</c:v>
                </c:pt>
                <c:pt idx="30">
                  <c:v>8.5</c:v>
                </c:pt>
                <c:pt idx="31">
                  <c:v>8.2000000000000011</c:v>
                </c:pt>
                <c:pt idx="32">
                  <c:v>8.2000000000000011</c:v>
                </c:pt>
                <c:pt idx="33">
                  <c:v>7.8</c:v>
                </c:pt>
                <c:pt idx="34">
                  <c:v>7.1</c:v>
                </c:pt>
                <c:pt idx="35">
                  <c:v>6.5</c:v>
                </c:pt>
                <c:pt idx="36">
                  <c:v>6.4</c:v>
                </c:pt>
                <c:pt idx="37">
                  <c:v>6</c:v>
                </c:pt>
                <c:pt idx="38">
                  <c:v>5</c:v>
                </c:pt>
                <c:pt idx="39">
                  <c:v>4.9000000000000004</c:v>
                </c:pt>
                <c:pt idx="40">
                  <c:v>4</c:v>
                </c:pt>
                <c:pt idx="41">
                  <c:v>3</c:v>
                </c:pt>
                <c:pt idx="42">
                  <c:v>3.2</c:v>
                </c:pt>
                <c:pt idx="43">
                  <c:v>3.7</c:v>
                </c:pt>
                <c:pt idx="44">
                  <c:v>3.7</c:v>
                </c:pt>
                <c:pt idx="45">
                  <c:v>3.2</c:v>
                </c:pt>
                <c:pt idx="46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AF-4775-BD9B-3FBAD9A180F7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Ставка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Sheet1!$A$3:$B$50</c:f>
              <c:multiLvlStrCache>
                <c:ptCount val="47"/>
                <c:lvl>
                  <c:pt idx="0">
                    <c:v>01.01.2020</c:v>
                  </c:pt>
                  <c:pt idx="1">
                    <c:v>01.02.2020</c:v>
                  </c:pt>
                  <c:pt idx="2">
                    <c:v>01.03.2020</c:v>
                  </c:pt>
                  <c:pt idx="3">
                    <c:v>01.04.2020</c:v>
                  </c:pt>
                  <c:pt idx="4">
                    <c:v>01.05.2020</c:v>
                  </c:pt>
                  <c:pt idx="5">
                    <c:v>01.06.2020</c:v>
                  </c:pt>
                  <c:pt idx="6">
                    <c:v>01.07.2020</c:v>
                  </c:pt>
                  <c:pt idx="7">
                    <c:v>01.08.2020</c:v>
                  </c:pt>
                  <c:pt idx="8">
                    <c:v>01.09.2020</c:v>
                  </c:pt>
                  <c:pt idx="9">
                    <c:v>01.10.2020</c:v>
                  </c:pt>
                  <c:pt idx="10">
                    <c:v>01.11.2020</c:v>
                  </c:pt>
                  <c:pt idx="11">
                    <c:v>01.12.2020</c:v>
                  </c:pt>
                  <c:pt idx="12">
                    <c:v>01.01.2021</c:v>
                  </c:pt>
                  <c:pt idx="13">
                    <c:v>01.02.2021</c:v>
                  </c:pt>
                  <c:pt idx="14">
                    <c:v>01.03.2021</c:v>
                  </c:pt>
                  <c:pt idx="15">
                    <c:v>01.04.2021</c:v>
                  </c:pt>
                  <c:pt idx="16">
                    <c:v>01.05.2021</c:v>
                  </c:pt>
                  <c:pt idx="17">
                    <c:v>01.06.2021</c:v>
                  </c:pt>
                  <c:pt idx="18">
                    <c:v>01.07.2021</c:v>
                  </c:pt>
                  <c:pt idx="19">
                    <c:v>01.08.2021</c:v>
                  </c:pt>
                  <c:pt idx="20">
                    <c:v>01.09.2021</c:v>
                  </c:pt>
                  <c:pt idx="21">
                    <c:v>01.10.2021</c:v>
                  </c:pt>
                  <c:pt idx="22">
                    <c:v>01.11.2021</c:v>
                  </c:pt>
                  <c:pt idx="23">
                    <c:v>01.12.2021</c:v>
                  </c:pt>
                  <c:pt idx="24">
                    <c:v>01.01.2022</c:v>
                  </c:pt>
                  <c:pt idx="25">
                    <c:v>01.02.2022</c:v>
                  </c:pt>
                  <c:pt idx="26">
                    <c:v>01.03.2022</c:v>
                  </c:pt>
                  <c:pt idx="27">
                    <c:v>01.04.2022</c:v>
                  </c:pt>
                  <c:pt idx="28">
                    <c:v>01.05.2022</c:v>
                  </c:pt>
                  <c:pt idx="29">
                    <c:v>01.06.2022</c:v>
                  </c:pt>
                  <c:pt idx="30">
                    <c:v>01.07.2022</c:v>
                  </c:pt>
                  <c:pt idx="31">
                    <c:v>01.08.2022</c:v>
                  </c:pt>
                  <c:pt idx="32">
                    <c:v>01.09.2022</c:v>
                  </c:pt>
                  <c:pt idx="33">
                    <c:v>01.10.2022</c:v>
                  </c:pt>
                  <c:pt idx="34">
                    <c:v>01.11.2022</c:v>
                  </c:pt>
                  <c:pt idx="35">
                    <c:v>01.12.2022</c:v>
                  </c:pt>
                  <c:pt idx="36">
                    <c:v>01.01.2023</c:v>
                  </c:pt>
                  <c:pt idx="37">
                    <c:v>01.02.2023</c:v>
                  </c:pt>
                  <c:pt idx="38">
                    <c:v>01.03.2023</c:v>
                  </c:pt>
                  <c:pt idx="39">
                    <c:v>01.04.2023</c:v>
                  </c:pt>
                  <c:pt idx="40">
                    <c:v>01.05.2023</c:v>
                  </c:pt>
                  <c:pt idx="41">
                    <c:v>01.06.2023</c:v>
                  </c:pt>
                  <c:pt idx="42">
                    <c:v>01.07.2023</c:v>
                  </c:pt>
                  <c:pt idx="43">
                    <c:v>01.08.2023</c:v>
                  </c:pt>
                  <c:pt idx="44">
                    <c:v>01.09.2023</c:v>
                  </c:pt>
                  <c:pt idx="45">
                    <c:v>01.10.2023</c:v>
                  </c:pt>
                  <c:pt idx="46">
                    <c:v>01.11.2023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  <c:pt idx="24">
                    <c:v>2022</c:v>
                  </c:pt>
                  <c:pt idx="36">
                    <c:v>2023</c:v>
                  </c:pt>
                </c:lvl>
              </c:multiLvlStrCache>
            </c:multiLvlStrRef>
          </c:cat>
          <c:val>
            <c:numRef>
              <c:f>Sheet1!$H$3:$H$50</c:f>
              <c:numCache>
                <c:formatCode>General</c:formatCode>
                <c:ptCount val="48"/>
                <c:pt idx="0">
                  <c:v>1.55</c:v>
                </c:pt>
                <c:pt idx="1">
                  <c:v>1.58</c:v>
                </c:pt>
                <c:pt idx="2">
                  <c:v>0.65</c:v>
                </c:pt>
                <c:pt idx="3">
                  <c:v>0.05</c:v>
                </c:pt>
                <c:pt idx="4">
                  <c:v>0.05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0.09</c:v>
                </c:pt>
                <c:pt idx="9">
                  <c:v>0.09</c:v>
                </c:pt>
                <c:pt idx="10">
                  <c:v>0.09</c:v>
                </c:pt>
                <c:pt idx="11">
                  <c:v>0.09</c:v>
                </c:pt>
                <c:pt idx="12">
                  <c:v>0.09</c:v>
                </c:pt>
                <c:pt idx="13">
                  <c:v>0.08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0.06</c:v>
                </c:pt>
                <c:pt idx="17">
                  <c:v>0.08</c:v>
                </c:pt>
                <c:pt idx="18">
                  <c:v>0.1</c:v>
                </c:pt>
                <c:pt idx="19">
                  <c:v>0.09</c:v>
                </c:pt>
                <c:pt idx="20">
                  <c:v>0.08</c:v>
                </c:pt>
                <c:pt idx="21">
                  <c:v>0.08</c:v>
                </c:pt>
                <c:pt idx="22">
                  <c:v>0.08</c:v>
                </c:pt>
                <c:pt idx="23">
                  <c:v>0.08</c:v>
                </c:pt>
                <c:pt idx="24">
                  <c:v>0.08</c:v>
                </c:pt>
                <c:pt idx="25">
                  <c:v>0.08</c:v>
                </c:pt>
                <c:pt idx="26">
                  <c:v>0.2</c:v>
                </c:pt>
                <c:pt idx="27">
                  <c:v>0.33</c:v>
                </c:pt>
                <c:pt idx="28">
                  <c:v>0.77</c:v>
                </c:pt>
                <c:pt idx="29">
                  <c:v>1.21</c:v>
                </c:pt>
                <c:pt idx="30">
                  <c:v>1.68</c:v>
                </c:pt>
                <c:pt idx="31">
                  <c:v>2.33</c:v>
                </c:pt>
                <c:pt idx="32">
                  <c:v>2.56</c:v>
                </c:pt>
                <c:pt idx="33">
                  <c:v>3.08</c:v>
                </c:pt>
                <c:pt idx="34">
                  <c:v>3.78</c:v>
                </c:pt>
                <c:pt idx="35">
                  <c:v>4.0999999999999996</c:v>
                </c:pt>
                <c:pt idx="36">
                  <c:v>4.33</c:v>
                </c:pt>
                <c:pt idx="37">
                  <c:v>4.57</c:v>
                </c:pt>
                <c:pt idx="38">
                  <c:v>4.6500000000000004</c:v>
                </c:pt>
                <c:pt idx="39">
                  <c:v>4.83</c:v>
                </c:pt>
                <c:pt idx="40">
                  <c:v>5.0599999999999996</c:v>
                </c:pt>
                <c:pt idx="41">
                  <c:v>5.08</c:v>
                </c:pt>
                <c:pt idx="42">
                  <c:v>5.12</c:v>
                </c:pt>
                <c:pt idx="43">
                  <c:v>5.33</c:v>
                </c:pt>
                <c:pt idx="44">
                  <c:v>5.33</c:v>
                </c:pt>
                <c:pt idx="45">
                  <c:v>5.33</c:v>
                </c:pt>
                <c:pt idx="46">
                  <c:v>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AF-4775-BD9B-3FBAD9A18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657952"/>
        <c:axId val="1945667520"/>
      </c:lineChart>
      <c:catAx>
        <c:axId val="1945657952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Montserrat" pitchFamily="2" charset="-52"/>
                <a:ea typeface="+mn-ea"/>
                <a:cs typeface="+mn-cs"/>
              </a:defRPr>
            </a:pPr>
            <a:endParaRPr lang="en-US"/>
          </a:p>
        </c:txPr>
        <c:crossAx val="1945667520"/>
        <c:crosses val="autoZero"/>
        <c:auto val="1"/>
        <c:lblAlgn val="ctr"/>
        <c:lblOffset val="100"/>
        <c:tickLblSkip val="3"/>
        <c:noMultiLvlLbl val="0"/>
      </c:catAx>
      <c:valAx>
        <c:axId val="19456675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ontserrat" pitchFamily="2" charset="-52"/>
                <a:ea typeface="+mn-ea"/>
                <a:cs typeface="+mn-cs"/>
              </a:defRPr>
            </a:pPr>
            <a:endParaRPr lang="en-US"/>
          </a:p>
        </c:txPr>
        <c:crossAx val="194565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068950245808305E-2"/>
          <c:y val="0.21009563897135575"/>
          <c:w val="0.88929750062821966"/>
          <c:h val="0.64707965621483865"/>
        </c:manualLayout>
      </c:layout>
      <c:barChart>
        <c:barDir val="col"/>
        <c:grouping val="stacked"/>
        <c:varyColors val="0"/>
        <c:ser>
          <c:idx val="2"/>
          <c:order val="2"/>
          <c:tx>
            <c:strRef>
              <c:f>Чарты!$G$70</c:f>
              <c:strCache>
                <c:ptCount val="1"/>
                <c:pt idx="0">
                  <c:v>Домохозяйства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'деп + кр'!$A$15:$A$41</c15:sqref>
                  </c15:fullRef>
                </c:ext>
              </c:extLst>
              <c:f>'деп + кр'!$A$16:$A$38</c:f>
              <c:numCache>
                <c:formatCode>mmm\-yy</c:formatCode>
                <c:ptCount val="23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44682</c:v>
                </c:pt>
                <c:pt idx="4">
                  <c:v>44713</c:v>
                </c:pt>
                <c:pt idx="5">
                  <c:v>44743</c:v>
                </c:pt>
                <c:pt idx="6">
                  <c:v>44774</c:v>
                </c:pt>
                <c:pt idx="7">
                  <c:v>44805</c:v>
                </c:pt>
                <c:pt idx="8">
                  <c:v>44835</c:v>
                </c:pt>
                <c:pt idx="9">
                  <c:v>44866</c:v>
                </c:pt>
                <c:pt idx="10">
                  <c:v>44896</c:v>
                </c:pt>
                <c:pt idx="11">
                  <c:v>44927</c:v>
                </c:pt>
                <c:pt idx="12">
                  <c:v>44958</c:v>
                </c:pt>
                <c:pt idx="13">
                  <c:v>44986</c:v>
                </c:pt>
                <c:pt idx="14">
                  <c:v>45017</c:v>
                </c:pt>
                <c:pt idx="15">
                  <c:v>45047</c:v>
                </c:pt>
                <c:pt idx="16">
                  <c:v>45078</c:v>
                </c:pt>
                <c:pt idx="17">
                  <c:v>45108</c:v>
                </c:pt>
                <c:pt idx="18">
                  <c:v>45139</c:v>
                </c:pt>
                <c:pt idx="19">
                  <c:v>45170</c:v>
                </c:pt>
                <c:pt idx="20">
                  <c:v>45200</c:v>
                </c:pt>
                <c:pt idx="21">
                  <c:v>45231</c:v>
                </c:pt>
                <c:pt idx="22">
                  <c:v>45261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'деп + кр'!$K$15:$K$41</c15:sqref>
                  </c15:fullRef>
                </c:ext>
              </c:extLst>
              <c:f>'деп + кр'!$K$16:$K$38</c:f>
              <c:numCache>
                <c:formatCode>0</c:formatCode>
                <c:ptCount val="23"/>
                <c:pt idx="0">
                  <c:v>6.6600980199000048</c:v>
                </c:pt>
                <c:pt idx="1">
                  <c:v>-5.1155913649899674</c:v>
                </c:pt>
                <c:pt idx="2">
                  <c:v>-3.2407849176999832</c:v>
                </c:pt>
                <c:pt idx="3">
                  <c:v>-2.8671360687100673</c:v>
                </c:pt>
                <c:pt idx="4">
                  <c:v>-6.316376428490031</c:v>
                </c:pt>
                <c:pt idx="5">
                  <c:v>-3.4904364236499248</c:v>
                </c:pt>
                <c:pt idx="6">
                  <c:v>-2.8201008145599928</c:v>
                </c:pt>
                <c:pt idx="7">
                  <c:v>-3.1505590641499737</c:v>
                </c:pt>
                <c:pt idx="8">
                  <c:v>-3.730167468840051</c:v>
                </c:pt>
                <c:pt idx="9">
                  <c:v>-1.2320235279900089</c:v>
                </c:pt>
                <c:pt idx="10">
                  <c:v>-6.5610451345700369</c:v>
                </c:pt>
                <c:pt idx="11">
                  <c:v>0.44198690350003744</c:v>
                </c:pt>
                <c:pt idx="12">
                  <c:v>-4.3859999999999957</c:v>
                </c:pt>
                <c:pt idx="13">
                  <c:v>1.8000000000000682E-2</c:v>
                </c:pt>
                <c:pt idx="14">
                  <c:v>-0.34100000000000819</c:v>
                </c:pt>
                <c:pt idx="15">
                  <c:v>3</c:v>
                </c:pt>
                <c:pt idx="16">
                  <c:v>0.10900000000000887</c:v>
                </c:pt>
                <c:pt idx="17">
                  <c:v>2.1380000000000052</c:v>
                </c:pt>
                <c:pt idx="18">
                  <c:v>5.0739999999999839</c:v>
                </c:pt>
                <c:pt idx="19">
                  <c:v>4.4000000000011141E-2</c:v>
                </c:pt>
                <c:pt idx="20">
                  <c:v>4.3369999999999891</c:v>
                </c:pt>
                <c:pt idx="21" formatCode="General">
                  <c:v>6.2</c:v>
                </c:pt>
                <c:pt idx="22">
                  <c:v>-1.285212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D-4D1B-9FC8-02E417983902}"/>
            </c:ext>
          </c:extLst>
        </c:ser>
        <c:ser>
          <c:idx val="3"/>
          <c:order val="3"/>
          <c:tx>
            <c:strRef>
              <c:f>Чарты!$G$69</c:f>
              <c:strCache>
                <c:ptCount val="1"/>
                <c:pt idx="0">
                  <c:v>Корпоративный сектор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'деп + кр'!$A$15:$A$41</c15:sqref>
                  </c15:fullRef>
                </c:ext>
              </c:extLst>
              <c:f>'деп + кр'!$A$16:$A$38</c:f>
              <c:numCache>
                <c:formatCode>mmm\-yy</c:formatCode>
                <c:ptCount val="23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44682</c:v>
                </c:pt>
                <c:pt idx="4">
                  <c:v>44713</c:v>
                </c:pt>
                <c:pt idx="5">
                  <c:v>44743</c:v>
                </c:pt>
                <c:pt idx="6">
                  <c:v>44774</c:v>
                </c:pt>
                <c:pt idx="7">
                  <c:v>44805</c:v>
                </c:pt>
                <c:pt idx="8">
                  <c:v>44835</c:v>
                </c:pt>
                <c:pt idx="9">
                  <c:v>44866</c:v>
                </c:pt>
                <c:pt idx="10">
                  <c:v>44896</c:v>
                </c:pt>
                <c:pt idx="11">
                  <c:v>44927</c:v>
                </c:pt>
                <c:pt idx="12">
                  <c:v>44958</c:v>
                </c:pt>
                <c:pt idx="13">
                  <c:v>44986</c:v>
                </c:pt>
                <c:pt idx="14">
                  <c:v>45017</c:v>
                </c:pt>
                <c:pt idx="15">
                  <c:v>45047</c:v>
                </c:pt>
                <c:pt idx="16">
                  <c:v>45078</c:v>
                </c:pt>
                <c:pt idx="17">
                  <c:v>45108</c:v>
                </c:pt>
                <c:pt idx="18">
                  <c:v>45139</c:v>
                </c:pt>
                <c:pt idx="19">
                  <c:v>45170</c:v>
                </c:pt>
                <c:pt idx="20">
                  <c:v>45200</c:v>
                </c:pt>
                <c:pt idx="21">
                  <c:v>45231</c:v>
                </c:pt>
                <c:pt idx="22">
                  <c:v>45261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'деп + кр'!$L$15:$L$41</c15:sqref>
                  </c15:fullRef>
                </c:ext>
              </c:extLst>
              <c:f>'деп + кр'!$L$16:$L$38</c:f>
              <c:numCache>
                <c:formatCode>0</c:formatCode>
                <c:ptCount val="23"/>
                <c:pt idx="0">
                  <c:v>10.431218318300012</c:v>
                </c:pt>
                <c:pt idx="1">
                  <c:v>2.8807501323000224</c:v>
                </c:pt>
                <c:pt idx="2">
                  <c:v>11.618046602529944</c:v>
                </c:pt>
                <c:pt idx="3">
                  <c:v>17.720661421079967</c:v>
                </c:pt>
                <c:pt idx="4">
                  <c:v>-1.3480577860099174</c:v>
                </c:pt>
                <c:pt idx="5">
                  <c:v>-2.8390117713800009</c:v>
                </c:pt>
                <c:pt idx="6">
                  <c:v>-0.91610343655997895</c:v>
                </c:pt>
                <c:pt idx="7">
                  <c:v>-4.1920452171899569</c:v>
                </c:pt>
                <c:pt idx="8">
                  <c:v>-5.4482604423701559</c:v>
                </c:pt>
                <c:pt idx="9">
                  <c:v>-5.0079341135399318</c:v>
                </c:pt>
                <c:pt idx="10">
                  <c:v>-9.6132189909200179</c:v>
                </c:pt>
                <c:pt idx="11">
                  <c:v>-5.3580154272999607</c:v>
                </c:pt>
                <c:pt idx="12">
                  <c:v>-1.45799999999997</c:v>
                </c:pt>
                <c:pt idx="13">
                  <c:v>-8.5950000000000273</c:v>
                </c:pt>
                <c:pt idx="14">
                  <c:v>-7.5010000000000332</c:v>
                </c:pt>
                <c:pt idx="15" formatCode="0.0">
                  <c:v>-3.9359999999999786</c:v>
                </c:pt>
                <c:pt idx="16" formatCode="0.0">
                  <c:v>1.9510000000000218</c:v>
                </c:pt>
                <c:pt idx="17" formatCode="0.0">
                  <c:v>1.339999999999975</c:v>
                </c:pt>
                <c:pt idx="18" formatCode="0.0">
                  <c:v>3.51400000000001</c:v>
                </c:pt>
                <c:pt idx="19" formatCode="0.0">
                  <c:v>8.950999999999965</c:v>
                </c:pt>
                <c:pt idx="20" formatCode="0.0">
                  <c:v>-0.56000000000000227</c:v>
                </c:pt>
                <c:pt idx="21" formatCode="General">
                  <c:v>7.3</c:v>
                </c:pt>
                <c:pt idx="22" formatCode="0.0">
                  <c:v>2.5798450000000002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3D-4D1B-9FC8-02E417983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100"/>
        <c:axId val="1324221727"/>
        <c:axId val="132422755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'деп + кр'!$I$2</c15:sqref>
                        </c15:formulaRef>
                      </c:ext>
                    </c:extLst>
                    <c:strCache>
                      <c:ptCount val="1"/>
                      <c:pt idx="0">
                        <c:v>Гривневі депозити домашніх господарств, млн грн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'деп + кр'!$A$15:$A$41</c15:sqref>
                        </c15:fullRef>
                        <c15:formulaRef>
                          <c15:sqref>'деп + кр'!$A$16:$A$38</c15:sqref>
                        </c15:formulaRef>
                      </c:ext>
                    </c:extLst>
                    <c:numCache>
                      <c:formatCode>mmm\-yy</c:formatCode>
                      <c:ptCount val="23"/>
                      <c:pt idx="0">
                        <c:v>44593</c:v>
                      </c:pt>
                      <c:pt idx="1">
                        <c:v>44621</c:v>
                      </c:pt>
                      <c:pt idx="2">
                        <c:v>44652</c:v>
                      </c:pt>
                      <c:pt idx="3">
                        <c:v>44682</c:v>
                      </c:pt>
                      <c:pt idx="4">
                        <c:v>44713</c:v>
                      </c:pt>
                      <c:pt idx="5">
                        <c:v>44743</c:v>
                      </c:pt>
                      <c:pt idx="6">
                        <c:v>44774</c:v>
                      </c:pt>
                      <c:pt idx="7">
                        <c:v>44805</c:v>
                      </c:pt>
                      <c:pt idx="8">
                        <c:v>44835</c:v>
                      </c:pt>
                      <c:pt idx="9">
                        <c:v>44866</c:v>
                      </c:pt>
                      <c:pt idx="10">
                        <c:v>44896</c:v>
                      </c:pt>
                      <c:pt idx="11">
                        <c:v>44927</c:v>
                      </c:pt>
                      <c:pt idx="12">
                        <c:v>44958</c:v>
                      </c:pt>
                      <c:pt idx="13">
                        <c:v>44986</c:v>
                      </c:pt>
                      <c:pt idx="14">
                        <c:v>45017</c:v>
                      </c:pt>
                      <c:pt idx="15">
                        <c:v>45047</c:v>
                      </c:pt>
                      <c:pt idx="16">
                        <c:v>45078</c:v>
                      </c:pt>
                      <c:pt idx="17">
                        <c:v>45108</c:v>
                      </c:pt>
                      <c:pt idx="18">
                        <c:v>45139</c:v>
                      </c:pt>
                      <c:pt idx="19">
                        <c:v>45170</c:v>
                      </c:pt>
                      <c:pt idx="20">
                        <c:v>45200</c:v>
                      </c:pt>
                      <c:pt idx="21">
                        <c:v>45231</c:v>
                      </c:pt>
                      <c:pt idx="22">
                        <c:v>45261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'деп + кр'!$I$3:$I$36</c15:sqref>
                        </c15:fullRef>
                        <c15:formulaRef>
                          <c15:sqref>('деп + кр'!$I$4:$I$26,'деп + кр'!$I$30:$I$36)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8.1954899805400601</c:v>
                      </c:pt>
                      <c:pt idx="1">
                        <c:v>9.8346602249989701E-2</c:v>
                      </c:pt>
                      <c:pt idx="2">
                        <c:v>13.883322417820011</c:v>
                      </c:pt>
                      <c:pt idx="3">
                        <c:v>-4.6564375414999972</c:v>
                      </c:pt>
                      <c:pt idx="4">
                        <c:v>12.660497073869976</c:v>
                      </c:pt>
                      <c:pt idx="5">
                        <c:v>-4.551639757060002</c:v>
                      </c:pt>
                      <c:pt idx="6">
                        <c:v>-7.2736072408000041</c:v>
                      </c:pt>
                      <c:pt idx="7">
                        <c:v>5.9438510507500268</c:v>
                      </c:pt>
                      <c:pt idx="8">
                        <c:v>2.3556835863900005</c:v>
                      </c:pt>
                      <c:pt idx="9">
                        <c:v>2.3124247087300205</c:v>
                      </c:pt>
                      <c:pt idx="10">
                        <c:v>29.953569751439943</c:v>
                      </c:pt>
                      <c:pt idx="11">
                        <c:v>-18.37008340717</c:v>
                      </c:pt>
                      <c:pt idx="12">
                        <c:v>-0.42688079047002248</c:v>
                      </c:pt>
                      <c:pt idx="13">
                        <c:v>65.601865588320038</c:v>
                      </c:pt>
                      <c:pt idx="14">
                        <c:v>7.9919604778800135</c:v>
                      </c:pt>
                      <c:pt idx="15">
                        <c:v>-2.4760115311399886</c:v>
                      </c:pt>
                      <c:pt idx="16">
                        <c:v>26.304247832140049</c:v>
                      </c:pt>
                      <c:pt idx="17">
                        <c:v>-1.2188918792400045</c:v>
                      </c:pt>
                      <c:pt idx="18">
                        <c:v>5.9377617498399786</c:v>
                      </c:pt>
                      <c:pt idx="19">
                        <c:v>7.1213269876100185</c:v>
                      </c:pt>
                      <c:pt idx="20">
                        <c:v>0.24506855981996978</c:v>
                      </c:pt>
                      <c:pt idx="21">
                        <c:v>12.255308613969987</c:v>
                      </c:pt>
                      <c:pt idx="22">
                        <c:v>32.582376891809986</c:v>
                      </c:pt>
                      <c:pt idx="23">
                        <c:v>7.3039999999999736</c:v>
                      </c:pt>
                      <c:pt idx="24">
                        <c:v>11.118000000000052</c:v>
                      </c:pt>
                      <c:pt idx="25">
                        <c:v>26.269999999999982</c:v>
                      </c:pt>
                      <c:pt idx="26">
                        <c:v>5.6159999999999854</c:v>
                      </c:pt>
                      <c:pt idx="27">
                        <c:v>8.1309999999999718</c:v>
                      </c:pt>
                      <c:pt idx="28">
                        <c:v>15.403999999999996</c:v>
                      </c:pt>
                      <c:pt idx="29">
                        <c:v>-0.9819999999999709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13D-4D1B-9FC8-02E41798390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'деп + кр'!$J$2</c15:sqref>
                        </c15:formulaRef>
                      </c:ext>
                    </c:extLst>
                    <c:strCache>
                      <c:ptCount val="1"/>
                      <c:pt idx="0">
                        <c:v>Гривневі депозити корпоративного сектору, млн грн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'деп + кр'!$A$15:$A$41</c15:sqref>
                        </c15:fullRef>
                        <c15:formulaRef>
                          <c15:sqref>'деп + кр'!$A$16:$A$38</c15:sqref>
                        </c15:formulaRef>
                      </c:ext>
                    </c:extLst>
                    <c:numCache>
                      <c:formatCode>mmm\-yy</c:formatCode>
                      <c:ptCount val="23"/>
                      <c:pt idx="0">
                        <c:v>44593</c:v>
                      </c:pt>
                      <c:pt idx="1">
                        <c:v>44621</c:v>
                      </c:pt>
                      <c:pt idx="2">
                        <c:v>44652</c:v>
                      </c:pt>
                      <c:pt idx="3">
                        <c:v>44682</c:v>
                      </c:pt>
                      <c:pt idx="4">
                        <c:v>44713</c:v>
                      </c:pt>
                      <c:pt idx="5">
                        <c:v>44743</c:v>
                      </c:pt>
                      <c:pt idx="6">
                        <c:v>44774</c:v>
                      </c:pt>
                      <c:pt idx="7">
                        <c:v>44805</c:v>
                      </c:pt>
                      <c:pt idx="8">
                        <c:v>44835</c:v>
                      </c:pt>
                      <c:pt idx="9">
                        <c:v>44866</c:v>
                      </c:pt>
                      <c:pt idx="10">
                        <c:v>44896</c:v>
                      </c:pt>
                      <c:pt idx="11">
                        <c:v>44927</c:v>
                      </c:pt>
                      <c:pt idx="12">
                        <c:v>44958</c:v>
                      </c:pt>
                      <c:pt idx="13">
                        <c:v>44986</c:v>
                      </c:pt>
                      <c:pt idx="14">
                        <c:v>45017</c:v>
                      </c:pt>
                      <c:pt idx="15">
                        <c:v>45047</c:v>
                      </c:pt>
                      <c:pt idx="16">
                        <c:v>45078</c:v>
                      </c:pt>
                      <c:pt idx="17">
                        <c:v>45108</c:v>
                      </c:pt>
                      <c:pt idx="18">
                        <c:v>45139</c:v>
                      </c:pt>
                      <c:pt idx="19">
                        <c:v>45170</c:v>
                      </c:pt>
                      <c:pt idx="20">
                        <c:v>45200</c:v>
                      </c:pt>
                      <c:pt idx="21">
                        <c:v>45231</c:v>
                      </c:pt>
                      <c:pt idx="22">
                        <c:v>45261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'деп + кр'!$J$3:$J$36</c15:sqref>
                        </c15:fullRef>
                        <c15:formulaRef>
                          <c15:sqref>('деп + кр'!$J$4:$J$26,'деп + кр'!$J$30:$J$36)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-1.6956310100100609</c:v>
                      </c:pt>
                      <c:pt idx="1">
                        <c:v>7.0260085633600511</c:v>
                      </c:pt>
                      <c:pt idx="2">
                        <c:v>-1.9774139063499661</c:v>
                      </c:pt>
                      <c:pt idx="3">
                        <c:v>12.524150160299939</c:v>
                      </c:pt>
                      <c:pt idx="4">
                        <c:v>10.760491870660019</c:v>
                      </c:pt>
                      <c:pt idx="5">
                        <c:v>12.205329786540005</c:v>
                      </c:pt>
                      <c:pt idx="6">
                        <c:v>-1.3490907909800285</c:v>
                      </c:pt>
                      <c:pt idx="7">
                        <c:v>21.873231982839968</c:v>
                      </c:pt>
                      <c:pt idx="8">
                        <c:v>4.734272741800055</c:v>
                      </c:pt>
                      <c:pt idx="9">
                        <c:v>12.843276404770052</c:v>
                      </c:pt>
                      <c:pt idx="10">
                        <c:v>56.063366840009849</c:v>
                      </c:pt>
                      <c:pt idx="11">
                        <c:v>-37.660159715269856</c:v>
                      </c:pt>
                      <c:pt idx="12">
                        <c:v>-38.582802237330043</c:v>
                      </c:pt>
                      <c:pt idx="13">
                        <c:v>-0.30787482349001039</c:v>
                      </c:pt>
                      <c:pt idx="14">
                        <c:v>33.66982705741998</c:v>
                      </c:pt>
                      <c:pt idx="15">
                        <c:v>-3.046830657619978</c:v>
                      </c:pt>
                      <c:pt idx="16">
                        <c:v>-11.009526715650054</c:v>
                      </c:pt>
                      <c:pt idx="17">
                        <c:v>-25.464868674549962</c:v>
                      </c:pt>
                      <c:pt idx="18">
                        <c:v>11.662323191289943</c:v>
                      </c:pt>
                      <c:pt idx="19">
                        <c:v>28.178677031529958</c:v>
                      </c:pt>
                      <c:pt idx="20">
                        <c:v>26.612601150290175</c:v>
                      </c:pt>
                      <c:pt idx="21">
                        <c:v>13.70881820990985</c:v>
                      </c:pt>
                      <c:pt idx="22">
                        <c:v>56.342249374150015</c:v>
                      </c:pt>
                      <c:pt idx="23">
                        <c:v>36.182999999999993</c:v>
                      </c:pt>
                      <c:pt idx="24">
                        <c:v>28.787999999999897</c:v>
                      </c:pt>
                      <c:pt idx="25">
                        <c:v>20.841000000000008</c:v>
                      </c:pt>
                      <c:pt idx="26">
                        <c:v>37.84800000000007</c:v>
                      </c:pt>
                      <c:pt idx="27">
                        <c:v>-8.7280000000000655</c:v>
                      </c:pt>
                      <c:pt idx="28">
                        <c:v>5.8280000000000882</c:v>
                      </c:pt>
                      <c:pt idx="29">
                        <c:v>9.9409999999999172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13D-4D1B-9FC8-02E417983902}"/>
                  </c:ext>
                </c:extLst>
              </c15:ser>
            </c15:filteredBarSeries>
          </c:ext>
        </c:extLst>
      </c:barChart>
      <c:dateAx>
        <c:axId val="1324221727"/>
        <c:scaling>
          <c:orientation val="minMax"/>
        </c:scaling>
        <c:delete val="0"/>
        <c:axPos val="b"/>
        <c:numFmt formatCode="mm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7551"/>
        <c:crosses val="autoZero"/>
        <c:auto val="1"/>
        <c:lblOffset val="100"/>
        <c:baseTimeUnit val="months"/>
        <c:majorUnit val="2"/>
        <c:majorTimeUnit val="months"/>
      </c:dateAx>
      <c:valAx>
        <c:axId val="1324227551"/>
        <c:scaling>
          <c:orientation val="minMax"/>
          <c:max val="25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511700600885251"/>
          <c:y val="0.18326326473897539"/>
          <c:w val="0.59039504187674863"/>
          <c:h val="0.133507361015088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068950245808305E-2"/>
          <c:y val="0.20471552320143152"/>
          <c:w val="0.88929750062821966"/>
          <c:h val="0.6632200035246111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Чарты!$G$70</c:f>
              <c:strCache>
                <c:ptCount val="1"/>
                <c:pt idx="0">
                  <c:v>Домохозяйства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'деп + кр'!$A$8:$A$41</c15:sqref>
                  </c15:fullRef>
                </c:ext>
              </c:extLst>
              <c:f>'деп + кр'!$A$15:$A$38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'деп + кр'!$I$8:$I$41</c15:sqref>
                  </c15:fullRef>
                </c:ext>
              </c:extLst>
              <c:f>'деп + кр'!$I$15:$I$38</c:f>
              <c:numCache>
                <c:formatCode>0</c:formatCode>
                <c:ptCount val="24"/>
                <c:pt idx="0">
                  <c:v>-18.37008340717</c:v>
                </c:pt>
                <c:pt idx="1">
                  <c:v>-0.42688079047002248</c:v>
                </c:pt>
                <c:pt idx="2">
                  <c:v>65.601865588320038</c:v>
                </c:pt>
                <c:pt idx="3">
                  <c:v>7.9919604778800135</c:v>
                </c:pt>
                <c:pt idx="4">
                  <c:v>-2.4760115311399886</c:v>
                </c:pt>
                <c:pt idx="5">
                  <c:v>26.304247832140049</c:v>
                </c:pt>
                <c:pt idx="6">
                  <c:v>-1.2188918792400045</c:v>
                </c:pt>
                <c:pt idx="7">
                  <c:v>5.9377617498399786</c:v>
                </c:pt>
                <c:pt idx="8">
                  <c:v>7.1213269876100185</c:v>
                </c:pt>
                <c:pt idx="9">
                  <c:v>0.24506855981996978</c:v>
                </c:pt>
                <c:pt idx="10">
                  <c:v>12.255308613969987</c:v>
                </c:pt>
                <c:pt idx="11">
                  <c:v>32.582376891809986</c:v>
                </c:pt>
                <c:pt idx="12">
                  <c:v>-12.360582957070051</c:v>
                </c:pt>
                <c:pt idx="13">
                  <c:v>5.73700000000008</c:v>
                </c:pt>
                <c:pt idx="14">
                  <c:v>2.9589999999999463</c:v>
                </c:pt>
                <c:pt idx="15">
                  <c:v>7.3039999999999736</c:v>
                </c:pt>
                <c:pt idx="16">
                  <c:v>11.118000000000052</c:v>
                </c:pt>
                <c:pt idx="17">
                  <c:v>26.269999999999982</c:v>
                </c:pt>
                <c:pt idx="18">
                  <c:v>5.6159999999999854</c:v>
                </c:pt>
                <c:pt idx="19">
                  <c:v>8.1309999999999718</c:v>
                </c:pt>
                <c:pt idx="20">
                  <c:v>15.403999999999996</c:v>
                </c:pt>
                <c:pt idx="21">
                  <c:v>-0.9819999999999709</c:v>
                </c:pt>
                <c:pt idx="22" formatCode="General">
                  <c:v>20.6</c:v>
                </c:pt>
                <c:pt idx="23">
                  <c:v>39.531002000000001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FCC-422F-9F72-4AFC07900E92}"/>
            </c:ext>
          </c:extLst>
        </c:ser>
        <c:ser>
          <c:idx val="1"/>
          <c:order val="1"/>
          <c:tx>
            <c:strRef>
              <c:f>Чарты!$G$69</c:f>
              <c:strCache>
                <c:ptCount val="1"/>
                <c:pt idx="0">
                  <c:v>Корпоративный сектор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'деп + кр'!$A$8:$A$41</c15:sqref>
                  </c15:fullRef>
                </c:ext>
              </c:extLst>
              <c:f>'деп + кр'!$A$15:$A$38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'деп + кр'!$J$8:$J$41</c15:sqref>
                  </c15:fullRef>
                </c:ext>
              </c:extLst>
              <c:f>'деп + кр'!$J$15:$J$38</c:f>
              <c:numCache>
                <c:formatCode>0</c:formatCode>
                <c:ptCount val="24"/>
                <c:pt idx="0">
                  <c:v>-37.660159715269856</c:v>
                </c:pt>
                <c:pt idx="1">
                  <c:v>-38.582802237330043</c:v>
                </c:pt>
                <c:pt idx="2">
                  <c:v>-0.30787482349001039</c:v>
                </c:pt>
                <c:pt idx="3">
                  <c:v>33.66982705741998</c:v>
                </c:pt>
                <c:pt idx="4">
                  <c:v>-3.046830657619978</c:v>
                </c:pt>
                <c:pt idx="5">
                  <c:v>-11.009526715650054</c:v>
                </c:pt>
                <c:pt idx="6">
                  <c:v>-25.464868674549962</c:v>
                </c:pt>
                <c:pt idx="7">
                  <c:v>11.662323191289943</c:v>
                </c:pt>
                <c:pt idx="8">
                  <c:v>28.178677031529958</c:v>
                </c:pt>
                <c:pt idx="9">
                  <c:v>26.612601150290175</c:v>
                </c:pt>
                <c:pt idx="10">
                  <c:v>13.70881820990985</c:v>
                </c:pt>
                <c:pt idx="11">
                  <c:v>56.342249374150015</c:v>
                </c:pt>
                <c:pt idx="12">
                  <c:v>2.6260931503900338</c:v>
                </c:pt>
                <c:pt idx="13">
                  <c:v>21.791000000000054</c:v>
                </c:pt>
                <c:pt idx="14">
                  <c:v>19.148000000000025</c:v>
                </c:pt>
                <c:pt idx="15">
                  <c:v>36.182999999999993</c:v>
                </c:pt>
                <c:pt idx="16">
                  <c:v>28.787999999999897</c:v>
                </c:pt>
                <c:pt idx="17">
                  <c:v>20.841000000000008</c:v>
                </c:pt>
                <c:pt idx="18">
                  <c:v>37.84800000000007</c:v>
                </c:pt>
                <c:pt idx="19">
                  <c:v>-8.7280000000000655</c:v>
                </c:pt>
                <c:pt idx="20">
                  <c:v>5.8280000000000882</c:v>
                </c:pt>
                <c:pt idx="21">
                  <c:v>9.9409999999999172</c:v>
                </c:pt>
                <c:pt idx="22" formatCode="General">
                  <c:v>31.5</c:v>
                </c:pt>
                <c:pt idx="23">
                  <c:v>87.372455000000002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FCC-422F-9F72-4AFC07900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100"/>
        <c:axId val="1324221727"/>
        <c:axId val="132422755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'деп + кр'!$K$2</c15:sqref>
                        </c15:formulaRef>
                      </c:ext>
                    </c:extLst>
                    <c:strCache>
                      <c:ptCount val="1"/>
                      <c:pt idx="0">
                        <c:v>Гривневі кредити домашніх господарств, млн грн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'деп + кр'!$A$8:$A$41</c15:sqref>
                        </c15:fullRef>
                        <c15:formulaRef>
                          <c15:sqref>'деп + кр'!$A$15:$A$38</c15:sqref>
                        </c15:formulaRef>
                      </c:ext>
                    </c:extLst>
                    <c:numCache>
                      <c:formatCode>mmm\-yy</c:formatCode>
                      <c:ptCount val="24"/>
                      <c:pt idx="0">
                        <c:v>44562</c:v>
                      </c:pt>
                      <c:pt idx="1">
                        <c:v>44593</c:v>
                      </c:pt>
                      <c:pt idx="2">
                        <c:v>44621</c:v>
                      </c:pt>
                      <c:pt idx="3">
                        <c:v>44652</c:v>
                      </c:pt>
                      <c:pt idx="4">
                        <c:v>44682</c:v>
                      </c:pt>
                      <c:pt idx="5">
                        <c:v>44713</c:v>
                      </c:pt>
                      <c:pt idx="6">
                        <c:v>44743</c:v>
                      </c:pt>
                      <c:pt idx="7">
                        <c:v>44774</c:v>
                      </c:pt>
                      <c:pt idx="8">
                        <c:v>44805</c:v>
                      </c:pt>
                      <c:pt idx="9">
                        <c:v>44835</c:v>
                      </c:pt>
                      <c:pt idx="10">
                        <c:v>44866</c:v>
                      </c:pt>
                      <c:pt idx="11">
                        <c:v>44896</c:v>
                      </c:pt>
                      <c:pt idx="12">
                        <c:v>44927</c:v>
                      </c:pt>
                      <c:pt idx="13">
                        <c:v>44958</c:v>
                      </c:pt>
                      <c:pt idx="14">
                        <c:v>44986</c:v>
                      </c:pt>
                      <c:pt idx="15">
                        <c:v>45017</c:v>
                      </c:pt>
                      <c:pt idx="16">
                        <c:v>45047</c:v>
                      </c:pt>
                      <c:pt idx="17">
                        <c:v>45078</c:v>
                      </c:pt>
                      <c:pt idx="18">
                        <c:v>45108</c:v>
                      </c:pt>
                      <c:pt idx="19">
                        <c:v>45139</c:v>
                      </c:pt>
                      <c:pt idx="20">
                        <c:v>45170</c:v>
                      </c:pt>
                      <c:pt idx="21">
                        <c:v>45200</c:v>
                      </c:pt>
                      <c:pt idx="22">
                        <c:v>45231</c:v>
                      </c:pt>
                      <c:pt idx="23">
                        <c:v>45261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'деп + кр'!$K$3:$K$36</c15:sqref>
                        </c15:fullRef>
                        <c15:formulaRef>
                          <c15:sqref>'деп + кр'!$K$10:$K$33</c15:sqref>
                        </c15:formulaRef>
                      </c:ext>
                    </c:extLst>
                    <c:numCache>
                      <c:formatCode>0</c:formatCode>
                      <c:ptCount val="24"/>
                      <c:pt idx="0">
                        <c:v>7.324552677110006</c:v>
                      </c:pt>
                      <c:pt idx="1">
                        <c:v>4.0099873966200335</c:v>
                      </c:pt>
                      <c:pt idx="2">
                        <c:v>3.8731241598399606</c:v>
                      </c:pt>
                      <c:pt idx="3">
                        <c:v>7.2066905596500135</c:v>
                      </c:pt>
                      <c:pt idx="4">
                        <c:v>3.3611036799499345</c:v>
                      </c:pt>
                      <c:pt idx="5">
                        <c:v>6.9423741280300248</c:v>
                      </c:pt>
                      <c:pt idx="6">
                        <c:v>6.6600980199000048</c:v>
                      </c:pt>
                      <c:pt idx="7">
                        <c:v>-5.1155913649899674</c:v>
                      </c:pt>
                      <c:pt idx="8">
                        <c:v>-3.2407849176999832</c:v>
                      </c:pt>
                      <c:pt idx="9">
                        <c:v>-2.8671360687100673</c:v>
                      </c:pt>
                      <c:pt idx="10">
                        <c:v>-6.316376428490031</c:v>
                      </c:pt>
                      <c:pt idx="11">
                        <c:v>-3.4904364236499248</c:v>
                      </c:pt>
                      <c:pt idx="12">
                        <c:v>-2.8201008145599928</c:v>
                      </c:pt>
                      <c:pt idx="13">
                        <c:v>-3.1505590641499737</c:v>
                      </c:pt>
                      <c:pt idx="14">
                        <c:v>-3.730167468840051</c:v>
                      </c:pt>
                      <c:pt idx="15">
                        <c:v>-1.2320235279900089</c:v>
                      </c:pt>
                      <c:pt idx="16">
                        <c:v>-6.5610451345700369</c:v>
                      </c:pt>
                      <c:pt idx="17">
                        <c:v>0.44198690350003744</c:v>
                      </c:pt>
                      <c:pt idx="18">
                        <c:v>-4.3859999999999957</c:v>
                      </c:pt>
                      <c:pt idx="19">
                        <c:v>1.8000000000000682E-2</c:v>
                      </c:pt>
                      <c:pt idx="20">
                        <c:v>-0.34100000000000819</c:v>
                      </c:pt>
                      <c:pt idx="21">
                        <c:v>3</c:v>
                      </c:pt>
                      <c:pt idx="22">
                        <c:v>0.10900000000000887</c:v>
                      </c:pt>
                      <c:pt idx="23">
                        <c:v>2.1380000000000052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FCC-422F-9F72-4AFC07900E9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'деп + кр'!$L$2</c15:sqref>
                        </c15:formulaRef>
                      </c:ext>
                    </c:extLst>
                    <c:strCache>
                      <c:ptCount val="1"/>
                      <c:pt idx="0">
                        <c:v>Гривневі кредити корпоративного сектору, млн грн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'деп + кр'!$A$8:$A$41</c15:sqref>
                        </c15:fullRef>
                        <c15:formulaRef>
                          <c15:sqref>'деп + кр'!$A$15:$A$38</c15:sqref>
                        </c15:formulaRef>
                      </c:ext>
                    </c:extLst>
                    <c:numCache>
                      <c:formatCode>mmm\-yy</c:formatCode>
                      <c:ptCount val="24"/>
                      <c:pt idx="0">
                        <c:v>44562</c:v>
                      </c:pt>
                      <c:pt idx="1">
                        <c:v>44593</c:v>
                      </c:pt>
                      <c:pt idx="2">
                        <c:v>44621</c:v>
                      </c:pt>
                      <c:pt idx="3">
                        <c:v>44652</c:v>
                      </c:pt>
                      <c:pt idx="4">
                        <c:v>44682</c:v>
                      </c:pt>
                      <c:pt idx="5">
                        <c:v>44713</c:v>
                      </c:pt>
                      <c:pt idx="6">
                        <c:v>44743</c:v>
                      </c:pt>
                      <c:pt idx="7">
                        <c:v>44774</c:v>
                      </c:pt>
                      <c:pt idx="8">
                        <c:v>44805</c:v>
                      </c:pt>
                      <c:pt idx="9">
                        <c:v>44835</c:v>
                      </c:pt>
                      <c:pt idx="10">
                        <c:v>44866</c:v>
                      </c:pt>
                      <c:pt idx="11">
                        <c:v>44896</c:v>
                      </c:pt>
                      <c:pt idx="12">
                        <c:v>44927</c:v>
                      </c:pt>
                      <c:pt idx="13">
                        <c:v>44958</c:v>
                      </c:pt>
                      <c:pt idx="14">
                        <c:v>44986</c:v>
                      </c:pt>
                      <c:pt idx="15">
                        <c:v>45017</c:v>
                      </c:pt>
                      <c:pt idx="16">
                        <c:v>45047</c:v>
                      </c:pt>
                      <c:pt idx="17">
                        <c:v>45078</c:v>
                      </c:pt>
                      <c:pt idx="18">
                        <c:v>45108</c:v>
                      </c:pt>
                      <c:pt idx="19">
                        <c:v>45139</c:v>
                      </c:pt>
                      <c:pt idx="20">
                        <c:v>45170</c:v>
                      </c:pt>
                      <c:pt idx="21">
                        <c:v>45200</c:v>
                      </c:pt>
                      <c:pt idx="22">
                        <c:v>45231</c:v>
                      </c:pt>
                      <c:pt idx="23">
                        <c:v>45261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'деп + кр'!$L$3:$L$36</c15:sqref>
                        </c15:fullRef>
                        <c15:formulaRef>
                          <c15:sqref>'деп + кр'!$L$10:$L$33</c15:sqref>
                        </c15:formulaRef>
                      </c:ext>
                    </c:extLst>
                    <c:numCache>
                      <c:formatCode>0</c:formatCode>
                      <c:ptCount val="24"/>
                      <c:pt idx="0">
                        <c:v>16.540566421829965</c:v>
                      </c:pt>
                      <c:pt idx="1">
                        <c:v>10.542170092480092</c:v>
                      </c:pt>
                      <c:pt idx="2">
                        <c:v>5.5515358673200126</c:v>
                      </c:pt>
                      <c:pt idx="3">
                        <c:v>8.9089100373698784</c:v>
                      </c:pt>
                      <c:pt idx="4">
                        <c:v>-9.9823711711098895</c:v>
                      </c:pt>
                      <c:pt idx="5">
                        <c:v>3.1385645799499571</c:v>
                      </c:pt>
                      <c:pt idx="6">
                        <c:v>10.431218318300012</c:v>
                      </c:pt>
                      <c:pt idx="7">
                        <c:v>2.8807501323000224</c:v>
                      </c:pt>
                      <c:pt idx="8">
                        <c:v>11.618046602529944</c:v>
                      </c:pt>
                      <c:pt idx="9">
                        <c:v>17.720661421079967</c:v>
                      </c:pt>
                      <c:pt idx="10">
                        <c:v>-1.3480577860099174</c:v>
                      </c:pt>
                      <c:pt idx="11">
                        <c:v>-2.8390117713800009</c:v>
                      </c:pt>
                      <c:pt idx="12">
                        <c:v>-0.91610343655997895</c:v>
                      </c:pt>
                      <c:pt idx="13">
                        <c:v>-4.1920452171899569</c:v>
                      </c:pt>
                      <c:pt idx="14">
                        <c:v>-5.4482604423701559</c:v>
                      </c:pt>
                      <c:pt idx="15">
                        <c:v>-5.0079341135399318</c:v>
                      </c:pt>
                      <c:pt idx="16">
                        <c:v>-9.6132189909200179</c:v>
                      </c:pt>
                      <c:pt idx="17">
                        <c:v>-5.3580154272999607</c:v>
                      </c:pt>
                      <c:pt idx="18">
                        <c:v>-1.45799999999997</c:v>
                      </c:pt>
                      <c:pt idx="19">
                        <c:v>-8.5950000000000273</c:v>
                      </c:pt>
                      <c:pt idx="20">
                        <c:v>-7.5010000000000332</c:v>
                      </c:pt>
                      <c:pt idx="21" formatCode="0.0">
                        <c:v>-3.9359999999999786</c:v>
                      </c:pt>
                      <c:pt idx="22" formatCode="0.0">
                        <c:v>1.9510000000000218</c:v>
                      </c:pt>
                      <c:pt idx="23" formatCode="0.0">
                        <c:v>1.339999999999975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FCC-422F-9F72-4AFC07900E92}"/>
                  </c:ext>
                </c:extLst>
              </c15:ser>
            </c15:filteredBarSeries>
          </c:ext>
        </c:extLst>
      </c:barChart>
      <c:dateAx>
        <c:axId val="1324221727"/>
        <c:scaling>
          <c:orientation val="minMax"/>
        </c:scaling>
        <c:delete val="0"/>
        <c:axPos val="b"/>
        <c:numFmt formatCode="mm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7551"/>
        <c:crosses val="autoZero"/>
        <c:auto val="1"/>
        <c:lblOffset val="100"/>
        <c:baseTimeUnit val="months"/>
        <c:majorUnit val="2"/>
        <c:majorTimeUnit val="months"/>
      </c:dateAx>
      <c:valAx>
        <c:axId val="1324227551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890868831539292"/>
          <c:y val="0.6620935682622312"/>
          <c:w val="0.56841412982622708"/>
          <c:h val="0.160407939864709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64477</xdr:colOff>
      <xdr:row>32</xdr:row>
      <xdr:rowOff>140678</xdr:rowOff>
    </xdr:from>
    <xdr:to>
      <xdr:col>4</xdr:col>
      <xdr:colOff>507183</xdr:colOff>
      <xdr:row>42</xdr:row>
      <xdr:rowOff>167057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730F2C41-1A5D-4329-9E08-A081FA5D68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191025</xdr:colOff>
      <xdr:row>48</xdr:row>
      <xdr:rowOff>92754</xdr:rowOff>
    </xdr:from>
    <xdr:to>
      <xdr:col>4</xdr:col>
      <xdr:colOff>609557</xdr:colOff>
      <xdr:row>59</xdr:row>
      <xdr:rowOff>26206</xdr:rowOff>
    </xdr:to>
    <xdr:graphicFrame macro="">
      <xdr:nvGraphicFramePr>
        <xdr:cNvPr id="12" name="Диаграмма 2">
          <a:extLst>
            <a:ext uri="{FF2B5EF4-FFF2-40B4-BE49-F238E27FC236}">
              <a16:creationId xmlns:a16="http://schemas.microsoft.com/office/drawing/2014/main" id="{FA0BEB15-6055-46C7-AD74-7C3025969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absoluteAnchor>
    <xdr:pos x="80387" y="3865015"/>
    <xdr:ext cx="3768587" cy="2360544"/>
    <xdr:graphicFrame macro="">
      <xdr:nvGraphicFramePr>
        <xdr:cNvPr id="7" name="Диаграмма 2">
          <a:extLst>
            <a:ext uri="{FF2B5EF4-FFF2-40B4-BE49-F238E27FC236}">
              <a16:creationId xmlns:a16="http://schemas.microsoft.com/office/drawing/2014/main" id="{F8210376-7127-4C67-A8B3-BAD6407494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37394" y="598019"/>
    <xdr:ext cx="3768587" cy="2360544"/>
    <xdr:graphicFrame macro="">
      <xdr:nvGraphicFramePr>
        <xdr:cNvPr id="13" name="Диаграмма 2">
          <a:extLst>
            <a:ext uri="{FF2B5EF4-FFF2-40B4-BE49-F238E27FC236}">
              <a16:creationId xmlns:a16="http://schemas.microsoft.com/office/drawing/2014/main" id="{88F6B3EE-C443-445E-81E9-D33E453F7D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twoCellAnchor>
    <xdr:from>
      <xdr:col>0</xdr:col>
      <xdr:colOff>0</xdr:colOff>
      <xdr:row>96</xdr:row>
      <xdr:rowOff>57215</xdr:rowOff>
    </xdr:from>
    <xdr:to>
      <xdr:col>3</xdr:col>
      <xdr:colOff>327190</xdr:colOff>
      <xdr:row>109</xdr:row>
      <xdr:rowOff>112304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A1CEC730-982F-4B2C-A9C1-F88D9104E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277681</xdr:colOff>
      <xdr:row>96</xdr:row>
      <xdr:rowOff>68284</xdr:rowOff>
    </xdr:from>
    <xdr:to>
      <xdr:col>6</xdr:col>
      <xdr:colOff>469833</xdr:colOff>
      <xdr:row>109</xdr:row>
      <xdr:rowOff>123373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4C10820E-35F4-4728-AA27-2C9D3BB065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509073</xdr:colOff>
      <xdr:row>96</xdr:row>
      <xdr:rowOff>43544</xdr:rowOff>
    </xdr:from>
    <xdr:to>
      <xdr:col>10</xdr:col>
      <xdr:colOff>45326</xdr:colOff>
      <xdr:row>109</xdr:row>
      <xdr:rowOff>98633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E1D0B83E-BFDE-4A66-A30D-711BA008F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absoluteAnchor>
    <xdr:pos x="273284" y="13958836"/>
    <xdr:ext cx="3628147" cy="2360544"/>
    <xdr:graphicFrame macro="">
      <xdr:nvGraphicFramePr>
        <xdr:cNvPr id="15" name="Диаграмма 2">
          <a:extLst>
            <a:ext uri="{FF2B5EF4-FFF2-40B4-BE49-F238E27FC236}">
              <a16:creationId xmlns:a16="http://schemas.microsoft.com/office/drawing/2014/main" id="{0D66F322-37CD-4D91-992A-3FAFF9A772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absoluteAnchor>
  <xdr:absoluteAnchor>
    <xdr:pos x="260982" y="17577432"/>
    <xdr:ext cx="3568678" cy="2360544"/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BA565F1-3118-4055-BC86-620A530DF8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0.19983</cdr:x>
      <cdr:y>0.19009</cdr:y>
    </cdr:from>
    <cdr:to>
      <cdr:x>0.67584</cdr:x>
      <cdr:y>0.27309</cdr:y>
    </cdr:to>
    <cdr:sp macro="" textlink="Чарты!$G$40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786A4DC-F659-4F2A-AD7C-7BC3555405ED}"/>
            </a:ext>
          </a:extLst>
        </cdr:cNvPr>
        <cdr:cNvSpPr txBox="1"/>
      </cdr:nvSpPr>
      <cdr:spPr>
        <a:xfrm xmlns:a="http://schemas.openxmlformats.org/drawingml/2006/main">
          <a:off x="720969" y="416168"/>
          <a:ext cx="1717431" cy="181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DB567E1-DECB-4AC6-80DA-3AABEFBB50E3}" type="TxLink">
            <a:rPr lang="ru-RU" sz="700" b="0" i="0" u="none" strike="noStrike">
              <a:solidFill>
                <a:schemeClr val="accent3"/>
              </a:solidFill>
              <a:latin typeface="Montserrat"/>
            </a:rPr>
            <a:pPr/>
            <a:t>Учетная ставка, %</a:t>
          </a:fld>
          <a:endParaRPr lang="ru-RU" sz="70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0.41211</cdr:x>
      <cdr:y>0.41946</cdr:y>
    </cdr:from>
    <cdr:to>
      <cdr:x>0.88813</cdr:x>
      <cdr:y>0.50245</cdr:y>
    </cdr:to>
    <cdr:sp macro="" textlink="Чарты!$G$39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03235369-1F63-4041-B7E8-842E35BAB42B}"/>
            </a:ext>
          </a:extLst>
        </cdr:cNvPr>
        <cdr:cNvSpPr txBox="1"/>
      </cdr:nvSpPr>
      <cdr:spPr>
        <a:xfrm xmlns:a="http://schemas.openxmlformats.org/drawingml/2006/main">
          <a:off x="1486876" y="918308"/>
          <a:ext cx="1717431" cy="181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CF6FA2B-E647-452E-AC39-6796FA14240A}" type="TxLink">
            <a:rPr lang="ru-RU" sz="700" b="0" i="0" u="none" strike="noStrike">
              <a:solidFill>
                <a:srgbClr val="7030A0"/>
              </a:solidFill>
              <a:latin typeface="Montserrat"/>
            </a:rPr>
            <a:pPr/>
            <a:t>Кредиты бизнесу, грн, %</a:t>
          </a:fld>
          <a:endParaRPr lang="ru-RU" sz="200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0.45598</cdr:x>
      <cdr:y>0.62294</cdr:y>
    </cdr:from>
    <cdr:to>
      <cdr:x>0.93199</cdr:x>
      <cdr:y>0.70593</cdr:y>
    </cdr:to>
    <cdr:sp macro="" textlink="Чарты!$G$38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95CA3D5D-47FB-4529-9AEC-D3A66EE14764}"/>
            </a:ext>
          </a:extLst>
        </cdr:cNvPr>
        <cdr:cNvSpPr txBox="1"/>
      </cdr:nvSpPr>
      <cdr:spPr>
        <a:xfrm xmlns:a="http://schemas.openxmlformats.org/drawingml/2006/main">
          <a:off x="1645138" y="1363785"/>
          <a:ext cx="1717431" cy="181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698A7113-5CF8-4B28-A5B5-0CF791600FF4}" type="TxLink">
            <a:rPr lang="ru-RU" sz="700" b="0" i="0" u="none" strike="noStrike">
              <a:solidFill>
                <a:schemeClr val="accent1"/>
              </a:solidFill>
              <a:latin typeface="Montserrat"/>
            </a:rPr>
            <a:pPr/>
            <a:t>Депозиты физлиц, грн, %</a:t>
          </a:fld>
          <a:endParaRPr lang="ru-RU" sz="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0.42582</cdr:x>
      <cdr:y>0.92276</cdr:y>
    </cdr:from>
    <cdr:to>
      <cdr:x>0.54374</cdr:x>
      <cdr:y>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5593581E-B785-4953-8DCE-D1036B52D88C}"/>
            </a:ext>
          </a:extLst>
        </cdr:cNvPr>
        <cdr:cNvSpPr txBox="1"/>
      </cdr:nvSpPr>
      <cdr:spPr>
        <a:xfrm xmlns:a="http://schemas.openxmlformats.org/drawingml/2006/main">
          <a:off x="1532204" y="2059320"/>
          <a:ext cx="424310" cy="1723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700">
              <a:solidFill>
                <a:schemeClr val="tx1"/>
              </a:solidFill>
            </a:rPr>
            <a:t>2023</a:t>
          </a:r>
        </a:p>
      </cdr:txBody>
    </cdr:sp>
  </cdr:relSizeAnchor>
  <cdr:relSizeAnchor xmlns:cdr="http://schemas.openxmlformats.org/drawingml/2006/chartDrawing">
    <cdr:from>
      <cdr:x>0.01837</cdr:x>
      <cdr:y>0.91874</cdr:y>
    </cdr:from>
    <cdr:to>
      <cdr:x>0.1363</cdr:x>
      <cdr:y>0.99598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8395FC44-9587-4F6A-A642-7F83A7F4C067}"/>
            </a:ext>
          </a:extLst>
        </cdr:cNvPr>
        <cdr:cNvSpPr txBox="1"/>
      </cdr:nvSpPr>
      <cdr:spPr>
        <a:xfrm xmlns:a="http://schemas.openxmlformats.org/drawingml/2006/main">
          <a:off x="66086" y="2050355"/>
          <a:ext cx="424345" cy="1723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700">
              <a:solidFill>
                <a:schemeClr val="tx1"/>
              </a:solidFill>
            </a:rPr>
            <a:t>2022</a:t>
          </a:r>
        </a:p>
      </cdr:txBody>
    </cdr:sp>
  </cdr:relSizeAnchor>
  <cdr:relSizeAnchor xmlns:cdr="http://schemas.openxmlformats.org/drawingml/2006/chartDrawing">
    <cdr:from>
      <cdr:x>0.88645</cdr:x>
      <cdr:y>0.91711</cdr:y>
    </cdr:from>
    <cdr:to>
      <cdr:x>1</cdr:x>
      <cdr:y>0.99177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626B2884-DC99-4D3B-BE29-5E07E505240A}"/>
            </a:ext>
          </a:extLst>
        </cdr:cNvPr>
        <cdr:cNvSpPr txBox="1"/>
      </cdr:nvSpPr>
      <cdr:spPr>
        <a:xfrm xmlns:a="http://schemas.openxmlformats.org/drawingml/2006/main">
          <a:off x="3189710" y="2046709"/>
          <a:ext cx="408571" cy="1666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700">
              <a:solidFill>
                <a:schemeClr val="tx1"/>
              </a:solidFill>
            </a:rPr>
            <a:t>2024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0.39812</cdr:x>
      <cdr:y>0.70601</cdr:y>
    </cdr:from>
    <cdr:to>
      <cdr:x>0.87735</cdr:x>
      <cdr:y>0.78465</cdr:y>
    </cdr:to>
    <cdr:sp macro="" textlink="Чарты!$G$55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F117A1F-CC3F-4492-9B0D-5E983340042F}"/>
            </a:ext>
          </a:extLst>
        </cdr:cNvPr>
        <cdr:cNvSpPr txBox="1"/>
      </cdr:nvSpPr>
      <cdr:spPr>
        <a:xfrm xmlns:a="http://schemas.openxmlformats.org/drawingml/2006/main">
          <a:off x="1421948" y="1622600"/>
          <a:ext cx="1711631" cy="180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73805DBE-AF72-4C7D-92F3-F5B2A3CF2E1B}" type="TxLink">
            <a:rPr lang="ru-RU" sz="700" b="0" i="0" u="none" strike="noStrike">
              <a:solidFill>
                <a:srgbClr val="7030A0"/>
              </a:solidFill>
              <a:latin typeface="Montserrat"/>
            </a:rPr>
            <a:pPr algn="r"/>
            <a:t>Инфляция, %</a:t>
          </a:fld>
          <a:endParaRPr lang="ru-RU" sz="100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0.2558</cdr:x>
      <cdr:y>0.54761</cdr:y>
    </cdr:from>
    <cdr:to>
      <cdr:x>0.73502</cdr:x>
      <cdr:y>0.62625</cdr:y>
    </cdr:to>
    <cdr:sp macro="" textlink="Чарты!$G$56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93C4B53-78A6-4CE1-9A54-F2636963A7EB}"/>
            </a:ext>
          </a:extLst>
        </cdr:cNvPr>
        <cdr:cNvSpPr txBox="1"/>
      </cdr:nvSpPr>
      <cdr:spPr>
        <a:xfrm xmlns:a="http://schemas.openxmlformats.org/drawingml/2006/main">
          <a:off x="913612" y="1258551"/>
          <a:ext cx="1711595" cy="180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043D08EE-6061-4E58-925E-9A4CE0415E2C}" type="TxLink">
            <a:rPr lang="ru-RU" sz="700" b="0" i="0" u="none" strike="noStrike">
              <a:solidFill>
                <a:schemeClr val="accent1"/>
              </a:solidFill>
              <a:latin typeface="Montserrat"/>
            </a:rPr>
            <a:pPr/>
            <a:t>Привлечение ОВГЗ (грн), %</a:t>
          </a:fld>
          <a:endParaRPr lang="ru-RU" sz="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0.52078</cdr:x>
      <cdr:y>0.22082</cdr:y>
    </cdr:from>
    <cdr:to>
      <cdr:x>0.83627</cdr:x>
      <cdr:y>0.31821</cdr:y>
    </cdr:to>
    <cdr:sp macro="" textlink="Чарты!$G$40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DB4CF68B-6D52-4BC0-82D0-4786FA5B1F99}"/>
            </a:ext>
          </a:extLst>
        </cdr:cNvPr>
        <cdr:cNvSpPr txBox="1"/>
      </cdr:nvSpPr>
      <cdr:spPr>
        <a:xfrm xmlns:a="http://schemas.openxmlformats.org/drawingml/2006/main">
          <a:off x="1867553" y="521447"/>
          <a:ext cx="1131363" cy="2299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797763D-CFAF-46B5-953D-F45957E034E7}" type="TxLink">
            <a:rPr lang="ru-RU" sz="700" b="0" i="0" u="none" strike="noStrike">
              <a:solidFill>
                <a:schemeClr val="accent3"/>
              </a:solidFill>
              <a:latin typeface="Montserrat"/>
            </a:rPr>
            <a:pPr/>
            <a:t>Учетная ставка, %</a:t>
          </a:fld>
          <a:endParaRPr lang="ru-RU" sz="10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0.50885</cdr:x>
      <cdr:y>0.9267</cdr:y>
    </cdr:from>
    <cdr:to>
      <cdr:x>0.62757</cdr:x>
      <cdr:y>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ABC62BBA-2485-4FCA-AA2F-52E2E35C57C7}"/>
            </a:ext>
          </a:extLst>
        </cdr:cNvPr>
        <cdr:cNvSpPr txBox="1"/>
      </cdr:nvSpPr>
      <cdr:spPr>
        <a:xfrm xmlns:a="http://schemas.openxmlformats.org/drawingml/2006/main">
          <a:off x="1825971" y="2164109"/>
          <a:ext cx="426025" cy="1711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700">
              <a:solidFill>
                <a:schemeClr val="tx1"/>
              </a:solidFill>
            </a:rPr>
            <a:t>2023</a:t>
          </a:r>
        </a:p>
      </cdr:txBody>
    </cdr:sp>
  </cdr:relSizeAnchor>
  <cdr:relSizeAnchor xmlns:cdr="http://schemas.openxmlformats.org/drawingml/2006/chartDrawing">
    <cdr:from>
      <cdr:x>0.02421</cdr:x>
      <cdr:y>0.9267</cdr:y>
    </cdr:from>
    <cdr:to>
      <cdr:x>0.14293</cdr:x>
      <cdr:y>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F49F3BF-1B98-486D-8901-5BED0C705F31}"/>
            </a:ext>
          </a:extLst>
        </cdr:cNvPr>
        <cdr:cNvSpPr txBox="1"/>
      </cdr:nvSpPr>
      <cdr:spPr>
        <a:xfrm xmlns:a="http://schemas.openxmlformats.org/drawingml/2006/main">
          <a:off x="86878" y="2164109"/>
          <a:ext cx="426024" cy="1711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700">
              <a:solidFill>
                <a:schemeClr val="tx1"/>
              </a:solidFill>
            </a:rPr>
            <a:t>2022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0.0853</cdr:x>
      <cdr:y>0.35811</cdr:y>
    </cdr:from>
    <cdr:to>
      <cdr:x>0.70348</cdr:x>
      <cdr:y>0.55987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321469" y="845344"/>
          <a:ext cx="2329656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uk-UA" sz="800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0.0566</cdr:x>
      <cdr:y>0.92849</cdr:y>
    </cdr:from>
    <cdr:to>
      <cdr:x>0.16936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0DBED92E-14D3-4D48-8438-438C2155D887}"/>
            </a:ext>
          </a:extLst>
        </cdr:cNvPr>
        <cdr:cNvSpPr txBox="1"/>
      </cdr:nvSpPr>
      <cdr:spPr>
        <a:xfrm xmlns:a="http://schemas.openxmlformats.org/drawingml/2006/main">
          <a:off x="213319" y="2191741"/>
          <a:ext cx="424946" cy="1688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700">
              <a:solidFill>
                <a:schemeClr val="tx1"/>
              </a:solidFill>
            </a:rPr>
            <a:t>2023</a:t>
          </a:r>
        </a:p>
      </cdr:txBody>
    </cdr:sp>
  </cdr:relSizeAnchor>
  <cdr:relSizeAnchor xmlns:cdr="http://schemas.openxmlformats.org/drawingml/2006/chartDrawing">
    <cdr:from>
      <cdr:x>0.88724</cdr:x>
      <cdr:y>0.92849</cdr:y>
    </cdr:from>
    <cdr:to>
      <cdr:x>1</cdr:x>
      <cdr:y>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28D8877-473A-481F-979C-7A5AE18515B0}"/>
            </a:ext>
          </a:extLst>
        </cdr:cNvPr>
        <cdr:cNvSpPr txBox="1"/>
      </cdr:nvSpPr>
      <cdr:spPr>
        <a:xfrm xmlns:a="http://schemas.openxmlformats.org/drawingml/2006/main">
          <a:off x="3354527" y="2191741"/>
          <a:ext cx="424946" cy="1688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700">
              <a:solidFill>
                <a:schemeClr val="tx1"/>
              </a:solidFill>
            </a:rPr>
            <a:t>2024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0.0853</cdr:x>
      <cdr:y>0.35811</cdr:y>
    </cdr:from>
    <cdr:to>
      <cdr:x>0.70348</cdr:x>
      <cdr:y>0.55987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321469" y="845344"/>
          <a:ext cx="2329656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uk-UA" sz="800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0.43681</cdr:x>
      <cdr:y>0.92849</cdr:y>
    </cdr:from>
    <cdr:to>
      <cdr:x>0.54957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C3DB16D-935F-41B0-88BC-8F55CB12A1F0}"/>
            </a:ext>
          </a:extLst>
        </cdr:cNvPr>
        <cdr:cNvSpPr txBox="1"/>
      </cdr:nvSpPr>
      <cdr:spPr>
        <a:xfrm xmlns:a="http://schemas.openxmlformats.org/drawingml/2006/main">
          <a:off x="1646175" y="2191741"/>
          <a:ext cx="424946" cy="1688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700">
              <a:solidFill>
                <a:schemeClr val="tx1"/>
              </a:solidFill>
            </a:rPr>
            <a:t>2023</a:t>
          </a:r>
        </a:p>
      </cdr:txBody>
    </cdr:sp>
  </cdr:relSizeAnchor>
  <cdr:relSizeAnchor xmlns:cdr="http://schemas.openxmlformats.org/drawingml/2006/chartDrawing">
    <cdr:from>
      <cdr:x>0.04008</cdr:x>
      <cdr:y>0.92849</cdr:y>
    </cdr:from>
    <cdr:to>
      <cdr:x>0.15284</cdr:x>
      <cdr:y>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87EEA3E1-B196-4B4A-8139-BA28BBFBC03C}"/>
            </a:ext>
          </a:extLst>
        </cdr:cNvPr>
        <cdr:cNvSpPr txBox="1"/>
      </cdr:nvSpPr>
      <cdr:spPr>
        <a:xfrm xmlns:a="http://schemas.openxmlformats.org/drawingml/2006/main">
          <a:off x="151063" y="2191751"/>
          <a:ext cx="424946" cy="1687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700">
              <a:solidFill>
                <a:schemeClr val="tx1"/>
              </a:solidFill>
            </a:rPr>
            <a:t>2022</a:t>
          </a:r>
        </a:p>
      </cdr:txBody>
    </cdr:sp>
  </cdr:relSizeAnchor>
  <cdr:relSizeAnchor xmlns:cdr="http://schemas.openxmlformats.org/drawingml/2006/chartDrawing">
    <cdr:from>
      <cdr:x>0.88784</cdr:x>
      <cdr:y>0.92491</cdr:y>
    </cdr:from>
    <cdr:to>
      <cdr:x>1</cdr:x>
      <cdr:y>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C5E33704-0447-4580-BD81-56C7DABEBA4F}"/>
            </a:ext>
          </a:extLst>
        </cdr:cNvPr>
        <cdr:cNvSpPr txBox="1"/>
      </cdr:nvSpPr>
      <cdr:spPr>
        <a:xfrm xmlns:a="http://schemas.openxmlformats.org/drawingml/2006/main">
          <a:off x="3345885" y="2183281"/>
          <a:ext cx="422701" cy="1772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700">
              <a:solidFill>
                <a:schemeClr val="tx1"/>
              </a:solidFill>
            </a:rPr>
            <a:t>2024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0.62396</cdr:x>
      <cdr:y>0.77934</cdr:y>
    </cdr:from>
    <cdr:to>
      <cdr:x>0.98003</cdr:x>
      <cdr:y>0.85338</cdr:y>
    </cdr:to>
    <cdr:sp macro="" textlink="Чарты!$L$103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74D8852-0E14-4474-9881-5D400B3ECE30}"/>
            </a:ext>
          </a:extLst>
        </cdr:cNvPr>
        <cdr:cNvSpPr txBox="1"/>
      </cdr:nvSpPr>
      <cdr:spPr>
        <a:xfrm xmlns:a="http://schemas.openxmlformats.org/drawingml/2006/main">
          <a:off x="1680859" y="2264644"/>
          <a:ext cx="959224" cy="215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fld id="{351BBEA1-80DB-47E3-944E-FA33B33328E1}" type="TxLink">
            <a:rPr lang="ru-RU" sz="800" b="0" i="1" u="none" strike="noStrike">
              <a:solidFill>
                <a:schemeClr val="accent1"/>
              </a:solidFill>
              <a:latin typeface="Montserrat"/>
            </a:rPr>
            <a:pPr algn="r"/>
            <a:t>Украина</a:t>
          </a:fld>
          <a:endParaRPr lang="ru-RU" sz="800" i="1">
            <a:solidFill>
              <a:schemeClr val="accent1"/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0.62132</cdr:x>
      <cdr:y>0.78257</cdr:y>
    </cdr:from>
    <cdr:to>
      <cdr:x>0.97747</cdr:x>
      <cdr:y>0.85661</cdr:y>
    </cdr:to>
    <cdr:sp macro="" textlink="Чарты!$L$10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A1BB129-6BCA-4DBE-A24A-9CE56EA5E1C3}"/>
            </a:ext>
          </a:extLst>
        </cdr:cNvPr>
        <cdr:cNvSpPr txBox="1"/>
      </cdr:nvSpPr>
      <cdr:spPr>
        <a:xfrm xmlns:a="http://schemas.openxmlformats.org/drawingml/2006/main">
          <a:off x="1673412" y="2274047"/>
          <a:ext cx="959224" cy="215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781E4843-6027-4F91-ACD4-3203AE68180D}" type="TxLink">
            <a:rPr lang="ru-RU" sz="800" b="0" i="1" u="none" strike="noStrike">
              <a:solidFill>
                <a:schemeClr val="accent1"/>
              </a:solidFill>
              <a:latin typeface="Montserrat"/>
            </a:rPr>
            <a:pPr algn="r"/>
            <a:t>Еврозона</a:t>
          </a:fld>
          <a:endParaRPr lang="ru-RU" sz="400" i="1">
            <a:solidFill>
              <a:schemeClr val="accent1"/>
            </a:solidFill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0.62499</cdr:x>
      <cdr:y>0.78566</cdr:y>
    </cdr:from>
    <cdr:to>
      <cdr:x>0.98134</cdr:x>
      <cdr:y>0.8597</cdr:y>
    </cdr:to>
    <cdr:sp macro="" textlink="Чарты!$L$105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78A109-9B99-4C60-8900-6F7A58ABD213}"/>
            </a:ext>
          </a:extLst>
        </cdr:cNvPr>
        <cdr:cNvSpPr txBox="1"/>
      </cdr:nvSpPr>
      <cdr:spPr>
        <a:xfrm xmlns:a="http://schemas.openxmlformats.org/drawingml/2006/main">
          <a:off x="1682377" y="2283012"/>
          <a:ext cx="959224" cy="215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286FE8F7-1A82-4BB4-883B-2A3123713C52}" type="TxLink">
            <a:rPr lang="ru-RU" sz="800" b="0" i="1" u="none" strike="noStrike">
              <a:solidFill>
                <a:schemeClr val="accent1"/>
              </a:solidFill>
              <a:latin typeface="Montserrat"/>
            </a:rPr>
            <a:pPr algn="r"/>
            <a:t>США</a:t>
          </a:fld>
          <a:endParaRPr lang="ru-RU" sz="100" i="1">
            <a:solidFill>
              <a:schemeClr val="accent1"/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0.0853</cdr:x>
      <cdr:y>0.35811</cdr:y>
    </cdr:from>
    <cdr:to>
      <cdr:x>0.70348</cdr:x>
      <cdr:y>0.55987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321469" y="845344"/>
          <a:ext cx="2329656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uk-UA" sz="800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0.02323</cdr:x>
      <cdr:y>0.92359</cdr:y>
    </cdr:from>
    <cdr:to>
      <cdr:x>0.14309</cdr:x>
      <cdr:y>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EFDD3405-802F-479B-AF98-E976773AE5D2}"/>
            </a:ext>
          </a:extLst>
        </cdr:cNvPr>
        <cdr:cNvSpPr txBox="1"/>
      </cdr:nvSpPr>
      <cdr:spPr>
        <a:xfrm xmlns:a="http://schemas.openxmlformats.org/drawingml/2006/main">
          <a:off x="84295" y="2180175"/>
          <a:ext cx="434870" cy="1803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ru-RU" sz="700" b="0" i="0" u="none" strike="noStrike">
              <a:solidFill>
                <a:schemeClr val="tx1"/>
              </a:solidFill>
              <a:latin typeface="Montserrat"/>
            </a:rPr>
            <a:t>2022</a:t>
          </a:r>
          <a:endParaRPr lang="ru-RU" sz="1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0.48483</cdr:x>
      <cdr:y>0.92359</cdr:y>
    </cdr:from>
    <cdr:to>
      <cdr:x>0.60469</cdr:x>
      <cdr:y>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1D2011C-ED4D-42E4-8E29-E8DC487B79DB}"/>
            </a:ext>
          </a:extLst>
        </cdr:cNvPr>
        <cdr:cNvSpPr txBox="1"/>
      </cdr:nvSpPr>
      <cdr:spPr>
        <a:xfrm xmlns:a="http://schemas.openxmlformats.org/drawingml/2006/main">
          <a:off x="1759019" y="2180175"/>
          <a:ext cx="434870" cy="1803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ru-RU" sz="700" b="0" i="0" u="none" strike="noStrike">
              <a:solidFill>
                <a:schemeClr val="tx1"/>
              </a:solidFill>
              <a:latin typeface="Montserrat"/>
            </a:rPr>
            <a:t>2023</a:t>
          </a:r>
          <a:endParaRPr lang="ru-RU" sz="1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0.03359</cdr:x>
      <cdr:y>0.16788</cdr:y>
    </cdr:from>
    <cdr:to>
      <cdr:x>0.32263</cdr:x>
      <cdr:y>0.24139</cdr:y>
    </cdr:to>
    <cdr:sp macro="" textlink="Чарты!$G$71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B01D72D3-08FE-4E7B-A8B4-C8A3EC175A30}"/>
            </a:ext>
          </a:extLst>
        </cdr:cNvPr>
        <cdr:cNvSpPr txBox="1"/>
      </cdr:nvSpPr>
      <cdr:spPr>
        <a:xfrm xmlns:a="http://schemas.openxmlformats.org/drawingml/2006/main">
          <a:off x="121873" y="396297"/>
          <a:ext cx="1048693" cy="1735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EADB0F28-EAF5-438C-ACDF-84B8F6AA2F3D}" type="TxLink">
            <a:rPr lang="en-US" sz="700" b="0" i="1" u="none" strike="noStrike">
              <a:solidFill>
                <a:srgbClr val="000000"/>
              </a:solidFill>
              <a:latin typeface="Montserrat"/>
            </a:rPr>
            <a:pPr/>
            <a:t>млрд грн</a:t>
          </a:fld>
          <a:endParaRPr lang="ru-RU" sz="700" i="1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0.0853</cdr:x>
      <cdr:y>0.35811</cdr:y>
    </cdr:from>
    <cdr:to>
      <cdr:x>0.70348</cdr:x>
      <cdr:y>0.55987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321469" y="845344"/>
          <a:ext cx="2329656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uk-UA" sz="800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0.05087</cdr:x>
      <cdr:y>0.15557</cdr:y>
    </cdr:from>
    <cdr:to>
      <cdr:x>0.34473</cdr:x>
      <cdr:y>0.22908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761B088C-E350-4FE4-BE5B-6CB26AE4850B}"/>
            </a:ext>
          </a:extLst>
        </cdr:cNvPr>
        <cdr:cNvSpPr txBox="1"/>
      </cdr:nvSpPr>
      <cdr:spPr>
        <a:xfrm xmlns:a="http://schemas.openxmlformats.org/drawingml/2006/main">
          <a:off x="181549" y="367226"/>
          <a:ext cx="1048691" cy="1735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EADB0F28-EAF5-438C-ACDF-84B8F6AA2F3D}" type="TxLink">
            <a:rPr lang="en-US" sz="700" b="0" i="1" u="none" strike="noStrike">
              <a:solidFill>
                <a:srgbClr val="000000"/>
              </a:solidFill>
              <a:latin typeface="Montserrat"/>
            </a:rPr>
            <a:pPr/>
            <a:t>млрд грн</a:t>
          </a:fld>
          <a:endParaRPr lang="ru-RU" sz="700" i="1"/>
        </a:p>
      </cdr:txBody>
    </cdr:sp>
  </cdr:relSizeAnchor>
  <cdr:relSizeAnchor xmlns:cdr="http://schemas.openxmlformats.org/drawingml/2006/chartDrawing">
    <cdr:from>
      <cdr:x>0.02098</cdr:x>
      <cdr:y>0.9287</cdr:y>
    </cdr:from>
    <cdr:to>
      <cdr:x>0.15943</cdr:x>
      <cdr:y>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4F53B317-6816-4988-949B-9DCC08454BE5}"/>
            </a:ext>
          </a:extLst>
        </cdr:cNvPr>
        <cdr:cNvSpPr txBox="1"/>
      </cdr:nvSpPr>
      <cdr:spPr>
        <a:xfrm xmlns:a="http://schemas.openxmlformats.org/drawingml/2006/main">
          <a:off x="74863" y="2192248"/>
          <a:ext cx="494101" cy="1682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uk-UA" sz="700" b="0" i="0" u="none" strike="noStrike">
              <a:solidFill>
                <a:srgbClr val="000000"/>
              </a:solidFill>
              <a:latin typeface="Montserrat"/>
            </a:rPr>
            <a:t>2022</a:t>
          </a:r>
          <a:endParaRPr lang="ru-RU" sz="700" i="0"/>
        </a:p>
      </cdr:txBody>
    </cdr:sp>
  </cdr:relSizeAnchor>
  <cdr:relSizeAnchor xmlns:cdr="http://schemas.openxmlformats.org/drawingml/2006/chartDrawing">
    <cdr:from>
      <cdr:x>0.48553</cdr:x>
      <cdr:y>0.9287</cdr:y>
    </cdr:from>
    <cdr:to>
      <cdr:x>0.62398</cdr:x>
      <cdr:y>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9979349-A19A-47CD-B11D-32133287A58F}"/>
            </a:ext>
          </a:extLst>
        </cdr:cNvPr>
        <cdr:cNvSpPr txBox="1"/>
      </cdr:nvSpPr>
      <cdr:spPr>
        <a:xfrm xmlns:a="http://schemas.openxmlformats.org/drawingml/2006/main">
          <a:off x="1732692" y="2192249"/>
          <a:ext cx="494101" cy="1682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uk-UA" sz="700" b="0" i="0" u="none" strike="noStrike">
              <a:solidFill>
                <a:srgbClr val="000000"/>
              </a:solidFill>
              <a:latin typeface="Montserrat"/>
            </a:rPr>
            <a:t>2023</a:t>
          </a:r>
          <a:endParaRPr lang="ru-RU" sz="700" i="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Ukraine Economic Outlook">
      <a:dk1>
        <a:sysClr val="windowText" lastClr="000000"/>
      </a:dk1>
      <a:lt1>
        <a:sysClr val="window" lastClr="FFFFFF"/>
      </a:lt1>
      <a:dk2>
        <a:srgbClr val="113442"/>
      </a:dk2>
      <a:lt2>
        <a:srgbClr val="4D656D"/>
      </a:lt2>
      <a:accent1>
        <a:srgbClr val="4CA2C1"/>
      </a:accent1>
      <a:accent2>
        <a:srgbClr val="F37021"/>
      </a:accent2>
      <a:accent3>
        <a:srgbClr val="991C1F"/>
      </a:accent3>
      <a:accent4>
        <a:srgbClr val="43555B"/>
      </a:accent4>
      <a:accent5>
        <a:srgbClr val="1D5E76"/>
      </a:accent5>
      <a:accent6>
        <a:srgbClr val="70AD47"/>
      </a:accent6>
      <a:hlink>
        <a:srgbClr val="0563C1"/>
      </a:hlink>
      <a:folHlink>
        <a:srgbClr val="954F72"/>
      </a:folHlink>
    </a:clrScheme>
    <a:fontScheme name="Ukraine Economic Outlook">
      <a:majorFont>
        <a:latin typeface="Montserrat ExtraBold"/>
        <a:ea typeface=""/>
        <a:cs typeface=""/>
      </a:majorFont>
      <a:minorFont>
        <a:latin typeface="Montserrat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Темные синие цвета">
    <a:dk1>
      <a:sysClr val="windowText" lastClr="000000"/>
    </a:dk1>
    <a:lt1>
      <a:sysClr val="window" lastClr="FFFFFF"/>
    </a:lt1>
    <a:dk2>
      <a:srgbClr val="113442"/>
    </a:dk2>
    <a:lt2>
      <a:srgbClr val="4D656D"/>
    </a:lt2>
    <a:accent1>
      <a:srgbClr val="337B95"/>
    </a:accent1>
    <a:accent2>
      <a:srgbClr val="000000"/>
    </a:accent2>
    <a:accent3>
      <a:srgbClr val="70AD47"/>
    </a:accent3>
    <a:accent4>
      <a:srgbClr val="1D5E76"/>
    </a:accent4>
    <a:accent5>
      <a:srgbClr val="0563C1"/>
    </a:accent5>
    <a:accent6>
      <a:srgbClr val="991C1F"/>
    </a:accent6>
    <a:hlink>
      <a:srgbClr val="0563C1"/>
    </a:hlink>
    <a:folHlink>
      <a:srgbClr val="954F72"/>
    </a:folHlink>
  </a:clrScheme>
  <a:fontScheme name="Montserrat + Fira Sans">
    <a:majorFont>
      <a:latin typeface="Montserrat Light"/>
      <a:ea typeface=""/>
      <a:cs typeface=""/>
    </a:majorFont>
    <a:minorFont>
      <a:latin typeface="Fira Sans Condensed ExtraLight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Темные синие цвета">
    <a:dk1>
      <a:sysClr val="windowText" lastClr="000000"/>
    </a:dk1>
    <a:lt1>
      <a:sysClr val="window" lastClr="FFFFFF"/>
    </a:lt1>
    <a:dk2>
      <a:srgbClr val="113442"/>
    </a:dk2>
    <a:lt2>
      <a:srgbClr val="4D656D"/>
    </a:lt2>
    <a:accent1>
      <a:srgbClr val="337B95"/>
    </a:accent1>
    <a:accent2>
      <a:srgbClr val="000000"/>
    </a:accent2>
    <a:accent3>
      <a:srgbClr val="70AD47"/>
    </a:accent3>
    <a:accent4>
      <a:srgbClr val="1D5E76"/>
    </a:accent4>
    <a:accent5>
      <a:srgbClr val="0563C1"/>
    </a:accent5>
    <a:accent6>
      <a:srgbClr val="991C1F"/>
    </a:accent6>
    <a:hlink>
      <a:srgbClr val="0563C1"/>
    </a:hlink>
    <a:folHlink>
      <a:srgbClr val="954F72"/>
    </a:folHlink>
  </a:clrScheme>
  <a:fontScheme name="Montserrat + Fira Sans">
    <a:majorFont>
      <a:latin typeface="Montserrat Light"/>
      <a:ea typeface=""/>
      <a:cs typeface=""/>
    </a:majorFont>
    <a:minorFont>
      <a:latin typeface="Fira Sans Condensed ExtraLight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Темные синие цвета">
    <a:dk1>
      <a:sysClr val="windowText" lastClr="000000"/>
    </a:dk1>
    <a:lt1>
      <a:sysClr val="window" lastClr="FFFFFF"/>
    </a:lt1>
    <a:dk2>
      <a:srgbClr val="113442"/>
    </a:dk2>
    <a:lt2>
      <a:srgbClr val="4D656D"/>
    </a:lt2>
    <a:accent1>
      <a:srgbClr val="337B95"/>
    </a:accent1>
    <a:accent2>
      <a:srgbClr val="000000"/>
    </a:accent2>
    <a:accent3>
      <a:srgbClr val="70AD47"/>
    </a:accent3>
    <a:accent4>
      <a:srgbClr val="1D5E76"/>
    </a:accent4>
    <a:accent5>
      <a:srgbClr val="0563C1"/>
    </a:accent5>
    <a:accent6>
      <a:srgbClr val="991C1F"/>
    </a:accent6>
    <a:hlink>
      <a:srgbClr val="0563C1"/>
    </a:hlink>
    <a:folHlink>
      <a:srgbClr val="954F72"/>
    </a:folHlink>
  </a:clrScheme>
  <a:fontScheme name="Montserrat + Fira Sans">
    <a:majorFont>
      <a:latin typeface="Montserrat Light"/>
      <a:ea typeface=""/>
      <a:cs typeface=""/>
    </a:majorFont>
    <a:minorFont>
      <a:latin typeface="Fira Sans Condensed ExtraLight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"/>
  <sheetViews>
    <sheetView topLeftCell="A88" zoomScale="130" zoomScaleNormal="130" workbookViewId="0">
      <selection activeCell="H20" sqref="H20"/>
    </sheetView>
  </sheetViews>
  <sheetFormatPr defaultRowHeight="18"/>
  <cols>
    <col min="5" max="5" width="10.09765625" customWidth="1"/>
  </cols>
  <sheetData>
    <row r="1" spans="1:14">
      <c r="A1" s="14" t="s">
        <v>16</v>
      </c>
      <c r="B1" s="14" t="s">
        <v>12</v>
      </c>
    </row>
    <row r="2" spans="1:14">
      <c r="A2" s="10" t="s">
        <v>26</v>
      </c>
      <c r="B2" s="10"/>
      <c r="C2" s="10"/>
      <c r="D2" s="10"/>
      <c r="E2" s="10"/>
      <c r="F2" s="10"/>
      <c r="G2" s="53" t="s">
        <v>11</v>
      </c>
      <c r="H2" s="53"/>
      <c r="I2" s="5"/>
      <c r="J2" s="5"/>
      <c r="K2" s="5"/>
      <c r="L2" s="5"/>
      <c r="M2" s="5"/>
      <c r="N2" s="5"/>
    </row>
    <row r="3" spans="1:14" ht="18.75">
      <c r="A3" s="5"/>
      <c r="B3" s="5"/>
      <c r="C3" s="5"/>
      <c r="D3" s="5"/>
      <c r="E3" s="5"/>
      <c r="F3" s="5"/>
      <c r="G3" s="11" t="s">
        <v>12</v>
      </c>
      <c r="H3" s="12" t="s">
        <v>117</v>
      </c>
      <c r="I3" s="5"/>
      <c r="J3" s="5"/>
      <c r="K3" s="5"/>
      <c r="L3" s="5"/>
      <c r="M3" s="5"/>
      <c r="N3" s="5"/>
    </row>
    <row r="4" spans="1:14" ht="18.75">
      <c r="A4" s="5"/>
      <c r="B4" s="5"/>
      <c r="C4" s="5"/>
      <c r="D4" s="5"/>
      <c r="E4" s="5"/>
      <c r="F4" s="5"/>
      <c r="G4" s="11" t="s">
        <v>13</v>
      </c>
      <c r="H4" s="12" t="s">
        <v>118</v>
      </c>
      <c r="I4" s="5"/>
      <c r="J4" s="5"/>
      <c r="K4" s="5"/>
      <c r="L4" s="5"/>
      <c r="M4" s="5"/>
      <c r="N4" s="5"/>
    </row>
    <row r="5" spans="1:14" ht="18.75">
      <c r="A5" s="5"/>
      <c r="B5" s="5"/>
      <c r="C5" s="5"/>
      <c r="D5" s="5"/>
      <c r="E5" s="5"/>
      <c r="F5" s="5"/>
      <c r="G5" s="11" t="s">
        <v>14</v>
      </c>
      <c r="H5" s="12" t="s">
        <v>119</v>
      </c>
      <c r="I5" s="5"/>
      <c r="J5" s="5"/>
      <c r="K5" s="5"/>
      <c r="L5" s="5"/>
      <c r="M5" s="5"/>
      <c r="N5" s="5"/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11" t="s">
        <v>12</v>
      </c>
      <c r="K7" s="11" t="s">
        <v>13</v>
      </c>
      <c r="L7" s="11" t="s">
        <v>14</v>
      </c>
      <c r="M7" s="5"/>
      <c r="N7" s="5"/>
    </row>
    <row r="8" spans="1:14">
      <c r="A8" s="5"/>
      <c r="B8" s="5"/>
      <c r="C8" s="20"/>
      <c r="D8" s="5"/>
      <c r="E8" s="5"/>
      <c r="F8" s="5"/>
      <c r="G8" s="5" t="str">
        <f>INDEX($J$8:$L$8,1,MATCH($B$1,$J$7:$L$7,0))</f>
        <v>Рефинансирование банков, млрд грн</v>
      </c>
      <c r="H8" s="5"/>
      <c r="I8" s="5"/>
      <c r="J8" s="5" t="s">
        <v>2</v>
      </c>
      <c r="K8" s="5" t="s">
        <v>20</v>
      </c>
      <c r="L8" s="5" t="s">
        <v>17</v>
      </c>
      <c r="M8" s="5"/>
      <c r="N8" s="5"/>
    </row>
    <row r="9" spans="1:14">
      <c r="A9" s="5"/>
      <c r="B9" s="5"/>
      <c r="C9" s="5"/>
      <c r="D9" s="5"/>
      <c r="E9" s="5"/>
      <c r="F9" s="5"/>
      <c r="G9" s="5" t="str">
        <f>INDEX($J$9:$L$9,1,MATCH($B$1,$J$7:$L$7,0))</f>
        <v>Корсчета, млрд грн</v>
      </c>
      <c r="H9" s="5"/>
      <c r="I9" s="5"/>
      <c r="J9" s="5" t="s">
        <v>0</v>
      </c>
      <c r="K9" s="5" t="s">
        <v>21</v>
      </c>
      <c r="L9" s="5" t="s">
        <v>18</v>
      </c>
      <c r="M9" s="5"/>
      <c r="N9" s="5"/>
    </row>
    <row r="10" spans="1:14">
      <c r="A10" s="5"/>
      <c r="B10" s="5"/>
      <c r="C10" s="5"/>
      <c r="D10" s="5"/>
      <c r="E10" s="5"/>
      <c r="F10" s="5"/>
      <c r="G10" s="5" t="str">
        <f>INDEX($J$10:$L$10,1,MATCH($B$1,$J$7:$L$7,0))</f>
        <v>Депозитные сертификаты, млрд грн</v>
      </c>
      <c r="H10" s="5"/>
      <c r="I10" s="5"/>
      <c r="J10" s="5" t="s">
        <v>1</v>
      </c>
      <c r="K10" s="5" t="s">
        <v>22</v>
      </c>
      <c r="L10" s="5" t="s">
        <v>19</v>
      </c>
      <c r="M10" s="5"/>
      <c r="N10" s="5"/>
    </row>
    <row r="11" spans="1:14">
      <c r="A11" s="5"/>
      <c r="B11" s="5"/>
      <c r="C11" s="5"/>
      <c r="D11" s="5"/>
      <c r="E11" s="5"/>
      <c r="F11" s="5"/>
      <c r="G11" s="5"/>
      <c r="I11" s="5"/>
      <c r="J11" s="5"/>
      <c r="K11" s="5"/>
      <c r="L11" s="5"/>
      <c r="M11" s="5"/>
      <c r="N11" s="5"/>
    </row>
    <row r="12" spans="1:14">
      <c r="A12" s="5"/>
      <c r="B12" s="5"/>
      <c r="C12" s="5"/>
      <c r="D12" s="5"/>
      <c r="E12" s="5"/>
      <c r="F12" s="5"/>
      <c r="G12" s="53" t="s">
        <v>15</v>
      </c>
      <c r="H12" s="53"/>
      <c r="I12" s="5"/>
      <c r="J12" s="5"/>
      <c r="K12" s="5"/>
      <c r="L12" s="5"/>
      <c r="M12" s="5"/>
      <c r="N12" s="5"/>
    </row>
    <row r="13" spans="1:14">
      <c r="A13" s="5"/>
      <c r="B13" s="5"/>
      <c r="C13" s="5"/>
      <c r="D13" s="5"/>
      <c r="E13" s="5"/>
      <c r="F13" s="5"/>
      <c r="G13" s="11" t="s">
        <v>12</v>
      </c>
      <c r="H13" s="13" t="s">
        <v>23</v>
      </c>
      <c r="I13" s="5"/>
      <c r="J13" s="5"/>
      <c r="K13" s="5"/>
      <c r="L13" s="5"/>
      <c r="M13" s="5"/>
      <c r="N13" s="5"/>
    </row>
    <row r="14" spans="1:14">
      <c r="A14" s="5"/>
      <c r="B14" s="5"/>
      <c r="C14" s="5"/>
      <c r="D14" s="5"/>
      <c r="E14" s="5"/>
      <c r="F14" s="5"/>
      <c r="G14" s="11" t="s">
        <v>13</v>
      </c>
      <c r="H14" s="13" t="s">
        <v>24</v>
      </c>
      <c r="I14" s="5"/>
      <c r="J14" s="5"/>
      <c r="K14" s="5"/>
      <c r="L14" s="5"/>
      <c r="M14" s="5"/>
      <c r="N14" s="5"/>
    </row>
    <row r="15" spans="1:14">
      <c r="A15" s="5"/>
      <c r="B15" s="5"/>
      <c r="C15" s="5"/>
      <c r="D15" s="5"/>
      <c r="E15" s="5"/>
      <c r="F15" s="5"/>
      <c r="G15" s="11" t="s">
        <v>14</v>
      </c>
      <c r="H15" s="13" t="s">
        <v>25</v>
      </c>
      <c r="I15" s="5"/>
      <c r="J15" s="5"/>
      <c r="K15" s="5"/>
      <c r="L15" s="5"/>
      <c r="M15" s="5"/>
      <c r="N15" s="5"/>
    </row>
    <row r="16" spans="1:1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2" s="5" customFormat="1">
      <c r="A17" s="10" t="s">
        <v>26</v>
      </c>
      <c r="B17" s="10"/>
      <c r="C17" s="10"/>
      <c r="D17" s="10"/>
      <c r="E17" s="10"/>
      <c r="F17" s="10"/>
      <c r="G17" s="53" t="s">
        <v>11</v>
      </c>
      <c r="H17" s="53"/>
    </row>
    <row r="18" spans="1:12" s="5" customFormat="1" ht="18.75">
      <c r="G18" s="29" t="s">
        <v>12</v>
      </c>
      <c r="H18" s="12" t="s">
        <v>120</v>
      </c>
    </row>
    <row r="19" spans="1:12" s="5" customFormat="1" ht="18.75">
      <c r="G19" s="29" t="s">
        <v>13</v>
      </c>
      <c r="H19" s="12" t="s">
        <v>121</v>
      </c>
    </row>
    <row r="20" spans="1:12" s="5" customFormat="1" ht="18.75">
      <c r="G20" s="29" t="s">
        <v>14</v>
      </c>
      <c r="H20" s="12" t="s">
        <v>122</v>
      </c>
    </row>
    <row r="21" spans="1:12" s="5" customFormat="1"/>
    <row r="22" spans="1:12" s="5" customFormat="1">
      <c r="J22" s="29" t="s">
        <v>12</v>
      </c>
      <c r="K22" s="29" t="s">
        <v>13</v>
      </c>
      <c r="L22" s="29" t="s">
        <v>14</v>
      </c>
    </row>
    <row r="23" spans="1:12" s="5" customFormat="1">
      <c r="C23" s="20"/>
      <c r="G23" s="5" t="str">
        <f>INDEX($J23:$L23,1,MATCH($B$1,$J$7:$L$7,0))</f>
        <v>Овернайт сертификаты</v>
      </c>
      <c r="J23" s="5" t="s">
        <v>40</v>
      </c>
      <c r="K23" s="5" t="s">
        <v>43</v>
      </c>
      <c r="L23" s="5" t="s">
        <v>41</v>
      </c>
    </row>
    <row r="24" spans="1:12" s="5" customFormat="1">
      <c r="G24" s="5" t="str">
        <f>INDEX($J24:$L24,1,MATCH($B$1,$J$7:$L$7,0))</f>
        <v>3-месячные сертификаты</v>
      </c>
      <c r="J24" s="5" t="s">
        <v>126</v>
      </c>
      <c r="K24" s="5" t="s">
        <v>44</v>
      </c>
      <c r="L24" s="5" t="s">
        <v>42</v>
      </c>
    </row>
    <row r="25" spans="1:12" s="5" customFormat="1"/>
    <row r="26" spans="1:12" s="5" customFormat="1"/>
    <row r="27" spans="1:12" s="5" customFormat="1">
      <c r="G27" s="53" t="s">
        <v>15</v>
      </c>
      <c r="H27" s="53"/>
    </row>
    <row r="28" spans="1:12" s="5" customFormat="1">
      <c r="G28" s="29" t="s">
        <v>12</v>
      </c>
      <c r="H28" s="13" t="s">
        <v>23</v>
      </c>
    </row>
    <row r="29" spans="1:12" s="5" customFormat="1">
      <c r="G29" s="29" t="s">
        <v>13</v>
      </c>
      <c r="H29" s="13" t="s">
        <v>24</v>
      </c>
    </row>
    <row r="30" spans="1:12" s="5" customFormat="1">
      <c r="G30" s="29" t="s">
        <v>14</v>
      </c>
      <c r="H30" s="13" t="s">
        <v>25</v>
      </c>
    </row>
    <row r="31" spans="1:12" s="5" customFormat="1"/>
    <row r="32" spans="1:12">
      <c r="A32" s="10" t="s">
        <v>26</v>
      </c>
      <c r="B32" s="10"/>
      <c r="C32" s="10"/>
      <c r="D32" s="10"/>
      <c r="E32" s="10"/>
      <c r="F32" s="10"/>
      <c r="G32" s="53" t="s">
        <v>11</v>
      </c>
      <c r="H32" s="53"/>
      <c r="I32" s="5"/>
      <c r="J32" s="5"/>
      <c r="K32" s="5"/>
      <c r="L32" s="5"/>
    </row>
    <row r="33" spans="1:12" ht="18.75">
      <c r="A33" s="5"/>
      <c r="B33" s="5"/>
      <c r="C33" s="5"/>
      <c r="D33" s="5"/>
      <c r="E33" s="5"/>
      <c r="F33" s="5"/>
      <c r="G33" s="11" t="s">
        <v>12</v>
      </c>
      <c r="H33" s="15" t="s">
        <v>123</v>
      </c>
      <c r="I33" s="5"/>
      <c r="J33" s="5"/>
      <c r="K33" s="5"/>
      <c r="L33" s="5"/>
    </row>
    <row r="34" spans="1:12" ht="18.75">
      <c r="A34" s="5"/>
      <c r="B34" s="5"/>
      <c r="C34" s="5"/>
      <c r="D34" s="5"/>
      <c r="E34" s="5"/>
      <c r="F34" s="5"/>
      <c r="G34" s="11" t="s">
        <v>13</v>
      </c>
      <c r="H34" s="12" t="s">
        <v>124</v>
      </c>
      <c r="I34" s="5"/>
      <c r="J34" s="5"/>
      <c r="K34" s="5"/>
      <c r="L34" s="5"/>
    </row>
    <row r="35" spans="1:12" ht="18.75">
      <c r="A35" s="5"/>
      <c r="B35" s="5"/>
      <c r="C35" s="5"/>
      <c r="D35" s="5"/>
      <c r="E35" s="5"/>
      <c r="F35" s="5"/>
      <c r="G35" s="11" t="s">
        <v>14</v>
      </c>
      <c r="H35" s="12" t="s">
        <v>125</v>
      </c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11" t="s">
        <v>12</v>
      </c>
      <c r="K37" s="11" t="s">
        <v>13</v>
      </c>
      <c r="L37" s="11" t="s">
        <v>14</v>
      </c>
    </row>
    <row r="38" spans="1:12">
      <c r="A38" s="5"/>
      <c r="B38" s="5"/>
      <c r="C38" s="5"/>
      <c r="D38" s="5"/>
      <c r="E38" s="5"/>
      <c r="F38" s="5"/>
      <c r="G38" s="5" t="str">
        <f>INDEX($J38:$L38,1,MATCH($B$1,$J$37:$L$37,0))</f>
        <v>Депозиты физлиц, грн, %</v>
      </c>
      <c r="H38" s="5"/>
      <c r="I38" s="5"/>
      <c r="J38" s="5" t="s">
        <v>6</v>
      </c>
      <c r="K38" s="5" t="s">
        <v>29</v>
      </c>
      <c r="L38" s="5" t="s">
        <v>27</v>
      </c>
    </row>
    <row r="39" spans="1:12">
      <c r="A39" s="5"/>
      <c r="B39" s="5"/>
      <c r="C39" s="5"/>
      <c r="D39" s="5"/>
      <c r="E39" s="5"/>
      <c r="F39" s="5"/>
      <c r="G39" s="5" t="str">
        <f>INDEX($J39:$L39,1,MATCH($B$1,$J$37:$L$37,0))</f>
        <v>Кредиты бизнесу, грн, %</v>
      </c>
      <c r="H39" s="5"/>
      <c r="I39" s="5"/>
      <c r="J39" s="5" t="s">
        <v>4</v>
      </c>
      <c r="K39" s="5" t="s">
        <v>30</v>
      </c>
      <c r="L39" s="5" t="s">
        <v>28</v>
      </c>
    </row>
    <row r="40" spans="1:12">
      <c r="A40" s="5"/>
      <c r="B40" s="5"/>
      <c r="C40" s="5"/>
      <c r="D40" s="5"/>
      <c r="E40" s="5"/>
      <c r="F40" s="5"/>
      <c r="G40" s="5" t="str">
        <f>INDEX($J40:$L40,1,MATCH($B$1,$J$37:$L$37,0))</f>
        <v>Учетная ставка, %</v>
      </c>
      <c r="H40" s="5"/>
      <c r="I40" s="5"/>
      <c r="J40" s="5" t="s">
        <v>5</v>
      </c>
      <c r="K40" s="5" t="s">
        <v>31</v>
      </c>
      <c r="L40" s="5" t="s">
        <v>80</v>
      </c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5"/>
      <c r="B42" s="5"/>
      <c r="C42" s="5"/>
      <c r="D42" s="5"/>
      <c r="E42" s="5"/>
      <c r="F42" s="5"/>
      <c r="G42" s="53" t="s">
        <v>15</v>
      </c>
      <c r="H42" s="53"/>
      <c r="I42" s="5"/>
      <c r="J42" s="5"/>
      <c r="K42" s="5"/>
      <c r="L42" s="5"/>
    </row>
    <row r="43" spans="1:12">
      <c r="A43" s="5"/>
      <c r="B43" s="5"/>
      <c r="C43" s="5"/>
      <c r="D43" s="5"/>
      <c r="E43" s="5"/>
      <c r="F43" s="5"/>
      <c r="G43" s="11" t="s">
        <v>12</v>
      </c>
      <c r="H43" s="13" t="s">
        <v>23</v>
      </c>
      <c r="I43" s="5"/>
      <c r="J43" s="5"/>
      <c r="K43" s="5"/>
      <c r="L43" s="5"/>
    </row>
    <row r="44" spans="1:12">
      <c r="A44" s="5"/>
      <c r="B44" s="5"/>
      <c r="C44" s="5"/>
      <c r="D44" s="5"/>
      <c r="E44" s="5"/>
      <c r="F44" s="5"/>
      <c r="G44" s="11" t="s">
        <v>13</v>
      </c>
      <c r="H44" s="13" t="s">
        <v>24</v>
      </c>
      <c r="I44" s="5"/>
      <c r="J44" s="5"/>
      <c r="K44" s="5"/>
      <c r="L44" s="5"/>
    </row>
    <row r="45" spans="1:12">
      <c r="A45" s="5"/>
      <c r="B45" s="5"/>
      <c r="C45" s="5"/>
      <c r="D45" s="5"/>
      <c r="E45" s="5"/>
      <c r="F45" s="5"/>
      <c r="G45" s="11" t="s">
        <v>14</v>
      </c>
      <c r="H45" s="13" t="s">
        <v>25</v>
      </c>
      <c r="I45" s="5"/>
      <c r="J45" s="5"/>
      <c r="K45" s="5"/>
      <c r="L45" s="5"/>
    </row>
    <row r="48" spans="1:12">
      <c r="A48" s="54" t="s">
        <v>32</v>
      </c>
      <c r="B48" s="54"/>
      <c r="C48" s="54"/>
      <c r="D48" s="54"/>
      <c r="E48" s="54"/>
      <c r="F48" s="54"/>
      <c r="G48" s="53" t="s">
        <v>11</v>
      </c>
      <c r="H48" s="53"/>
      <c r="I48" s="5"/>
      <c r="J48" s="5"/>
      <c r="K48" s="5"/>
      <c r="L48" s="5"/>
    </row>
    <row r="49" spans="1:12" ht="18.75">
      <c r="A49" s="5"/>
      <c r="B49" s="5"/>
      <c r="C49" s="5"/>
      <c r="D49" s="5"/>
      <c r="E49" s="5"/>
      <c r="F49" s="5"/>
      <c r="G49" s="11" t="s">
        <v>12</v>
      </c>
      <c r="H49" s="12" t="s">
        <v>99</v>
      </c>
      <c r="I49" s="5"/>
      <c r="J49" s="5"/>
      <c r="K49" s="5"/>
      <c r="L49" s="5"/>
    </row>
    <row r="50" spans="1:12" ht="18.75">
      <c r="A50" s="5"/>
      <c r="B50" s="5"/>
      <c r="C50" s="5"/>
      <c r="D50" s="5"/>
      <c r="E50" s="5"/>
      <c r="F50" s="5"/>
      <c r="G50" s="11" t="s">
        <v>13</v>
      </c>
      <c r="H50" s="12" t="s">
        <v>100</v>
      </c>
      <c r="I50" s="5"/>
      <c r="J50" s="5"/>
      <c r="K50" s="5"/>
      <c r="L50" s="5"/>
    </row>
    <row r="51" spans="1:12" ht="18.75">
      <c r="A51" s="5"/>
      <c r="B51" s="5"/>
      <c r="C51" s="5"/>
      <c r="D51" s="5"/>
      <c r="E51" s="5"/>
      <c r="F51" s="5"/>
      <c r="G51" s="11" t="s">
        <v>14</v>
      </c>
      <c r="H51" s="12" t="s">
        <v>101</v>
      </c>
      <c r="I51" s="5"/>
      <c r="J51" s="5"/>
      <c r="K51" s="5"/>
      <c r="L51" s="5"/>
    </row>
    <row r="52" spans="1:1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5"/>
      <c r="B53" s="5"/>
      <c r="C53" s="5"/>
      <c r="D53" s="5"/>
      <c r="E53" s="5"/>
      <c r="F53" s="5"/>
      <c r="G53" s="5"/>
      <c r="H53" s="5"/>
      <c r="I53" s="5"/>
      <c r="J53" s="11" t="s">
        <v>12</v>
      </c>
      <c r="K53" s="11" t="s">
        <v>13</v>
      </c>
      <c r="L53" s="11" t="s">
        <v>14</v>
      </c>
    </row>
    <row r="54" spans="1:1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>
      <c r="A55" s="5"/>
      <c r="B55" s="5"/>
      <c r="C55" s="5"/>
      <c r="D55" s="5"/>
      <c r="E55" s="5"/>
      <c r="F55" s="5"/>
      <c r="G55" s="5" t="str">
        <f>INDEX($J55:$L55,1,MATCH($B$1,$J$37:$L$37,0))</f>
        <v>Инфляция, %</v>
      </c>
      <c r="H55" s="5"/>
      <c r="I55" s="5"/>
      <c r="J55" s="5" t="s">
        <v>9</v>
      </c>
      <c r="K55" s="5" t="s">
        <v>36</v>
      </c>
      <c r="L55" s="5" t="s">
        <v>35</v>
      </c>
    </row>
    <row r="56" spans="1:12">
      <c r="A56" s="5"/>
      <c r="B56" s="5"/>
      <c r="C56" s="5"/>
      <c r="D56" s="5"/>
      <c r="E56" s="5"/>
      <c r="F56" s="5"/>
      <c r="G56" s="5" t="str">
        <f>INDEX($J56:$L56,1,MATCH($B$1,$J$37:$L$37,0))</f>
        <v>Привлечение ОВГЗ (грн), %</v>
      </c>
      <c r="H56" s="5"/>
      <c r="I56" s="5"/>
      <c r="J56" s="5" t="s">
        <v>8</v>
      </c>
      <c r="K56" s="5" t="s">
        <v>37</v>
      </c>
      <c r="L56" s="5" t="s">
        <v>34</v>
      </c>
    </row>
    <row r="57" spans="1:12">
      <c r="A57" s="5"/>
      <c r="B57" s="5"/>
      <c r="C57" s="5"/>
      <c r="D57" s="5"/>
      <c r="E57" s="5"/>
      <c r="F57" s="5"/>
      <c r="G57" s="53" t="s">
        <v>15</v>
      </c>
      <c r="H57" s="53"/>
      <c r="I57" s="5"/>
      <c r="J57" s="5"/>
      <c r="K57" s="5"/>
      <c r="L57" s="5"/>
    </row>
    <row r="58" spans="1:12">
      <c r="A58" s="5"/>
      <c r="B58" s="5"/>
      <c r="C58" s="5"/>
      <c r="D58" s="5"/>
      <c r="E58" s="5"/>
      <c r="F58" s="5"/>
      <c r="G58" s="11" t="s">
        <v>12</v>
      </c>
      <c r="H58" s="13" t="s">
        <v>23</v>
      </c>
      <c r="I58" s="5"/>
      <c r="J58" s="5"/>
      <c r="K58" s="5"/>
      <c r="L58" s="5"/>
    </row>
    <row r="59" spans="1:12">
      <c r="A59" s="5"/>
      <c r="B59" s="5"/>
      <c r="C59" s="5"/>
      <c r="D59" s="5"/>
      <c r="E59" s="5"/>
      <c r="F59" s="5"/>
      <c r="G59" s="11" t="s">
        <v>13</v>
      </c>
      <c r="H59" s="13" t="s">
        <v>24</v>
      </c>
      <c r="I59" s="5"/>
      <c r="J59" s="5"/>
      <c r="K59" s="5"/>
      <c r="L59" s="5"/>
    </row>
    <row r="60" spans="1:12">
      <c r="A60" s="5"/>
      <c r="B60" s="5"/>
      <c r="C60" s="5"/>
      <c r="D60" s="5"/>
      <c r="E60" s="5"/>
      <c r="F60" s="5"/>
      <c r="G60" s="11" t="s">
        <v>14</v>
      </c>
      <c r="H60" s="13" t="s">
        <v>25</v>
      </c>
      <c r="I60" s="5"/>
      <c r="J60" s="5"/>
      <c r="K60" s="5"/>
      <c r="L60" s="5"/>
    </row>
    <row r="61" spans="1:12">
      <c r="A61" s="5"/>
      <c r="B61" s="5"/>
      <c r="C61" s="5"/>
      <c r="D61" s="5"/>
      <c r="E61" s="5"/>
      <c r="F61" s="5"/>
      <c r="G61" s="5"/>
      <c r="H61" s="5"/>
      <c r="I61" s="5"/>
      <c r="J61" s="5" t="s">
        <v>33</v>
      </c>
      <c r="K61" s="5"/>
      <c r="L61" s="5"/>
    </row>
    <row r="62" spans="1:12" s="5" customFormat="1"/>
    <row r="63" spans="1:12" s="37" customFormat="1">
      <c r="A63" s="54"/>
      <c r="B63" s="54"/>
      <c r="C63" s="54"/>
      <c r="D63" s="54"/>
      <c r="E63" s="54"/>
      <c r="F63" s="54"/>
      <c r="G63" s="53" t="s">
        <v>11</v>
      </c>
      <c r="H63" s="53"/>
    </row>
    <row r="64" spans="1:12" s="37" customFormat="1" ht="18.75">
      <c r="G64" s="31" t="s">
        <v>12</v>
      </c>
      <c r="H64" s="12" t="s">
        <v>96</v>
      </c>
    </row>
    <row r="65" spans="1:12" s="37" customFormat="1" ht="18.75">
      <c r="G65" s="31" t="s">
        <v>13</v>
      </c>
      <c r="H65" s="12" t="s">
        <v>95</v>
      </c>
    </row>
    <row r="66" spans="1:12" s="37" customFormat="1" ht="18.75">
      <c r="G66" s="31" t="s">
        <v>14</v>
      </c>
      <c r="H66" s="12" t="s">
        <v>94</v>
      </c>
    </row>
    <row r="67" spans="1:12" s="37" customFormat="1"/>
    <row r="68" spans="1:12" s="37" customFormat="1">
      <c r="J68" s="31" t="s">
        <v>12</v>
      </c>
      <c r="K68" s="31" t="s">
        <v>13</v>
      </c>
      <c r="L68" s="31" t="s">
        <v>14</v>
      </c>
    </row>
    <row r="69" spans="1:12" s="37" customFormat="1">
      <c r="G69" s="37" t="str">
        <f>INDEX($J69:$L69,1,MATCH($B$1,$J$37:$L$37,0))</f>
        <v>Корпоративный сектор</v>
      </c>
      <c r="J69" s="37" t="s">
        <v>88</v>
      </c>
      <c r="K69" s="37" t="s">
        <v>90</v>
      </c>
      <c r="L69" s="37" t="s">
        <v>92</v>
      </c>
    </row>
    <row r="70" spans="1:12" s="37" customFormat="1">
      <c r="G70" s="37" t="str">
        <f>INDEX($J70:$L70,1,MATCH($B$1,$J$37:$L$37,0))</f>
        <v>Домохозяйства</v>
      </c>
      <c r="J70" s="37" t="s">
        <v>89</v>
      </c>
      <c r="K70" s="37" t="s">
        <v>91</v>
      </c>
      <c r="L70" s="37" t="s">
        <v>93</v>
      </c>
    </row>
    <row r="71" spans="1:12" s="37" customFormat="1">
      <c r="G71" s="37" t="str">
        <f>INDEX($J71:$L71,1,MATCH($B$1,$J$37:$L$37,0))</f>
        <v>млрд грн</v>
      </c>
      <c r="J71" s="37" t="s">
        <v>10</v>
      </c>
      <c r="K71" s="37" t="s">
        <v>87</v>
      </c>
      <c r="L71" s="37" t="s">
        <v>10</v>
      </c>
    </row>
    <row r="72" spans="1:12" s="37" customFormat="1">
      <c r="G72" s="53" t="s">
        <v>15</v>
      </c>
      <c r="H72" s="53"/>
    </row>
    <row r="73" spans="1:12" s="37" customFormat="1">
      <c r="G73" s="31" t="s">
        <v>12</v>
      </c>
      <c r="H73" s="13" t="s">
        <v>23</v>
      </c>
    </row>
    <row r="74" spans="1:12" s="37" customFormat="1">
      <c r="G74" s="31" t="s">
        <v>13</v>
      </c>
      <c r="H74" s="13" t="s">
        <v>24</v>
      </c>
    </row>
    <row r="75" spans="1:12" s="37" customFormat="1">
      <c r="G75" s="31" t="s">
        <v>14</v>
      </c>
      <c r="H75" s="13" t="s">
        <v>25</v>
      </c>
    </row>
    <row r="76" spans="1:12" s="37" customFormat="1">
      <c r="G76" s="31"/>
      <c r="H76" s="13"/>
    </row>
    <row r="77" spans="1:12" s="37" customFormat="1">
      <c r="G77" s="31"/>
      <c r="H77" s="13"/>
    </row>
    <row r="78" spans="1:12" s="37" customFormat="1">
      <c r="G78" s="31"/>
      <c r="H78" s="13"/>
    </row>
    <row r="79" spans="1:12" s="37" customFormat="1">
      <c r="A79" s="54"/>
      <c r="B79" s="54"/>
      <c r="C79" s="54"/>
      <c r="D79" s="54"/>
      <c r="E79" s="54"/>
      <c r="F79" s="54"/>
      <c r="G79" s="53" t="s">
        <v>11</v>
      </c>
      <c r="H79" s="53"/>
    </row>
    <row r="80" spans="1:12" s="37" customFormat="1" ht="18.75">
      <c r="G80" s="31" t="s">
        <v>12</v>
      </c>
      <c r="H80" s="12" t="s">
        <v>97</v>
      </c>
    </row>
    <row r="81" spans="1:12" s="37" customFormat="1" ht="18.75">
      <c r="G81" s="31" t="s">
        <v>13</v>
      </c>
      <c r="H81" s="12" t="s">
        <v>98</v>
      </c>
    </row>
    <row r="82" spans="1:12" s="37" customFormat="1" ht="18.75">
      <c r="G82" s="31" t="s">
        <v>14</v>
      </c>
      <c r="H82" s="12" t="s">
        <v>94</v>
      </c>
    </row>
    <row r="83" spans="1:12" s="37" customFormat="1"/>
    <row r="84" spans="1:12" s="37" customFormat="1">
      <c r="J84" s="31"/>
      <c r="K84" s="31"/>
      <c r="L84" s="31"/>
    </row>
    <row r="85" spans="1:12" s="37" customFormat="1"/>
    <row r="86" spans="1:12" s="37" customFormat="1"/>
    <row r="87" spans="1:12" s="37" customFormat="1"/>
    <row r="88" spans="1:12" s="37" customFormat="1">
      <c r="G88" s="53" t="s">
        <v>15</v>
      </c>
      <c r="H88" s="53"/>
    </row>
    <row r="89" spans="1:12" s="37" customFormat="1">
      <c r="G89" s="31" t="s">
        <v>12</v>
      </c>
      <c r="H89" s="13" t="s">
        <v>23</v>
      </c>
    </row>
    <row r="90" spans="1:12" s="37" customFormat="1">
      <c r="G90" s="31" t="s">
        <v>13</v>
      </c>
      <c r="H90" s="13" t="s">
        <v>24</v>
      </c>
    </row>
    <row r="91" spans="1:12" s="37" customFormat="1">
      <c r="G91" s="31" t="s">
        <v>14</v>
      </c>
      <c r="H91" s="13" t="s">
        <v>25</v>
      </c>
    </row>
    <row r="92" spans="1:12" s="37" customFormat="1">
      <c r="G92" s="31"/>
      <c r="H92" s="13"/>
    </row>
    <row r="93" spans="1:12" s="37" customFormat="1">
      <c r="G93" s="35"/>
      <c r="H93" s="13"/>
    </row>
    <row r="94" spans="1:12" s="37" customFormat="1">
      <c r="G94" s="35"/>
      <c r="H94" s="13"/>
    </row>
    <row r="95" spans="1:12" s="37" customFormat="1">
      <c r="A95" s="54"/>
      <c r="B95" s="54"/>
      <c r="C95" s="54"/>
      <c r="D95" s="54"/>
      <c r="E95" s="54"/>
      <c r="F95" s="54"/>
      <c r="G95" s="53" t="s">
        <v>11</v>
      </c>
      <c r="H95" s="53"/>
    </row>
    <row r="96" spans="1:12" s="37" customFormat="1"/>
    <row r="97" spans="7:18" s="37" customFormat="1" ht="18.75">
      <c r="M97" s="35" t="s">
        <v>12</v>
      </c>
      <c r="N97" s="46" t="s">
        <v>81</v>
      </c>
    </row>
    <row r="98" spans="7:18" s="37" customFormat="1" ht="18.75">
      <c r="M98" s="35" t="s">
        <v>13</v>
      </c>
      <c r="N98" s="46" t="s">
        <v>83</v>
      </c>
    </row>
    <row r="99" spans="7:18" s="37" customFormat="1" ht="18.75">
      <c r="G99" s="35"/>
      <c r="H99" s="13"/>
      <c r="M99" s="35" t="s">
        <v>14</v>
      </c>
      <c r="N99" s="46" t="s">
        <v>82</v>
      </c>
    </row>
    <row r="100" spans="7:18" s="37" customFormat="1">
      <c r="G100" s="35"/>
      <c r="H100" s="13"/>
    </row>
    <row r="101" spans="7:18" s="37" customFormat="1">
      <c r="G101" s="35"/>
      <c r="H101" s="13"/>
    </row>
    <row r="102" spans="7:18" s="37" customFormat="1">
      <c r="G102" s="35"/>
      <c r="H102" s="13"/>
      <c r="L102" s="44"/>
      <c r="M102" s="44"/>
      <c r="N102" s="44"/>
      <c r="O102" s="45" t="s">
        <v>12</v>
      </c>
      <c r="P102" s="45" t="s">
        <v>13</v>
      </c>
      <c r="Q102" s="45" t="s">
        <v>14</v>
      </c>
      <c r="R102" s="44"/>
    </row>
    <row r="103" spans="7:18" s="37" customFormat="1">
      <c r="G103" s="35"/>
      <c r="H103" s="13"/>
      <c r="L103" s="44" t="str">
        <f>INDEX($O103:$Q103,1,MATCH($B$1,$J$37:$L$37,0))</f>
        <v>Украина</v>
      </c>
      <c r="M103" s="44"/>
      <c r="N103" s="44"/>
      <c r="O103" s="44" t="s">
        <v>64</v>
      </c>
      <c r="P103" s="44" t="s">
        <v>71</v>
      </c>
      <c r="Q103" s="44" t="s">
        <v>72</v>
      </c>
      <c r="R103" s="44"/>
    </row>
    <row r="104" spans="7:18" s="37" customFormat="1">
      <c r="G104" s="35"/>
      <c r="H104" s="13"/>
      <c r="L104" s="44" t="str">
        <f>INDEX($O104:$Q104,1,MATCH($B$1,$J$37:$L$37,0))</f>
        <v>Еврозона</v>
      </c>
      <c r="M104" s="44"/>
      <c r="N104" s="44"/>
      <c r="O104" s="44" t="s">
        <v>73</v>
      </c>
      <c r="P104" s="44" t="s">
        <v>74</v>
      </c>
      <c r="Q104" s="44" t="s">
        <v>75</v>
      </c>
      <c r="R104" s="44"/>
    </row>
    <row r="105" spans="7:18" s="37" customFormat="1">
      <c r="G105" s="35"/>
      <c r="H105" s="13"/>
      <c r="L105" s="44" t="str">
        <f t="shared" ref="L105:L107" si="0">INDEX($O105:$Q105,1,MATCH($B$1,$J$37:$L$37,0))</f>
        <v>США</v>
      </c>
      <c r="M105" s="44"/>
      <c r="N105" s="44"/>
      <c r="O105" s="44" t="s">
        <v>66</v>
      </c>
      <c r="P105" s="44" t="s">
        <v>76</v>
      </c>
      <c r="Q105" s="44" t="s">
        <v>66</v>
      </c>
      <c r="R105" s="44"/>
    </row>
    <row r="106" spans="7:18" s="37" customFormat="1">
      <c r="G106" s="35"/>
      <c r="H106" s="13"/>
      <c r="L106" s="44" t="str">
        <f t="shared" si="0"/>
        <v>Потребительская инфляция, % (г-г)</v>
      </c>
      <c r="M106" s="44"/>
      <c r="N106" s="44"/>
      <c r="O106" s="44" t="s">
        <v>77</v>
      </c>
      <c r="P106" s="44" t="s">
        <v>78</v>
      </c>
      <c r="Q106" s="44" t="s">
        <v>79</v>
      </c>
      <c r="R106" s="44"/>
    </row>
    <row r="107" spans="7:18" s="37" customFormat="1">
      <c r="G107" s="35"/>
      <c r="H107" s="13"/>
      <c r="L107" s="44" t="str">
        <f t="shared" si="0"/>
        <v>Учетная ставка, %</v>
      </c>
      <c r="M107" s="44"/>
      <c r="N107" s="44"/>
      <c r="O107" s="44" t="s">
        <v>5</v>
      </c>
      <c r="P107" s="44" t="s">
        <v>31</v>
      </c>
      <c r="Q107" s="44" t="s">
        <v>80</v>
      </c>
      <c r="R107" s="44"/>
    </row>
    <row r="108" spans="7:18" s="37" customFormat="1">
      <c r="G108" s="35"/>
      <c r="H108" s="13"/>
      <c r="L108" s="44"/>
      <c r="M108" s="44"/>
      <c r="N108" s="44"/>
      <c r="O108" s="44"/>
      <c r="P108" s="44"/>
      <c r="Q108" s="44"/>
      <c r="R108" s="44"/>
    </row>
    <row r="109" spans="7:18" s="37" customFormat="1">
      <c r="G109" s="35"/>
      <c r="H109" s="13"/>
      <c r="L109" s="38" t="s">
        <v>12</v>
      </c>
      <c r="M109" s="13" t="s">
        <v>84</v>
      </c>
    </row>
    <row r="110" spans="7:18" s="37" customFormat="1">
      <c r="G110" s="35"/>
      <c r="H110" s="13"/>
      <c r="L110" s="38" t="s">
        <v>13</v>
      </c>
      <c r="M110" s="13" t="s">
        <v>85</v>
      </c>
    </row>
    <row r="111" spans="7:18" s="37" customFormat="1">
      <c r="G111" s="35"/>
      <c r="H111" s="13"/>
      <c r="L111" s="38" t="s">
        <v>14</v>
      </c>
      <c r="M111" s="13" t="s">
        <v>86</v>
      </c>
    </row>
    <row r="112" spans="7:18" s="37" customFormat="1">
      <c r="G112" s="35"/>
      <c r="H112" s="13"/>
    </row>
  </sheetData>
  <mergeCells count="17">
    <mergeCell ref="A79:F79"/>
    <mergeCell ref="G79:H79"/>
    <mergeCell ref="G88:H88"/>
    <mergeCell ref="A95:F95"/>
    <mergeCell ref="G95:H95"/>
    <mergeCell ref="G57:H57"/>
    <mergeCell ref="A63:F63"/>
    <mergeCell ref="G63:H63"/>
    <mergeCell ref="G72:H72"/>
    <mergeCell ref="G2:H2"/>
    <mergeCell ref="G12:H12"/>
    <mergeCell ref="G32:H32"/>
    <mergeCell ref="G42:H42"/>
    <mergeCell ref="A48:F48"/>
    <mergeCell ref="G48:H48"/>
    <mergeCell ref="G17:H17"/>
    <mergeCell ref="G27:H27"/>
  </mergeCells>
  <dataValidations count="1">
    <dataValidation type="list" allowBlank="1" showInputMessage="1" showErrorMessage="1" sqref="B1" xr:uid="{00000000-0002-0000-0000-000000000000}">
      <formula1>$G$3:$G$5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BDE8-9A20-4C2E-B589-E8A5F4ACE550}">
  <dimension ref="A2:BF229"/>
  <sheetViews>
    <sheetView tabSelected="1" zoomScale="85" zoomScaleNormal="85" workbookViewId="0"/>
  </sheetViews>
  <sheetFormatPr defaultRowHeight="18"/>
  <cols>
    <col min="6" max="6" width="9.19921875" bestFit="1" customWidth="1"/>
    <col min="11" max="11" width="14.59765625" bestFit="1" customWidth="1"/>
  </cols>
  <sheetData>
    <row r="2" spans="1:58" s="37" customFormat="1">
      <c r="A2" s="48"/>
      <c r="B2" s="48"/>
      <c r="C2" s="48"/>
      <c r="D2" s="48"/>
      <c r="E2" s="48"/>
      <c r="F2" s="48"/>
      <c r="G2" s="48"/>
    </row>
    <row r="3" spans="1:58" s="37" customFormat="1">
      <c r="A3" s="37" t="str">
        <f>"{"&amp;CHAR(34)&amp;H3&amp;CHAR(34)&amp;": "&amp;B3&amp;"}"</f>
        <v>{"Chart1": {"name": {"RU": "Корсчета и депозитные сертификаты, млрд грн, 2022-2024", "ENG": "Receipts and deposit certificates, 2022-2024, UAH Bln", "UKR": "Коррахунки і депозитні сертифікати, млрд грн, 2022-2024"},"indexes": 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45261]},"labels": {"label_2": [56.7667274909832, 61.2243486288176, 57.3653302930886, 56.4979137636995, 54.7743805736053, 53.621700104833, 51.1821266694996, 54.243105414815, 53.5547112027391, 52.5168516010552, 54.3086269970067, 57.9595653514646, 56.9904544640989, 54.7881744110735, 55.9543029899118, 55.4616011693386, 55.2183139972039, 57.911952590781, 54.8587873844777, 58.0287552555919, 53.7536139388559, 55.33798115143, 55.2327861651841, 52.6093930653955, 54.7095250131742, 61.7476876421285, 67.3488324830746, 52.01363079826, 52.33212884466, 57.2910267550968, 54.0184070464343, 62.7385093067144, 68.0969556674082, 70.3468778629562, 69.2, 77.6, 107.1, 160.1, 184.3, 193.3, 195.4, 200.6, 187.8, 197.6, 201.8, 207.4, 207.2, 211.4], "label_3": [166.172238095238, 177.591714285714, 148.650333333333, 135.890714285714, 132.7842, 134.9478, 102.537217391304, 102.8289, 110.461045454545, 116.935772727273, 109.903285714286, 113.029909090909, 133.631315789474, 137.61325, 134.854454545455, 149.082272727273, 148.342611111111, 155.79435, 160.630954545455, 142.020285714286, 128.409954545455, 152.71895, 157.693363636364, 144.248590909091, 155.613789473684, 119.5328, 142.974208333333, 172.59555, 181.332, 176.94835, 179.157888888889, 197.661681818182, 250.312380952381, 285.395285714286, 343.3, 397, 410.4, 341.1, 353.9, 392.8, 423.8, 452, 504.3, 507, 494.5, 465.6, 488.4, 518.4], "label_1": [44.8691994564565, 44.6543243595995, 49.2592321271995, 41.4540946635533, 46.9066328195268, 46.5946085179285, 47.0059840808952, 51.6112191004335, 54.9722958693754, 57.5940656059914, 69.4254836798243, 87.9850857484678, 100.519543984122, 101.969714866772, 103.96826803015, 105.070156019143, 107.352583266141, 113.741211591547, 119.156712274473, 120.967956403659, 123.083968910843, 123.252689703358, 123.231423136317, 124.7060725, 124.564584333745, 128.95098762933, 174.860610908364, 156.456353699161, 144.535377181818, 131.201328818182, 119.077395837986, 110.900040367987, 102.635541975623, 94.1014865714285, 83.5, 73.5, 68.6, 64.6, 60.2, 49.6, 42.7, 38.4, 36.7, 36.1, 35.4, 34.7, 33.5, 33.4]},"label_names": {"UKR": {"label_1": "Рефінансування банків, млрд грн", "label_2": "Коррахунки, млрд грн", "label_3": "Депозитні сертифікати, млрд грн"}, "RU": {"label_1": "Рефинансирование банков, млрд грн", "label_2": "Корсчета, млрд грн", "label_3": "Депозитные сертификаты, млрд грн"}, "ENG": {"label_1": "Refinancing of banks, UAH Bln", "label_2": "Correspondent accounts, UAH Bln", "label_3": "Deposit certificates, UAH Bln"}},"source": {"RU": "Источник: НБУ", "ENG": "Source: NBU", "UKR": "Джерело: НБУ"}}}</v>
      </c>
      <c r="B3" s="37" t="str">
        <f>"{"&amp;_xlfn.TEXTJOIN(",",TRUE,B4:B26)&amp;"}"</f>
        <v>{"name": {"RU": "Корсчета и депозитные сертификаты, млрд грн, 2022-2024", "ENG": "Receipts and deposit certificates, 2022-2024, UAH Bln", "UKR": "Коррахунки і депозитні сертифікати, млрд грн, 2022-2024"},"indexes": 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45261]},"labels": {"label_2": [56.7667274909832, 61.2243486288176, 57.3653302930886, 56.4979137636995, 54.7743805736053, 53.621700104833, 51.1821266694996, 54.243105414815, 53.5547112027391, 52.5168516010552, 54.3086269970067, 57.9595653514646, 56.9904544640989, 54.7881744110735, 55.9543029899118, 55.4616011693386, 55.2183139972039, 57.911952590781, 54.8587873844777, 58.0287552555919, 53.7536139388559, 55.33798115143, 55.2327861651841, 52.6093930653955, 54.7095250131742, 61.7476876421285, 67.3488324830746, 52.01363079826, 52.33212884466, 57.2910267550968, 54.0184070464343, 62.7385093067144, 68.0969556674082, 70.3468778629562, 69.2, 77.6, 107.1, 160.1, 184.3, 193.3, 195.4, 200.6, 187.8, 197.6, 201.8, 207.4, 207.2, 211.4], "label_3": [166.172238095238, 177.591714285714, 148.650333333333, 135.890714285714, 132.7842, 134.9478, 102.537217391304, 102.8289, 110.461045454545, 116.935772727273, 109.903285714286, 113.029909090909, 133.631315789474, 137.61325, 134.854454545455, 149.082272727273, 148.342611111111, 155.79435, 160.630954545455, 142.020285714286, 128.409954545455, 152.71895, 157.693363636364, 144.248590909091, 155.613789473684, 119.5328, 142.974208333333, 172.59555, 181.332, 176.94835, 179.157888888889, 197.661681818182, 250.312380952381, 285.395285714286, 343.3, 397, 410.4, 341.1, 353.9, 392.8, 423.8, 452, 504.3, 507, 494.5, 465.6, 488.4, 518.4], "label_1": [44.8691994564565, 44.6543243595995, 49.2592321271995, 41.4540946635533, 46.9066328195268, 46.5946085179285, 47.0059840808952, 51.6112191004335, 54.9722958693754, 57.5940656059914, 69.4254836798243, 87.9850857484678, 100.519543984122, 101.969714866772, 103.96826803015, 105.070156019143, 107.352583266141, 113.741211591547, 119.156712274473, 120.967956403659, 123.083968910843, 123.252689703358, 123.231423136317, 124.7060725, 124.564584333745, 128.95098762933, 174.860610908364, 156.456353699161, 144.535377181818, 131.201328818182, 119.077395837986, 110.900040367987, 102.635541975623, 94.1014865714285, 83.5, 73.5, 68.6, 64.6, 60.2, 49.6, 42.7, 38.4, 36.7, 36.1, 35.4, 34.7, 33.5, 33.4]},"label_names": {"UKR": {"label_1": "Рефінансування банків, млрд грн", "label_2": "Коррахунки, млрд грн", "label_3": "Депозитні сертифікати, млрд грн"}, "RU": {"label_1": "Рефинансирование банков, млрд грн", "label_2": "Корсчета, млрд грн", "label_3": "Депозитные сертификаты, млрд грн"}, "ENG": {"label_1": "Refinancing of banks, UAH Bln", "label_2": "Correspondent accounts, UAH Bln", "label_3": "Deposit certificates, UAH Bln"}},"source": {"RU": "Источник: НБУ", "ENG": "Source: NBU", "UKR": "Джерело: НБУ"}}</v>
      </c>
      <c r="H3" s="37" t="s">
        <v>107</v>
      </c>
    </row>
    <row r="4" spans="1:58" s="37" customFormat="1">
      <c r="B4" s="37" t="str">
        <f>CHAR(34)&amp;I4&amp;CHAR(34)&amp;": "&amp;C4</f>
        <v>"name": {"RU": "Корсчета и депозитные сертификаты, млрд грн, 2022-2024", "ENG": "Receipts and deposit certificates, 2022-2024, UAH Bln", "UKR": "Коррахунки і депозитні сертифікати, млрд грн, 2022-2024"}</v>
      </c>
      <c r="C4" s="37" t="str">
        <f>"{"&amp;_xlfn.TEXTJOIN(", ",TRUE,F4:F6)&amp;"}"</f>
        <v>{"RU": "Корсчета и депозитные сертификаты, млрд грн, 2022-2024", "ENG": "Receipts and deposit certificates, 2022-2024, UAH Bln", "UKR": "Коррахунки і депозитні сертифікати, млрд грн, 2022-2024"}</v>
      </c>
      <c r="F4" s="37" t="str">
        <f>CHAR(34)&amp;J4&amp;CHAR(34)&amp;": "&amp;CHAR(34)&amp;K4&amp;CHAR(34)</f>
        <v>"RU": "Корсчета и депозитные сертификаты, млрд грн, 2022-2024"</v>
      </c>
      <c r="H4" s="37" t="s">
        <v>107</v>
      </c>
      <c r="I4" s="37" t="s">
        <v>108</v>
      </c>
      <c r="J4" s="37" t="s">
        <v>12</v>
      </c>
      <c r="K4" s="37" t="str">
        <f>Чарты!H3</f>
        <v>Корсчета и депозитные сертификаты, млрд грн, 2022-2024</v>
      </c>
    </row>
    <row r="5" spans="1:58" s="37" customFormat="1">
      <c r="F5" s="37" t="str">
        <f t="shared" ref="F5:F6" si="0">CHAR(34)&amp;J5&amp;CHAR(34)&amp;": "&amp;CHAR(34)&amp;K5&amp;CHAR(34)</f>
        <v>"ENG": "Receipts and deposit certificates, 2022-2024, UAH Bln"</v>
      </c>
      <c r="H5" s="37" t="s">
        <v>107</v>
      </c>
      <c r="I5" s="37" t="s">
        <v>108</v>
      </c>
      <c r="J5" s="37" t="s">
        <v>13</v>
      </c>
      <c r="K5" s="37" t="str">
        <f>Чарты!H4</f>
        <v>Receipts and deposit certificates, 2022-2024, UAH Bln</v>
      </c>
    </row>
    <row r="6" spans="1:58" s="37" customFormat="1">
      <c r="F6" s="37" t="str">
        <f t="shared" si="0"/>
        <v>"UKR": "Коррахунки і депозитні сертифікати, млрд грн, 2022-2024"</v>
      </c>
      <c r="H6" s="37" t="s">
        <v>107</v>
      </c>
      <c r="I6" s="37" t="s">
        <v>108</v>
      </c>
      <c r="J6" s="37" t="s">
        <v>14</v>
      </c>
      <c r="K6" s="37" t="str">
        <f>Чарты!H5</f>
        <v>Коррахунки і депозитні сертифікати, млрд грн, 2022-2024</v>
      </c>
    </row>
    <row r="7" spans="1:58" s="37" customFormat="1"/>
    <row r="8" spans="1:58" s="37" customFormat="1">
      <c r="B8" s="37" t="str">
        <f>CHAR(34)&amp;I8&amp;CHAR(34)&amp;": "&amp;C8</f>
        <v>"indexes": 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45261]}</v>
      </c>
      <c r="C8" s="37" t="str">
        <f>"{"&amp;_xlfn.TEXTJOIN(", ",TRUE,E8:E8)&amp;"}"</f>
        <v>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45261]}</v>
      </c>
      <c r="E8" s="37" t="str">
        <f>CHAR(34)&amp;J8&amp;CHAR(34)&amp;": "&amp;F8</f>
        <v>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45261]</v>
      </c>
      <c r="F8" s="3" t="str" cm="1">
        <f t="array" ref="F8">"["&amp;_xlfn.TEXTJOIN(", ",FALSE,SUBSTITUTE(_xlfn.ANCHORARRAY(K8),",","."))&amp;"]"</f>
        <v>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45261]</v>
      </c>
      <c r="H8" s="37" t="s">
        <v>107</v>
      </c>
      <c r="I8" s="37" t="s">
        <v>109</v>
      </c>
      <c r="J8" s="37" t="s">
        <v>110</v>
      </c>
      <c r="K8" s="49" cm="1">
        <f t="array" ref="K8:BF8">TRANSPOSE(Корсчета!A2:A49)</f>
        <v>43831</v>
      </c>
      <c r="L8" s="49">
        <v>43862</v>
      </c>
      <c r="M8" s="49">
        <v>43891</v>
      </c>
      <c r="N8" s="49">
        <v>43922</v>
      </c>
      <c r="O8" s="49">
        <v>43952</v>
      </c>
      <c r="P8" s="49">
        <v>43983</v>
      </c>
      <c r="Q8" s="49">
        <v>44013</v>
      </c>
      <c r="R8" s="49">
        <v>44044</v>
      </c>
      <c r="S8" s="49">
        <v>44075</v>
      </c>
      <c r="T8" s="49">
        <v>44105</v>
      </c>
      <c r="U8" s="3">
        <v>44136</v>
      </c>
      <c r="V8" s="3">
        <v>44166</v>
      </c>
      <c r="W8" s="3">
        <v>44197</v>
      </c>
      <c r="X8" s="3">
        <v>44228</v>
      </c>
      <c r="Y8" s="3">
        <v>44256</v>
      </c>
      <c r="Z8" s="3">
        <v>44287</v>
      </c>
      <c r="AA8" s="3">
        <v>44317</v>
      </c>
      <c r="AB8" s="3">
        <v>44348</v>
      </c>
      <c r="AC8" s="3">
        <v>44378</v>
      </c>
      <c r="AD8" s="3">
        <v>44409</v>
      </c>
      <c r="AE8" s="3">
        <v>44440</v>
      </c>
      <c r="AF8" s="3">
        <v>44470</v>
      </c>
      <c r="AG8" s="3">
        <v>44501</v>
      </c>
      <c r="AH8" s="3">
        <v>44531</v>
      </c>
      <c r="AI8" s="37">
        <v>44562</v>
      </c>
      <c r="AJ8" s="37">
        <v>44593</v>
      </c>
      <c r="AK8" s="37">
        <v>44621</v>
      </c>
      <c r="AL8" s="37">
        <v>44652</v>
      </c>
      <c r="AM8" s="37">
        <v>44682</v>
      </c>
      <c r="AN8" s="37">
        <v>44713</v>
      </c>
      <c r="AO8" s="37">
        <v>44743</v>
      </c>
      <c r="AP8" s="37">
        <v>44774</v>
      </c>
      <c r="AQ8" s="37">
        <v>44805</v>
      </c>
      <c r="AR8" s="37">
        <v>44835</v>
      </c>
      <c r="AS8" s="37">
        <v>44866</v>
      </c>
      <c r="AT8" s="37">
        <v>44896</v>
      </c>
      <c r="AU8" s="37">
        <v>44927</v>
      </c>
      <c r="AV8" s="37">
        <v>44958</v>
      </c>
      <c r="AW8" s="37">
        <v>44986</v>
      </c>
      <c r="AX8" s="37">
        <v>45017</v>
      </c>
      <c r="AY8" s="37">
        <v>45047</v>
      </c>
      <c r="AZ8" s="37">
        <v>45078</v>
      </c>
      <c r="BA8" s="37">
        <v>45108</v>
      </c>
      <c r="BB8" s="37">
        <v>45139</v>
      </c>
      <c r="BC8" s="37">
        <v>45170</v>
      </c>
      <c r="BD8" s="37">
        <v>45200</v>
      </c>
      <c r="BE8" s="37">
        <v>45231</v>
      </c>
      <c r="BF8" s="37">
        <v>45261</v>
      </c>
    </row>
    <row r="9" spans="1:58" s="37" customFormat="1">
      <c r="F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58" s="37" customFormat="1">
      <c r="B10" s="37" t="str">
        <f>CHAR(34)&amp;I10&amp;CHAR(34)&amp;": "&amp;C10</f>
        <v>"labels": {"label_2": [56.7667274909832, 61.2243486288176, 57.3653302930886, 56.4979137636995, 54.7743805736053, 53.621700104833, 51.1821266694996, 54.243105414815, 53.5547112027391, 52.5168516010552, 54.3086269970067, 57.9595653514646, 56.9904544640989, 54.7881744110735, 55.9543029899118, 55.4616011693386, 55.2183139972039, 57.911952590781, 54.8587873844777, 58.0287552555919, 53.7536139388559, 55.33798115143, 55.2327861651841, 52.6093930653955, 54.7095250131742, 61.7476876421285, 67.3488324830746, 52.01363079826, 52.33212884466, 57.2910267550968, 54.0184070464343, 62.7385093067144, 68.0969556674082, 70.3468778629562, 69.2, 77.6, 107.1, 160.1, 184.3, 193.3, 195.4, 200.6, 187.8, 197.6, 201.8, 207.4, 207.2, 211.4], "label_3": [166.172238095238, 177.591714285714, 148.650333333333, 135.890714285714, 132.7842, 134.9478, 102.537217391304, 102.8289, 110.461045454545, 116.935772727273, 109.903285714286, 113.029909090909, 133.631315789474, 137.61325, 134.854454545455, 149.082272727273, 148.342611111111, 155.79435, 160.630954545455, 142.020285714286, 128.409954545455, 152.71895, 157.693363636364, 144.248590909091, 155.613789473684, 119.5328, 142.974208333333, 172.59555, 181.332, 176.94835, 179.157888888889, 197.661681818182, 250.312380952381, 285.395285714286, 343.3, 397, 410.4, 341.1, 353.9, 392.8, 423.8, 452, 504.3, 507, 494.5, 465.6, 488.4, 518.4], "label_1": [44.8691994564565, 44.6543243595995, 49.2592321271995, 41.4540946635533, 46.9066328195268, 46.5946085179285, 47.0059840808952, 51.6112191004335, 54.9722958693754, 57.5940656059914, 69.4254836798243, 87.9850857484678, 100.519543984122, 101.969714866772, 103.96826803015, 105.070156019143, 107.352583266141, 113.741211591547, 119.156712274473, 120.967956403659, 123.083968910843, 123.252689703358, 123.231423136317, 124.7060725, 124.564584333745, 128.95098762933, 174.860610908364, 156.456353699161, 144.535377181818, 131.201328818182, 119.077395837986, 110.900040367987, 102.635541975623, 94.1014865714285, 83.5, 73.5, 68.6, 64.6, 60.2, 49.6, 42.7, 38.4, 36.7, 36.1, 35.4, 34.7, 33.5, 33.4]}</v>
      </c>
      <c r="C10" s="37" t="str">
        <f>"{"&amp;_xlfn.TEXTJOIN(", ",TRUE,E10:E12)&amp;"}"</f>
        <v>{"label_2": [56.7667274909832, 61.2243486288176, 57.3653302930886, 56.4979137636995, 54.7743805736053, 53.621700104833, 51.1821266694996, 54.243105414815, 53.5547112027391, 52.5168516010552, 54.3086269970067, 57.9595653514646, 56.9904544640989, 54.7881744110735, 55.9543029899118, 55.4616011693386, 55.2183139972039, 57.911952590781, 54.8587873844777, 58.0287552555919, 53.7536139388559, 55.33798115143, 55.2327861651841, 52.6093930653955, 54.7095250131742, 61.7476876421285, 67.3488324830746, 52.01363079826, 52.33212884466, 57.2910267550968, 54.0184070464343, 62.7385093067144, 68.0969556674082, 70.3468778629562, 69.2, 77.6, 107.1, 160.1, 184.3, 193.3, 195.4, 200.6, 187.8, 197.6, 201.8, 207.4, 207.2, 211.4], "label_3": [166.172238095238, 177.591714285714, 148.650333333333, 135.890714285714, 132.7842, 134.9478, 102.537217391304, 102.8289, 110.461045454545, 116.935772727273, 109.903285714286, 113.029909090909, 133.631315789474, 137.61325, 134.854454545455, 149.082272727273, 148.342611111111, 155.79435, 160.630954545455, 142.020285714286, 128.409954545455, 152.71895, 157.693363636364, 144.248590909091, 155.613789473684, 119.5328, 142.974208333333, 172.59555, 181.332, 176.94835, 179.157888888889, 197.661681818182, 250.312380952381, 285.395285714286, 343.3, 397, 410.4, 341.1, 353.9, 392.8, 423.8, 452, 504.3, 507, 494.5, 465.6, 488.4, 518.4], "label_1": [44.8691994564565, 44.6543243595995, 49.2592321271995, 41.4540946635533, 46.9066328195268, 46.5946085179285, 47.0059840808952, 51.6112191004335, 54.9722958693754, 57.5940656059914, 69.4254836798243, 87.9850857484678, 100.519543984122, 101.969714866772, 103.96826803015, 105.070156019143, 107.352583266141, 113.741211591547, 119.156712274473, 120.967956403659, 123.083968910843, 123.252689703358, 123.231423136317, 124.7060725, 124.564584333745, 128.95098762933, 174.860610908364, 156.456353699161, 144.535377181818, 131.201328818182, 119.077395837986, 110.900040367987, 102.635541975623, 94.1014865714285, 83.5, 73.5, 68.6, 64.6, 60.2, 49.6, 42.7, 38.4, 36.7, 36.1, 35.4, 34.7, 33.5, 33.4]}</v>
      </c>
      <c r="E10" s="37" t="str">
        <f>CHAR(34)&amp;J10&amp;CHAR(34)&amp;": "&amp;F10</f>
        <v>"label_2": [56.7667274909832, 61.2243486288176, 57.3653302930886, 56.4979137636995, 54.7743805736053, 53.621700104833, 51.1821266694996, 54.243105414815, 53.5547112027391, 52.5168516010552, 54.3086269970067, 57.9595653514646, 56.9904544640989, 54.7881744110735, 55.9543029899118, 55.4616011693386, 55.2183139972039, 57.911952590781, 54.8587873844777, 58.0287552555919, 53.7536139388559, 55.33798115143, 55.2327861651841, 52.6093930653955, 54.7095250131742, 61.7476876421285, 67.3488324830746, 52.01363079826, 52.33212884466, 57.2910267550968, 54.0184070464343, 62.7385093067144, 68.0969556674082, 70.3468778629562, 69.2, 77.6, 107.1, 160.1, 184.3, 193.3, 195.4, 200.6, 187.8, 197.6, 201.8, 207.4, 207.2, 211.4]</v>
      </c>
      <c r="F10" s="3" t="str" cm="1">
        <f t="array" ref="F10">"["&amp;_xlfn.TEXTJOIN(", ",FALSE,SUBSTITUTE(_xlfn.ANCHORARRAY(K10),",","."))&amp;"]"</f>
        <v>[56.7667274909832, 61.2243486288176, 57.3653302930886, 56.4979137636995, 54.7743805736053, 53.621700104833, 51.1821266694996, 54.243105414815, 53.5547112027391, 52.5168516010552, 54.3086269970067, 57.9595653514646, 56.9904544640989, 54.7881744110735, 55.9543029899118, 55.4616011693386, 55.2183139972039, 57.911952590781, 54.8587873844777, 58.0287552555919, 53.7536139388559, 55.33798115143, 55.2327861651841, 52.6093930653955, 54.7095250131742, 61.7476876421285, 67.3488324830746, 52.01363079826, 52.33212884466, 57.2910267550968, 54.0184070464343, 62.7385093067144, 68.0969556674082, 70.3468778629562, 69.2, 77.6, 107.1, 160.1, 184.3, 193.3, 195.4, 200.6, 187.8, 197.6, 201.8, 207.4, 207.2, 211.4]</v>
      </c>
      <c r="H10" s="37" t="s">
        <v>107</v>
      </c>
      <c r="I10" s="37" t="s">
        <v>111</v>
      </c>
      <c r="J10" s="37" t="s">
        <v>114</v>
      </c>
      <c r="K10" s="50" cm="1">
        <f t="array" ref="K10:BF10">TRANSPOSE(Корсчета!B2:B49)</f>
        <v>56.766727490983179</v>
      </c>
      <c r="L10" s="50">
        <v>61.224348628817616</v>
      </c>
      <c r="M10" s="50">
        <v>57.365330293088576</v>
      </c>
      <c r="N10" s="50">
        <v>56.497913763699522</v>
      </c>
      <c r="O10" s="50">
        <v>54.774380573605256</v>
      </c>
      <c r="P10" s="50">
        <v>53.62170010483301</v>
      </c>
      <c r="Q10" s="50">
        <v>51.182126669499567</v>
      </c>
      <c r="R10" s="50">
        <v>54.243105414814998</v>
      </c>
      <c r="S10" s="50">
        <v>53.554711202739085</v>
      </c>
      <c r="T10" s="50">
        <v>52.516851601055237</v>
      </c>
      <c r="U10" s="3">
        <v>54.308626997006655</v>
      </c>
      <c r="V10" s="3">
        <v>57.959565351464555</v>
      </c>
      <c r="W10" s="3">
        <v>56.990454464098896</v>
      </c>
      <c r="X10" s="3">
        <v>54.788174411073484</v>
      </c>
      <c r="Y10" s="3">
        <v>55.954302989911817</v>
      </c>
      <c r="Z10" s="3">
        <v>55.461601169338628</v>
      </c>
      <c r="AA10" s="3">
        <v>55.218313997203879</v>
      </c>
      <c r="AB10" s="3">
        <v>57.911952590780992</v>
      </c>
      <c r="AC10" s="3">
        <v>54.858787384477729</v>
      </c>
      <c r="AD10" s="3">
        <v>58.028755255591904</v>
      </c>
      <c r="AE10" s="3">
        <v>53.753613938855914</v>
      </c>
      <c r="AF10" s="3">
        <v>55.337981151429993</v>
      </c>
      <c r="AG10" s="3">
        <v>55.232786165184088</v>
      </c>
      <c r="AH10" s="3">
        <v>52.609393065395459</v>
      </c>
      <c r="AI10" s="37">
        <v>54.709525013174222</v>
      </c>
      <c r="AJ10" s="37">
        <v>61.747687642128497</v>
      </c>
      <c r="AK10" s="37">
        <v>67.348832483074588</v>
      </c>
      <c r="AL10" s="37">
        <v>52.013630798259996</v>
      </c>
      <c r="AM10" s="37">
        <v>52.332128844660005</v>
      </c>
      <c r="AN10" s="37">
        <v>57.291026755096816</v>
      </c>
      <c r="AO10" s="37">
        <v>54.018407046434284</v>
      </c>
      <c r="AP10" s="37">
        <v>62.738509306714356</v>
      </c>
      <c r="AQ10" s="37">
        <v>68.096955667408182</v>
      </c>
      <c r="AR10" s="37">
        <v>70.346877862956191</v>
      </c>
      <c r="AS10" s="37">
        <v>69.2</v>
      </c>
      <c r="AT10" s="37">
        <v>77.599999999999994</v>
      </c>
      <c r="AU10" s="37">
        <v>107.1</v>
      </c>
      <c r="AV10" s="37">
        <v>160.1</v>
      </c>
      <c r="AW10" s="37">
        <v>184.3</v>
      </c>
      <c r="AX10" s="37">
        <v>193.3</v>
      </c>
      <c r="AY10" s="37">
        <v>195.4</v>
      </c>
      <c r="AZ10" s="37">
        <v>200.6</v>
      </c>
      <c r="BA10" s="37">
        <v>187.8</v>
      </c>
      <c r="BB10" s="37">
        <v>197.6</v>
      </c>
      <c r="BC10" s="37">
        <v>201.8</v>
      </c>
      <c r="BD10" s="37">
        <v>207.4</v>
      </c>
      <c r="BE10" s="37">
        <v>207.2</v>
      </c>
      <c r="BF10" s="37">
        <v>211.4</v>
      </c>
    </row>
    <row r="11" spans="1:58" s="37" customFormat="1">
      <c r="E11" s="37" t="str">
        <f t="shared" ref="E11:E12" si="1">CHAR(34)&amp;J11&amp;CHAR(34)&amp;": "&amp;F11</f>
        <v>"label_3": [166.172238095238, 177.591714285714, 148.650333333333, 135.890714285714, 132.7842, 134.9478, 102.537217391304, 102.8289, 110.461045454545, 116.935772727273, 109.903285714286, 113.029909090909, 133.631315789474, 137.61325, 134.854454545455, 149.082272727273, 148.342611111111, 155.79435, 160.630954545455, 142.020285714286, 128.409954545455, 152.71895, 157.693363636364, 144.248590909091, 155.613789473684, 119.5328, 142.974208333333, 172.59555, 181.332, 176.94835, 179.157888888889, 197.661681818182, 250.312380952381, 285.395285714286, 343.3, 397, 410.4, 341.1, 353.9, 392.8, 423.8, 452, 504.3, 507, 494.5, 465.6, 488.4, 518.4]</v>
      </c>
      <c r="F11" s="3" t="str" cm="1">
        <f t="array" ref="F11">"["&amp;_xlfn.TEXTJOIN(", ",FALSE,SUBSTITUTE(_xlfn.ANCHORARRAY(K11),",","."))&amp;"]"</f>
        <v>[166.172238095238, 177.591714285714, 148.650333333333, 135.890714285714, 132.7842, 134.9478, 102.537217391304, 102.8289, 110.461045454545, 116.935772727273, 109.903285714286, 113.029909090909, 133.631315789474, 137.61325, 134.854454545455, 149.082272727273, 148.342611111111, 155.79435, 160.630954545455, 142.020285714286, 128.409954545455, 152.71895, 157.693363636364, 144.248590909091, 155.613789473684, 119.5328, 142.974208333333, 172.59555, 181.332, 176.94835, 179.157888888889, 197.661681818182, 250.312380952381, 285.395285714286, 343.3, 397, 410.4, 341.1, 353.9, 392.8, 423.8, 452, 504.3, 507, 494.5, 465.6, 488.4, 518.4]</v>
      </c>
      <c r="H11" s="37" t="s">
        <v>107</v>
      </c>
      <c r="I11" s="37" t="s">
        <v>111</v>
      </c>
      <c r="J11" s="37" t="s">
        <v>116</v>
      </c>
      <c r="K11" s="37" cm="1">
        <f t="array" ref="K11:BF11">TRANSPOSE(Корсчета!C2:C49)</f>
        <v>166.1722380952381</v>
      </c>
      <c r="L11" s="37">
        <v>177.59171428571429</v>
      </c>
      <c r="M11" s="37">
        <v>148.65033333333335</v>
      </c>
      <c r="N11" s="37">
        <v>135.8907142857143</v>
      </c>
      <c r="O11" s="37">
        <v>132.7842</v>
      </c>
      <c r="P11" s="37">
        <v>134.9478</v>
      </c>
      <c r="Q11" s="37">
        <v>102.53721739130435</v>
      </c>
      <c r="R11" s="37">
        <v>102.82889999999999</v>
      </c>
      <c r="S11" s="37">
        <v>110.46104545454546</v>
      </c>
      <c r="T11" s="37">
        <v>116.93577272727272</v>
      </c>
      <c r="U11" s="37">
        <v>109.90328571428572</v>
      </c>
      <c r="V11" s="37">
        <v>113.02990909090909</v>
      </c>
      <c r="W11" s="37">
        <v>133.63131578947369</v>
      </c>
      <c r="X11" s="37">
        <v>137.61324999999999</v>
      </c>
      <c r="Y11" s="37">
        <v>134.85445454545456</v>
      </c>
      <c r="Z11" s="37">
        <v>149.08227272727274</v>
      </c>
      <c r="AA11" s="37">
        <v>148.34261111111113</v>
      </c>
      <c r="AB11" s="37">
        <v>155.79435000000001</v>
      </c>
      <c r="AC11" s="37">
        <v>160.63095454545456</v>
      </c>
      <c r="AD11" s="37">
        <v>142.02028571428571</v>
      </c>
      <c r="AE11" s="37">
        <v>128.40995454545455</v>
      </c>
      <c r="AF11" s="37">
        <v>152.71895000000001</v>
      </c>
      <c r="AG11" s="37">
        <v>157.69336363636364</v>
      </c>
      <c r="AH11" s="37">
        <v>144.24859090909092</v>
      </c>
      <c r="AI11" s="37">
        <v>155.61378947368422</v>
      </c>
      <c r="AJ11" s="37">
        <v>119.53280000000001</v>
      </c>
      <c r="AK11" s="37">
        <v>142.97420833333334</v>
      </c>
      <c r="AL11" s="37">
        <v>172.59554999999997</v>
      </c>
      <c r="AM11" s="37">
        <v>181.33199999999999</v>
      </c>
      <c r="AN11" s="37">
        <v>176.94835</v>
      </c>
      <c r="AO11" s="37">
        <v>179.15788888888886</v>
      </c>
      <c r="AP11" s="37">
        <v>197.66168181818182</v>
      </c>
      <c r="AQ11" s="37">
        <v>250.31238095238095</v>
      </c>
      <c r="AR11" s="37">
        <v>285.39528571428576</v>
      </c>
      <c r="AS11" s="37">
        <v>343.3</v>
      </c>
      <c r="AT11" s="37">
        <v>397</v>
      </c>
      <c r="AU11" s="37">
        <v>410.4</v>
      </c>
      <c r="AV11" s="37">
        <v>341.1</v>
      </c>
      <c r="AW11" s="37">
        <v>353.9</v>
      </c>
      <c r="AX11" s="37">
        <v>392.8</v>
      </c>
      <c r="AY11" s="37">
        <v>423.8</v>
      </c>
      <c r="AZ11" s="37">
        <v>452</v>
      </c>
      <c r="BA11" s="37">
        <v>504.3</v>
      </c>
      <c r="BB11" s="37">
        <v>507</v>
      </c>
      <c r="BC11" s="37">
        <v>494.5</v>
      </c>
      <c r="BD11" s="37">
        <v>465.6</v>
      </c>
      <c r="BE11" s="37">
        <v>488.4</v>
      </c>
      <c r="BF11" s="37">
        <v>518.4</v>
      </c>
    </row>
    <row r="12" spans="1:58" s="37" customFormat="1">
      <c r="E12" s="37" t="str">
        <f t="shared" si="1"/>
        <v>"label_1": [44.8691994564565, 44.6543243595995, 49.2592321271995, 41.4540946635533, 46.9066328195268, 46.5946085179285, 47.0059840808952, 51.6112191004335, 54.9722958693754, 57.5940656059914, 69.4254836798243, 87.9850857484678, 100.519543984122, 101.969714866772, 103.96826803015, 105.070156019143, 107.352583266141, 113.741211591547, 119.156712274473, 120.967956403659, 123.083968910843, 123.252689703358, 123.231423136317, 124.7060725, 124.564584333745, 128.95098762933, 174.860610908364, 156.456353699161, 144.535377181818, 131.201328818182, 119.077395837986, 110.900040367987, 102.635541975623, 94.1014865714285, 83.5, 73.5, 68.6, 64.6, 60.2, 49.6, 42.7, 38.4, 36.7, 36.1, 35.4, 34.7, 33.5, 33.4]</v>
      </c>
      <c r="F12" s="3" t="str" cm="1">
        <f t="array" ref="F12">"["&amp;_xlfn.TEXTJOIN(", ",FALSE,SUBSTITUTE(_xlfn.ANCHORARRAY(K12),",","."))&amp;"]"</f>
        <v>[44.8691994564565, 44.6543243595995, 49.2592321271995, 41.4540946635533, 46.9066328195268, 46.5946085179285, 47.0059840808952, 51.6112191004335, 54.9722958693754, 57.5940656059914, 69.4254836798243, 87.9850857484678, 100.519543984122, 101.969714866772, 103.96826803015, 105.070156019143, 107.352583266141, 113.741211591547, 119.156712274473, 120.967956403659, 123.083968910843, 123.252689703358, 123.231423136317, 124.7060725, 124.564584333745, 128.95098762933, 174.860610908364, 156.456353699161, 144.535377181818, 131.201328818182, 119.077395837986, 110.900040367987, 102.635541975623, 94.1014865714285, 83.5, 73.5, 68.6, 64.6, 60.2, 49.6, 42.7, 38.4, 36.7, 36.1, 35.4, 34.7, 33.5, 33.4]</v>
      </c>
      <c r="H12" s="37" t="s">
        <v>107</v>
      </c>
      <c r="I12" s="37" t="s">
        <v>111</v>
      </c>
      <c r="J12" s="37" t="s">
        <v>112</v>
      </c>
      <c r="K12" s="37" cm="1">
        <f t="array" ref="K12:BF12">TRANSPOSE(Корсчета!D2:D49)</f>
        <v>44.869199456456478</v>
      </c>
      <c r="L12" s="37">
        <v>44.654324359599514</v>
      </c>
      <c r="M12" s="37">
        <v>49.259232127199532</v>
      </c>
      <c r="N12" s="37">
        <v>41.454094663553334</v>
      </c>
      <c r="O12" s="37">
        <v>46.906632819526841</v>
      </c>
      <c r="P12" s="37">
        <v>46.594608517928492</v>
      </c>
      <c r="Q12" s="37">
        <v>47.005984080895217</v>
      </c>
      <c r="R12" s="37">
        <v>51.611219100433495</v>
      </c>
      <c r="S12" s="37">
        <v>54.972295869375444</v>
      </c>
      <c r="T12" s="37">
        <v>57.594065605991418</v>
      </c>
      <c r="U12" s="37">
        <v>69.425483679824268</v>
      </c>
      <c r="V12" s="37">
        <v>87.985085748467753</v>
      </c>
      <c r="W12" s="37">
        <v>100.51954398412208</v>
      </c>
      <c r="X12" s="37">
        <v>101.96971486677249</v>
      </c>
      <c r="Y12" s="37">
        <v>103.9682680301505</v>
      </c>
      <c r="Z12" s="37">
        <v>105.07015601914321</v>
      </c>
      <c r="AA12" s="37">
        <v>107.35258326614112</v>
      </c>
      <c r="AB12" s="37">
        <v>113.7412115915465</v>
      </c>
      <c r="AC12" s="37">
        <v>119.15671227447278</v>
      </c>
      <c r="AD12" s="37">
        <v>120.9679564036595</v>
      </c>
      <c r="AE12" s="37">
        <v>123.08396891084276</v>
      </c>
      <c r="AF12" s="37">
        <v>123.25268970335803</v>
      </c>
      <c r="AG12" s="37">
        <v>123.23142313631726</v>
      </c>
      <c r="AH12" s="37">
        <v>124.70607250000005</v>
      </c>
      <c r="AI12" s="37">
        <v>124.56458433374527</v>
      </c>
      <c r="AJ12" s="37">
        <v>128.95098762933003</v>
      </c>
      <c r="AK12" s="37">
        <v>174.86061090836401</v>
      </c>
      <c r="AL12" s="37">
        <v>156.45635369916144</v>
      </c>
      <c r="AM12" s="37">
        <v>144.53537718181821</v>
      </c>
      <c r="AN12" s="37">
        <v>131.20132881818179</v>
      </c>
      <c r="AO12" s="37">
        <v>119.07739583798617</v>
      </c>
      <c r="AP12" s="37">
        <v>110.90004036798739</v>
      </c>
      <c r="AQ12" s="37">
        <v>102.63554197562317</v>
      </c>
      <c r="AR12" s="37">
        <v>94.101486571428538</v>
      </c>
      <c r="AS12" s="37">
        <v>83.5</v>
      </c>
      <c r="AT12" s="37">
        <v>73.5</v>
      </c>
      <c r="AU12" s="37">
        <v>68.599999999999994</v>
      </c>
      <c r="AV12" s="37">
        <v>64.599999999999994</v>
      </c>
      <c r="AW12" s="37">
        <v>60.2</v>
      </c>
      <c r="AX12" s="37">
        <v>49.6</v>
      </c>
      <c r="AY12" s="37">
        <v>42.7</v>
      </c>
      <c r="AZ12" s="37">
        <v>38.4</v>
      </c>
      <c r="BA12" s="37">
        <v>36.700000000000003</v>
      </c>
      <c r="BB12" s="37">
        <v>36.1</v>
      </c>
      <c r="BC12" s="37">
        <v>35.4</v>
      </c>
      <c r="BD12" s="37">
        <v>34.700000000000003</v>
      </c>
      <c r="BE12" s="37">
        <v>33.5</v>
      </c>
      <c r="BF12" s="37">
        <v>33.4</v>
      </c>
    </row>
    <row r="13" spans="1:58" s="37" customFormat="1"/>
    <row r="14" spans="1:58" s="37" customFormat="1">
      <c r="B14" s="37" t="str">
        <f>CHAR(34)&amp;I14&amp;CHAR(34)&amp;": "&amp;C14</f>
        <v>"label_names": {"UKR": {"label_1": "Рефінансування банків, млрд грн", "label_2": "Коррахунки, млрд грн", "label_3": "Депозитні сертифікати, млрд грн"}, "RU": {"label_1": "Рефинансирование банков, млрд грн", "label_2": "Корсчета, млрд грн", "label_3": "Депозитные сертификаты, млрд грн"}, "ENG": {"label_1": "Refinancing of banks, UAH Bln", "label_2": "Correspondent accounts, UAH Bln", "label_3": "Deposit certificates, UAH Bln"}}</v>
      </c>
      <c r="C14" s="37" t="str">
        <f>"{"&amp;_xlfn.TEXTJOIN(", ",TRUE,D14:D22)&amp;"}"</f>
        <v>{"UKR": {"label_1": "Рефінансування банків, млрд грн", "label_2": "Коррахунки, млрд грн", "label_3": "Депозитні сертифікати, млрд грн"}, "RU": {"label_1": "Рефинансирование банков, млрд грн", "label_2": "Корсчета, млрд грн", "label_3": "Депозитные сертификаты, млрд грн"}, "ENG": {"label_1": "Refinancing of banks, UAH Bln", "label_2": "Correspondent accounts, UAH Bln", "label_3": "Deposit certificates, UAH Bln"}}</v>
      </c>
      <c r="D14" s="37" t="str">
        <f>CHAR(34)&amp;J14&amp;CHAR(34)&amp;": "&amp;E14</f>
        <v>"UKR": {"label_1": "Рефінансування банків, млрд грн", "label_2": "Коррахунки, млрд грн", "label_3": "Депозитні сертифікати, млрд грн"}</v>
      </c>
      <c r="E14" s="37" t="str">
        <f>"{"&amp;_xlfn.TEXTJOIN(", ",TRUE,F14:F16)&amp;"}"</f>
        <v>{"label_1": "Рефінансування банків, млрд грн", "label_2": "Коррахунки, млрд грн", "label_3": "Депозитні сертифікати, млрд грн"}</v>
      </c>
      <c r="F14" s="37" t="str">
        <f>CHAR(34)&amp;K14&amp;CHAR(34)&amp;": "&amp;CHAR(34)&amp;L14&amp;CHAR(34)</f>
        <v>"label_1": "Рефінансування банків, млрд грн"</v>
      </c>
      <c r="H14" s="37" t="s">
        <v>107</v>
      </c>
      <c r="I14" s="37" t="s">
        <v>113</v>
      </c>
      <c r="J14" s="37" t="s">
        <v>14</v>
      </c>
      <c r="K14" s="37" t="s">
        <v>112</v>
      </c>
      <c r="L14" s="37" t="str">
        <f>Чарты!L8</f>
        <v>Рефінансування банків, млрд грн</v>
      </c>
    </row>
    <row r="15" spans="1:58" s="37" customFormat="1">
      <c r="F15" s="37" t="str">
        <f t="shared" ref="F15:F20" si="2">CHAR(34)&amp;K15&amp;CHAR(34)&amp;": "&amp;CHAR(34)&amp;L15&amp;CHAR(34)</f>
        <v>"label_2": "Коррахунки, млрд грн"</v>
      </c>
      <c r="H15" s="37" t="s">
        <v>107</v>
      </c>
      <c r="I15" s="37" t="s">
        <v>113</v>
      </c>
      <c r="J15" s="37" t="s">
        <v>14</v>
      </c>
      <c r="K15" s="37" t="s">
        <v>114</v>
      </c>
      <c r="L15" s="37" t="str">
        <f>Чарты!L9</f>
        <v>Коррахунки, млрд грн</v>
      </c>
      <c r="AC15" s="3"/>
      <c r="AD15" s="3"/>
      <c r="AE15" s="3"/>
      <c r="AF15" s="3"/>
    </row>
    <row r="16" spans="1:58" s="37" customFormat="1">
      <c r="F16" s="37" t="str">
        <f t="shared" ref="F16" si="3">CHAR(34)&amp;K16&amp;CHAR(34)&amp;": "&amp;CHAR(34)&amp;L16&amp;CHAR(34)</f>
        <v>"label_3": "Депозитні сертифікати, млрд грн"</v>
      </c>
      <c r="H16" s="37" t="s">
        <v>107</v>
      </c>
      <c r="I16" s="37" t="s">
        <v>113</v>
      </c>
      <c r="J16" s="37" t="s">
        <v>14</v>
      </c>
      <c r="K16" s="37" t="s">
        <v>116</v>
      </c>
      <c r="L16" s="37" t="str">
        <f>Чарты!L10</f>
        <v>Депозитні сертифікати, млрд грн</v>
      </c>
      <c r="AC16" s="3"/>
      <c r="AD16" s="3"/>
      <c r="AE16" s="3"/>
      <c r="AF16" s="3"/>
    </row>
    <row r="17" spans="1:32" s="37" customFormat="1">
      <c r="D17" s="37" t="str">
        <f>CHAR(34)&amp;J17&amp;CHAR(34)&amp;": "&amp;E17</f>
        <v>"RU": {"label_1": "Рефинансирование банков, млрд грн", "label_2": "Корсчета, млрд грн", "label_3": "Депозитные сертификаты, млрд грн"}</v>
      </c>
      <c r="E17" s="37" t="str">
        <f>"{"&amp;_xlfn.TEXTJOIN(", ",TRUE,F17:F19)&amp;"}"</f>
        <v>{"label_1": "Рефинансирование банков, млрд грн", "label_2": "Корсчета, млрд грн", "label_3": "Депозитные сертификаты, млрд грн"}</v>
      </c>
      <c r="F17" s="37" t="str">
        <f>CHAR(34)&amp;K17&amp;CHAR(34)&amp;": "&amp;CHAR(34)&amp;L17&amp;CHAR(34)</f>
        <v>"label_1": "Рефинансирование банков, млрд грн"</v>
      </c>
      <c r="H17" s="37" t="s">
        <v>107</v>
      </c>
      <c r="I17" s="37" t="s">
        <v>113</v>
      </c>
      <c r="J17" s="37" t="s">
        <v>12</v>
      </c>
      <c r="K17" s="37" t="s">
        <v>112</v>
      </c>
      <c r="L17" s="37" t="str">
        <f>Чарты!J8</f>
        <v>Рефинансирование банков, млрд грн</v>
      </c>
      <c r="AC17" s="3"/>
      <c r="AD17" s="3"/>
      <c r="AE17" s="3"/>
      <c r="AF17" s="3"/>
    </row>
    <row r="18" spans="1:32" s="37" customFormat="1">
      <c r="F18" s="37" t="str">
        <f>CHAR(34)&amp;K18&amp;CHAR(34)&amp;": "&amp;CHAR(34)&amp;L18&amp;CHAR(34)</f>
        <v>"label_2": "Корсчета, млрд грн"</v>
      </c>
      <c r="H18" s="37" t="s">
        <v>107</v>
      </c>
      <c r="I18" s="37" t="s">
        <v>113</v>
      </c>
      <c r="J18" s="37" t="s">
        <v>12</v>
      </c>
      <c r="K18" s="37" t="s">
        <v>114</v>
      </c>
      <c r="L18" s="37" t="str">
        <f>Чарты!J9</f>
        <v>Корсчета, млрд грн</v>
      </c>
    </row>
    <row r="19" spans="1:32" s="37" customFormat="1">
      <c r="F19" s="37" t="str">
        <f>CHAR(34)&amp;K19&amp;CHAR(34)&amp;": "&amp;CHAR(34)&amp;L19&amp;CHAR(34)</f>
        <v>"label_3": "Депозитные сертификаты, млрд грн"</v>
      </c>
      <c r="H19" s="37" t="s">
        <v>107</v>
      </c>
      <c r="I19" s="37" t="s">
        <v>113</v>
      </c>
      <c r="J19" s="37" t="s">
        <v>12</v>
      </c>
      <c r="K19" s="37" t="s">
        <v>116</v>
      </c>
      <c r="L19" s="37" t="str">
        <f>Чарты!J10</f>
        <v>Депозитные сертификаты, млрд грн</v>
      </c>
    </row>
    <row r="20" spans="1:32" s="37" customFormat="1">
      <c r="D20" s="37" t="str">
        <f>CHAR(34)&amp;J20&amp;CHAR(34)&amp;": "&amp;E20</f>
        <v>"ENG": {"label_1": "Refinancing of banks, UAH Bln", "label_2": "Correspondent accounts, UAH Bln", "label_3": "Deposit certificates, UAH Bln"}</v>
      </c>
      <c r="E20" s="37" t="str">
        <f>"{"&amp;_xlfn.TEXTJOIN(", ",TRUE,F20:F22)&amp;"}"</f>
        <v>{"label_1": "Refinancing of banks, UAH Bln", "label_2": "Correspondent accounts, UAH Bln", "label_3": "Deposit certificates, UAH Bln"}</v>
      </c>
      <c r="F20" s="37" t="str">
        <f t="shared" si="2"/>
        <v>"label_1": "Refinancing of banks, UAH Bln"</v>
      </c>
      <c r="H20" s="37" t="s">
        <v>107</v>
      </c>
      <c r="I20" s="37" t="s">
        <v>113</v>
      </c>
      <c r="J20" s="37" t="s">
        <v>13</v>
      </c>
      <c r="K20" s="37" t="s">
        <v>112</v>
      </c>
      <c r="L20" s="37" t="str">
        <f>Чарты!K8</f>
        <v>Refinancing of banks, UAH Bln</v>
      </c>
    </row>
    <row r="21" spans="1:32" s="37" customFormat="1">
      <c r="F21" s="37" t="str">
        <f>CHAR(34)&amp;K21&amp;CHAR(34)&amp;": "&amp;CHAR(34)&amp;L21&amp;CHAR(34)</f>
        <v>"label_2": "Correspondent accounts, UAH Bln"</v>
      </c>
      <c r="H21" s="37" t="s">
        <v>107</v>
      </c>
      <c r="I21" s="37" t="s">
        <v>113</v>
      </c>
      <c r="J21" s="37" t="s">
        <v>13</v>
      </c>
      <c r="K21" s="37" t="s">
        <v>114</v>
      </c>
      <c r="L21" s="37" t="str">
        <f>Чарты!K9</f>
        <v>Correspondent accounts, UAH Bln</v>
      </c>
    </row>
    <row r="22" spans="1:32" s="37" customFormat="1" ht="16.899999999999999" customHeight="1">
      <c r="F22" s="37" t="str">
        <f>CHAR(34)&amp;K22&amp;CHAR(34)&amp;": "&amp;CHAR(34)&amp;L22&amp;CHAR(34)</f>
        <v>"label_3": "Deposit certificates, UAH Bln"</v>
      </c>
      <c r="H22" s="37" t="s">
        <v>107</v>
      </c>
      <c r="I22" s="37" t="s">
        <v>113</v>
      </c>
      <c r="J22" s="37" t="s">
        <v>13</v>
      </c>
      <c r="K22" s="37" t="s">
        <v>116</v>
      </c>
      <c r="L22" s="37" t="str">
        <f>Чарты!K10</f>
        <v>Deposit certificates, UAH Bln</v>
      </c>
    </row>
    <row r="23" spans="1:32" s="37" customFormat="1" ht="16.899999999999999" customHeight="1"/>
    <row r="24" spans="1:32" s="37" customFormat="1">
      <c r="B24" s="37" t="str">
        <f>CHAR(34)&amp;I24&amp;CHAR(34)&amp;": "&amp;C24</f>
        <v>"source": {"RU": "Источник: НБУ", "ENG": "Source: NBU", "UKR": "Джерело: НБУ"}</v>
      </c>
      <c r="C24" s="37" t="str">
        <f>"{"&amp;_xlfn.TEXTJOIN(", ",TRUE,F24:F26)&amp;"}"</f>
        <v>{"RU": "Источник: НБУ", "ENG": "Source: NBU", "UKR": "Джерело: НБУ"}</v>
      </c>
      <c r="F24" s="37" t="str">
        <f>CHAR(34)&amp;J24&amp;CHAR(34)&amp;": "&amp;CHAR(34)&amp;K24&amp;CHAR(34)</f>
        <v>"RU": "Источник: НБУ"</v>
      </c>
      <c r="H24" s="37" t="s">
        <v>107</v>
      </c>
      <c r="I24" s="37" t="s">
        <v>115</v>
      </c>
      <c r="J24" s="37" t="s">
        <v>12</v>
      </c>
      <c r="K24" s="13" t="str">
        <f>Чарты!H13</f>
        <v>Источник: НБУ</v>
      </c>
    </row>
    <row r="25" spans="1:32" s="37" customFormat="1">
      <c r="F25" s="37" t="str">
        <f t="shared" ref="F25:F26" si="4">CHAR(34)&amp;J25&amp;CHAR(34)&amp;": "&amp;CHAR(34)&amp;K25&amp;CHAR(34)</f>
        <v>"ENG": "Source: NBU"</v>
      </c>
      <c r="H25" s="37" t="s">
        <v>107</v>
      </c>
      <c r="I25" s="37" t="s">
        <v>115</v>
      </c>
      <c r="J25" s="37" t="s">
        <v>13</v>
      </c>
      <c r="K25" s="13" t="str">
        <f>Чарты!H14</f>
        <v>Source: NBU</v>
      </c>
    </row>
    <row r="26" spans="1:32" s="37" customFormat="1">
      <c r="F26" s="37" t="str">
        <f t="shared" si="4"/>
        <v>"UKR": "Джерело: НБУ"</v>
      </c>
      <c r="H26" s="37" t="s">
        <v>107</v>
      </c>
      <c r="I26" s="37" t="s">
        <v>115</v>
      </c>
      <c r="J26" s="37" t="s">
        <v>14</v>
      </c>
      <c r="K26" s="13" t="str">
        <f>Чарты!H15</f>
        <v>Джерело: НБУ</v>
      </c>
    </row>
    <row r="27" spans="1:32" s="37" customFormat="1"/>
    <row r="29" spans="1:32" s="37" customFormat="1">
      <c r="A29" s="48"/>
      <c r="B29" s="48"/>
      <c r="C29" s="48"/>
      <c r="D29" s="48"/>
      <c r="E29" s="48"/>
      <c r="F29" s="48"/>
      <c r="G29" s="48"/>
    </row>
    <row r="30" spans="1:32" s="37" customFormat="1">
      <c r="A30" s="37" t="str">
        <f>"{"&amp;CHAR(34)&amp;H30&amp;CHAR(34)&amp;": "&amp;B30&amp;"}"</f>
        <v>{"Chart1": {"name": {"RU": "Портфель банков в депозитных сертификатах в разрезе сроков, млрд грн, 2023-2024", "ENG": "Banks' portfolio of certificates of deposit by maturity, UAH Bln, 2023-2024", "UKR": "Портфель банків у депозитних сертифікатах у розрізі термінів, млрд грн, 2023-2024"},"indexes": {"index_0": [44986, 45017, 45047, 45078, 45108, 45139, 45170, 45200, 45231, 45261]},"labels": {"label_1": [353.9, 348, 324.3, 318.5, 333.2, 311.2, 279.9, 275, 301.1, 348.5], "label_2": [0, 44.8, 99.5, 133.5, 171.1, 195.8, 214.6, 190.6, 186.7, 169.9]},"label_names": {"UKR": {"label_1": "Овернайт сертифікати", "label_2": "3-місячні сертифікати"}, "RU": {"label_1": "Овернайт сертификаты", "label_2": "3-месячные сертификаты"}, "ENG": {"label_1": "Overnight certificates", "label_2": "3 month certificates"}},"source": {"RU": "Источник: НБУ", "ENG": "Source: NBU", "UKR": "Джерело: НБУ"}}}</v>
      </c>
      <c r="B30" s="37" t="str">
        <f>"{"&amp;_xlfn.TEXTJOIN(",",TRUE,B31:B49)&amp;"}"</f>
        <v>{"name": {"RU": "Портфель банков в депозитных сертификатах в разрезе сроков, млрд грн, 2023-2024", "ENG": "Banks' portfolio of certificates of deposit by maturity, UAH Bln, 2023-2024", "UKR": "Портфель банків у депозитних сертифікатах у розрізі термінів, млрд грн, 2023-2024"},"indexes": {"index_0": [44986, 45017, 45047, 45078, 45108, 45139, 45170, 45200, 45231, 45261]},"labels": {"label_1": [353.9, 348, 324.3, 318.5, 333.2, 311.2, 279.9, 275, 301.1, 348.5], "label_2": [0, 44.8, 99.5, 133.5, 171.1, 195.8, 214.6, 190.6, 186.7, 169.9]},"label_names": {"UKR": {"label_1": "Овернайт сертифікати", "label_2": "3-місячні сертифікати"}, "RU": {"label_1": "Овернайт сертификаты", "label_2": "3-месячные сертификаты"}, "ENG": {"label_1": "Overnight certificates", "label_2": "3 month certificates"}},"source": {"RU": "Источник: НБУ", "ENG": "Source: NBU", "UKR": "Джерело: НБУ"}}</v>
      </c>
      <c r="H30" s="37" t="s">
        <v>107</v>
      </c>
    </row>
    <row r="31" spans="1:32" s="37" customFormat="1">
      <c r="B31" s="37" t="str">
        <f>CHAR(34)&amp;I31&amp;CHAR(34)&amp;": "&amp;C31</f>
        <v>"name": {"RU": "Портфель банков в депозитных сертификатах в разрезе сроков, млрд грн, 2023-2024", "ENG": "Banks' portfolio of certificates of deposit by maturity, UAH Bln, 2023-2024", "UKR": "Портфель банків у депозитних сертифікатах у розрізі термінів, млрд грн, 2023-2024"}</v>
      </c>
      <c r="C31" s="37" t="str">
        <f>"{"&amp;_xlfn.TEXTJOIN(", ",TRUE,F31:F33)&amp;"}"</f>
        <v>{"RU": "Портфель банков в депозитных сертификатах в разрезе сроков, млрд грн, 2023-2024", "ENG": "Banks' portfolio of certificates of deposit by maturity, UAH Bln, 2023-2024", "UKR": "Портфель банків у депозитних сертифікатах у розрізі термінів, млрд грн, 2023-2024"}</v>
      </c>
      <c r="F31" s="37" t="str">
        <f>CHAR(34)&amp;J31&amp;CHAR(34)&amp;": "&amp;CHAR(34)&amp;K31&amp;CHAR(34)</f>
        <v>"RU": "Портфель банков в депозитных сертификатах в разрезе сроков, млрд грн, 2023-2024"</v>
      </c>
      <c r="H31" s="37" t="s">
        <v>107</v>
      </c>
      <c r="I31" s="37" t="s">
        <v>108</v>
      </c>
      <c r="J31" s="37" t="s">
        <v>12</v>
      </c>
      <c r="K31" s="37" t="str">
        <f>Чарты!H18</f>
        <v>Портфель банков в депозитных сертификатах в разрезе сроков, млрд грн, 2023-2024</v>
      </c>
    </row>
    <row r="32" spans="1:32" s="37" customFormat="1">
      <c r="F32" s="37" t="str">
        <f t="shared" ref="F32:F33" si="5">CHAR(34)&amp;J32&amp;CHAR(34)&amp;": "&amp;CHAR(34)&amp;K32&amp;CHAR(34)</f>
        <v>"ENG": "Banks' portfolio of certificates of deposit by maturity, UAH Bln, 2023-2024"</v>
      </c>
      <c r="H32" s="37" t="s">
        <v>107</v>
      </c>
      <c r="I32" s="37" t="s">
        <v>108</v>
      </c>
      <c r="J32" s="37" t="s">
        <v>13</v>
      </c>
      <c r="K32" s="37" t="str">
        <f>Чарты!H19</f>
        <v>Banks' portfolio of certificates of deposit by maturity, UAH Bln, 2023-2024</v>
      </c>
    </row>
    <row r="33" spans="2:34" s="37" customFormat="1">
      <c r="F33" s="37" t="str">
        <f t="shared" si="5"/>
        <v>"UKR": "Портфель банків у депозитних сертифікатах у розрізі термінів, млрд грн, 2023-2024"</v>
      </c>
      <c r="H33" s="37" t="s">
        <v>107</v>
      </c>
      <c r="I33" s="37" t="s">
        <v>108</v>
      </c>
      <c r="J33" s="37" t="s">
        <v>14</v>
      </c>
      <c r="K33" s="37" t="str">
        <f>Чарты!H20</f>
        <v>Портфель банків у депозитних сертифікатах у розрізі термінів, млрд грн, 2023-2024</v>
      </c>
    </row>
    <row r="34" spans="2:34" s="37" customFormat="1"/>
    <row r="35" spans="2:34" s="37" customFormat="1">
      <c r="B35" s="37" t="str">
        <f>CHAR(34)&amp;I35&amp;CHAR(34)&amp;": "&amp;C35</f>
        <v>"indexes": {"index_0": [44986, 45017, 45047, 45078, 45108, 45139, 45170, 45200, 45231, 45261]}</v>
      </c>
      <c r="C35" s="37" t="str">
        <f>"{"&amp;_xlfn.TEXTJOIN(", ",TRUE,E35:E35)&amp;"}"</f>
        <v>{"index_0": [44986, 45017, 45047, 45078, 45108, 45139, 45170, 45200, 45231, 45261]}</v>
      </c>
      <c r="E35" s="37" t="str">
        <f>CHAR(34)&amp;J35&amp;CHAR(34)&amp;": "&amp;F35</f>
        <v>"index_0": [44986, 45017, 45047, 45078, 45108, 45139, 45170, 45200, 45231, 45261]</v>
      </c>
      <c r="F35" s="3" t="str" cm="1">
        <f t="array" ref="F35">"["&amp;_xlfn.TEXTJOIN(", ",FALSE,SUBSTITUTE(_xlfn.ANCHORARRAY(K35),",","."))&amp;"]"</f>
        <v>[44986, 45017, 45047, 45078, 45108, 45139, 45170, 45200, 45231, 45261]</v>
      </c>
      <c r="H35" s="37" t="s">
        <v>107</v>
      </c>
      <c r="I35" s="37" t="s">
        <v>109</v>
      </c>
      <c r="J35" s="37" t="s">
        <v>110</v>
      </c>
      <c r="K35" s="49" cm="1">
        <f t="array" ref="K35:T35">TRANSPOSE(Корсчета!A40:A49)</f>
        <v>44986</v>
      </c>
      <c r="L35" s="49">
        <v>45017</v>
      </c>
      <c r="M35" s="49">
        <v>45047</v>
      </c>
      <c r="N35" s="49">
        <v>45078</v>
      </c>
      <c r="O35" s="49">
        <v>45108</v>
      </c>
      <c r="P35" s="49">
        <v>45139</v>
      </c>
      <c r="Q35" s="49">
        <v>45170</v>
      </c>
      <c r="R35" s="49">
        <v>45200</v>
      </c>
      <c r="S35" s="49">
        <v>45231</v>
      </c>
      <c r="T35" s="49">
        <v>45261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2:34" s="37" customFormat="1">
      <c r="F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2:34" s="37" customFormat="1">
      <c r="B37" s="37" t="str">
        <f>CHAR(34)&amp;I37&amp;CHAR(34)&amp;": "&amp;C37</f>
        <v>"labels": {"label_1": [353.9, 348, 324.3, 318.5, 333.2, 311.2, 279.9, 275, 301.1, 348.5], "label_2": [0, 44.8, 99.5, 133.5, 171.1, 195.8, 214.6, 190.6, 186.7, 169.9]}</v>
      </c>
      <c r="C37" s="37" t="str">
        <f>"{"&amp;_xlfn.TEXTJOIN(", ",TRUE,E37:E38)&amp;"}"</f>
        <v>{"label_1": [353.9, 348, 324.3, 318.5, 333.2, 311.2, 279.9, 275, 301.1, 348.5], "label_2": [0, 44.8, 99.5, 133.5, 171.1, 195.8, 214.6, 190.6, 186.7, 169.9]}</v>
      </c>
      <c r="E37" s="37" t="str">
        <f>CHAR(34)&amp;J37&amp;CHAR(34)&amp;": "&amp;F37</f>
        <v>"label_1": [353.9, 348, 324.3, 318.5, 333.2, 311.2, 279.9, 275, 301.1, 348.5]</v>
      </c>
      <c r="F37" s="3" t="str" cm="1">
        <f t="array" ref="F37">"["&amp;_xlfn.TEXTJOIN(", ",FALSE,SUBSTITUTE(_xlfn.ANCHORARRAY(K37),",","."))&amp;"]"</f>
        <v>[353.9, 348, 324.3, 318.5, 333.2, 311.2, 279.9, 275, 301.1, 348.5]</v>
      </c>
      <c r="H37" s="37" t="s">
        <v>107</v>
      </c>
      <c r="I37" s="37" t="s">
        <v>111</v>
      </c>
      <c r="J37" s="37" t="s">
        <v>112</v>
      </c>
      <c r="K37" s="50" cm="1">
        <f t="array" ref="K37:T37">TRANSPOSE(Корсчета!F40:F49)</f>
        <v>353.9</v>
      </c>
      <c r="L37" s="50">
        <v>348</v>
      </c>
      <c r="M37" s="50">
        <v>324.3</v>
      </c>
      <c r="N37" s="50">
        <v>318.5</v>
      </c>
      <c r="O37" s="50">
        <v>333.20000000000005</v>
      </c>
      <c r="P37" s="50">
        <v>311.2</v>
      </c>
      <c r="Q37" s="50">
        <v>279.89999999999998</v>
      </c>
      <c r="R37" s="50">
        <v>275</v>
      </c>
      <c r="S37" s="50">
        <v>301.10000000000002</v>
      </c>
      <c r="T37" s="50">
        <v>348.5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2:34" s="37" customFormat="1">
      <c r="E38" s="37" t="str">
        <f t="shared" ref="E38" si="6">CHAR(34)&amp;J38&amp;CHAR(34)&amp;": "&amp;F38</f>
        <v>"label_2": [0, 44.8, 99.5, 133.5, 171.1, 195.8, 214.6, 190.6, 186.7, 169.9]</v>
      </c>
      <c r="F38" s="3" t="str" cm="1">
        <f t="array" ref="F38">"["&amp;_xlfn.TEXTJOIN(", ",FALSE,SUBSTITUTE(_xlfn.ANCHORARRAY(K38),",","."))&amp;"]"</f>
        <v>[0, 44.8, 99.5, 133.5, 171.1, 195.8, 214.6, 190.6, 186.7, 169.9]</v>
      </c>
      <c r="H38" s="37" t="s">
        <v>107</v>
      </c>
      <c r="I38" s="37" t="s">
        <v>111</v>
      </c>
      <c r="J38" s="37" t="s">
        <v>114</v>
      </c>
      <c r="K38" s="37" cm="1">
        <f t="array" ref="K38:T38">TRANSPOSE(Корсчета!G40:G49)</f>
        <v>0</v>
      </c>
      <c r="L38" s="37">
        <v>44.8</v>
      </c>
      <c r="M38" s="37">
        <v>99.5</v>
      </c>
      <c r="N38" s="37">
        <v>133.5</v>
      </c>
      <c r="O38" s="37">
        <v>171.1</v>
      </c>
      <c r="P38" s="37">
        <v>195.8</v>
      </c>
      <c r="Q38" s="37">
        <v>214.6</v>
      </c>
      <c r="R38" s="37">
        <v>190.6</v>
      </c>
      <c r="S38" s="37">
        <v>186.7</v>
      </c>
      <c r="T38" s="37">
        <v>169.9</v>
      </c>
    </row>
    <row r="39" spans="2:34" s="37" customFormat="1"/>
    <row r="40" spans="2:34" s="37" customFormat="1">
      <c r="B40" s="37" t="str">
        <f>CHAR(34)&amp;I40&amp;CHAR(34)&amp;": "&amp;C40</f>
        <v>"label_names": {"UKR": {"label_1": "Овернайт сертифікати", "label_2": "3-місячні сертифікати"}, "RU": {"label_1": "Овернайт сертификаты", "label_2": "3-месячные сертификаты"}, "ENG": {"label_1": "Overnight certificates", "label_2": "3 month certificates"}}</v>
      </c>
      <c r="C40" s="37" t="str">
        <f>"{"&amp;_xlfn.TEXTJOIN(", ",TRUE,D40:D45)&amp;"}"</f>
        <v>{"UKR": {"label_1": "Овернайт сертифікати", "label_2": "3-місячні сертифікати"}, "RU": {"label_1": "Овернайт сертификаты", "label_2": "3-месячные сертификаты"}, "ENG": {"label_1": "Overnight certificates", "label_2": "3 month certificates"}}</v>
      </c>
      <c r="D40" s="37" t="str">
        <f>CHAR(34)&amp;J40&amp;CHAR(34)&amp;": "&amp;E40</f>
        <v>"UKR": {"label_1": "Овернайт сертифікати", "label_2": "3-місячні сертифікати"}</v>
      </c>
      <c r="E40" s="37" t="str">
        <f>"{"&amp;_xlfn.TEXTJOIN(", ",TRUE,F40:F41)&amp;"}"</f>
        <v>{"label_1": "Овернайт сертифікати", "label_2": "3-місячні сертифікати"}</v>
      </c>
      <c r="F40" s="37" t="str">
        <f>CHAR(34)&amp;K40&amp;CHAR(34)&amp;": "&amp;CHAR(34)&amp;L40&amp;CHAR(34)</f>
        <v>"label_1": "Овернайт сертифікати"</v>
      </c>
      <c r="H40" s="37" t="s">
        <v>107</v>
      </c>
      <c r="I40" s="37" t="s">
        <v>113</v>
      </c>
      <c r="J40" s="37" t="s">
        <v>14</v>
      </c>
      <c r="K40" s="37" t="s">
        <v>112</v>
      </c>
      <c r="L40" s="37" t="str">
        <f>Чарты!$L$23</f>
        <v>Овернайт сертифікати</v>
      </c>
    </row>
    <row r="41" spans="2:34" s="37" customFormat="1">
      <c r="F41" s="37" t="str">
        <f t="shared" ref="F41" si="7">CHAR(34)&amp;K41&amp;CHAR(34)&amp;": "&amp;CHAR(34)&amp;L41&amp;CHAR(34)</f>
        <v>"label_2": "3-місячні сертифікати"</v>
      </c>
      <c r="H41" s="37" t="s">
        <v>107</v>
      </c>
      <c r="I41" s="37" t="s">
        <v>113</v>
      </c>
      <c r="J41" s="37" t="s">
        <v>14</v>
      </c>
      <c r="K41" s="37" t="s">
        <v>114</v>
      </c>
      <c r="L41" s="37" t="str">
        <f>Чарты!$L$24</f>
        <v>3-місячні сертифікати</v>
      </c>
      <c r="AC41" s="3"/>
      <c r="AD41" s="3"/>
      <c r="AE41" s="3"/>
      <c r="AF41" s="3"/>
    </row>
    <row r="42" spans="2:34" s="37" customFormat="1">
      <c r="D42" s="37" t="str">
        <f>CHAR(34)&amp;J42&amp;CHAR(34)&amp;": "&amp;E42</f>
        <v>"RU": {"label_1": "Овернайт сертификаты", "label_2": "3-месячные сертификаты"}</v>
      </c>
      <c r="E42" s="37" t="str">
        <f>"{"&amp;_xlfn.TEXTJOIN(", ",TRUE,F42:F43)&amp;"}"</f>
        <v>{"label_1": "Овернайт сертификаты", "label_2": "3-месячные сертификаты"}</v>
      </c>
      <c r="F42" s="37" t="str">
        <f>CHAR(34)&amp;K42&amp;CHAR(34)&amp;": "&amp;CHAR(34)&amp;L42&amp;CHAR(34)</f>
        <v>"label_1": "Овернайт сертификаты"</v>
      </c>
      <c r="H42" s="37" t="s">
        <v>107</v>
      </c>
      <c r="I42" s="37" t="s">
        <v>113</v>
      </c>
      <c r="J42" s="37" t="s">
        <v>12</v>
      </c>
      <c r="K42" s="37" t="s">
        <v>112</v>
      </c>
      <c r="L42" s="37" t="str">
        <f>Чарты!$J$23</f>
        <v>Овернайт сертификаты</v>
      </c>
      <c r="AC42" s="3"/>
      <c r="AD42" s="3"/>
      <c r="AE42" s="3"/>
      <c r="AF42" s="3"/>
    </row>
    <row r="43" spans="2:34" s="37" customFormat="1">
      <c r="F43" s="37" t="str">
        <f>CHAR(34)&amp;K43&amp;CHAR(34)&amp;": "&amp;CHAR(34)&amp;L43&amp;CHAR(34)</f>
        <v>"label_2": "3-месячные сертификаты"</v>
      </c>
      <c r="H43" s="37" t="s">
        <v>107</v>
      </c>
      <c r="I43" s="37" t="s">
        <v>113</v>
      </c>
      <c r="J43" s="37" t="s">
        <v>12</v>
      </c>
      <c r="K43" s="37" t="s">
        <v>114</v>
      </c>
      <c r="L43" s="37" t="str">
        <f>Чарты!$J$24</f>
        <v>3-месячные сертификаты</v>
      </c>
    </row>
    <row r="44" spans="2:34" s="37" customFormat="1">
      <c r="D44" s="37" t="str">
        <f>CHAR(34)&amp;J44&amp;CHAR(34)&amp;": "&amp;E44</f>
        <v>"ENG": {"label_1": "Overnight certificates", "label_2": "3 month certificates"}</v>
      </c>
      <c r="E44" s="37" t="str">
        <f>"{"&amp;_xlfn.TEXTJOIN(", ",TRUE,F44:F45)&amp;"}"</f>
        <v>{"label_1": "Overnight certificates", "label_2": "3 month certificates"}</v>
      </c>
      <c r="F44" s="37" t="str">
        <f t="shared" ref="F44" si="8">CHAR(34)&amp;K44&amp;CHAR(34)&amp;": "&amp;CHAR(34)&amp;L44&amp;CHAR(34)</f>
        <v>"label_1": "Overnight certificates"</v>
      </c>
      <c r="H44" s="37" t="s">
        <v>107</v>
      </c>
      <c r="I44" s="37" t="s">
        <v>113</v>
      </c>
      <c r="J44" s="37" t="s">
        <v>13</v>
      </c>
      <c r="K44" s="37" t="s">
        <v>112</v>
      </c>
      <c r="L44" s="37" t="str">
        <f>Чарты!$K$23</f>
        <v>Overnight certificates</v>
      </c>
    </row>
    <row r="45" spans="2:34" s="37" customFormat="1">
      <c r="F45" s="37" t="str">
        <f>CHAR(34)&amp;K45&amp;CHAR(34)&amp;": "&amp;CHAR(34)&amp;L45&amp;CHAR(34)</f>
        <v>"label_2": "3 month certificates"</v>
      </c>
      <c r="H45" s="37" t="s">
        <v>107</v>
      </c>
      <c r="I45" s="37" t="s">
        <v>113</v>
      </c>
      <c r="J45" s="37" t="s">
        <v>13</v>
      </c>
      <c r="K45" s="37" t="s">
        <v>114</v>
      </c>
      <c r="L45" s="37" t="str">
        <f>Чарты!$K$24</f>
        <v>3 month certificates</v>
      </c>
    </row>
    <row r="46" spans="2:34" s="37" customFormat="1" ht="16.899999999999999" customHeight="1"/>
    <row r="47" spans="2:34" s="37" customFormat="1">
      <c r="B47" s="37" t="str">
        <f>CHAR(34)&amp;I47&amp;CHAR(34)&amp;": "&amp;C47</f>
        <v>"source": {"RU": "Источник: НБУ", "ENG": "Source: NBU", "UKR": "Джерело: НБУ"}</v>
      </c>
      <c r="C47" s="37" t="str">
        <f>"{"&amp;_xlfn.TEXTJOIN(", ",TRUE,F47:F49)&amp;"}"</f>
        <v>{"RU": "Источник: НБУ", "ENG": "Source: NBU", "UKR": "Джерело: НБУ"}</v>
      </c>
      <c r="F47" s="37" t="str">
        <f>CHAR(34)&amp;J47&amp;CHAR(34)&amp;": "&amp;CHAR(34)&amp;K47&amp;CHAR(34)</f>
        <v>"RU": "Источник: НБУ"</v>
      </c>
      <c r="H47" s="37" t="s">
        <v>107</v>
      </c>
      <c r="I47" s="37" t="s">
        <v>115</v>
      </c>
      <c r="J47" s="37" t="s">
        <v>12</v>
      </c>
      <c r="K47" s="13" t="str">
        <f>charts_data_all!K24</f>
        <v>Источник: НБУ</v>
      </c>
    </row>
    <row r="48" spans="2:34" s="37" customFormat="1">
      <c r="F48" s="37" t="str">
        <f t="shared" ref="F48:F49" si="9">CHAR(34)&amp;J48&amp;CHAR(34)&amp;": "&amp;CHAR(34)&amp;K48&amp;CHAR(34)</f>
        <v>"ENG": "Source: NBU"</v>
      </c>
      <c r="H48" s="37" t="s">
        <v>107</v>
      </c>
      <c r="I48" s="37" t="s">
        <v>115</v>
      </c>
      <c r="J48" s="37" t="s">
        <v>13</v>
      </c>
      <c r="K48" s="13" t="str">
        <f>charts_data_all!K25</f>
        <v>Source: NBU</v>
      </c>
    </row>
    <row r="49" spans="1:46" s="37" customFormat="1">
      <c r="F49" s="37" t="str">
        <f t="shared" si="9"/>
        <v>"UKR": "Джерело: НБУ"</v>
      </c>
      <c r="H49" s="37" t="s">
        <v>107</v>
      </c>
      <c r="I49" s="37" t="s">
        <v>115</v>
      </c>
      <c r="J49" s="37" t="s">
        <v>14</v>
      </c>
      <c r="K49" s="13" t="str">
        <f>charts_data_all!K26</f>
        <v>Джерело: НБУ</v>
      </c>
    </row>
    <row r="50" spans="1:46" s="37" customFormat="1"/>
    <row r="52" spans="1:46" s="37" customFormat="1">
      <c r="A52" s="48"/>
      <c r="B52" s="48"/>
      <c r="C52" s="48"/>
      <c r="D52" s="48"/>
      <c r="E52" s="48"/>
      <c r="F52" s="48"/>
      <c r="G52" s="48"/>
    </row>
    <row r="53" spans="1:46" s="37" customFormat="1">
      <c r="A53" s="37" t="str">
        <f>"{"&amp;CHAR(34)&amp;H53&amp;CHAR(34)&amp;": "&amp;B53&amp;"}"</f>
        <v>{"Chart1": {"name": {"RU": "Ставки по кредитам и депозитам, %, 2022-2024", "ENG": "Interest rates on loans and deposits, %, 2022-2024", "UKR": "Ставки за кредитами та депозитами, %, 2022-2024"},"indexes": {"index_0": [44197, 44228, 44256, 44287, 44317, 44348, 44378, 44409, 44440, 44470, 44501, 44531, 44562, 44593, 44621, 44652, 44682, 44713, 44743, 44774, 44805, 44835, 44866, 44896, 44927, 44958, 44986, 45017, 45047, 45078, 45108, 45139, 45170, 45200, 45231, 45261]},"labels": {"label_1": [7.7216, 7.4698, 6.9993, 6.7096, 6.9376, 6.8551, 6.7811, 6.7147, 6.7554, 6.7607, 6.9683, 6.9609, 7.2525, 6.9319, 6.7918, 6.0032, 5.7031, 6.6252, 8.1008, 8.0761, 9.0782, 9.2205, 10.0436, 10.6, 10.6, 10.8, 11.4, 11.3883, 12.0404, 12.1332, 12.7853, 12.2, 12.3, 11.9, 11.9, 11.7], "label_2": [9.35785382274335, 8.92942589723105, 8.97390469130338, 9.37995890400877, 9.5661877160913, 9.61354667835067, 9.91436914135311, 10.0666205940204, 9.7023345445943, 10.0118607553472, 9.9853050800487, 10.4803565377894, 10.4304, 11.6914, 13.1616, 13.8193, 13.9358, 18.3567, 17.8334, 20.2286, 19.7875, 19.728, 20.7746, 20.1, 19.5, 20.4, 20.2, 20.1803185798081, 20.4025028316591, 19.8, 19.7, 19.1, 18.6, 19, 17.7, 17.5], "label_3": [6, 6, 6.5, 7.5, 7.5, 7.5, 8, 8, 8.5, 8.5, 8.5, 9, 10, 10, 10, 10, 10, 25, 25, 25, 25, 25, 25, 25, 25, 25, 25, 25, 25, 25, 25, 22, 20, 20, 16, 15]},"label_names": {"UKR": {"label_1": "Депозити фізосіб, грн, %", "label_2": "Кредити бізнесу, грн, %", "label_3": "Облікова ставка, %"}, "RU": {"label_1": "Депозиты физлиц, грн, %", "label_2": "Кредиты бизнесу, грн, %", "label_3": "Учетная ставка, %"}, "ENG": {"label_1": "Deposits of individuals, UAH, %", "label_2": "Business loans, UAH, %", "label_3": "Key rate, %"}},"source": {"RU": "Источник: НБУ", "ENG": "Source: NBU", "UKR": "Джерело: НБУ"}}}</v>
      </c>
      <c r="B53" s="37" t="str">
        <f>"{"&amp;_xlfn.TEXTJOIN(",",TRUE,B54:B76)&amp;"}"</f>
        <v>{"name": {"RU": "Ставки по кредитам и депозитам, %, 2022-2024", "ENG": "Interest rates on loans and deposits, %, 2022-2024", "UKR": "Ставки за кредитами та депозитами, %, 2022-2024"},"indexes": {"index_0": [44197, 44228, 44256, 44287, 44317, 44348, 44378, 44409, 44440, 44470, 44501, 44531, 44562, 44593, 44621, 44652, 44682, 44713, 44743, 44774, 44805, 44835, 44866, 44896, 44927, 44958, 44986, 45017, 45047, 45078, 45108, 45139, 45170, 45200, 45231, 45261]},"labels": {"label_1": [7.7216, 7.4698, 6.9993, 6.7096, 6.9376, 6.8551, 6.7811, 6.7147, 6.7554, 6.7607, 6.9683, 6.9609, 7.2525, 6.9319, 6.7918, 6.0032, 5.7031, 6.6252, 8.1008, 8.0761, 9.0782, 9.2205, 10.0436, 10.6, 10.6, 10.8, 11.4, 11.3883, 12.0404, 12.1332, 12.7853, 12.2, 12.3, 11.9, 11.9, 11.7], "label_2": [9.35785382274335, 8.92942589723105, 8.97390469130338, 9.37995890400877, 9.5661877160913, 9.61354667835067, 9.91436914135311, 10.0666205940204, 9.7023345445943, 10.0118607553472, 9.9853050800487, 10.4803565377894, 10.4304, 11.6914, 13.1616, 13.8193, 13.9358, 18.3567, 17.8334, 20.2286, 19.7875, 19.728, 20.7746, 20.1, 19.5, 20.4, 20.2, 20.1803185798081, 20.4025028316591, 19.8, 19.7, 19.1, 18.6, 19, 17.7, 17.5], "label_3": [6, 6, 6.5, 7.5, 7.5, 7.5, 8, 8, 8.5, 8.5, 8.5, 9, 10, 10, 10, 10, 10, 25, 25, 25, 25, 25, 25, 25, 25, 25, 25, 25, 25, 25, 25, 22, 20, 20, 16, 15]},"label_names": {"UKR": {"label_1": "Депозити фізосіб, грн, %", "label_2": "Кредити бізнесу, грн, %", "label_3": "Облікова ставка, %"}, "RU": {"label_1": "Депозиты физлиц, грн, %", "label_2": "Кредиты бизнесу, грн, %", "label_3": "Учетная ставка, %"}, "ENG": {"label_1": "Deposits of individuals, UAH, %", "label_2": "Business loans, UAH, %", "label_3": "Key rate, %"}},"source": {"RU": "Источник: НБУ", "ENG": "Source: NBU", "UKR": "Джерело: НБУ"}}</v>
      </c>
      <c r="H53" s="37" t="s">
        <v>107</v>
      </c>
    </row>
    <row r="54" spans="1:46" s="37" customFormat="1">
      <c r="B54" s="37" t="str">
        <f>CHAR(34)&amp;I54&amp;CHAR(34)&amp;": "&amp;C54</f>
        <v>"name": {"RU": "Ставки по кредитам и депозитам, %, 2022-2024", "ENG": "Interest rates on loans and deposits, %, 2022-2024", "UKR": "Ставки за кредитами та депозитами, %, 2022-2024"}</v>
      </c>
      <c r="C54" s="37" t="str">
        <f>"{"&amp;_xlfn.TEXTJOIN(", ",TRUE,F54:F56)&amp;"}"</f>
        <v>{"RU": "Ставки по кредитам и депозитам, %, 2022-2024", "ENG": "Interest rates on loans and deposits, %, 2022-2024", "UKR": "Ставки за кредитами та депозитами, %, 2022-2024"}</v>
      </c>
      <c r="F54" s="37" t="str">
        <f>CHAR(34)&amp;J54&amp;CHAR(34)&amp;": "&amp;CHAR(34)&amp;K54&amp;CHAR(34)</f>
        <v>"RU": "Ставки по кредитам и депозитам, %, 2022-2024"</v>
      </c>
      <c r="H54" s="37" t="s">
        <v>107</v>
      </c>
      <c r="I54" s="37" t="s">
        <v>108</v>
      </c>
      <c r="J54" s="37" t="s">
        <v>12</v>
      </c>
      <c r="K54" s="37" t="str">
        <f>Чарты!H33</f>
        <v>Ставки по кредитам и депозитам, %, 2022-2024</v>
      </c>
    </row>
    <row r="55" spans="1:46" s="37" customFormat="1">
      <c r="F55" s="37" t="str">
        <f t="shared" ref="F55:F56" si="10">CHAR(34)&amp;J55&amp;CHAR(34)&amp;": "&amp;CHAR(34)&amp;K55&amp;CHAR(34)</f>
        <v>"ENG": "Interest rates on loans and deposits, %, 2022-2024"</v>
      </c>
      <c r="H55" s="37" t="s">
        <v>107</v>
      </c>
      <c r="I55" s="37" t="s">
        <v>108</v>
      </c>
      <c r="J55" s="37" t="s">
        <v>13</v>
      </c>
      <c r="K55" s="37" t="str">
        <f>Чарты!H34</f>
        <v>Interest rates on loans and deposits, %, 2022-2024</v>
      </c>
    </row>
    <row r="56" spans="1:46" s="37" customFormat="1">
      <c r="F56" s="37" t="str">
        <f t="shared" si="10"/>
        <v>"UKR": "Ставки за кредитами та депозитами, %, 2022-2024"</v>
      </c>
      <c r="H56" s="37" t="s">
        <v>107</v>
      </c>
      <c r="I56" s="37" t="s">
        <v>108</v>
      </c>
      <c r="J56" s="37" t="s">
        <v>14</v>
      </c>
      <c r="K56" s="37" t="str">
        <f>Чарты!H35</f>
        <v>Ставки за кредитами та депозитами, %, 2022-2024</v>
      </c>
    </row>
    <row r="57" spans="1:46" s="37" customFormat="1"/>
    <row r="58" spans="1:46" s="37" customFormat="1">
      <c r="B58" s="37" t="str">
        <f>CHAR(34)&amp;I58&amp;CHAR(34)&amp;": "&amp;C58</f>
        <v>"indexes": {"index_0": [44197, 44228, 44256, 44287, 44317, 44348, 44378, 44409, 44440, 44470, 44501, 44531, 44562, 44593, 44621, 44652, 44682, 44713, 44743, 44774, 44805, 44835, 44866, 44896, 44927, 44958, 44986, 45017, 45047, 45078, 45108, 45139, 45170, 45200, 45231, 45261]}</v>
      </c>
      <c r="C58" s="37" t="str">
        <f>"{"&amp;_xlfn.TEXTJOIN(", ",TRUE,E58:E58)&amp;"}"</f>
        <v>{"index_0": [44197, 44228, 44256, 44287, 44317, 44348, 44378, 44409, 44440, 44470, 44501, 44531, 44562, 44593, 44621, 44652, 44682, 44713, 44743, 44774, 44805, 44835, 44866, 44896, 44927, 44958, 44986, 45017, 45047, 45078, 45108, 45139, 45170, 45200, 45231, 45261]}</v>
      </c>
      <c r="E58" s="37" t="str">
        <f>CHAR(34)&amp;J58&amp;CHAR(34)&amp;": "&amp;F58</f>
        <v>"index_0": [44197, 44228, 44256, 44287, 44317, 44348, 44378, 44409, 44440, 44470, 44501, 44531, 44562, 44593, 44621, 44652, 44682, 44713, 44743, 44774, 44805, 44835, 44866, 44896, 44927, 44958, 44986, 45017, 45047, 45078, 45108, 45139, 45170, 45200, 45231, 45261]</v>
      </c>
      <c r="F58" s="3" t="str" cm="1">
        <f t="array" ref="F58">"["&amp;_xlfn.TEXTJOIN(", ",FALSE,SUBSTITUTE(_xlfn.ANCHORARRAY(K58),",","."))&amp;"]"</f>
        <v>[44197, 44228, 44256, 44287, 44317, 44348, 44378, 44409, 44440, 44470, 44501, 44531, 44562, 44593, 44621, 44652, 44682, 44713, 44743, 44774, 44805, 44835, 44866, 44896, 44927, 44958, 44986, 45017, 45047, 45078, 45108, 45139, 45170, 45200, 45231, 45261]</v>
      </c>
      <c r="H58" s="37" t="s">
        <v>107</v>
      </c>
      <c r="I58" s="37" t="s">
        <v>109</v>
      </c>
      <c r="J58" s="37" t="s">
        <v>110</v>
      </c>
      <c r="K58" s="49" cm="1">
        <f t="array" ref="K58:AT58">TRANSPOSE('Ставки по кр'!A2:A37)</f>
        <v>44197</v>
      </c>
      <c r="L58" s="49">
        <v>44228</v>
      </c>
      <c r="M58" s="49">
        <v>44256</v>
      </c>
      <c r="N58" s="49">
        <v>44287</v>
      </c>
      <c r="O58" s="49">
        <v>44317</v>
      </c>
      <c r="P58" s="49">
        <v>44348</v>
      </c>
      <c r="Q58" s="49">
        <v>44378</v>
      </c>
      <c r="R58" s="49">
        <v>44409</v>
      </c>
      <c r="S58" s="49">
        <v>44440</v>
      </c>
      <c r="T58" s="49">
        <v>44470</v>
      </c>
      <c r="U58" s="3">
        <v>44501</v>
      </c>
      <c r="V58" s="3">
        <v>44531</v>
      </c>
      <c r="W58" s="3">
        <v>44562</v>
      </c>
      <c r="X58" s="3">
        <v>44593</v>
      </c>
      <c r="Y58" s="3">
        <v>44621</v>
      </c>
      <c r="Z58" s="3">
        <v>44652</v>
      </c>
      <c r="AA58" s="3">
        <v>44682</v>
      </c>
      <c r="AB58" s="3">
        <v>44713</v>
      </c>
      <c r="AC58" s="3">
        <v>44743</v>
      </c>
      <c r="AD58" s="3">
        <v>44774</v>
      </c>
      <c r="AE58" s="3">
        <v>44805</v>
      </c>
      <c r="AF58" s="3">
        <v>44835</v>
      </c>
      <c r="AG58" s="3">
        <v>44866</v>
      </c>
      <c r="AH58" s="3">
        <v>44896</v>
      </c>
      <c r="AI58" s="37">
        <v>44927</v>
      </c>
      <c r="AJ58" s="37">
        <v>44958</v>
      </c>
      <c r="AK58" s="37">
        <v>44986</v>
      </c>
      <c r="AL58" s="37">
        <v>45017</v>
      </c>
      <c r="AM58" s="37">
        <v>45047</v>
      </c>
      <c r="AN58" s="37">
        <v>45078</v>
      </c>
      <c r="AO58" s="37">
        <v>45108</v>
      </c>
      <c r="AP58" s="37">
        <v>45139</v>
      </c>
      <c r="AQ58" s="37">
        <v>45170</v>
      </c>
      <c r="AR58" s="37">
        <v>45200</v>
      </c>
      <c r="AS58" s="37">
        <v>45231</v>
      </c>
      <c r="AT58" s="37">
        <v>45261</v>
      </c>
    </row>
    <row r="59" spans="1:46" s="37" customFormat="1">
      <c r="F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46" s="37" customFormat="1">
      <c r="B60" s="37" t="str">
        <f>CHAR(34)&amp;I60&amp;CHAR(34)&amp;": "&amp;C60</f>
        <v>"labels": {"label_1": [7.7216, 7.4698, 6.9993, 6.7096, 6.9376, 6.8551, 6.7811, 6.7147, 6.7554, 6.7607, 6.9683, 6.9609, 7.2525, 6.9319, 6.7918, 6.0032, 5.7031, 6.6252, 8.1008, 8.0761, 9.0782, 9.2205, 10.0436, 10.6, 10.6, 10.8, 11.4, 11.3883, 12.0404, 12.1332, 12.7853, 12.2, 12.3, 11.9, 11.9, 11.7], "label_2": [9.35785382274335, 8.92942589723105, 8.97390469130338, 9.37995890400877, 9.5661877160913, 9.61354667835067, 9.91436914135311, 10.0666205940204, 9.7023345445943, 10.0118607553472, 9.9853050800487, 10.4803565377894, 10.4304, 11.6914, 13.1616, 13.8193, 13.9358, 18.3567, 17.8334, 20.2286, 19.7875, 19.728, 20.7746, 20.1, 19.5, 20.4, 20.2, 20.1803185798081, 20.4025028316591, 19.8, 19.7, 19.1, 18.6, 19, 17.7, 17.5], "label_3": [6, 6, 6.5, 7.5, 7.5, 7.5, 8, 8, 8.5, 8.5, 8.5, 9, 10, 10, 10, 10, 10, 25, 25, 25, 25, 25, 25, 25, 25, 25, 25, 25, 25, 25, 25, 22, 20, 20, 16, 15]}</v>
      </c>
      <c r="C60" s="37" t="str">
        <f>"{"&amp;_xlfn.TEXTJOIN(", ",TRUE,E60:E62)&amp;"}"</f>
        <v>{"label_1": [7.7216, 7.4698, 6.9993, 6.7096, 6.9376, 6.8551, 6.7811, 6.7147, 6.7554, 6.7607, 6.9683, 6.9609, 7.2525, 6.9319, 6.7918, 6.0032, 5.7031, 6.6252, 8.1008, 8.0761, 9.0782, 9.2205, 10.0436, 10.6, 10.6, 10.8, 11.4, 11.3883, 12.0404, 12.1332, 12.7853, 12.2, 12.3, 11.9, 11.9, 11.7], "label_2": [9.35785382274335, 8.92942589723105, 8.97390469130338, 9.37995890400877, 9.5661877160913, 9.61354667835067, 9.91436914135311, 10.0666205940204, 9.7023345445943, 10.0118607553472, 9.9853050800487, 10.4803565377894, 10.4304, 11.6914, 13.1616, 13.8193, 13.9358, 18.3567, 17.8334, 20.2286, 19.7875, 19.728, 20.7746, 20.1, 19.5, 20.4, 20.2, 20.1803185798081, 20.4025028316591, 19.8, 19.7, 19.1, 18.6, 19, 17.7, 17.5], "label_3": [6, 6, 6.5, 7.5, 7.5, 7.5, 8, 8, 8.5, 8.5, 8.5, 9, 10, 10, 10, 10, 10, 25, 25, 25, 25, 25, 25, 25, 25, 25, 25, 25, 25, 25, 25, 22, 20, 20, 16, 15]}</v>
      </c>
      <c r="E60" s="37" t="str">
        <f>CHAR(34)&amp;J60&amp;CHAR(34)&amp;": "&amp;F60</f>
        <v>"label_1": [7.7216, 7.4698, 6.9993, 6.7096, 6.9376, 6.8551, 6.7811, 6.7147, 6.7554, 6.7607, 6.9683, 6.9609, 7.2525, 6.9319, 6.7918, 6.0032, 5.7031, 6.6252, 8.1008, 8.0761, 9.0782, 9.2205, 10.0436, 10.6, 10.6, 10.8, 11.4, 11.3883, 12.0404, 12.1332, 12.7853, 12.2, 12.3, 11.9, 11.9, 11.7]</v>
      </c>
      <c r="F60" s="3" t="str" cm="1">
        <f t="array" ref="F60">"["&amp;_xlfn.TEXTJOIN(", ",FALSE,SUBSTITUTE(_xlfn.ANCHORARRAY(K60),",","."))&amp;"]"</f>
        <v>[7.7216, 7.4698, 6.9993, 6.7096, 6.9376, 6.8551, 6.7811, 6.7147, 6.7554, 6.7607, 6.9683, 6.9609, 7.2525, 6.9319, 6.7918, 6.0032, 5.7031, 6.6252, 8.1008, 8.0761, 9.0782, 9.2205, 10.0436, 10.6, 10.6, 10.8, 11.4, 11.3883, 12.0404, 12.1332, 12.7853, 12.2, 12.3, 11.9, 11.9, 11.7]</v>
      </c>
      <c r="H60" s="37" t="s">
        <v>107</v>
      </c>
      <c r="I60" s="37" t="s">
        <v>111</v>
      </c>
      <c r="J60" s="37" t="s">
        <v>112</v>
      </c>
      <c r="K60" s="50" cm="1">
        <f t="array" ref="K60:AT60">TRANSPOSE('Ставки по кр'!B2:B37)</f>
        <v>7.7215999999999996</v>
      </c>
      <c r="L60" s="50">
        <v>7.4698000000000002</v>
      </c>
      <c r="M60" s="50">
        <v>6.9992999999999999</v>
      </c>
      <c r="N60" s="50">
        <v>6.7096</v>
      </c>
      <c r="O60" s="50">
        <v>6.9375999999999998</v>
      </c>
      <c r="P60" s="50">
        <v>6.8551000000000002</v>
      </c>
      <c r="Q60" s="50">
        <v>6.7811000000000003</v>
      </c>
      <c r="R60" s="50">
        <v>6.7146999999999997</v>
      </c>
      <c r="S60" s="50">
        <v>6.7553999999999998</v>
      </c>
      <c r="T60" s="50">
        <v>6.7606999999999999</v>
      </c>
      <c r="U60" s="3">
        <v>6.9683000000000002</v>
      </c>
      <c r="V60" s="3">
        <v>6.9608999999999996</v>
      </c>
      <c r="W60" s="3">
        <v>7.2525000000000004</v>
      </c>
      <c r="X60" s="3">
        <v>6.9318999999999997</v>
      </c>
      <c r="Y60" s="3">
        <v>6.7918000000000003</v>
      </c>
      <c r="Z60" s="3">
        <v>6.0031999999999996</v>
      </c>
      <c r="AA60" s="3">
        <v>5.7031000000000001</v>
      </c>
      <c r="AB60" s="3">
        <v>6.6252000000000004</v>
      </c>
      <c r="AC60" s="3">
        <v>8.1007999999999996</v>
      </c>
      <c r="AD60" s="3">
        <v>8.0761000000000003</v>
      </c>
      <c r="AE60" s="3">
        <v>9.0782000000000007</v>
      </c>
      <c r="AF60" s="3">
        <v>9.2204999999999995</v>
      </c>
      <c r="AG60" s="3">
        <v>10.0436</v>
      </c>
      <c r="AH60" s="3">
        <v>10.6</v>
      </c>
      <c r="AI60" s="37">
        <v>10.6</v>
      </c>
      <c r="AJ60" s="37">
        <v>10.8</v>
      </c>
      <c r="AK60" s="37">
        <v>11.4</v>
      </c>
      <c r="AL60" s="37">
        <v>11.388299999999999</v>
      </c>
      <c r="AM60" s="37">
        <v>12.0404</v>
      </c>
      <c r="AN60" s="37">
        <v>12.1332</v>
      </c>
      <c r="AO60" s="37">
        <v>12.785299999999999</v>
      </c>
      <c r="AP60" s="37">
        <v>12.2</v>
      </c>
      <c r="AQ60" s="37">
        <v>12.3</v>
      </c>
      <c r="AR60" s="37">
        <v>11.9</v>
      </c>
      <c r="AS60" s="37">
        <v>11.9</v>
      </c>
      <c r="AT60" s="37">
        <v>11.7</v>
      </c>
    </row>
    <row r="61" spans="1:46" s="37" customFormat="1">
      <c r="E61" s="37" t="str">
        <f t="shared" ref="E61:E62" si="11">CHAR(34)&amp;J61&amp;CHAR(34)&amp;": "&amp;F61</f>
        <v>"label_2": [9.35785382274335, 8.92942589723105, 8.97390469130338, 9.37995890400877, 9.5661877160913, 9.61354667835067, 9.91436914135311, 10.0666205940204, 9.7023345445943, 10.0118607553472, 9.9853050800487, 10.4803565377894, 10.4304, 11.6914, 13.1616, 13.8193, 13.9358, 18.3567, 17.8334, 20.2286, 19.7875, 19.728, 20.7746, 20.1, 19.5, 20.4, 20.2, 20.1803185798081, 20.4025028316591, 19.8, 19.7, 19.1, 18.6, 19, 17.7, 17.5]</v>
      </c>
      <c r="F61" s="3" t="str" cm="1">
        <f t="array" ref="F61">"["&amp;_xlfn.TEXTJOIN(", ",FALSE,SUBSTITUTE(_xlfn.ANCHORARRAY(K61),",","."))&amp;"]"</f>
        <v>[9.35785382274335, 8.92942589723105, 8.97390469130338, 9.37995890400877, 9.5661877160913, 9.61354667835067, 9.91436914135311, 10.0666205940204, 9.7023345445943, 10.0118607553472, 9.9853050800487, 10.4803565377894, 10.4304, 11.6914, 13.1616, 13.8193, 13.9358, 18.3567, 17.8334, 20.2286, 19.7875, 19.728, 20.7746, 20.1, 19.5, 20.4, 20.2, 20.1803185798081, 20.4025028316591, 19.8, 19.7, 19.1, 18.6, 19, 17.7, 17.5]</v>
      </c>
      <c r="H61" s="37" t="s">
        <v>107</v>
      </c>
      <c r="I61" s="37" t="s">
        <v>111</v>
      </c>
      <c r="J61" s="37" t="s">
        <v>114</v>
      </c>
      <c r="K61" s="37" cm="1">
        <f t="array" ref="K61:AT61">TRANSPOSE('Ставки по кр'!C2:C37)</f>
        <v>9.3578538227433512</v>
      </c>
      <c r="L61" s="37">
        <v>8.9294258972310487</v>
      </c>
      <c r="M61" s="37">
        <v>8.97390469130338</v>
      </c>
      <c r="N61" s="37">
        <v>9.3799589040087685</v>
      </c>
      <c r="O61" s="37">
        <v>9.5661877160912958</v>
      </c>
      <c r="P61" s="37">
        <v>9.6135466783506658</v>
      </c>
      <c r="Q61" s="37">
        <v>9.9143691413531148</v>
      </c>
      <c r="R61" s="37">
        <v>10.066620594020367</v>
      </c>
      <c r="S61" s="37">
        <v>9.7023345445943008</v>
      </c>
      <c r="T61" s="37">
        <v>10.011860755347154</v>
      </c>
      <c r="U61" s="37">
        <v>9.9853050800486969</v>
      </c>
      <c r="V61" s="37">
        <v>10.480356537789419</v>
      </c>
      <c r="W61" s="37">
        <v>10.430400000000001</v>
      </c>
      <c r="X61" s="37">
        <v>11.6914</v>
      </c>
      <c r="Y61" s="37">
        <v>13.1616</v>
      </c>
      <c r="Z61" s="37">
        <v>13.8193</v>
      </c>
      <c r="AA61" s="37">
        <v>13.9358</v>
      </c>
      <c r="AB61" s="37">
        <v>18.3567</v>
      </c>
      <c r="AC61" s="37">
        <v>17.833400000000001</v>
      </c>
      <c r="AD61" s="37">
        <v>20.2286</v>
      </c>
      <c r="AE61" s="37">
        <v>19.787500000000001</v>
      </c>
      <c r="AF61" s="37">
        <v>19.728000000000002</v>
      </c>
      <c r="AG61" s="37">
        <v>20.7746</v>
      </c>
      <c r="AH61" s="37">
        <v>20.100000000000001</v>
      </c>
      <c r="AI61" s="37">
        <v>19.5</v>
      </c>
      <c r="AJ61" s="37">
        <v>20.399999999999999</v>
      </c>
      <c r="AK61" s="37">
        <v>20.2</v>
      </c>
      <c r="AL61" s="37">
        <v>20.180318579808077</v>
      </c>
      <c r="AM61" s="37">
        <v>20.402502831659099</v>
      </c>
      <c r="AN61" s="37">
        <v>19.8</v>
      </c>
      <c r="AO61" s="37">
        <v>19.7</v>
      </c>
      <c r="AP61" s="37">
        <v>19.100000000000001</v>
      </c>
      <c r="AQ61" s="37">
        <v>18.600000000000001</v>
      </c>
      <c r="AR61" s="37">
        <v>19</v>
      </c>
      <c r="AS61" s="37">
        <v>17.7</v>
      </c>
      <c r="AT61" s="37">
        <v>17.5</v>
      </c>
    </row>
    <row r="62" spans="1:46" s="37" customFormat="1">
      <c r="E62" s="37" t="str">
        <f t="shared" si="11"/>
        <v>"label_3": [6, 6, 6.5, 7.5, 7.5, 7.5, 8, 8, 8.5, 8.5, 8.5, 9, 10, 10, 10, 10, 10, 25, 25, 25, 25, 25, 25, 25, 25, 25, 25, 25, 25, 25, 25, 22, 20, 20, 16, 15]</v>
      </c>
      <c r="F62" s="3" t="str" cm="1">
        <f t="array" ref="F62">"["&amp;_xlfn.TEXTJOIN(", ",FALSE,SUBSTITUTE(_xlfn.ANCHORARRAY(K62),",","."))&amp;"]"</f>
        <v>[6, 6, 6.5, 7.5, 7.5, 7.5, 8, 8, 8.5, 8.5, 8.5, 9, 10, 10, 10, 10, 10, 25, 25, 25, 25, 25, 25, 25, 25, 25, 25, 25, 25, 25, 25, 22, 20, 20, 16, 15]</v>
      </c>
      <c r="H62" s="37" t="s">
        <v>107</v>
      </c>
      <c r="I62" s="37" t="s">
        <v>111</v>
      </c>
      <c r="J62" s="37" t="s">
        <v>116</v>
      </c>
      <c r="K62" s="37" cm="1">
        <f t="array" ref="K62:AT62">TRANSPOSE('Ставки по кр'!D2:D37)</f>
        <v>6</v>
      </c>
      <c r="L62" s="37">
        <v>6</v>
      </c>
      <c r="M62" s="37">
        <v>6.5</v>
      </c>
      <c r="N62" s="37">
        <v>7.5</v>
      </c>
      <c r="O62" s="37">
        <v>7.5</v>
      </c>
      <c r="P62" s="37">
        <v>7.5</v>
      </c>
      <c r="Q62" s="37">
        <v>8</v>
      </c>
      <c r="R62" s="37">
        <v>8</v>
      </c>
      <c r="S62" s="37">
        <v>8.5</v>
      </c>
      <c r="T62" s="37">
        <v>8.5</v>
      </c>
      <c r="U62" s="37">
        <v>8.5</v>
      </c>
      <c r="V62" s="37">
        <v>9</v>
      </c>
      <c r="W62" s="37">
        <v>10</v>
      </c>
      <c r="X62" s="37">
        <v>10</v>
      </c>
      <c r="Y62" s="37">
        <v>10</v>
      </c>
      <c r="Z62" s="37">
        <v>10</v>
      </c>
      <c r="AA62" s="37">
        <v>10</v>
      </c>
      <c r="AB62" s="37">
        <v>25</v>
      </c>
      <c r="AC62" s="37">
        <v>25</v>
      </c>
      <c r="AD62" s="37">
        <v>25</v>
      </c>
      <c r="AE62" s="37">
        <v>25</v>
      </c>
      <c r="AF62" s="37">
        <v>25</v>
      </c>
      <c r="AG62" s="37">
        <v>25</v>
      </c>
      <c r="AH62" s="37">
        <v>25</v>
      </c>
      <c r="AI62" s="37">
        <v>25</v>
      </c>
      <c r="AJ62" s="37">
        <v>25</v>
      </c>
      <c r="AK62" s="37">
        <v>25</v>
      </c>
      <c r="AL62" s="37">
        <v>25</v>
      </c>
      <c r="AM62" s="37">
        <v>25</v>
      </c>
      <c r="AN62" s="37">
        <v>25</v>
      </c>
      <c r="AO62" s="37">
        <v>25</v>
      </c>
      <c r="AP62" s="37">
        <v>22</v>
      </c>
      <c r="AQ62" s="37">
        <v>20</v>
      </c>
      <c r="AR62" s="37">
        <v>20</v>
      </c>
      <c r="AS62" s="37">
        <v>16</v>
      </c>
      <c r="AT62" s="37">
        <v>15</v>
      </c>
    </row>
    <row r="63" spans="1:46" s="37" customFormat="1"/>
    <row r="64" spans="1:46" s="37" customFormat="1">
      <c r="B64" s="37" t="str">
        <f>CHAR(34)&amp;I64&amp;CHAR(34)&amp;": "&amp;C64</f>
        <v>"label_names": {"UKR": {"label_1": "Депозити фізосіб, грн, %", "label_2": "Кредити бізнесу, грн, %", "label_3": "Облікова ставка, %"}, "RU": {"label_1": "Депозиты физлиц, грн, %", "label_2": "Кредиты бизнесу, грн, %", "label_3": "Учетная ставка, %"}, "ENG": {"label_1": "Deposits of individuals, UAH, %", "label_2": "Business loans, UAH, %", "label_3": "Key rate, %"}}</v>
      </c>
      <c r="C64" s="37" t="str">
        <f>"{"&amp;_xlfn.TEXTJOIN(", ",TRUE,D64:D72)&amp;"}"</f>
        <v>{"UKR": {"label_1": "Депозити фізосіб, грн, %", "label_2": "Кредити бізнесу, грн, %", "label_3": "Облікова ставка, %"}, "RU": {"label_1": "Депозиты физлиц, грн, %", "label_2": "Кредиты бизнесу, грн, %", "label_3": "Учетная ставка, %"}, "ENG": {"label_1": "Deposits of individuals, UAH, %", "label_2": "Business loans, UAH, %", "label_3": "Key rate, %"}}</v>
      </c>
      <c r="D64" s="37" t="str">
        <f>CHAR(34)&amp;J64&amp;CHAR(34)&amp;": "&amp;E64</f>
        <v>"UKR": {"label_1": "Депозити фізосіб, грн, %", "label_2": "Кредити бізнесу, грн, %", "label_3": "Облікова ставка, %"}</v>
      </c>
      <c r="E64" s="37" t="str">
        <f>"{"&amp;_xlfn.TEXTJOIN(", ",TRUE,F64:F66)&amp;"}"</f>
        <v>{"label_1": "Депозити фізосіб, грн, %", "label_2": "Кредити бізнесу, грн, %", "label_3": "Облікова ставка, %"}</v>
      </c>
      <c r="F64" s="37" t="str">
        <f>CHAR(34)&amp;K64&amp;CHAR(34)&amp;": "&amp;CHAR(34)&amp;L64&amp;CHAR(34)</f>
        <v>"label_1": "Депозити фізосіб, грн, %"</v>
      </c>
      <c r="H64" s="37" t="s">
        <v>107</v>
      </c>
      <c r="I64" s="37" t="s">
        <v>113</v>
      </c>
      <c r="J64" s="37" t="s">
        <v>14</v>
      </c>
      <c r="K64" s="37" t="s">
        <v>112</v>
      </c>
      <c r="L64" s="37" t="str">
        <f>Чарты!L38</f>
        <v>Депозити фізосіб, грн, %</v>
      </c>
    </row>
    <row r="65" spans="1:32" s="37" customFormat="1">
      <c r="F65" s="37" t="str">
        <f t="shared" ref="F65:F66" si="12">CHAR(34)&amp;K65&amp;CHAR(34)&amp;": "&amp;CHAR(34)&amp;L65&amp;CHAR(34)</f>
        <v>"label_2": "Кредити бізнесу, грн, %"</v>
      </c>
      <c r="H65" s="37" t="s">
        <v>107</v>
      </c>
      <c r="I65" s="37" t="s">
        <v>113</v>
      </c>
      <c r="J65" s="37" t="s">
        <v>14</v>
      </c>
      <c r="K65" s="37" t="s">
        <v>114</v>
      </c>
      <c r="L65" s="37" t="str">
        <f>Чарты!L39</f>
        <v>Кредити бізнесу, грн, %</v>
      </c>
      <c r="AC65" s="3"/>
      <c r="AD65" s="3"/>
      <c r="AE65" s="3"/>
      <c r="AF65" s="3"/>
    </row>
    <row r="66" spans="1:32" s="37" customFormat="1">
      <c r="F66" s="37" t="str">
        <f t="shared" si="12"/>
        <v>"label_3": "Облікова ставка, %"</v>
      </c>
      <c r="H66" s="37" t="s">
        <v>107</v>
      </c>
      <c r="I66" s="37" t="s">
        <v>113</v>
      </c>
      <c r="J66" s="37" t="s">
        <v>14</v>
      </c>
      <c r="K66" s="37" t="s">
        <v>116</v>
      </c>
      <c r="L66" s="37" t="str">
        <f>Чарты!L40</f>
        <v>Облікова ставка, %</v>
      </c>
      <c r="AC66" s="3"/>
      <c r="AD66" s="3"/>
      <c r="AE66" s="3"/>
      <c r="AF66" s="3"/>
    </row>
    <row r="67" spans="1:32" s="37" customFormat="1">
      <c r="D67" s="37" t="str">
        <f>CHAR(34)&amp;J67&amp;CHAR(34)&amp;": "&amp;E67</f>
        <v>"RU": {"label_1": "Депозиты физлиц, грн, %", "label_2": "Кредиты бизнесу, грн, %", "label_3": "Учетная ставка, %"}</v>
      </c>
      <c r="E67" s="37" t="str">
        <f>"{"&amp;_xlfn.TEXTJOIN(", ",TRUE,F67:F69)&amp;"}"</f>
        <v>{"label_1": "Депозиты физлиц, грн, %", "label_2": "Кредиты бизнесу, грн, %", "label_3": "Учетная ставка, %"}</v>
      </c>
      <c r="F67" s="37" t="str">
        <f>CHAR(34)&amp;K67&amp;CHAR(34)&amp;": "&amp;CHAR(34)&amp;L67&amp;CHAR(34)</f>
        <v>"label_1": "Депозиты физлиц, грн, %"</v>
      </c>
      <c r="H67" s="37" t="s">
        <v>107</v>
      </c>
      <c r="I67" s="37" t="s">
        <v>113</v>
      </c>
      <c r="J67" s="37" t="s">
        <v>12</v>
      </c>
      <c r="K67" s="37" t="s">
        <v>112</v>
      </c>
      <c r="L67" s="37" t="str">
        <f>Чарты!J38</f>
        <v>Депозиты физлиц, грн, %</v>
      </c>
      <c r="AC67" s="3"/>
      <c r="AD67" s="3"/>
      <c r="AE67" s="3"/>
      <c r="AF67" s="3"/>
    </row>
    <row r="68" spans="1:32" s="37" customFormat="1">
      <c r="F68" s="37" t="str">
        <f>CHAR(34)&amp;K68&amp;CHAR(34)&amp;": "&amp;CHAR(34)&amp;L68&amp;CHAR(34)</f>
        <v>"label_2": "Кредиты бизнесу, грн, %"</v>
      </c>
      <c r="H68" s="37" t="s">
        <v>107</v>
      </c>
      <c r="I68" s="37" t="s">
        <v>113</v>
      </c>
      <c r="J68" s="37" t="s">
        <v>12</v>
      </c>
      <c r="K68" s="37" t="s">
        <v>114</v>
      </c>
      <c r="L68" s="37" t="str">
        <f>Чарты!J39</f>
        <v>Кредиты бизнесу, грн, %</v>
      </c>
    </row>
    <row r="69" spans="1:32" s="37" customFormat="1">
      <c r="F69" s="37" t="str">
        <f>CHAR(34)&amp;K69&amp;CHAR(34)&amp;": "&amp;CHAR(34)&amp;L69&amp;CHAR(34)</f>
        <v>"label_3": "Учетная ставка, %"</v>
      </c>
      <c r="H69" s="37" t="s">
        <v>107</v>
      </c>
      <c r="I69" s="37" t="s">
        <v>113</v>
      </c>
      <c r="J69" s="37" t="s">
        <v>12</v>
      </c>
      <c r="K69" s="37" t="s">
        <v>116</v>
      </c>
      <c r="L69" s="37" t="str">
        <f>Чарты!J40</f>
        <v>Учетная ставка, %</v>
      </c>
    </row>
    <row r="70" spans="1:32" s="37" customFormat="1">
      <c r="D70" s="37" t="str">
        <f>CHAR(34)&amp;J70&amp;CHAR(34)&amp;": "&amp;E70</f>
        <v>"ENG": {"label_1": "Deposits of individuals, UAH, %", "label_2": "Business loans, UAH, %", "label_3": "Key rate, %"}</v>
      </c>
      <c r="E70" s="37" t="str">
        <f>"{"&amp;_xlfn.TEXTJOIN(", ",TRUE,F70:F72)&amp;"}"</f>
        <v>{"label_1": "Deposits of individuals, UAH, %", "label_2": "Business loans, UAH, %", "label_3": "Key rate, %"}</v>
      </c>
      <c r="F70" s="37" t="str">
        <f t="shared" ref="F70" si="13">CHAR(34)&amp;K70&amp;CHAR(34)&amp;": "&amp;CHAR(34)&amp;L70&amp;CHAR(34)</f>
        <v>"label_1": "Deposits of individuals, UAH, %"</v>
      </c>
      <c r="H70" s="37" t="s">
        <v>107</v>
      </c>
      <c r="I70" s="37" t="s">
        <v>113</v>
      </c>
      <c r="J70" s="37" t="s">
        <v>13</v>
      </c>
      <c r="K70" s="37" t="s">
        <v>112</v>
      </c>
      <c r="L70" s="37" t="str">
        <f>Чарты!K38</f>
        <v>Deposits of individuals, UAH, %</v>
      </c>
    </row>
    <row r="71" spans="1:32" s="37" customFormat="1">
      <c r="F71" s="37" t="str">
        <f>CHAR(34)&amp;K71&amp;CHAR(34)&amp;": "&amp;CHAR(34)&amp;L71&amp;CHAR(34)</f>
        <v>"label_2": "Business loans, UAH, %"</v>
      </c>
      <c r="H71" s="37" t="s">
        <v>107</v>
      </c>
      <c r="I71" s="37" t="s">
        <v>113</v>
      </c>
      <c r="J71" s="37" t="s">
        <v>13</v>
      </c>
      <c r="K71" s="37" t="s">
        <v>114</v>
      </c>
      <c r="L71" s="37" t="str">
        <f>Чарты!K39</f>
        <v>Business loans, UAH, %</v>
      </c>
    </row>
    <row r="72" spans="1:32" s="37" customFormat="1" ht="16.899999999999999" customHeight="1">
      <c r="F72" s="37" t="str">
        <f>CHAR(34)&amp;K72&amp;CHAR(34)&amp;": "&amp;CHAR(34)&amp;L72&amp;CHAR(34)</f>
        <v>"label_3": "Key rate, %"</v>
      </c>
      <c r="H72" s="37" t="s">
        <v>107</v>
      </c>
      <c r="I72" s="37" t="s">
        <v>113</v>
      </c>
      <c r="J72" s="37" t="s">
        <v>13</v>
      </c>
      <c r="K72" s="37" t="s">
        <v>116</v>
      </c>
      <c r="L72" s="37" t="str">
        <f>Чарты!K40</f>
        <v>Key rate, %</v>
      </c>
    </row>
    <row r="73" spans="1:32" s="37" customFormat="1" ht="16.899999999999999" customHeight="1"/>
    <row r="74" spans="1:32" s="37" customFormat="1">
      <c r="B74" s="37" t="str">
        <f>CHAR(34)&amp;I74&amp;CHAR(34)&amp;": "&amp;C74</f>
        <v>"source": {"RU": "Источник: НБУ", "ENG": "Source: NBU", "UKR": "Джерело: НБУ"}</v>
      </c>
      <c r="C74" s="37" t="str">
        <f>"{"&amp;_xlfn.TEXTJOIN(", ",TRUE,F74:F76)&amp;"}"</f>
        <v>{"RU": "Источник: НБУ", "ENG": "Source: NBU", "UKR": "Джерело: НБУ"}</v>
      </c>
      <c r="F74" s="37" t="str">
        <f>CHAR(34)&amp;J74&amp;CHAR(34)&amp;": "&amp;CHAR(34)&amp;K74&amp;CHAR(34)</f>
        <v>"RU": "Источник: НБУ"</v>
      </c>
      <c r="H74" s="37" t="s">
        <v>107</v>
      </c>
      <c r="I74" s="37" t="s">
        <v>115</v>
      </c>
      <c r="J74" s="37" t="s">
        <v>12</v>
      </c>
      <c r="K74" s="13" t="str">
        <f>charts_data_all!K47</f>
        <v>Источник: НБУ</v>
      </c>
    </row>
    <row r="75" spans="1:32" s="37" customFormat="1">
      <c r="F75" s="37" t="str">
        <f t="shared" ref="F75:F76" si="14">CHAR(34)&amp;J75&amp;CHAR(34)&amp;": "&amp;CHAR(34)&amp;K75&amp;CHAR(34)</f>
        <v>"ENG": "Source: NBU"</v>
      </c>
      <c r="H75" s="37" t="s">
        <v>107</v>
      </c>
      <c r="I75" s="37" t="s">
        <v>115</v>
      </c>
      <c r="J75" s="37" t="s">
        <v>13</v>
      </c>
      <c r="K75" s="13" t="str">
        <f>charts_data_all!K48</f>
        <v>Source: NBU</v>
      </c>
    </row>
    <row r="76" spans="1:32" s="37" customFormat="1">
      <c r="F76" s="37" t="str">
        <f t="shared" si="14"/>
        <v>"UKR": "Джерело: НБУ"</v>
      </c>
      <c r="H76" s="37" t="s">
        <v>107</v>
      </c>
      <c r="I76" s="37" t="s">
        <v>115</v>
      </c>
      <c r="J76" s="37" t="s">
        <v>14</v>
      </c>
      <c r="K76" s="13" t="str">
        <f>charts_data_all!K49</f>
        <v>Джерело: НБУ</v>
      </c>
    </row>
    <row r="77" spans="1:32" s="37" customFormat="1"/>
    <row r="79" spans="1:32" s="37" customFormat="1">
      <c r="A79" s="48"/>
      <c r="B79" s="48"/>
      <c r="C79" s="48"/>
      <c r="D79" s="48"/>
      <c r="E79" s="48"/>
      <c r="F79" s="48"/>
      <c r="G79" s="48"/>
    </row>
    <row r="80" spans="1:32" s="37" customFormat="1">
      <c r="A80" s="37" t="str">
        <f>"{"&amp;CHAR(34)&amp;H80&amp;CHAR(34)&amp;": "&amp;B80&amp;"}"</f>
        <v>{"Chart1": {"name": {"RU": "Ставки по ОВГЗ (грн), инфляция и учетная ставка НБУ, %, 2022-2023", "ENG": "Primary market government bonds (UAH) rates, inflation, and key rate, %, 2022-2023", "UKR": "Ставки за ОВДП (грн), інфляція та облікова ставка НБУ, %, 2022-2023"},"indexes": {"index_0": [44197, 44228, 44256, 44287, 44317, 44348, 44378, 44409, 44440, 44470, 44501, 44531, 44562, 44593, 44621, 44652, 44682, 44713, 44743, 44774, 44805, 44835, 44866, 44896, 44927, 44958, 44986, 45017, 45047, 45078, 45108, 45139, 45170, 45200, 45231, 45261]},"labels": {"label_1": [11.29, 11.52, 10.9, 11.11, 11.22, 11.55, 11.66, 11.32, 12, 12.09, 11.15, 11.34, 12.06, 11.62, 10.93, 10.74, 10.3, 9.7, 14.48, 13.83, 14.18, 15.89, 14.81, 17.26, 18.64, 19.11, 19.47, 19.27, 19.27, 18.91, 19.04, 19.12, 18.62, 18.5, 17.9, 17.16], "label_2": [6.1, 7.5, 8.5, 8.4, 9.5, 9.5, 10.2, 10.2, 11, 10.9, 10.3, 10, 10, 10.7, 13.7, 16.4, 18, 21.5, 22.2, 23.8, 24.6, 26.6, 26.5, 26.6, 26, 24.9, 21.3, 17.9, 15.3, 12.8, 11.3, 8.6, 7.1, 5.3, 5.1, 5.1], "label_3": [6, 6, 6.5, 7.5, 7.5, 7.5, 8, 8, 8.5, 8.5, 8.5, 9, 10, 10, 10, 10, 10, 25, 25, 25, 25, 25, 25, 25, 25, 25, 25, 25, 25, 25, 25, 22, 20, 20, 16, 15]},"label_names": {"UKR": {"label_1": "Залучення ОВДП (грн), %", "label_2": "Залучення ОВДП (грн), %", "label_3": "Облікова ставка, %"}, "RU": {"label_1": "Привлечение ОВГЗ (грн), %", "label_2": "Инфляция, %", "label_3": "Учетная ставка, %"}, "ENG": {"label_1": "Government bonds (UAH), primary yield, %", "label_2": "Inflation, %", "label_3": "Key rate, %"}},"source": {"RU": "Источник: НБУ", "ENG": "Source: NBU", "UKR": "Джерело: НБУ"}}}</v>
      </c>
      <c r="B80" s="37" t="str">
        <f>"{"&amp;_xlfn.TEXTJOIN(",",TRUE,B81:B103)&amp;"}"</f>
        <v>{"name": {"RU": "Ставки по ОВГЗ (грн), инфляция и учетная ставка НБУ, %, 2022-2023", "ENG": "Primary market government bonds (UAH) rates, inflation, and key rate, %, 2022-2023", "UKR": "Ставки за ОВДП (грн), інфляція та облікова ставка НБУ, %, 2022-2023"},"indexes": {"index_0": [44197, 44228, 44256, 44287, 44317, 44348, 44378, 44409, 44440, 44470, 44501, 44531, 44562, 44593, 44621, 44652, 44682, 44713, 44743, 44774, 44805, 44835, 44866, 44896, 44927, 44958, 44986, 45017, 45047, 45078, 45108, 45139, 45170, 45200, 45231, 45261]},"labels": {"label_1": [11.29, 11.52, 10.9, 11.11, 11.22, 11.55, 11.66, 11.32, 12, 12.09, 11.15, 11.34, 12.06, 11.62, 10.93, 10.74, 10.3, 9.7, 14.48, 13.83, 14.18, 15.89, 14.81, 17.26, 18.64, 19.11, 19.47, 19.27, 19.27, 18.91, 19.04, 19.12, 18.62, 18.5, 17.9, 17.16], "label_2": [6.1, 7.5, 8.5, 8.4, 9.5, 9.5, 10.2, 10.2, 11, 10.9, 10.3, 10, 10, 10.7, 13.7, 16.4, 18, 21.5, 22.2, 23.8, 24.6, 26.6, 26.5, 26.6, 26, 24.9, 21.3, 17.9, 15.3, 12.8, 11.3, 8.6, 7.1, 5.3, 5.1, 5.1], "label_3": [6, 6, 6.5, 7.5, 7.5, 7.5, 8, 8, 8.5, 8.5, 8.5, 9, 10, 10, 10, 10, 10, 25, 25, 25, 25, 25, 25, 25, 25, 25, 25, 25, 25, 25, 25, 22, 20, 20, 16, 15]},"label_names": {"UKR": {"label_1": "Залучення ОВДП (грн), %", "label_2": "Залучення ОВДП (грн), %", "label_3": "Облікова ставка, %"}, "RU": {"label_1": "Привлечение ОВГЗ (грн), %", "label_2": "Инфляция, %", "label_3": "Учетная ставка, %"}, "ENG": {"label_1": "Government bonds (UAH), primary yield, %", "label_2": "Inflation, %", "label_3": "Key rate, %"}},"source": {"RU": "Источник: НБУ", "ENG": "Source: NBU", "UKR": "Джерело: НБУ"}}</v>
      </c>
      <c r="H80" s="37" t="s">
        <v>107</v>
      </c>
    </row>
    <row r="81" spans="2:46" s="37" customFormat="1">
      <c r="B81" s="37" t="str">
        <f>CHAR(34)&amp;I81&amp;CHAR(34)&amp;": "&amp;C81</f>
        <v>"name": {"RU": "Ставки по ОВГЗ (грн), инфляция и учетная ставка НБУ, %, 2022-2023", "ENG": "Primary market government bonds (UAH) rates, inflation, and key rate, %, 2022-2023", "UKR": "Ставки за ОВДП (грн), інфляція та облікова ставка НБУ, %, 2022-2023"}</v>
      </c>
      <c r="C81" s="37" t="str">
        <f>"{"&amp;_xlfn.TEXTJOIN(", ",TRUE,F81:F83)&amp;"}"</f>
        <v>{"RU": "Ставки по ОВГЗ (грн), инфляция и учетная ставка НБУ, %, 2022-2023", "ENG": "Primary market government bonds (UAH) rates, inflation, and key rate, %, 2022-2023", "UKR": "Ставки за ОВДП (грн), інфляція та облікова ставка НБУ, %, 2022-2023"}</v>
      </c>
      <c r="F81" s="37" t="str">
        <f>CHAR(34)&amp;J81&amp;CHAR(34)&amp;": "&amp;CHAR(34)&amp;K81&amp;CHAR(34)</f>
        <v>"RU": "Ставки по ОВГЗ (грн), инфляция и учетная ставка НБУ, %, 2022-2023"</v>
      </c>
      <c r="H81" s="37" t="s">
        <v>107</v>
      </c>
      <c r="I81" s="37" t="s">
        <v>108</v>
      </c>
      <c r="J81" s="37" t="s">
        <v>12</v>
      </c>
      <c r="K81" s="37" t="str">
        <f>Чарты!H49</f>
        <v>Ставки по ОВГЗ (грн), инфляция и учетная ставка НБУ, %, 2022-2023</v>
      </c>
    </row>
    <row r="82" spans="2:46" s="37" customFormat="1">
      <c r="F82" s="37" t="str">
        <f t="shared" ref="F82:F83" si="15">CHAR(34)&amp;J82&amp;CHAR(34)&amp;": "&amp;CHAR(34)&amp;K82&amp;CHAR(34)</f>
        <v>"ENG": "Primary market government bonds (UAH) rates, inflation, and key rate, %, 2022-2023"</v>
      </c>
      <c r="H82" s="37" t="s">
        <v>107</v>
      </c>
      <c r="I82" s="37" t="s">
        <v>108</v>
      </c>
      <c r="J82" s="37" t="s">
        <v>13</v>
      </c>
      <c r="K82" s="37" t="str">
        <f>Чарты!H50</f>
        <v>Primary market government bonds (UAH) rates, inflation, and key rate, %, 2022-2023</v>
      </c>
    </row>
    <row r="83" spans="2:46" s="37" customFormat="1">
      <c r="F83" s="37" t="str">
        <f t="shared" si="15"/>
        <v>"UKR": "Ставки за ОВДП (грн), інфляція та облікова ставка НБУ, %, 2022-2023"</v>
      </c>
      <c r="H83" s="37" t="s">
        <v>107</v>
      </c>
      <c r="I83" s="37" t="s">
        <v>108</v>
      </c>
      <c r="J83" s="37" t="s">
        <v>14</v>
      </c>
      <c r="K83" s="37" t="str">
        <f>Чарты!H51</f>
        <v>Ставки за ОВДП (грн), інфляція та облікова ставка НБУ, %, 2022-2023</v>
      </c>
    </row>
    <row r="84" spans="2:46" s="37" customFormat="1"/>
    <row r="85" spans="2:46" s="37" customFormat="1">
      <c r="B85" s="37" t="str">
        <f>CHAR(34)&amp;I85&amp;CHAR(34)&amp;": "&amp;C85</f>
        <v>"indexes": {"index_0": [44197, 44228, 44256, 44287, 44317, 44348, 44378, 44409, 44440, 44470, 44501, 44531, 44562, 44593, 44621, 44652, 44682, 44713, 44743, 44774, 44805, 44835, 44866, 44896, 44927, 44958, 44986, 45017, 45047, 45078, 45108, 45139, 45170, 45200, 45231, 45261]}</v>
      </c>
      <c r="C85" s="37" t="str">
        <f>"{"&amp;_xlfn.TEXTJOIN(", ",TRUE,E85:E85)&amp;"}"</f>
        <v>{"index_0": [44197, 44228, 44256, 44287, 44317, 44348, 44378, 44409, 44440, 44470, 44501, 44531, 44562, 44593, 44621, 44652, 44682, 44713, 44743, 44774, 44805, 44835, 44866, 44896, 44927, 44958, 44986, 45017, 45047, 45078, 45108, 45139, 45170, 45200, 45231, 45261]}</v>
      </c>
      <c r="E85" s="37" t="str">
        <f>CHAR(34)&amp;J85&amp;CHAR(34)&amp;": "&amp;F85</f>
        <v>"index_0": [44197, 44228, 44256, 44287, 44317, 44348, 44378, 44409, 44440, 44470, 44501, 44531, 44562, 44593, 44621, 44652, 44682, 44713, 44743, 44774, 44805, 44835, 44866, 44896, 44927, 44958, 44986, 45017, 45047, 45078, 45108, 45139, 45170, 45200, 45231, 45261]</v>
      </c>
      <c r="F85" s="3" t="str" cm="1">
        <f t="array" ref="F85">"["&amp;_xlfn.TEXTJOIN(", ",FALSE,SUBSTITUTE(_xlfn.ANCHORARRAY(K85),",","."))&amp;"]"</f>
        <v>[44197, 44228, 44256, 44287, 44317, 44348, 44378, 44409, 44440, 44470, 44501, 44531, 44562, 44593, 44621, 44652, 44682, 44713, 44743, 44774, 44805, 44835, 44866, 44896, 44927, 44958, 44986, 45017, 45047, 45078, 45108, 45139, 45170, 45200, 45231, 45261]</v>
      </c>
      <c r="H85" s="37" t="s">
        <v>107</v>
      </c>
      <c r="I85" s="37" t="s">
        <v>109</v>
      </c>
      <c r="J85" s="37" t="s">
        <v>110</v>
      </c>
      <c r="K85" s="49" cm="1">
        <f t="array" ref="K85:AT85">TRANSPOSE('ОВГЗ+ставка+инфл'!A2:A37)</f>
        <v>44197</v>
      </c>
      <c r="L85" s="49">
        <v>44228</v>
      </c>
      <c r="M85" s="49">
        <v>44256</v>
      </c>
      <c r="N85" s="49">
        <v>44287</v>
      </c>
      <c r="O85" s="49">
        <v>44317</v>
      </c>
      <c r="P85" s="49">
        <v>44348</v>
      </c>
      <c r="Q85" s="49">
        <v>44378</v>
      </c>
      <c r="R85" s="49">
        <v>44409</v>
      </c>
      <c r="S85" s="49">
        <v>44440</v>
      </c>
      <c r="T85" s="49">
        <v>44470</v>
      </c>
      <c r="U85" s="3">
        <v>44501</v>
      </c>
      <c r="V85" s="3">
        <v>44531</v>
      </c>
      <c r="W85" s="3">
        <v>44562</v>
      </c>
      <c r="X85" s="3">
        <v>44593</v>
      </c>
      <c r="Y85" s="3">
        <v>44621</v>
      </c>
      <c r="Z85" s="3">
        <v>44652</v>
      </c>
      <c r="AA85" s="3">
        <v>44682</v>
      </c>
      <c r="AB85" s="3">
        <v>44713</v>
      </c>
      <c r="AC85" s="3">
        <v>44743</v>
      </c>
      <c r="AD85" s="3">
        <v>44774</v>
      </c>
      <c r="AE85" s="3">
        <v>44805</v>
      </c>
      <c r="AF85" s="3">
        <v>44835</v>
      </c>
      <c r="AG85" s="3">
        <v>44866</v>
      </c>
      <c r="AH85" s="3">
        <v>44896</v>
      </c>
      <c r="AI85" s="37">
        <v>44927</v>
      </c>
      <c r="AJ85" s="37">
        <v>44958</v>
      </c>
      <c r="AK85" s="37">
        <v>44986</v>
      </c>
      <c r="AL85" s="37">
        <v>45017</v>
      </c>
      <c r="AM85" s="37">
        <v>45047</v>
      </c>
      <c r="AN85" s="37">
        <v>45078</v>
      </c>
      <c r="AO85" s="37">
        <v>45108</v>
      </c>
      <c r="AP85" s="37">
        <v>45139</v>
      </c>
      <c r="AQ85" s="37">
        <v>45170</v>
      </c>
      <c r="AR85" s="37">
        <v>45200</v>
      </c>
      <c r="AS85" s="37">
        <v>45231</v>
      </c>
      <c r="AT85" s="37">
        <v>45261</v>
      </c>
    </row>
    <row r="86" spans="2:46" s="37" customFormat="1">
      <c r="F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2:46" s="37" customFormat="1">
      <c r="B87" s="37" t="str">
        <f>CHAR(34)&amp;I87&amp;CHAR(34)&amp;": "&amp;C87</f>
        <v>"labels": {"label_1": [11.29, 11.52, 10.9, 11.11, 11.22, 11.55, 11.66, 11.32, 12, 12.09, 11.15, 11.34, 12.06, 11.62, 10.93, 10.74, 10.3, 9.7, 14.48, 13.83, 14.18, 15.89, 14.81, 17.26, 18.64, 19.11, 19.47, 19.27, 19.27, 18.91, 19.04, 19.12, 18.62, 18.5, 17.9, 17.16], "label_2": [6.1, 7.5, 8.5, 8.4, 9.5, 9.5, 10.2, 10.2, 11, 10.9, 10.3, 10, 10, 10.7, 13.7, 16.4, 18, 21.5, 22.2, 23.8, 24.6, 26.6, 26.5, 26.6, 26, 24.9, 21.3, 17.9, 15.3, 12.8, 11.3, 8.6, 7.1, 5.3, 5.1, 5.1], "label_3": [6, 6, 6.5, 7.5, 7.5, 7.5, 8, 8, 8.5, 8.5, 8.5, 9, 10, 10, 10, 10, 10, 25, 25, 25, 25, 25, 25, 25, 25, 25, 25, 25, 25, 25, 25, 22, 20, 20, 16, 15]}</v>
      </c>
      <c r="C87" s="37" t="str">
        <f>"{"&amp;_xlfn.TEXTJOIN(", ",TRUE,E87:E89)&amp;"}"</f>
        <v>{"label_1": [11.29, 11.52, 10.9, 11.11, 11.22, 11.55, 11.66, 11.32, 12, 12.09, 11.15, 11.34, 12.06, 11.62, 10.93, 10.74, 10.3, 9.7, 14.48, 13.83, 14.18, 15.89, 14.81, 17.26, 18.64, 19.11, 19.47, 19.27, 19.27, 18.91, 19.04, 19.12, 18.62, 18.5, 17.9, 17.16], "label_2": [6.1, 7.5, 8.5, 8.4, 9.5, 9.5, 10.2, 10.2, 11, 10.9, 10.3, 10, 10, 10.7, 13.7, 16.4, 18, 21.5, 22.2, 23.8, 24.6, 26.6, 26.5, 26.6, 26, 24.9, 21.3, 17.9, 15.3, 12.8, 11.3, 8.6, 7.1, 5.3, 5.1, 5.1], "label_3": [6, 6, 6.5, 7.5, 7.5, 7.5, 8, 8, 8.5, 8.5, 8.5, 9, 10, 10, 10, 10, 10, 25, 25, 25, 25, 25, 25, 25, 25, 25, 25, 25, 25, 25, 25, 22, 20, 20, 16, 15]}</v>
      </c>
      <c r="E87" s="37" t="str">
        <f>CHAR(34)&amp;J87&amp;CHAR(34)&amp;": "&amp;F87</f>
        <v>"label_1": [11.29, 11.52, 10.9, 11.11, 11.22, 11.55, 11.66, 11.32, 12, 12.09, 11.15, 11.34, 12.06, 11.62, 10.93, 10.74, 10.3, 9.7, 14.48, 13.83, 14.18, 15.89, 14.81, 17.26, 18.64, 19.11, 19.47, 19.27, 19.27, 18.91, 19.04, 19.12, 18.62, 18.5, 17.9, 17.16]</v>
      </c>
      <c r="F87" s="3" t="str" cm="1">
        <f t="array" ref="F87">"["&amp;_xlfn.TEXTJOIN(", ",FALSE,SUBSTITUTE(_xlfn.ANCHORARRAY(K87),",","."))&amp;"]"</f>
        <v>[11.29, 11.52, 10.9, 11.11, 11.22, 11.55, 11.66, 11.32, 12, 12.09, 11.15, 11.34, 12.06, 11.62, 10.93, 10.74, 10.3, 9.7, 14.48, 13.83, 14.18, 15.89, 14.81, 17.26, 18.64, 19.11, 19.47, 19.27, 19.27, 18.91, 19.04, 19.12, 18.62, 18.5, 17.9, 17.16]</v>
      </c>
      <c r="H87" s="37" t="s">
        <v>107</v>
      </c>
      <c r="I87" s="37" t="s">
        <v>111</v>
      </c>
      <c r="J87" s="37" t="s">
        <v>112</v>
      </c>
      <c r="K87" s="50" cm="1">
        <f t="array" ref="K87:AT87">TRANSPOSE('ОВГЗ+ставка+инфл'!B2:B37)</f>
        <v>11.29</v>
      </c>
      <c r="L87" s="50">
        <v>11.52</v>
      </c>
      <c r="M87" s="50">
        <v>10.9</v>
      </c>
      <c r="N87" s="50">
        <v>11.11</v>
      </c>
      <c r="O87" s="50">
        <v>11.22</v>
      </c>
      <c r="P87" s="50">
        <v>11.55</v>
      </c>
      <c r="Q87" s="50">
        <v>11.66</v>
      </c>
      <c r="R87" s="50">
        <v>11.32</v>
      </c>
      <c r="S87" s="50">
        <v>12</v>
      </c>
      <c r="T87" s="50">
        <v>12.09</v>
      </c>
      <c r="U87" s="3">
        <v>11.15</v>
      </c>
      <c r="V87" s="3">
        <v>11.34</v>
      </c>
      <c r="W87" s="3">
        <v>12.06</v>
      </c>
      <c r="X87" s="3">
        <v>11.62</v>
      </c>
      <c r="Y87" s="3">
        <v>10.93</v>
      </c>
      <c r="Z87" s="3">
        <v>10.74</v>
      </c>
      <c r="AA87" s="3">
        <v>10.3</v>
      </c>
      <c r="AB87" s="3">
        <v>9.6999999999999993</v>
      </c>
      <c r="AC87" s="3">
        <v>14.48</v>
      </c>
      <c r="AD87" s="3">
        <v>13.83</v>
      </c>
      <c r="AE87" s="3">
        <v>14.18</v>
      </c>
      <c r="AF87" s="3">
        <v>15.89</v>
      </c>
      <c r="AG87" s="3">
        <v>14.81</v>
      </c>
      <c r="AH87" s="3">
        <v>17.260000000000002</v>
      </c>
      <c r="AI87" s="37">
        <v>18.64</v>
      </c>
      <c r="AJ87" s="37">
        <v>19.11</v>
      </c>
      <c r="AK87" s="37">
        <v>19.47</v>
      </c>
      <c r="AL87" s="37">
        <v>19.27</v>
      </c>
      <c r="AM87" s="37">
        <v>19.27</v>
      </c>
      <c r="AN87" s="37">
        <v>18.91</v>
      </c>
      <c r="AO87" s="37">
        <v>19.04</v>
      </c>
      <c r="AP87" s="37">
        <v>19.12</v>
      </c>
      <c r="AQ87" s="37">
        <v>18.62</v>
      </c>
      <c r="AR87" s="37">
        <v>18.5</v>
      </c>
      <c r="AS87" s="37">
        <v>17.899999999999999</v>
      </c>
      <c r="AT87" s="37">
        <v>17.16</v>
      </c>
    </row>
    <row r="88" spans="2:46" s="37" customFormat="1">
      <c r="E88" s="37" t="str">
        <f t="shared" ref="E88:E89" si="16">CHAR(34)&amp;J88&amp;CHAR(34)&amp;": "&amp;F88</f>
        <v>"label_2": [6.1, 7.5, 8.5, 8.4, 9.5, 9.5, 10.2, 10.2, 11, 10.9, 10.3, 10, 10, 10.7, 13.7, 16.4, 18, 21.5, 22.2, 23.8, 24.6, 26.6, 26.5, 26.6, 26, 24.9, 21.3, 17.9, 15.3, 12.8, 11.3, 8.6, 7.1, 5.3, 5.1, 5.1]</v>
      </c>
      <c r="F88" s="3" t="str" cm="1">
        <f t="array" ref="F88">"["&amp;_xlfn.TEXTJOIN(", ",FALSE,SUBSTITUTE(_xlfn.ANCHORARRAY(K88),",","."))&amp;"]"</f>
        <v>[6.1, 7.5, 8.5, 8.4, 9.5, 9.5, 10.2, 10.2, 11, 10.9, 10.3, 10, 10, 10.7, 13.7, 16.4, 18, 21.5, 22.2, 23.8, 24.6, 26.6, 26.5, 26.6, 26, 24.9, 21.3, 17.9, 15.3, 12.8, 11.3, 8.6, 7.1, 5.3, 5.1, 5.1]</v>
      </c>
      <c r="H88" s="37" t="s">
        <v>107</v>
      </c>
      <c r="I88" s="37" t="s">
        <v>111</v>
      </c>
      <c r="J88" s="37" t="s">
        <v>114</v>
      </c>
      <c r="K88" s="37" cm="1">
        <f t="array" ref="K88:AT88">TRANSPOSE('ОВГЗ+ставка+инфл'!C2:C37)</f>
        <v>6.1</v>
      </c>
      <c r="L88" s="37">
        <v>7.5</v>
      </c>
      <c r="M88" s="37">
        <v>8.5</v>
      </c>
      <c r="N88" s="37">
        <v>8.4</v>
      </c>
      <c r="O88" s="37">
        <v>9.5</v>
      </c>
      <c r="P88" s="37">
        <v>9.5</v>
      </c>
      <c r="Q88" s="37">
        <v>10.199999999999999</v>
      </c>
      <c r="R88" s="37">
        <v>10.199999999999999</v>
      </c>
      <c r="S88" s="37">
        <v>11</v>
      </c>
      <c r="T88" s="37">
        <v>10.9</v>
      </c>
      <c r="U88" s="37">
        <v>10.3</v>
      </c>
      <c r="V88" s="37">
        <v>10</v>
      </c>
      <c r="W88" s="37">
        <v>10</v>
      </c>
      <c r="X88" s="37">
        <v>10.7</v>
      </c>
      <c r="Y88" s="37">
        <v>13.7</v>
      </c>
      <c r="Z88" s="37">
        <v>16.399999999999999</v>
      </c>
      <c r="AA88" s="37">
        <v>18</v>
      </c>
      <c r="AB88" s="37">
        <v>21.5</v>
      </c>
      <c r="AC88" s="37">
        <v>22.2</v>
      </c>
      <c r="AD88" s="37">
        <v>23.8</v>
      </c>
      <c r="AE88" s="37">
        <v>24.6</v>
      </c>
      <c r="AF88" s="37">
        <v>26.6</v>
      </c>
      <c r="AG88" s="37">
        <v>26.5</v>
      </c>
      <c r="AH88" s="37">
        <v>26.6</v>
      </c>
      <c r="AI88" s="37">
        <v>26</v>
      </c>
      <c r="AJ88" s="37">
        <v>24.9</v>
      </c>
      <c r="AK88" s="37">
        <v>21.3</v>
      </c>
      <c r="AL88" s="37">
        <v>17.899999999999999</v>
      </c>
      <c r="AM88" s="37">
        <v>15.3</v>
      </c>
      <c r="AN88" s="37">
        <v>12.8</v>
      </c>
      <c r="AO88" s="37">
        <v>11.3</v>
      </c>
      <c r="AP88" s="37">
        <v>8.6</v>
      </c>
      <c r="AQ88" s="37">
        <v>7.1</v>
      </c>
      <c r="AR88" s="37">
        <v>5.3</v>
      </c>
      <c r="AS88" s="37">
        <v>5.0999999999999996</v>
      </c>
      <c r="AT88" s="37">
        <v>5.0999999999999996</v>
      </c>
    </row>
    <row r="89" spans="2:46" s="37" customFormat="1">
      <c r="E89" s="37" t="str">
        <f t="shared" si="16"/>
        <v>"label_3": [6, 6, 6.5, 7.5, 7.5, 7.5, 8, 8, 8.5, 8.5, 8.5, 9, 10, 10, 10, 10, 10, 25, 25, 25, 25, 25, 25, 25, 25, 25, 25, 25, 25, 25, 25, 22, 20, 20, 16, 15]</v>
      </c>
      <c r="F89" s="3" t="str" cm="1">
        <f t="array" ref="F89">"["&amp;_xlfn.TEXTJOIN(", ",FALSE,SUBSTITUTE(_xlfn.ANCHORARRAY(K89),",","."))&amp;"]"</f>
        <v>[6, 6, 6.5, 7.5, 7.5, 7.5, 8, 8, 8.5, 8.5, 8.5, 9, 10, 10, 10, 10, 10, 25, 25, 25, 25, 25, 25, 25, 25, 25, 25, 25, 25, 25, 25, 22, 20, 20, 16, 15]</v>
      </c>
      <c r="H89" s="37" t="s">
        <v>107</v>
      </c>
      <c r="I89" s="37" t="s">
        <v>111</v>
      </c>
      <c r="J89" s="37" t="s">
        <v>116</v>
      </c>
      <c r="K89" s="37" cm="1">
        <f t="array" ref="K89:AT89">TRANSPOSE('ОВГЗ+ставка+инфл'!D2:D37)</f>
        <v>6</v>
      </c>
      <c r="L89" s="37">
        <v>6</v>
      </c>
      <c r="M89" s="37">
        <v>6.5</v>
      </c>
      <c r="N89" s="37">
        <v>7.5</v>
      </c>
      <c r="O89" s="37">
        <v>7.5</v>
      </c>
      <c r="P89" s="37">
        <v>7.5</v>
      </c>
      <c r="Q89" s="37">
        <v>8</v>
      </c>
      <c r="R89" s="37">
        <v>8</v>
      </c>
      <c r="S89" s="37">
        <v>8.5</v>
      </c>
      <c r="T89" s="37">
        <v>8.5</v>
      </c>
      <c r="U89" s="37">
        <v>8.5</v>
      </c>
      <c r="V89" s="37">
        <v>9</v>
      </c>
      <c r="W89" s="37">
        <v>10</v>
      </c>
      <c r="X89" s="37">
        <v>10</v>
      </c>
      <c r="Y89" s="37">
        <v>10</v>
      </c>
      <c r="Z89" s="37">
        <v>10</v>
      </c>
      <c r="AA89" s="37">
        <v>10</v>
      </c>
      <c r="AB89" s="37">
        <v>25</v>
      </c>
      <c r="AC89" s="37">
        <v>25</v>
      </c>
      <c r="AD89" s="37">
        <v>25</v>
      </c>
      <c r="AE89" s="37">
        <v>25</v>
      </c>
      <c r="AF89" s="37">
        <v>25</v>
      </c>
      <c r="AG89" s="37">
        <v>25</v>
      </c>
      <c r="AH89" s="37">
        <v>25</v>
      </c>
      <c r="AI89" s="37">
        <v>25</v>
      </c>
      <c r="AJ89" s="37">
        <v>25</v>
      </c>
      <c r="AK89" s="37">
        <v>25</v>
      </c>
      <c r="AL89" s="37">
        <v>25</v>
      </c>
      <c r="AM89" s="37">
        <v>25</v>
      </c>
      <c r="AN89" s="37">
        <v>25</v>
      </c>
      <c r="AO89" s="37">
        <v>25</v>
      </c>
      <c r="AP89" s="37">
        <v>22</v>
      </c>
      <c r="AQ89" s="37">
        <v>20</v>
      </c>
      <c r="AR89" s="37">
        <v>20</v>
      </c>
      <c r="AS89" s="37">
        <v>16</v>
      </c>
      <c r="AT89" s="37">
        <v>15</v>
      </c>
    </row>
    <row r="90" spans="2:46" s="37" customFormat="1"/>
    <row r="91" spans="2:46" s="37" customFormat="1">
      <c r="B91" s="37" t="str">
        <f>CHAR(34)&amp;I91&amp;CHAR(34)&amp;": "&amp;C91</f>
        <v>"label_names": {"UKR": {"label_1": "Залучення ОВДП (грн), %", "label_2": "Залучення ОВДП (грн), %", "label_3": "Облікова ставка, %"}, "RU": {"label_1": "Привлечение ОВГЗ (грн), %", "label_2": "Инфляция, %", "label_3": "Учетная ставка, %"}, "ENG": {"label_1": "Government bonds (UAH), primary yield, %", "label_2": "Inflation, %", "label_3": "Key rate, %"}}</v>
      </c>
      <c r="C91" s="37" t="str">
        <f>"{"&amp;_xlfn.TEXTJOIN(", ",TRUE,D91:D99)&amp;"}"</f>
        <v>{"UKR": {"label_1": "Залучення ОВДП (грн), %", "label_2": "Залучення ОВДП (грн), %", "label_3": "Облікова ставка, %"}, "RU": {"label_1": "Привлечение ОВГЗ (грн), %", "label_2": "Инфляция, %", "label_3": "Учетная ставка, %"}, "ENG": {"label_1": "Government bonds (UAH), primary yield, %", "label_2": "Inflation, %", "label_3": "Key rate, %"}}</v>
      </c>
      <c r="D91" s="37" t="str">
        <f>CHAR(34)&amp;J91&amp;CHAR(34)&amp;": "&amp;E91</f>
        <v>"UKR": {"label_1": "Залучення ОВДП (грн), %", "label_2": "Залучення ОВДП (грн), %", "label_3": "Облікова ставка, %"}</v>
      </c>
      <c r="E91" s="37" t="str">
        <f>"{"&amp;_xlfn.TEXTJOIN(", ",TRUE,F91:F93)&amp;"}"</f>
        <v>{"label_1": "Залучення ОВДП (грн), %", "label_2": "Залучення ОВДП (грн), %", "label_3": "Облікова ставка, %"}</v>
      </c>
      <c r="F91" s="37" t="str">
        <f>CHAR(34)&amp;K91&amp;CHAR(34)&amp;": "&amp;CHAR(34)&amp;L91&amp;CHAR(34)</f>
        <v>"label_1": "Залучення ОВДП (грн), %"</v>
      </c>
      <c r="H91" s="37" t="s">
        <v>107</v>
      </c>
      <c r="I91" s="37" t="s">
        <v>113</v>
      </c>
      <c r="J91" s="37" t="s">
        <v>14</v>
      </c>
      <c r="K91" s="37" t="s">
        <v>112</v>
      </c>
      <c r="L91" s="37" t="str">
        <f>Чарты!L56</f>
        <v>Залучення ОВДП (грн), %</v>
      </c>
    </row>
    <row r="92" spans="2:46" s="37" customFormat="1">
      <c r="F92" s="37" t="str">
        <f t="shared" ref="F92:F93" si="17">CHAR(34)&amp;K92&amp;CHAR(34)&amp;": "&amp;CHAR(34)&amp;L92&amp;CHAR(34)</f>
        <v>"label_2": "Залучення ОВДП (грн), %"</v>
      </c>
      <c r="H92" s="37" t="s">
        <v>107</v>
      </c>
      <c r="I92" s="37" t="s">
        <v>113</v>
      </c>
      <c r="J92" s="37" t="s">
        <v>14</v>
      </c>
      <c r="K92" s="37" t="s">
        <v>114</v>
      </c>
      <c r="L92" s="37" t="str">
        <f>Чарты!L56</f>
        <v>Залучення ОВДП (грн), %</v>
      </c>
      <c r="AC92" s="3"/>
      <c r="AD92" s="3"/>
      <c r="AE92" s="3"/>
      <c r="AF92" s="3"/>
    </row>
    <row r="93" spans="2:46" s="37" customFormat="1">
      <c r="F93" s="37" t="str">
        <f t="shared" si="17"/>
        <v>"label_3": "Облікова ставка, %"</v>
      </c>
      <c r="H93" s="37" t="s">
        <v>107</v>
      </c>
      <c r="I93" s="37" t="s">
        <v>113</v>
      </c>
      <c r="J93" s="37" t="s">
        <v>14</v>
      </c>
      <c r="K93" s="37" t="s">
        <v>116</v>
      </c>
      <c r="L93" s="37" t="str">
        <f>Чарты!L40</f>
        <v>Облікова ставка, %</v>
      </c>
      <c r="AC93" s="3"/>
      <c r="AD93" s="3"/>
      <c r="AE93" s="3"/>
      <c r="AF93" s="3"/>
    </row>
    <row r="94" spans="2:46" s="37" customFormat="1">
      <c r="D94" s="37" t="str">
        <f>CHAR(34)&amp;J94&amp;CHAR(34)&amp;": "&amp;E94</f>
        <v>"RU": {"label_1": "Привлечение ОВГЗ (грн), %", "label_2": "Инфляция, %", "label_3": "Учетная ставка, %"}</v>
      </c>
      <c r="E94" s="37" t="str">
        <f>"{"&amp;_xlfn.TEXTJOIN(", ",TRUE,F94:F96)&amp;"}"</f>
        <v>{"label_1": "Привлечение ОВГЗ (грн), %", "label_2": "Инфляция, %", "label_3": "Учетная ставка, %"}</v>
      </c>
      <c r="F94" s="37" t="str">
        <f>CHAR(34)&amp;K94&amp;CHAR(34)&amp;": "&amp;CHAR(34)&amp;L94&amp;CHAR(34)</f>
        <v>"label_1": "Привлечение ОВГЗ (грн), %"</v>
      </c>
      <c r="H94" s="37" t="s">
        <v>107</v>
      </c>
      <c r="I94" s="37" t="s">
        <v>113</v>
      </c>
      <c r="J94" s="37" t="s">
        <v>12</v>
      </c>
      <c r="K94" s="37" t="s">
        <v>112</v>
      </c>
      <c r="L94" s="37" t="str">
        <f>Чарты!J56</f>
        <v>Привлечение ОВГЗ (грн), %</v>
      </c>
      <c r="AC94" s="3"/>
      <c r="AD94" s="3"/>
      <c r="AE94" s="3"/>
      <c r="AF94" s="3"/>
    </row>
    <row r="95" spans="2:46" s="37" customFormat="1">
      <c r="F95" s="37" t="str">
        <f>CHAR(34)&amp;K95&amp;CHAR(34)&amp;": "&amp;CHAR(34)&amp;L95&amp;CHAR(34)</f>
        <v>"label_2": "Инфляция, %"</v>
      </c>
      <c r="H95" s="37" t="s">
        <v>107</v>
      </c>
      <c r="I95" s="37" t="s">
        <v>113</v>
      </c>
      <c r="J95" s="37" t="s">
        <v>12</v>
      </c>
      <c r="K95" s="37" t="s">
        <v>114</v>
      </c>
      <c r="L95" s="37" t="str">
        <f>Чарты!J55</f>
        <v>Инфляция, %</v>
      </c>
    </row>
    <row r="96" spans="2:46" s="37" customFormat="1">
      <c r="F96" s="37" t="str">
        <f>CHAR(34)&amp;K96&amp;CHAR(34)&amp;": "&amp;CHAR(34)&amp;L96&amp;CHAR(34)</f>
        <v>"label_3": "Учетная ставка, %"</v>
      </c>
      <c r="H96" s="37" t="s">
        <v>107</v>
      </c>
      <c r="I96" s="37" t="s">
        <v>113</v>
      </c>
      <c r="J96" s="37" t="s">
        <v>12</v>
      </c>
      <c r="K96" s="37" t="s">
        <v>116</v>
      </c>
      <c r="L96" s="37" t="str">
        <f>Чарты!J40</f>
        <v>Учетная ставка, %</v>
      </c>
    </row>
    <row r="97" spans="1:44" s="37" customFormat="1">
      <c r="D97" s="37" t="str">
        <f>CHAR(34)&amp;J97&amp;CHAR(34)&amp;": "&amp;E97</f>
        <v>"ENG": {"label_1": "Government bonds (UAH), primary yield, %", "label_2": "Inflation, %", "label_3": "Key rate, %"}</v>
      </c>
      <c r="E97" s="37" t="str">
        <f>"{"&amp;_xlfn.TEXTJOIN(", ",TRUE,F97:F99)&amp;"}"</f>
        <v>{"label_1": "Government bonds (UAH), primary yield, %", "label_2": "Inflation, %", "label_3": "Key rate, %"}</v>
      </c>
      <c r="F97" s="37" t="str">
        <f t="shared" ref="F97" si="18">CHAR(34)&amp;K97&amp;CHAR(34)&amp;": "&amp;CHAR(34)&amp;L97&amp;CHAR(34)</f>
        <v>"label_1": "Government bonds (UAH), primary yield, %"</v>
      </c>
      <c r="H97" s="37" t="s">
        <v>107</v>
      </c>
      <c r="I97" s="37" t="s">
        <v>113</v>
      </c>
      <c r="J97" s="37" t="s">
        <v>13</v>
      </c>
      <c r="K97" s="37" t="s">
        <v>112</v>
      </c>
      <c r="L97" s="37" t="str">
        <f>Чарты!K56</f>
        <v>Government bonds (UAH), primary yield, %</v>
      </c>
    </row>
    <row r="98" spans="1:44" s="37" customFormat="1">
      <c r="F98" s="37" t="str">
        <f>CHAR(34)&amp;K98&amp;CHAR(34)&amp;": "&amp;CHAR(34)&amp;L98&amp;CHAR(34)</f>
        <v>"label_2": "Inflation, %"</v>
      </c>
      <c r="H98" s="37" t="s">
        <v>107</v>
      </c>
      <c r="I98" s="37" t="s">
        <v>113</v>
      </c>
      <c r="J98" s="37" t="s">
        <v>13</v>
      </c>
      <c r="K98" s="37" t="s">
        <v>114</v>
      </c>
      <c r="L98" s="37" t="str">
        <f>Чарты!K55</f>
        <v>Inflation, %</v>
      </c>
    </row>
    <row r="99" spans="1:44" s="37" customFormat="1" ht="16.899999999999999" customHeight="1">
      <c r="F99" s="37" t="str">
        <f>CHAR(34)&amp;K99&amp;CHAR(34)&amp;": "&amp;CHAR(34)&amp;L99&amp;CHAR(34)</f>
        <v>"label_3": "Key rate, %"</v>
      </c>
      <c r="H99" s="37" t="s">
        <v>107</v>
      </c>
      <c r="I99" s="37" t="s">
        <v>113</v>
      </c>
      <c r="J99" s="37" t="s">
        <v>13</v>
      </c>
      <c r="K99" s="37" t="s">
        <v>116</v>
      </c>
      <c r="L99" s="37" t="str">
        <f>Чарты!K40</f>
        <v>Key rate, %</v>
      </c>
    </row>
    <row r="100" spans="1:44" s="37" customFormat="1" ht="16.899999999999999" customHeight="1"/>
    <row r="101" spans="1:44" s="37" customFormat="1">
      <c r="B101" s="37" t="str">
        <f>CHAR(34)&amp;I101&amp;CHAR(34)&amp;": "&amp;C101</f>
        <v>"source": {"RU": "Источник: НБУ", "ENG": "Source: NBU", "UKR": "Джерело: НБУ"}</v>
      </c>
      <c r="C101" s="37" t="str">
        <f>"{"&amp;_xlfn.TEXTJOIN(", ",TRUE,F101:F103)&amp;"}"</f>
        <v>{"RU": "Источник: НБУ", "ENG": "Source: NBU", "UKR": "Джерело: НБУ"}</v>
      </c>
      <c r="F101" s="37" t="str">
        <f>CHAR(34)&amp;J101&amp;CHAR(34)&amp;": "&amp;CHAR(34)&amp;K101&amp;CHAR(34)</f>
        <v>"RU": "Источник: НБУ"</v>
      </c>
      <c r="H101" s="37" t="s">
        <v>107</v>
      </c>
      <c r="I101" s="37" t="s">
        <v>115</v>
      </c>
      <c r="J101" s="37" t="s">
        <v>12</v>
      </c>
      <c r="K101" s="13" t="str">
        <f>charts_data_all!K74</f>
        <v>Источник: НБУ</v>
      </c>
    </row>
    <row r="102" spans="1:44" s="37" customFormat="1">
      <c r="F102" s="37" t="str">
        <f t="shared" ref="F102:F103" si="19">CHAR(34)&amp;J102&amp;CHAR(34)&amp;": "&amp;CHAR(34)&amp;K102&amp;CHAR(34)</f>
        <v>"ENG": "Source: NBU"</v>
      </c>
      <c r="H102" s="37" t="s">
        <v>107</v>
      </c>
      <c r="I102" s="37" t="s">
        <v>115</v>
      </c>
      <c r="J102" s="37" t="s">
        <v>13</v>
      </c>
      <c r="K102" s="13" t="str">
        <f>charts_data_all!K75</f>
        <v>Source: NBU</v>
      </c>
    </row>
    <row r="103" spans="1:44" s="37" customFormat="1">
      <c r="F103" s="37" t="str">
        <f t="shared" si="19"/>
        <v>"UKR": "Джерело: НБУ"</v>
      </c>
      <c r="H103" s="37" t="s">
        <v>107</v>
      </c>
      <c r="I103" s="37" t="s">
        <v>115</v>
      </c>
      <c r="J103" s="37" t="s">
        <v>14</v>
      </c>
      <c r="K103" s="13" t="str">
        <f>charts_data_all!K76</f>
        <v>Джерело: НБУ</v>
      </c>
    </row>
    <row r="104" spans="1:44" s="37" customFormat="1"/>
    <row r="106" spans="1:44" s="37" customFormat="1">
      <c r="A106" s="48"/>
      <c r="B106" s="48"/>
      <c r="C106" s="48"/>
      <c r="D106" s="48"/>
      <c r="E106" s="48"/>
      <c r="F106" s="48"/>
      <c r="G106" s="48"/>
    </row>
    <row r="107" spans="1:44" s="37" customFormat="1">
      <c r="A107" s="37" t="str">
        <f>"{"&amp;CHAR(34)&amp;H107&amp;CHAR(34)&amp;": "&amp;B107&amp;"}"</f>
        <v>{"Chart1": {"name": {"RU": "Динамика гривневых кредитов в разрезе получателей, млрд грн, 2022-2023", "ENG": "Hryvnia loans dynamics by recipient, UAH Bln, 2022-2023", "UKR": "Динаміка гривневих кредитів у розрізі одержувачів, млрд грн, 2022-2023"},"indexes": {"index_0": [44197, 44228, 44256, 44287, 44317, 44348, 44378, 44409, 44440, 44470, 44501, 44531, 44562, 44593, 44621, 44652, 44682, 44713, 44743, 44774, 44805, 44835, 44866, 44896, 44927, 44958, 44986, 45017, 45047, 45078, 45108, 45139, 45170, 45200]},"labels": {"label_1": [0, 2.52415127476004, 4.49189470291998, 2.85540215075994, 6.20963656586014, 5.20449548340997, 4.76968959161999, 7.32455267711001, 4.00998739662003, 3.87312415983996, 7.20669055965001, 3.36110367994993, 6.94237412803002, 6.6600980199, -5.11559136498997, -3.24078491769998, -2.86713606871007, -6.31637642849003, -3.49043642364992, -2.82010081455999, -3.15055906414997, -3.73016746884005, -1.23202352799001, -6.56104513457004, 0.441986903500037, -4.386, 0.0180000000000007, -0.341000000000008, 3, 0.109000000000009, 2.13800000000001, 5.07399999999998, 0.0440000000000111, 4.33699999999999, 6.2], "label_2": [0, 3.16620827928, 2.09914139795006, 11.0636926223899, 11.7766021957502, 13.6411473622499, 5.86947862168995, 16.54056642183, 10.5421700924801, 5.55153586732001, 8.90891003736988, -9.98237117110989, 3.13856457994996, 10.4312183183, 2.88075013230002, 11.6180466025299, 17.72066142108, -1.34805778600992, -2.83901177138, -0.916103436559979, -4.19204521718996, -5.44826044237016, -5.00793411353993, -9.61321899092002, -5.35801542729996, -1.45799999999997, -8.59500000000003, -7.50100000000003, -3.93599999999998, 1.95100000000002, 1.33999999999997, 3.51400000000001, 8.95099999999996, -0.560000000000002, 7.3]},"label_names": {"UKR": {"label_1": "Домогосподарства", "label_2": "Корпоративний сектор"}, "RU": {"label_1": "Домохозяйства", "label_2": "Корпоративный сектор"}, "ENG": {"label_1": "Households", "label_2": "Corporate sector"}},"source": {"RU": "Источник: НБУ", "ENG": "Source: NBU", "UKR": "Джерело: НБУ"}}}</v>
      </c>
      <c r="B107" s="37" t="str">
        <f>"{"&amp;_xlfn.TEXTJOIN(",",TRUE,B108:B126)&amp;"}"</f>
        <v>{"name": {"RU": "Динамика гривневых кредитов в разрезе получателей, млрд грн, 2022-2023", "ENG": "Hryvnia loans dynamics by recipient, UAH Bln, 2022-2023", "UKR": "Динаміка гривневих кредитів у розрізі одержувачів, млрд грн, 2022-2023"},"indexes": {"index_0": [44197, 44228, 44256, 44287, 44317, 44348, 44378, 44409, 44440, 44470, 44501, 44531, 44562, 44593, 44621, 44652, 44682, 44713, 44743, 44774, 44805, 44835, 44866, 44896, 44927, 44958, 44986, 45017, 45047, 45078, 45108, 45139, 45170, 45200]},"labels": {"label_1": [0, 2.52415127476004, 4.49189470291998, 2.85540215075994, 6.20963656586014, 5.20449548340997, 4.76968959161999, 7.32455267711001, 4.00998739662003, 3.87312415983996, 7.20669055965001, 3.36110367994993, 6.94237412803002, 6.6600980199, -5.11559136498997, -3.24078491769998, -2.86713606871007, -6.31637642849003, -3.49043642364992, -2.82010081455999, -3.15055906414997, -3.73016746884005, -1.23202352799001, -6.56104513457004, 0.441986903500037, -4.386, 0.0180000000000007, -0.341000000000008, 3, 0.109000000000009, 2.13800000000001, 5.07399999999998, 0.0440000000000111, 4.33699999999999, 6.2], "label_2": [0, 3.16620827928, 2.09914139795006, 11.0636926223899, 11.7766021957502, 13.6411473622499, 5.86947862168995, 16.54056642183, 10.5421700924801, 5.55153586732001, 8.90891003736988, -9.98237117110989, 3.13856457994996, 10.4312183183, 2.88075013230002, 11.6180466025299, 17.72066142108, -1.34805778600992, -2.83901177138, -0.916103436559979, -4.19204521718996, -5.44826044237016, -5.00793411353993, -9.61321899092002, -5.35801542729996, -1.45799999999997, -8.59500000000003, -7.50100000000003, -3.93599999999998, 1.95100000000002, 1.33999999999997, 3.51400000000001, 8.95099999999996, -0.560000000000002, 7.3]},"label_names": {"UKR": {"label_1": "Домогосподарства", "label_2": "Корпоративний сектор"}, "RU": {"label_1": "Домохозяйства", "label_2": "Корпоративный сектор"}, "ENG": {"label_1": "Households", "label_2": "Corporate sector"}},"source": {"RU": "Источник: НБУ", "ENG": "Source: NBU", "UKR": "Джерело: НБУ"}}</v>
      </c>
      <c r="H107" s="37" t="s">
        <v>107</v>
      </c>
    </row>
    <row r="108" spans="1:44" s="37" customFormat="1">
      <c r="B108" s="37" t="str">
        <f>CHAR(34)&amp;I108&amp;CHAR(34)&amp;": "&amp;C108</f>
        <v>"name": {"RU": "Динамика гривневых кредитов в разрезе получателей, млрд грн, 2022-2023", "ENG": "Hryvnia loans dynamics by recipient, UAH Bln, 2022-2023", "UKR": "Динаміка гривневих кредитів у розрізі одержувачів, млрд грн, 2022-2023"}</v>
      </c>
      <c r="C108" s="37" t="str">
        <f>"{"&amp;_xlfn.TEXTJOIN(", ",TRUE,F108:F110)&amp;"}"</f>
        <v>{"RU": "Динамика гривневых кредитов в разрезе получателей, млрд грн, 2022-2023", "ENG": "Hryvnia loans dynamics by recipient, UAH Bln, 2022-2023", "UKR": "Динаміка гривневих кредитів у розрізі одержувачів, млрд грн, 2022-2023"}</v>
      </c>
      <c r="F108" s="37" t="str">
        <f>CHAR(34)&amp;J108&amp;CHAR(34)&amp;": "&amp;CHAR(34)&amp;K108&amp;CHAR(34)</f>
        <v>"RU": "Динамика гривневых кредитов в разрезе получателей, млрд грн, 2022-2023"</v>
      </c>
      <c r="H108" s="37" t="s">
        <v>107</v>
      </c>
      <c r="I108" s="37" t="s">
        <v>108</v>
      </c>
      <c r="J108" s="37" t="s">
        <v>12</v>
      </c>
      <c r="K108" s="37" t="str">
        <f>Чарты!H64</f>
        <v>Динамика гривневых кредитов в разрезе получателей, млрд грн, 2022-2023</v>
      </c>
    </row>
    <row r="109" spans="1:44" s="37" customFormat="1">
      <c r="F109" s="37" t="str">
        <f t="shared" ref="F109:F110" si="20">CHAR(34)&amp;J109&amp;CHAR(34)&amp;": "&amp;CHAR(34)&amp;K109&amp;CHAR(34)</f>
        <v>"ENG": "Hryvnia loans dynamics by recipient, UAH Bln, 2022-2023"</v>
      </c>
      <c r="H109" s="37" t="s">
        <v>107</v>
      </c>
      <c r="I109" s="37" t="s">
        <v>108</v>
      </c>
      <c r="J109" s="37" t="s">
        <v>13</v>
      </c>
      <c r="K109" s="37" t="str">
        <f>Чарты!H65</f>
        <v>Hryvnia loans dynamics by recipient, UAH Bln, 2022-2023</v>
      </c>
    </row>
    <row r="110" spans="1:44" s="37" customFormat="1">
      <c r="F110" s="37" t="str">
        <f t="shared" si="20"/>
        <v>"UKR": "Динаміка гривневих кредитів у розрізі одержувачів, млрд грн, 2022-2023"</v>
      </c>
      <c r="H110" s="37" t="s">
        <v>107</v>
      </c>
      <c r="I110" s="37" t="s">
        <v>108</v>
      </c>
      <c r="J110" s="37" t="s">
        <v>14</v>
      </c>
      <c r="K110" s="37" t="str">
        <f>Чарты!H66</f>
        <v>Динаміка гривневих кредитів у розрізі одержувачів, млрд грн, 2022-2023</v>
      </c>
    </row>
    <row r="111" spans="1:44" s="37" customFormat="1"/>
    <row r="112" spans="1:44" s="37" customFormat="1">
      <c r="B112" s="37" t="str">
        <f>CHAR(34)&amp;I112&amp;CHAR(34)&amp;": "&amp;C112</f>
        <v>"indexes": {"index_0": [44197, 44228, 44256, 44287, 44317, 44348, 44378, 44409, 44440, 44470, 44501, 44531, 44562, 44593, 44621, 44652, 44682, 44713, 44743, 44774, 44805, 44835, 44866, 44896, 44927, 44958, 44986, 45017, 45047, 45078, 45108, 45139, 45170, 45200]}</v>
      </c>
      <c r="C112" s="37" t="str">
        <f>"{"&amp;_xlfn.TEXTJOIN(", ",TRUE,E112:E112)&amp;"}"</f>
        <v>{"index_0": [44197, 44228, 44256, 44287, 44317, 44348, 44378, 44409, 44440, 44470, 44501, 44531, 44562, 44593, 44621, 44652, 44682, 44713, 44743, 44774, 44805, 44835, 44866, 44896, 44927, 44958, 44986, 45017, 45047, 45078, 45108, 45139, 45170, 45200]}</v>
      </c>
      <c r="E112" s="37" t="str">
        <f>CHAR(34)&amp;J112&amp;CHAR(34)&amp;": "&amp;F112</f>
        <v>"index_0": [44197, 44228, 44256, 44287, 44317, 44348, 44378, 44409, 44440, 44470, 44501, 44531, 44562, 44593, 44621, 44652, 44682, 44713, 44743, 44774, 44805, 44835, 44866, 44896, 44927, 44958, 44986, 45017, 45047, 45078, 45108, 45139, 45170, 45200]</v>
      </c>
      <c r="F112" s="3" t="str" cm="1">
        <f t="array" ref="F112">"["&amp;_xlfn.TEXTJOIN(", ",FALSE,SUBSTITUTE(_xlfn.ANCHORARRAY(K112),",","."))&amp;"]"</f>
        <v>[44197, 44228, 44256, 44287, 44317, 44348, 44378, 44409, 44440, 44470, 44501, 44531, 44562, 44593, 44621, 44652, 44682, 44713, 44743, 44774, 44805, 44835, 44866, 44896, 44927, 44958, 44986, 45017, 45047, 45078, 45108, 45139, 45170, 45200]</v>
      </c>
      <c r="H112" s="37" t="s">
        <v>107</v>
      </c>
      <c r="I112" s="37" t="s">
        <v>109</v>
      </c>
      <c r="J112" s="37" t="s">
        <v>110</v>
      </c>
      <c r="K112" s="49" cm="1">
        <f t="array" ref="K112:AR112">TRANSPOSE('деп + кр'!A3:A36)</f>
        <v>44197</v>
      </c>
      <c r="L112" s="49">
        <v>44228</v>
      </c>
      <c r="M112" s="49">
        <v>44256</v>
      </c>
      <c r="N112" s="49">
        <v>44287</v>
      </c>
      <c r="O112" s="49">
        <v>44317</v>
      </c>
      <c r="P112" s="49">
        <v>44348</v>
      </c>
      <c r="Q112" s="49">
        <v>44378</v>
      </c>
      <c r="R112" s="49">
        <v>44409</v>
      </c>
      <c r="S112" s="49">
        <v>44440</v>
      </c>
      <c r="T112" s="49">
        <v>44470</v>
      </c>
      <c r="U112" s="3">
        <v>44501</v>
      </c>
      <c r="V112" s="3">
        <v>44531</v>
      </c>
      <c r="W112" s="3">
        <v>44562</v>
      </c>
      <c r="X112" s="3">
        <v>44593</v>
      </c>
      <c r="Y112" s="3">
        <v>44621</v>
      </c>
      <c r="Z112" s="3">
        <v>44652</v>
      </c>
      <c r="AA112" s="3">
        <v>44682</v>
      </c>
      <c r="AB112" s="3">
        <v>44713</v>
      </c>
      <c r="AC112" s="3">
        <v>44743</v>
      </c>
      <c r="AD112" s="3">
        <v>44774</v>
      </c>
      <c r="AE112" s="3">
        <v>44805</v>
      </c>
      <c r="AF112" s="3">
        <v>44835</v>
      </c>
      <c r="AG112" s="3">
        <v>44866</v>
      </c>
      <c r="AH112" s="3">
        <v>44896</v>
      </c>
      <c r="AI112" s="37">
        <v>44927</v>
      </c>
      <c r="AJ112" s="37">
        <v>44958</v>
      </c>
      <c r="AK112" s="37">
        <v>44986</v>
      </c>
      <c r="AL112" s="37">
        <v>45017</v>
      </c>
      <c r="AM112" s="37">
        <v>45047</v>
      </c>
      <c r="AN112" s="37">
        <v>45078</v>
      </c>
      <c r="AO112" s="37">
        <v>45108</v>
      </c>
      <c r="AP112" s="37">
        <v>45139</v>
      </c>
      <c r="AQ112" s="37">
        <v>45170</v>
      </c>
      <c r="AR112" s="37">
        <v>45200</v>
      </c>
    </row>
    <row r="113" spans="2:45" s="37" customFormat="1">
      <c r="F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2:45" s="37" customFormat="1">
      <c r="B114" s="37" t="str">
        <f>CHAR(34)&amp;I114&amp;CHAR(34)&amp;": "&amp;C114</f>
        <v>"labels": {"label_1": [0, 2.52415127476004, 4.49189470291998, 2.85540215075994, 6.20963656586014, 5.20449548340997, 4.76968959161999, 7.32455267711001, 4.00998739662003, 3.87312415983996, 7.20669055965001, 3.36110367994993, 6.94237412803002, 6.6600980199, -5.11559136498997, -3.24078491769998, -2.86713606871007, -6.31637642849003, -3.49043642364992, -2.82010081455999, -3.15055906414997, -3.73016746884005, -1.23202352799001, -6.56104513457004, 0.441986903500037, -4.386, 0.0180000000000007, -0.341000000000008, 3, 0.109000000000009, 2.13800000000001, 5.07399999999998, 0.0440000000000111, 4.33699999999999, 6.2], "label_2": [0, 3.16620827928, 2.09914139795006, 11.0636926223899, 11.7766021957502, 13.6411473622499, 5.86947862168995, 16.54056642183, 10.5421700924801, 5.55153586732001, 8.90891003736988, -9.98237117110989, 3.13856457994996, 10.4312183183, 2.88075013230002, 11.6180466025299, 17.72066142108, -1.34805778600992, -2.83901177138, -0.916103436559979, -4.19204521718996, -5.44826044237016, -5.00793411353993, -9.61321899092002, -5.35801542729996, -1.45799999999997, -8.59500000000003, -7.50100000000003, -3.93599999999998, 1.95100000000002, 1.33999999999997, 3.51400000000001, 8.95099999999996, -0.560000000000002, 7.3]}</v>
      </c>
      <c r="C114" s="37" t="str">
        <f>"{"&amp;_xlfn.TEXTJOIN(", ",TRUE,E114:E115)&amp;"}"</f>
        <v>{"label_1": [0, 2.52415127476004, 4.49189470291998, 2.85540215075994, 6.20963656586014, 5.20449548340997, 4.76968959161999, 7.32455267711001, 4.00998739662003, 3.87312415983996, 7.20669055965001, 3.36110367994993, 6.94237412803002, 6.6600980199, -5.11559136498997, -3.24078491769998, -2.86713606871007, -6.31637642849003, -3.49043642364992, -2.82010081455999, -3.15055906414997, -3.73016746884005, -1.23202352799001, -6.56104513457004, 0.441986903500037, -4.386, 0.0180000000000007, -0.341000000000008, 3, 0.109000000000009, 2.13800000000001, 5.07399999999998, 0.0440000000000111, 4.33699999999999, 6.2], "label_2": [0, 3.16620827928, 2.09914139795006, 11.0636926223899, 11.7766021957502, 13.6411473622499, 5.86947862168995, 16.54056642183, 10.5421700924801, 5.55153586732001, 8.90891003736988, -9.98237117110989, 3.13856457994996, 10.4312183183, 2.88075013230002, 11.6180466025299, 17.72066142108, -1.34805778600992, -2.83901177138, -0.916103436559979, -4.19204521718996, -5.44826044237016, -5.00793411353993, -9.61321899092002, -5.35801542729996, -1.45799999999997, -8.59500000000003, -7.50100000000003, -3.93599999999998, 1.95100000000002, 1.33999999999997, 3.51400000000001, 8.95099999999996, -0.560000000000002, 7.3]}</v>
      </c>
      <c r="E114" s="37" t="str">
        <f>CHAR(34)&amp;J114&amp;CHAR(34)&amp;": "&amp;F114</f>
        <v>"label_1": [0, 2.52415127476004, 4.49189470291998, 2.85540215075994, 6.20963656586014, 5.20449548340997, 4.76968959161999, 7.32455267711001, 4.00998739662003, 3.87312415983996, 7.20669055965001, 3.36110367994993, 6.94237412803002, 6.6600980199, -5.11559136498997, -3.24078491769998, -2.86713606871007, -6.31637642849003, -3.49043642364992, -2.82010081455999, -3.15055906414997, -3.73016746884005, -1.23202352799001, -6.56104513457004, 0.441986903500037, -4.386, 0.0180000000000007, -0.341000000000008, 3, 0.109000000000009, 2.13800000000001, 5.07399999999998, 0.0440000000000111, 4.33699999999999, 6.2]</v>
      </c>
      <c r="F114" s="3" t="str" cm="1">
        <f t="array" ref="F114">"["&amp;_xlfn.TEXTJOIN(", ",FALSE,SUBSTITUTE(_xlfn.ANCHORARRAY(K114),",","."))&amp;"]"</f>
        <v>[0, 2.52415127476004, 4.49189470291998, 2.85540215075994, 6.20963656586014, 5.20449548340997, 4.76968959161999, 7.32455267711001, 4.00998739662003, 3.87312415983996, 7.20669055965001, 3.36110367994993, 6.94237412803002, 6.6600980199, -5.11559136498997, -3.24078491769998, -2.86713606871007, -6.31637642849003, -3.49043642364992, -2.82010081455999, -3.15055906414997, -3.73016746884005, -1.23202352799001, -6.56104513457004, 0.441986903500037, -4.386, 0.0180000000000007, -0.341000000000008, 3, 0.109000000000009, 2.13800000000001, 5.07399999999998, 0.0440000000000111, 4.33699999999999, 6.2]</v>
      </c>
      <c r="H114" s="37" t="s">
        <v>107</v>
      </c>
      <c r="I114" s="37" t="s">
        <v>111</v>
      </c>
      <c r="J114" s="37" t="s">
        <v>112</v>
      </c>
      <c r="K114" s="50" cm="1">
        <f t="array" ref="K114:AS114">TRANSPOSE('деп + кр'!K3:K37)</f>
        <v>0</v>
      </c>
      <c r="L114" s="50">
        <v>2.5241512747600439</v>
      </c>
      <c r="M114" s="50">
        <v>4.4918947029199785</v>
      </c>
      <c r="N114" s="50">
        <v>2.855402150759943</v>
      </c>
      <c r="O114" s="50">
        <v>6.2096365658601371</v>
      </c>
      <c r="P114" s="50">
        <v>5.2044954834099713</v>
      </c>
      <c r="Q114" s="50">
        <v>4.7696895916199935</v>
      </c>
      <c r="R114" s="50">
        <v>7.324552677110006</v>
      </c>
      <c r="S114" s="50">
        <v>4.0099873966200335</v>
      </c>
      <c r="T114" s="50">
        <v>3.8731241598399606</v>
      </c>
      <c r="U114" s="3">
        <v>7.2066905596500135</v>
      </c>
      <c r="V114" s="3">
        <v>3.3611036799499345</v>
      </c>
      <c r="W114" s="3">
        <v>6.9423741280300248</v>
      </c>
      <c r="X114" s="3">
        <v>6.6600980199000048</v>
      </c>
      <c r="Y114" s="3">
        <v>-5.1155913649899674</v>
      </c>
      <c r="Z114" s="3">
        <v>-3.2407849176999832</v>
      </c>
      <c r="AA114" s="3">
        <v>-2.8671360687100673</v>
      </c>
      <c r="AB114" s="3">
        <v>-6.316376428490031</v>
      </c>
      <c r="AC114" s="3">
        <v>-3.4904364236499248</v>
      </c>
      <c r="AD114" s="3">
        <v>-2.8201008145599928</v>
      </c>
      <c r="AE114" s="3">
        <v>-3.1505590641499737</v>
      </c>
      <c r="AF114" s="3">
        <v>-3.730167468840051</v>
      </c>
      <c r="AG114" s="3">
        <v>-1.2320235279900089</v>
      </c>
      <c r="AH114" s="3">
        <v>-6.5610451345700369</v>
      </c>
      <c r="AI114" s="37">
        <v>0.44198690350003744</v>
      </c>
      <c r="AJ114" s="37">
        <v>-4.3859999999999957</v>
      </c>
      <c r="AK114" s="37">
        <v>1.8000000000000682E-2</v>
      </c>
      <c r="AL114" s="37">
        <v>-0.34100000000000819</v>
      </c>
      <c r="AM114" s="37">
        <v>3</v>
      </c>
      <c r="AN114" s="37">
        <v>0.10900000000000887</v>
      </c>
      <c r="AO114" s="37">
        <v>2.1380000000000052</v>
      </c>
      <c r="AP114" s="37">
        <v>5.0739999999999839</v>
      </c>
      <c r="AQ114" s="37">
        <v>4.4000000000011141E-2</v>
      </c>
      <c r="AR114" s="37">
        <v>4.3369999999999891</v>
      </c>
      <c r="AS114" s="37">
        <v>6.2</v>
      </c>
    </row>
    <row r="115" spans="2:45" s="37" customFormat="1">
      <c r="E115" s="37" t="str">
        <f t="shared" ref="E115" si="21">CHAR(34)&amp;J115&amp;CHAR(34)&amp;": "&amp;F115</f>
        <v>"label_2": [0, 3.16620827928, 2.09914139795006, 11.0636926223899, 11.7766021957502, 13.6411473622499, 5.86947862168995, 16.54056642183, 10.5421700924801, 5.55153586732001, 8.90891003736988, -9.98237117110989, 3.13856457994996, 10.4312183183, 2.88075013230002, 11.6180466025299, 17.72066142108, -1.34805778600992, -2.83901177138, -0.916103436559979, -4.19204521718996, -5.44826044237016, -5.00793411353993, -9.61321899092002, -5.35801542729996, -1.45799999999997, -8.59500000000003, -7.50100000000003, -3.93599999999998, 1.95100000000002, 1.33999999999997, 3.51400000000001, 8.95099999999996, -0.560000000000002, 7.3]</v>
      </c>
      <c r="F115" s="3" t="str" cm="1">
        <f t="array" ref="F115">"["&amp;_xlfn.TEXTJOIN(", ",FALSE,SUBSTITUTE(_xlfn.ANCHORARRAY(K115),",","."))&amp;"]"</f>
        <v>[0, 3.16620827928, 2.09914139795006, 11.0636926223899, 11.7766021957502, 13.6411473622499, 5.86947862168995, 16.54056642183, 10.5421700924801, 5.55153586732001, 8.90891003736988, -9.98237117110989, 3.13856457994996, 10.4312183183, 2.88075013230002, 11.6180466025299, 17.72066142108, -1.34805778600992, -2.83901177138, -0.916103436559979, -4.19204521718996, -5.44826044237016, -5.00793411353993, -9.61321899092002, -5.35801542729996, -1.45799999999997, -8.59500000000003, -7.50100000000003, -3.93599999999998, 1.95100000000002, 1.33999999999997, 3.51400000000001, 8.95099999999996, -0.560000000000002, 7.3]</v>
      </c>
      <c r="H115" s="37" t="s">
        <v>107</v>
      </c>
      <c r="I115" s="37" t="s">
        <v>111</v>
      </c>
      <c r="J115" s="37" t="s">
        <v>114</v>
      </c>
      <c r="K115" s="37" cm="1">
        <f t="array" ref="K115:AS115">TRANSPOSE('деп + кр'!L3:L37)</f>
        <v>0</v>
      </c>
      <c r="L115" s="37">
        <v>3.1662082792799993</v>
      </c>
      <c r="M115" s="37">
        <v>2.0991413979500635</v>
      </c>
      <c r="N115" s="37">
        <v>11.063692622389908</v>
      </c>
      <c r="O115" s="37">
        <v>11.776602195750172</v>
      </c>
      <c r="P115" s="37">
        <v>13.64114736224991</v>
      </c>
      <c r="Q115" s="37">
        <v>5.8694786216899502</v>
      </c>
      <c r="R115" s="37">
        <v>16.540566421829965</v>
      </c>
      <c r="S115" s="37">
        <v>10.542170092480092</v>
      </c>
      <c r="T115" s="37">
        <v>5.5515358673200126</v>
      </c>
      <c r="U115" s="37">
        <v>8.9089100373698784</v>
      </c>
      <c r="V115" s="37">
        <v>-9.9823711711098895</v>
      </c>
      <c r="W115" s="37">
        <v>3.1385645799499571</v>
      </c>
      <c r="X115" s="37">
        <v>10.431218318300012</v>
      </c>
      <c r="Y115" s="37">
        <v>2.8807501323000224</v>
      </c>
      <c r="Z115" s="37">
        <v>11.618046602529944</v>
      </c>
      <c r="AA115" s="37">
        <v>17.720661421079967</v>
      </c>
      <c r="AB115" s="37">
        <v>-1.3480577860099174</v>
      </c>
      <c r="AC115" s="37">
        <v>-2.8390117713800009</v>
      </c>
      <c r="AD115" s="37">
        <v>-0.91610343655997895</v>
      </c>
      <c r="AE115" s="37">
        <v>-4.1920452171899569</v>
      </c>
      <c r="AF115" s="37">
        <v>-5.4482604423701559</v>
      </c>
      <c r="AG115" s="37">
        <v>-5.0079341135399318</v>
      </c>
      <c r="AH115" s="37">
        <v>-9.6132189909200179</v>
      </c>
      <c r="AI115" s="37">
        <v>-5.3580154272999607</v>
      </c>
      <c r="AJ115" s="37">
        <v>-1.45799999999997</v>
      </c>
      <c r="AK115" s="37">
        <v>-8.5950000000000273</v>
      </c>
      <c r="AL115" s="37">
        <v>-7.5010000000000332</v>
      </c>
      <c r="AM115" s="37">
        <v>-3.9359999999999786</v>
      </c>
      <c r="AN115" s="37">
        <v>1.9510000000000218</v>
      </c>
      <c r="AO115" s="37">
        <v>1.339999999999975</v>
      </c>
      <c r="AP115" s="37">
        <v>3.51400000000001</v>
      </c>
      <c r="AQ115" s="37">
        <v>8.950999999999965</v>
      </c>
      <c r="AR115" s="37">
        <v>-0.56000000000000227</v>
      </c>
      <c r="AS115" s="37">
        <v>7.3</v>
      </c>
    </row>
    <row r="116" spans="2:45" s="37" customFormat="1"/>
    <row r="117" spans="2:45" s="37" customFormat="1">
      <c r="B117" s="37" t="str">
        <f>CHAR(34)&amp;I117&amp;CHAR(34)&amp;": "&amp;C117</f>
        <v>"label_names": {"UKR": {"label_1": "Домогосподарства", "label_2": "Корпоративний сектор"}, "RU": {"label_1": "Домохозяйства", "label_2": "Корпоративный сектор"}, "ENG": {"label_1": "Households", "label_2": "Corporate sector"}}</v>
      </c>
      <c r="C117" s="37" t="str">
        <f>"{"&amp;_xlfn.TEXTJOIN(", ",TRUE,D117:D122)&amp;"}"</f>
        <v>{"UKR": {"label_1": "Домогосподарства", "label_2": "Корпоративний сектор"}, "RU": {"label_1": "Домохозяйства", "label_2": "Корпоративный сектор"}, "ENG": {"label_1": "Households", "label_2": "Corporate sector"}}</v>
      </c>
      <c r="D117" s="37" t="str">
        <f>CHAR(34)&amp;J117&amp;CHAR(34)&amp;": "&amp;E117</f>
        <v>"UKR": {"label_1": "Домогосподарства", "label_2": "Корпоративний сектор"}</v>
      </c>
      <c r="E117" s="37" t="str">
        <f>"{"&amp;_xlfn.TEXTJOIN(", ",TRUE,F117:F118)&amp;"}"</f>
        <v>{"label_1": "Домогосподарства", "label_2": "Корпоративний сектор"}</v>
      </c>
      <c r="F117" s="37" t="str">
        <f>CHAR(34)&amp;K117&amp;CHAR(34)&amp;": "&amp;CHAR(34)&amp;L117&amp;CHAR(34)</f>
        <v>"label_1": "Домогосподарства"</v>
      </c>
      <c r="H117" s="37" t="s">
        <v>107</v>
      </c>
      <c r="I117" s="37" t="s">
        <v>113</v>
      </c>
      <c r="J117" s="37" t="s">
        <v>14</v>
      </c>
      <c r="K117" s="37" t="s">
        <v>112</v>
      </c>
      <c r="L117" s="37" t="str">
        <f>Чарты!L70</f>
        <v>Домогосподарства</v>
      </c>
    </row>
    <row r="118" spans="2:45" s="37" customFormat="1">
      <c r="F118" s="37" t="str">
        <f t="shared" ref="F118" si="22">CHAR(34)&amp;K118&amp;CHAR(34)&amp;": "&amp;CHAR(34)&amp;L118&amp;CHAR(34)</f>
        <v>"label_2": "Корпоративний сектор"</v>
      </c>
      <c r="H118" s="37" t="s">
        <v>107</v>
      </c>
      <c r="I118" s="37" t="s">
        <v>113</v>
      </c>
      <c r="J118" s="37" t="s">
        <v>14</v>
      </c>
      <c r="K118" s="37" t="s">
        <v>114</v>
      </c>
      <c r="L118" s="37" t="str">
        <f>Чарты!L69</f>
        <v>Корпоративний сектор</v>
      </c>
      <c r="AC118" s="3"/>
      <c r="AD118" s="3"/>
      <c r="AE118" s="3"/>
      <c r="AF118" s="3"/>
    </row>
    <row r="119" spans="2:45" s="37" customFormat="1">
      <c r="D119" s="37" t="str">
        <f>CHAR(34)&amp;J119&amp;CHAR(34)&amp;": "&amp;E119</f>
        <v>"RU": {"label_1": "Домохозяйства", "label_2": "Корпоративный сектор"}</v>
      </c>
      <c r="E119" s="37" t="str">
        <f>"{"&amp;_xlfn.TEXTJOIN(", ",TRUE,F119:F120)&amp;"}"</f>
        <v>{"label_1": "Домохозяйства", "label_2": "Корпоративный сектор"}</v>
      </c>
      <c r="F119" s="37" t="str">
        <f>CHAR(34)&amp;K119&amp;CHAR(34)&amp;": "&amp;CHAR(34)&amp;L119&amp;CHAR(34)</f>
        <v>"label_1": "Домохозяйства"</v>
      </c>
      <c r="H119" s="37" t="s">
        <v>107</v>
      </c>
      <c r="I119" s="37" t="s">
        <v>113</v>
      </c>
      <c r="J119" s="37" t="s">
        <v>12</v>
      </c>
      <c r="K119" s="37" t="s">
        <v>112</v>
      </c>
      <c r="L119" s="37" t="str">
        <f>Чарты!J70</f>
        <v>Домохозяйства</v>
      </c>
      <c r="AC119" s="3"/>
      <c r="AD119" s="3"/>
      <c r="AE119" s="3"/>
      <c r="AF119" s="3"/>
    </row>
    <row r="120" spans="2:45" s="37" customFormat="1">
      <c r="F120" s="37" t="str">
        <f>CHAR(34)&amp;K120&amp;CHAR(34)&amp;": "&amp;CHAR(34)&amp;L120&amp;CHAR(34)</f>
        <v>"label_2": "Корпоративный сектор"</v>
      </c>
      <c r="H120" s="37" t="s">
        <v>107</v>
      </c>
      <c r="I120" s="37" t="s">
        <v>113</v>
      </c>
      <c r="J120" s="37" t="s">
        <v>12</v>
      </c>
      <c r="K120" s="37" t="s">
        <v>114</v>
      </c>
      <c r="L120" s="37" t="str">
        <f>Чарты!J69</f>
        <v>Корпоративный сектор</v>
      </c>
    </row>
    <row r="121" spans="2:45" s="37" customFormat="1">
      <c r="D121" s="37" t="str">
        <f>CHAR(34)&amp;J121&amp;CHAR(34)&amp;": "&amp;E121</f>
        <v>"ENG": {"label_1": "Households", "label_2": "Corporate sector"}</v>
      </c>
      <c r="E121" s="37" t="str">
        <f>"{"&amp;_xlfn.TEXTJOIN(", ",TRUE,F121:F122)&amp;"}"</f>
        <v>{"label_1": "Households", "label_2": "Corporate sector"}</v>
      </c>
      <c r="F121" s="37" t="str">
        <f t="shared" ref="F121" si="23">CHAR(34)&amp;K121&amp;CHAR(34)&amp;": "&amp;CHAR(34)&amp;L121&amp;CHAR(34)</f>
        <v>"label_1": "Households"</v>
      </c>
      <c r="H121" s="37" t="s">
        <v>107</v>
      </c>
      <c r="I121" s="37" t="s">
        <v>113</v>
      </c>
      <c r="J121" s="37" t="s">
        <v>13</v>
      </c>
      <c r="K121" s="37" t="s">
        <v>112</v>
      </c>
      <c r="L121" s="37" t="str">
        <f>Чарты!K70</f>
        <v>Households</v>
      </c>
    </row>
    <row r="122" spans="2:45" s="37" customFormat="1">
      <c r="F122" s="37" t="str">
        <f>CHAR(34)&amp;K122&amp;CHAR(34)&amp;": "&amp;CHAR(34)&amp;L122&amp;CHAR(34)</f>
        <v>"label_2": "Corporate sector"</v>
      </c>
      <c r="H122" s="37" t="s">
        <v>107</v>
      </c>
      <c r="I122" s="37" t="s">
        <v>113</v>
      </c>
      <c r="J122" s="37" t="s">
        <v>13</v>
      </c>
      <c r="K122" s="37" t="s">
        <v>114</v>
      </c>
      <c r="L122" s="37" t="str">
        <f>Чарты!K69</f>
        <v>Corporate sector</v>
      </c>
    </row>
    <row r="123" spans="2:45" s="37" customFormat="1" ht="16.899999999999999" customHeight="1"/>
    <row r="124" spans="2:45" s="37" customFormat="1">
      <c r="B124" s="37" t="str">
        <f>CHAR(34)&amp;I124&amp;CHAR(34)&amp;": "&amp;C124</f>
        <v>"source": {"RU": "Источник: НБУ", "ENG": "Source: NBU", "UKR": "Джерело: НБУ"}</v>
      </c>
      <c r="C124" s="37" t="str">
        <f>"{"&amp;_xlfn.TEXTJOIN(", ",TRUE,F124:F126)&amp;"}"</f>
        <v>{"RU": "Источник: НБУ", "ENG": "Source: NBU", "UKR": "Джерело: НБУ"}</v>
      </c>
      <c r="F124" s="37" t="str">
        <f>CHAR(34)&amp;J124&amp;CHAR(34)&amp;": "&amp;CHAR(34)&amp;K124&amp;CHAR(34)</f>
        <v>"RU": "Источник: НБУ"</v>
      </c>
      <c r="H124" s="37" t="s">
        <v>107</v>
      </c>
      <c r="I124" s="37" t="s">
        <v>115</v>
      </c>
      <c r="J124" s="37" t="s">
        <v>12</v>
      </c>
      <c r="K124" s="13" t="str">
        <f>charts_data_all!K101</f>
        <v>Источник: НБУ</v>
      </c>
    </row>
    <row r="125" spans="2:45" s="37" customFormat="1">
      <c r="F125" s="37" t="str">
        <f t="shared" ref="F125:F126" si="24">CHAR(34)&amp;J125&amp;CHAR(34)&amp;": "&amp;CHAR(34)&amp;K125&amp;CHAR(34)</f>
        <v>"ENG": "Source: NBU"</v>
      </c>
      <c r="H125" s="37" t="s">
        <v>107</v>
      </c>
      <c r="I125" s="37" t="s">
        <v>115</v>
      </c>
      <c r="J125" s="37" t="s">
        <v>13</v>
      </c>
      <c r="K125" s="13" t="str">
        <f>charts_data_all!K102</f>
        <v>Source: NBU</v>
      </c>
    </row>
    <row r="126" spans="2:45" s="37" customFormat="1">
      <c r="F126" s="37" t="str">
        <f t="shared" si="24"/>
        <v>"UKR": "Джерело: НБУ"</v>
      </c>
      <c r="H126" s="37" t="s">
        <v>107</v>
      </c>
      <c r="I126" s="37" t="s">
        <v>115</v>
      </c>
      <c r="J126" s="37" t="s">
        <v>14</v>
      </c>
      <c r="K126" s="13" t="str">
        <f>charts_data_all!K103</f>
        <v>Джерело: НБУ</v>
      </c>
    </row>
    <row r="127" spans="2:45" s="37" customFormat="1"/>
    <row r="129" spans="1:45" s="37" customFormat="1">
      <c r="A129" s="48"/>
      <c r="B129" s="48"/>
      <c r="C129" s="48"/>
      <c r="D129" s="48"/>
      <c r="E129" s="48"/>
      <c r="F129" s="48"/>
      <c r="G129" s="48"/>
    </row>
    <row r="130" spans="1:45" s="37" customFormat="1">
      <c r="A130" s="37" t="str">
        <f>"{"&amp;CHAR(34)&amp;H130&amp;CHAR(34)&amp;": "&amp;B130&amp;"}"</f>
        <v>{"Chart1": {"name": {"RU": "Динамика гривневых депозитов в разрезе вкладчиков, млрд грн, 2022-2023", "ENG": "Hryvnia deposits dynamics by depositors, UAH Bln, 2022-2023", "UKR": "Динаміка гривневих кредитів у розрізі одержувачів, млрд грн, 2022-2023"},"indexes": {"index_0": [44197, 44228, 44256, 44287, 44317, 44348, 44378, 44409, 44440, 44470, 44501, 44531, 44562, 44593, 44621, 44652, 44682, 44713, 44743, 44774, 44805, 44835, 44866, 44896, 44927, 44958, 44986, 45017, 45047, 45078, 45108, 45139, 45170, 45200]},"labels": {"label_1": [0, 8.19548998054006, 0.0983466022499897, 13.88332241782, -4.6564375415, 12.66049707387, -4.55163975706, -7.2736072408, 5.94385105075003, 2.35568358639, 2.31242470873002, 29.9535697514399, -18.37008340717, -0.426880790470022, 65.60186558832, 7.99196047788001, -2.47601153113999, 26.30424783214, -1.21889187924, 5.93776174983998, 7.12132698761002, 0.24506855981997, 12.25530861397, 32.58237689181, -12.3605829570701, 5.73700000000008, 2.95899999999995, 7.30399999999997, 11.1180000000001, 26.27, 5.61599999999999, 8.13099999999997, 15.404, -0.981999999999971, 20.6], "label_2": [0, -1.69563101001006, 7.02600856336005, -1.97741390634997, 12.5241501602999, 10.76049187066, 12.20532978654, -1.34909079098003, 21.87323198284, 4.73427274180005, 12.8432764047701, 56.0633668400098, -37.6601597152699, -38.58280223733, -0.30787482349001, 33.66982705742, -3.04683065761998, -11.0095267156501, -25.46486867455, 11.6623231912899, 28.17867703153, 26.6126011502902, 13.7088182099099, 56.34224937415, 2.62609315039003, 21.7910000000001, 19.148, 36.183, 28.7879999999999, 20.841, 37.8480000000001, -8.72800000000007, 5.82800000000009, 9.94099999999992, 31.5]},"label_names": {"UKR": {"label_1": "Домогосподарства", "label_2": "Корпоративний сектор"}, "RU": {"label_1": "Домохозяйства", "label_2": "Корпоративный сектор"}, "ENG": {"label_1": "Households", "label_2": "Corporate sector"}},"source": {"RU": "Источник: НБУ", "ENG": "Source: NBU", "UKR": "Джерело: НБУ"}}}</v>
      </c>
      <c r="B130" s="37" t="str">
        <f>"{"&amp;_xlfn.TEXTJOIN(",",TRUE,B131:B149)&amp;"}"</f>
        <v>{"name": {"RU": "Динамика гривневых депозитов в разрезе вкладчиков, млрд грн, 2022-2023", "ENG": "Hryvnia deposits dynamics by depositors, UAH Bln, 2022-2023", "UKR": "Динаміка гривневих кредитів у розрізі одержувачів, млрд грн, 2022-2023"},"indexes": {"index_0": [44197, 44228, 44256, 44287, 44317, 44348, 44378, 44409, 44440, 44470, 44501, 44531, 44562, 44593, 44621, 44652, 44682, 44713, 44743, 44774, 44805, 44835, 44866, 44896, 44927, 44958, 44986, 45017, 45047, 45078, 45108, 45139, 45170, 45200]},"labels": {"label_1": [0, 8.19548998054006, 0.0983466022499897, 13.88332241782, -4.6564375415, 12.66049707387, -4.55163975706, -7.2736072408, 5.94385105075003, 2.35568358639, 2.31242470873002, 29.9535697514399, -18.37008340717, -0.426880790470022, 65.60186558832, 7.99196047788001, -2.47601153113999, 26.30424783214, -1.21889187924, 5.93776174983998, 7.12132698761002, 0.24506855981997, 12.25530861397, 32.58237689181, -12.3605829570701, 5.73700000000008, 2.95899999999995, 7.30399999999997, 11.1180000000001, 26.27, 5.61599999999999, 8.13099999999997, 15.404, -0.981999999999971, 20.6], "label_2": [0, -1.69563101001006, 7.02600856336005, -1.97741390634997, 12.5241501602999, 10.76049187066, 12.20532978654, -1.34909079098003, 21.87323198284, 4.73427274180005, 12.8432764047701, 56.0633668400098, -37.6601597152699, -38.58280223733, -0.30787482349001, 33.66982705742, -3.04683065761998, -11.0095267156501, -25.46486867455, 11.6623231912899, 28.17867703153, 26.6126011502902, 13.7088182099099, 56.34224937415, 2.62609315039003, 21.7910000000001, 19.148, 36.183, 28.7879999999999, 20.841, 37.8480000000001, -8.72800000000007, 5.82800000000009, 9.94099999999992, 31.5]},"label_names": {"UKR": {"label_1": "Домогосподарства", "label_2": "Корпоративний сектор"}, "RU": {"label_1": "Домохозяйства", "label_2": "Корпоративный сектор"}, "ENG": {"label_1": "Households", "label_2": "Corporate sector"}},"source": {"RU": "Источник: НБУ", "ENG": "Source: NBU", "UKR": "Джерело: НБУ"}}</v>
      </c>
      <c r="H130" s="37" t="s">
        <v>107</v>
      </c>
    </row>
    <row r="131" spans="1:45" s="37" customFormat="1">
      <c r="B131" s="37" t="str">
        <f>CHAR(34)&amp;I131&amp;CHAR(34)&amp;": "&amp;C131</f>
        <v>"name": {"RU": "Динамика гривневых депозитов в разрезе вкладчиков, млрд грн, 2022-2023", "ENG": "Hryvnia deposits dynamics by depositors, UAH Bln, 2022-2023", "UKR": "Динаміка гривневих кредитів у розрізі одержувачів, млрд грн, 2022-2023"}</v>
      </c>
      <c r="C131" s="37" t="str">
        <f>"{"&amp;_xlfn.TEXTJOIN(", ",TRUE,F131:F133)&amp;"}"</f>
        <v>{"RU": "Динамика гривневых депозитов в разрезе вкладчиков, млрд грн, 2022-2023", "ENG": "Hryvnia deposits dynamics by depositors, UAH Bln, 2022-2023", "UKR": "Динаміка гривневих кредитів у розрізі одержувачів, млрд грн, 2022-2023"}</v>
      </c>
      <c r="F131" s="37" t="str">
        <f>CHAR(34)&amp;J131&amp;CHAR(34)&amp;": "&amp;CHAR(34)&amp;K131&amp;CHAR(34)</f>
        <v>"RU": "Динамика гривневых депозитов в разрезе вкладчиков, млрд грн, 2022-2023"</v>
      </c>
      <c r="H131" s="37" t="s">
        <v>107</v>
      </c>
      <c r="I131" s="37" t="s">
        <v>108</v>
      </c>
      <c r="J131" s="37" t="s">
        <v>12</v>
      </c>
      <c r="K131" s="37" t="str">
        <f>Чарты!H80</f>
        <v>Динамика гривневых депозитов в разрезе вкладчиков, млрд грн, 2022-2023</v>
      </c>
    </row>
    <row r="132" spans="1:45" s="37" customFormat="1">
      <c r="F132" s="37" t="str">
        <f t="shared" ref="F132:F133" si="25">CHAR(34)&amp;J132&amp;CHAR(34)&amp;": "&amp;CHAR(34)&amp;K132&amp;CHAR(34)</f>
        <v>"ENG": "Hryvnia deposits dynamics by depositors, UAH Bln, 2022-2023"</v>
      </c>
      <c r="H132" s="37" t="s">
        <v>107</v>
      </c>
      <c r="I132" s="37" t="s">
        <v>108</v>
      </c>
      <c r="J132" s="37" t="s">
        <v>13</v>
      </c>
      <c r="K132" s="37" t="str">
        <f>Чарты!H81</f>
        <v>Hryvnia deposits dynamics by depositors, UAH Bln, 2022-2023</v>
      </c>
    </row>
    <row r="133" spans="1:45" s="37" customFormat="1">
      <c r="F133" s="37" t="str">
        <f t="shared" si="25"/>
        <v>"UKR": "Динаміка гривневих кредитів у розрізі одержувачів, млрд грн, 2022-2023"</v>
      </c>
      <c r="H133" s="37" t="s">
        <v>107</v>
      </c>
      <c r="I133" s="37" t="s">
        <v>108</v>
      </c>
      <c r="J133" s="37" t="s">
        <v>14</v>
      </c>
      <c r="K133" s="37" t="str">
        <f>Чарты!H82</f>
        <v>Динаміка гривневих кредитів у розрізі одержувачів, млрд грн, 2022-2023</v>
      </c>
    </row>
    <row r="134" spans="1:45" s="37" customFormat="1"/>
    <row r="135" spans="1:45" s="37" customFormat="1">
      <c r="B135" s="37" t="str">
        <f>CHAR(34)&amp;I135&amp;CHAR(34)&amp;": "&amp;C135</f>
        <v>"indexes": {"index_0": [44197, 44228, 44256, 44287, 44317, 44348, 44378, 44409, 44440, 44470, 44501, 44531, 44562, 44593, 44621, 44652, 44682, 44713, 44743, 44774, 44805, 44835, 44866, 44896, 44927, 44958, 44986, 45017, 45047, 45078, 45108, 45139, 45170, 45200]}</v>
      </c>
      <c r="C135" s="37" t="str">
        <f>"{"&amp;_xlfn.TEXTJOIN(", ",TRUE,E135:E135)&amp;"}"</f>
        <v>{"index_0": [44197, 44228, 44256, 44287, 44317, 44348, 44378, 44409, 44440, 44470, 44501, 44531, 44562, 44593, 44621, 44652, 44682, 44713, 44743, 44774, 44805, 44835, 44866, 44896, 44927, 44958, 44986, 45017, 45047, 45078, 45108, 45139, 45170, 45200]}</v>
      </c>
      <c r="E135" s="37" t="str">
        <f>CHAR(34)&amp;J135&amp;CHAR(34)&amp;": "&amp;F135</f>
        <v>"index_0": [44197, 44228, 44256, 44287, 44317, 44348, 44378, 44409, 44440, 44470, 44501, 44531, 44562, 44593, 44621, 44652, 44682, 44713, 44743, 44774, 44805, 44835, 44866, 44896, 44927, 44958, 44986, 45017, 45047, 45078, 45108, 45139, 45170, 45200]</v>
      </c>
      <c r="F135" s="3" t="str" cm="1">
        <f t="array" ref="F135">"["&amp;_xlfn.TEXTJOIN(", ",FALSE,SUBSTITUTE(_xlfn.ANCHORARRAY(K135),",","."))&amp;"]"</f>
        <v>[44197, 44228, 44256, 44287, 44317, 44348, 44378, 44409, 44440, 44470, 44501, 44531, 44562, 44593, 44621, 44652, 44682, 44713, 44743, 44774, 44805, 44835, 44866, 44896, 44927, 44958, 44986, 45017, 45047, 45078, 45108, 45139, 45170, 45200]</v>
      </c>
      <c r="H135" s="37" t="s">
        <v>107</v>
      </c>
      <c r="I135" s="37" t="s">
        <v>109</v>
      </c>
      <c r="J135" s="37" t="s">
        <v>110</v>
      </c>
      <c r="K135" s="49" cm="1">
        <f t="array" ref="K135:AR135">TRANSPOSE('деп + кр'!A3:A36)</f>
        <v>44197</v>
      </c>
      <c r="L135" s="49">
        <v>44228</v>
      </c>
      <c r="M135" s="49">
        <v>44256</v>
      </c>
      <c r="N135" s="49">
        <v>44287</v>
      </c>
      <c r="O135" s="49">
        <v>44317</v>
      </c>
      <c r="P135" s="49">
        <v>44348</v>
      </c>
      <c r="Q135" s="49">
        <v>44378</v>
      </c>
      <c r="R135" s="49">
        <v>44409</v>
      </c>
      <c r="S135" s="49">
        <v>44440</v>
      </c>
      <c r="T135" s="49">
        <v>44470</v>
      </c>
      <c r="U135" s="3">
        <v>44501</v>
      </c>
      <c r="V135" s="3">
        <v>44531</v>
      </c>
      <c r="W135" s="3">
        <v>44562</v>
      </c>
      <c r="X135" s="3">
        <v>44593</v>
      </c>
      <c r="Y135" s="3">
        <v>44621</v>
      </c>
      <c r="Z135" s="3">
        <v>44652</v>
      </c>
      <c r="AA135" s="3">
        <v>44682</v>
      </c>
      <c r="AB135" s="3">
        <v>44713</v>
      </c>
      <c r="AC135" s="3">
        <v>44743</v>
      </c>
      <c r="AD135" s="3">
        <v>44774</v>
      </c>
      <c r="AE135" s="3">
        <v>44805</v>
      </c>
      <c r="AF135" s="3">
        <v>44835</v>
      </c>
      <c r="AG135" s="3">
        <v>44866</v>
      </c>
      <c r="AH135" s="3">
        <v>44896</v>
      </c>
      <c r="AI135" s="37">
        <v>44927</v>
      </c>
      <c r="AJ135" s="37">
        <v>44958</v>
      </c>
      <c r="AK135" s="37">
        <v>44986</v>
      </c>
      <c r="AL135" s="37">
        <v>45017</v>
      </c>
      <c r="AM135" s="37">
        <v>45047</v>
      </c>
      <c r="AN135" s="37">
        <v>45078</v>
      </c>
      <c r="AO135" s="37">
        <v>45108</v>
      </c>
      <c r="AP135" s="37">
        <v>45139</v>
      </c>
      <c r="AQ135" s="37">
        <v>45170</v>
      </c>
      <c r="AR135" s="37">
        <v>45200</v>
      </c>
    </row>
    <row r="136" spans="1:45" s="37" customFormat="1">
      <c r="F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45" s="37" customFormat="1">
      <c r="B137" s="37" t="str">
        <f>CHAR(34)&amp;I137&amp;CHAR(34)&amp;": "&amp;C137</f>
        <v>"labels": {"label_1": [0, 8.19548998054006, 0.0983466022499897, 13.88332241782, -4.6564375415, 12.66049707387, -4.55163975706, -7.2736072408, 5.94385105075003, 2.35568358639, 2.31242470873002, 29.9535697514399, -18.37008340717, -0.426880790470022, 65.60186558832, 7.99196047788001, -2.47601153113999, 26.30424783214, -1.21889187924, 5.93776174983998, 7.12132698761002, 0.24506855981997, 12.25530861397, 32.58237689181, -12.3605829570701, 5.73700000000008, 2.95899999999995, 7.30399999999997, 11.1180000000001, 26.27, 5.61599999999999, 8.13099999999997, 15.404, -0.981999999999971, 20.6], "label_2": [0, -1.69563101001006, 7.02600856336005, -1.97741390634997, 12.5241501602999, 10.76049187066, 12.20532978654, -1.34909079098003, 21.87323198284, 4.73427274180005, 12.8432764047701, 56.0633668400098, -37.6601597152699, -38.58280223733, -0.30787482349001, 33.66982705742, -3.04683065761998, -11.0095267156501, -25.46486867455, 11.6623231912899, 28.17867703153, 26.6126011502902, 13.7088182099099, 56.34224937415, 2.62609315039003, 21.7910000000001, 19.148, 36.183, 28.7879999999999, 20.841, 37.8480000000001, -8.72800000000007, 5.82800000000009, 9.94099999999992, 31.5]}</v>
      </c>
      <c r="C137" s="37" t="str">
        <f>"{"&amp;_xlfn.TEXTJOIN(", ",TRUE,E137:E138)&amp;"}"</f>
        <v>{"label_1": [0, 8.19548998054006, 0.0983466022499897, 13.88332241782, -4.6564375415, 12.66049707387, -4.55163975706, -7.2736072408, 5.94385105075003, 2.35568358639, 2.31242470873002, 29.9535697514399, -18.37008340717, -0.426880790470022, 65.60186558832, 7.99196047788001, -2.47601153113999, 26.30424783214, -1.21889187924, 5.93776174983998, 7.12132698761002, 0.24506855981997, 12.25530861397, 32.58237689181, -12.3605829570701, 5.73700000000008, 2.95899999999995, 7.30399999999997, 11.1180000000001, 26.27, 5.61599999999999, 8.13099999999997, 15.404, -0.981999999999971, 20.6], "label_2": [0, -1.69563101001006, 7.02600856336005, -1.97741390634997, 12.5241501602999, 10.76049187066, 12.20532978654, -1.34909079098003, 21.87323198284, 4.73427274180005, 12.8432764047701, 56.0633668400098, -37.6601597152699, -38.58280223733, -0.30787482349001, 33.66982705742, -3.04683065761998, -11.0095267156501, -25.46486867455, 11.6623231912899, 28.17867703153, 26.6126011502902, 13.7088182099099, 56.34224937415, 2.62609315039003, 21.7910000000001, 19.148, 36.183, 28.7879999999999, 20.841, 37.8480000000001, -8.72800000000007, 5.82800000000009, 9.94099999999992, 31.5]}</v>
      </c>
      <c r="E137" s="37" t="str">
        <f>CHAR(34)&amp;J137&amp;CHAR(34)&amp;": "&amp;F137</f>
        <v>"label_1": [0, 8.19548998054006, 0.0983466022499897, 13.88332241782, -4.6564375415, 12.66049707387, -4.55163975706, -7.2736072408, 5.94385105075003, 2.35568358639, 2.31242470873002, 29.9535697514399, -18.37008340717, -0.426880790470022, 65.60186558832, 7.99196047788001, -2.47601153113999, 26.30424783214, -1.21889187924, 5.93776174983998, 7.12132698761002, 0.24506855981997, 12.25530861397, 32.58237689181, -12.3605829570701, 5.73700000000008, 2.95899999999995, 7.30399999999997, 11.1180000000001, 26.27, 5.61599999999999, 8.13099999999997, 15.404, -0.981999999999971, 20.6]</v>
      </c>
      <c r="F137" s="3" t="str" cm="1">
        <f t="array" ref="F137">"["&amp;_xlfn.TEXTJOIN(", ",FALSE,SUBSTITUTE(_xlfn.ANCHORARRAY(K137),",","."))&amp;"]"</f>
        <v>[0, 8.19548998054006, 0.0983466022499897, 13.88332241782, -4.6564375415, 12.66049707387, -4.55163975706, -7.2736072408, 5.94385105075003, 2.35568358639, 2.31242470873002, 29.9535697514399, -18.37008340717, -0.426880790470022, 65.60186558832, 7.99196047788001, -2.47601153113999, 26.30424783214, -1.21889187924, 5.93776174983998, 7.12132698761002, 0.24506855981997, 12.25530861397, 32.58237689181, -12.3605829570701, 5.73700000000008, 2.95899999999995, 7.30399999999997, 11.1180000000001, 26.27, 5.61599999999999, 8.13099999999997, 15.404, -0.981999999999971, 20.6]</v>
      </c>
      <c r="H137" s="37" t="s">
        <v>107</v>
      </c>
      <c r="I137" s="37" t="s">
        <v>111</v>
      </c>
      <c r="J137" s="37" t="s">
        <v>112</v>
      </c>
      <c r="K137" s="50" cm="1">
        <f t="array" ref="K137:AS137">TRANSPOSE('деп + кр'!I3:I37)</f>
        <v>0</v>
      </c>
      <c r="L137" s="50">
        <v>8.1954899805400601</v>
      </c>
      <c r="M137" s="50">
        <v>9.8346602249989701E-2</v>
      </c>
      <c r="N137" s="50">
        <v>13.883322417820011</v>
      </c>
      <c r="O137" s="50">
        <v>-4.6564375414999972</v>
      </c>
      <c r="P137" s="50">
        <v>12.660497073869976</v>
      </c>
      <c r="Q137" s="50">
        <v>-4.551639757060002</v>
      </c>
      <c r="R137" s="50">
        <v>-7.2736072408000041</v>
      </c>
      <c r="S137" s="50">
        <v>5.9438510507500268</v>
      </c>
      <c r="T137" s="50">
        <v>2.3556835863900005</v>
      </c>
      <c r="U137" s="3">
        <v>2.3124247087300205</v>
      </c>
      <c r="V137" s="3">
        <v>29.953569751439943</v>
      </c>
      <c r="W137" s="3">
        <v>-18.37008340717</v>
      </c>
      <c r="X137" s="3">
        <v>-0.42688079047002248</v>
      </c>
      <c r="Y137" s="3">
        <v>65.601865588320038</v>
      </c>
      <c r="Z137" s="3">
        <v>7.9919604778800135</v>
      </c>
      <c r="AA137" s="3">
        <v>-2.4760115311399886</v>
      </c>
      <c r="AB137" s="3">
        <v>26.304247832140049</v>
      </c>
      <c r="AC137" s="3">
        <v>-1.2188918792400045</v>
      </c>
      <c r="AD137" s="3">
        <v>5.9377617498399786</v>
      </c>
      <c r="AE137" s="3">
        <v>7.1213269876100185</v>
      </c>
      <c r="AF137" s="3">
        <v>0.24506855981996978</v>
      </c>
      <c r="AG137" s="3">
        <v>12.255308613969987</v>
      </c>
      <c r="AH137" s="3">
        <v>32.582376891809986</v>
      </c>
      <c r="AI137" s="37">
        <v>-12.360582957070051</v>
      </c>
      <c r="AJ137" s="37">
        <v>5.73700000000008</v>
      </c>
      <c r="AK137" s="37">
        <v>2.9589999999999463</v>
      </c>
      <c r="AL137" s="37">
        <v>7.3039999999999736</v>
      </c>
      <c r="AM137" s="37">
        <v>11.118000000000052</v>
      </c>
      <c r="AN137" s="37">
        <v>26.269999999999982</v>
      </c>
      <c r="AO137" s="37">
        <v>5.6159999999999854</v>
      </c>
      <c r="AP137" s="37">
        <v>8.1309999999999718</v>
      </c>
      <c r="AQ137" s="37">
        <v>15.403999999999996</v>
      </c>
      <c r="AR137" s="37">
        <v>-0.9819999999999709</v>
      </c>
      <c r="AS137" s="37">
        <v>20.6</v>
      </c>
    </row>
    <row r="138" spans="1:45" s="37" customFormat="1">
      <c r="E138" s="37" t="str">
        <f t="shared" ref="E138" si="26">CHAR(34)&amp;J138&amp;CHAR(34)&amp;": "&amp;F138</f>
        <v>"label_2": [0, -1.69563101001006, 7.02600856336005, -1.97741390634997, 12.5241501602999, 10.76049187066, 12.20532978654, -1.34909079098003, 21.87323198284, 4.73427274180005, 12.8432764047701, 56.0633668400098, -37.6601597152699, -38.58280223733, -0.30787482349001, 33.66982705742, -3.04683065761998, -11.0095267156501, -25.46486867455, 11.6623231912899, 28.17867703153, 26.6126011502902, 13.7088182099099, 56.34224937415, 2.62609315039003, 21.7910000000001, 19.148, 36.183, 28.7879999999999, 20.841, 37.8480000000001, -8.72800000000007, 5.82800000000009, 9.94099999999992, 31.5]</v>
      </c>
      <c r="F138" s="3" t="str" cm="1">
        <f t="array" ref="F138">"["&amp;_xlfn.TEXTJOIN(", ",FALSE,SUBSTITUTE(_xlfn.ANCHORARRAY(K138),",","."))&amp;"]"</f>
        <v>[0, -1.69563101001006, 7.02600856336005, -1.97741390634997, 12.5241501602999, 10.76049187066, 12.20532978654, -1.34909079098003, 21.87323198284, 4.73427274180005, 12.8432764047701, 56.0633668400098, -37.6601597152699, -38.58280223733, -0.30787482349001, 33.66982705742, -3.04683065761998, -11.0095267156501, -25.46486867455, 11.6623231912899, 28.17867703153, 26.6126011502902, 13.7088182099099, 56.34224937415, 2.62609315039003, 21.7910000000001, 19.148, 36.183, 28.7879999999999, 20.841, 37.8480000000001, -8.72800000000007, 5.82800000000009, 9.94099999999992, 31.5]</v>
      </c>
      <c r="H138" s="37" t="s">
        <v>107</v>
      </c>
      <c r="I138" s="37" t="s">
        <v>111</v>
      </c>
      <c r="J138" s="37" t="s">
        <v>114</v>
      </c>
      <c r="K138" s="37" cm="1">
        <f t="array" ref="K138:AS138">TRANSPOSE('деп + кр'!J3:J37)</f>
        <v>0</v>
      </c>
      <c r="L138" s="37">
        <v>-1.6956310100100609</v>
      </c>
      <c r="M138" s="37">
        <v>7.0260085633600511</v>
      </c>
      <c r="N138" s="37">
        <v>-1.9774139063499661</v>
      </c>
      <c r="O138" s="37">
        <v>12.524150160299939</v>
      </c>
      <c r="P138" s="37">
        <v>10.760491870660019</v>
      </c>
      <c r="Q138" s="37">
        <v>12.205329786540005</v>
      </c>
      <c r="R138" s="37">
        <v>-1.3490907909800285</v>
      </c>
      <c r="S138" s="37">
        <v>21.873231982839968</v>
      </c>
      <c r="T138" s="37">
        <v>4.734272741800055</v>
      </c>
      <c r="U138" s="37">
        <v>12.843276404770052</v>
      </c>
      <c r="V138" s="37">
        <v>56.063366840009849</v>
      </c>
      <c r="W138" s="37">
        <v>-37.660159715269856</v>
      </c>
      <c r="X138" s="37">
        <v>-38.582802237330043</v>
      </c>
      <c r="Y138" s="37">
        <v>-0.30787482349001039</v>
      </c>
      <c r="Z138" s="37">
        <v>33.66982705741998</v>
      </c>
      <c r="AA138" s="37">
        <v>-3.046830657619978</v>
      </c>
      <c r="AB138" s="37">
        <v>-11.009526715650054</v>
      </c>
      <c r="AC138" s="37">
        <v>-25.464868674549962</v>
      </c>
      <c r="AD138" s="37">
        <v>11.662323191289943</v>
      </c>
      <c r="AE138" s="37">
        <v>28.178677031529958</v>
      </c>
      <c r="AF138" s="37">
        <v>26.612601150290175</v>
      </c>
      <c r="AG138" s="37">
        <v>13.70881820990985</v>
      </c>
      <c r="AH138" s="37">
        <v>56.342249374150015</v>
      </c>
      <c r="AI138" s="37">
        <v>2.6260931503900338</v>
      </c>
      <c r="AJ138" s="37">
        <v>21.791000000000054</v>
      </c>
      <c r="AK138" s="37">
        <v>19.148000000000025</v>
      </c>
      <c r="AL138" s="37">
        <v>36.182999999999993</v>
      </c>
      <c r="AM138" s="37">
        <v>28.787999999999897</v>
      </c>
      <c r="AN138" s="37">
        <v>20.841000000000008</v>
      </c>
      <c r="AO138" s="37">
        <v>37.84800000000007</v>
      </c>
      <c r="AP138" s="37">
        <v>-8.7280000000000655</v>
      </c>
      <c r="AQ138" s="37">
        <v>5.8280000000000882</v>
      </c>
      <c r="AR138" s="37">
        <v>9.9409999999999172</v>
      </c>
      <c r="AS138" s="37">
        <v>31.5</v>
      </c>
    </row>
    <row r="139" spans="1:45" s="37" customFormat="1"/>
    <row r="140" spans="1:45" s="37" customFormat="1">
      <c r="B140" s="37" t="str">
        <f>CHAR(34)&amp;I140&amp;CHAR(34)&amp;": "&amp;C140</f>
        <v>"label_names": {"UKR": {"label_1": "Домогосподарства", "label_2": "Корпоративний сектор"}, "RU": {"label_1": "Домохозяйства", "label_2": "Корпоративный сектор"}, "ENG": {"label_1": "Households", "label_2": "Corporate sector"}}</v>
      </c>
      <c r="C140" s="37" t="str">
        <f>"{"&amp;_xlfn.TEXTJOIN(", ",TRUE,D140:D145)&amp;"}"</f>
        <v>{"UKR": {"label_1": "Домогосподарства", "label_2": "Корпоративний сектор"}, "RU": {"label_1": "Домохозяйства", "label_2": "Корпоративный сектор"}, "ENG": {"label_1": "Households", "label_2": "Corporate sector"}}</v>
      </c>
      <c r="D140" s="37" t="str">
        <f>CHAR(34)&amp;J140&amp;CHAR(34)&amp;": "&amp;E140</f>
        <v>"UKR": {"label_1": "Домогосподарства", "label_2": "Корпоративний сектор"}</v>
      </c>
      <c r="E140" s="37" t="str">
        <f>"{"&amp;_xlfn.TEXTJOIN(", ",TRUE,F140:F141)&amp;"}"</f>
        <v>{"label_1": "Домогосподарства", "label_2": "Корпоративний сектор"}</v>
      </c>
      <c r="F140" s="37" t="str">
        <f>CHAR(34)&amp;K140&amp;CHAR(34)&amp;": "&amp;CHAR(34)&amp;L140&amp;CHAR(34)</f>
        <v>"label_1": "Домогосподарства"</v>
      </c>
      <c r="H140" s="37" t="s">
        <v>107</v>
      </c>
      <c r="I140" s="37" t="s">
        <v>113</v>
      </c>
      <c r="J140" s="37" t="s">
        <v>14</v>
      </c>
      <c r="K140" s="37" t="s">
        <v>112</v>
      </c>
      <c r="L140" s="37" t="str">
        <f>Чарты!L70</f>
        <v>Домогосподарства</v>
      </c>
    </row>
    <row r="141" spans="1:45" s="37" customFormat="1">
      <c r="F141" s="37" t="str">
        <f t="shared" ref="F141" si="27">CHAR(34)&amp;K141&amp;CHAR(34)&amp;": "&amp;CHAR(34)&amp;L141&amp;CHAR(34)</f>
        <v>"label_2": "Корпоративний сектор"</v>
      </c>
      <c r="H141" s="37" t="s">
        <v>107</v>
      </c>
      <c r="I141" s="37" t="s">
        <v>113</v>
      </c>
      <c r="J141" s="37" t="s">
        <v>14</v>
      </c>
      <c r="K141" s="37" t="s">
        <v>114</v>
      </c>
      <c r="L141" s="37" t="str">
        <f>Чарты!L69</f>
        <v>Корпоративний сектор</v>
      </c>
      <c r="AC141" s="3"/>
      <c r="AD141" s="3"/>
      <c r="AE141" s="3"/>
      <c r="AF141" s="3"/>
    </row>
    <row r="142" spans="1:45" s="37" customFormat="1">
      <c r="D142" s="37" t="str">
        <f>CHAR(34)&amp;J142&amp;CHAR(34)&amp;": "&amp;E142</f>
        <v>"RU": {"label_1": "Домохозяйства", "label_2": "Корпоративный сектор"}</v>
      </c>
      <c r="E142" s="37" t="str">
        <f>"{"&amp;_xlfn.TEXTJOIN(", ",TRUE,F142:F143)&amp;"}"</f>
        <v>{"label_1": "Домохозяйства", "label_2": "Корпоративный сектор"}</v>
      </c>
      <c r="F142" s="37" t="str">
        <f>CHAR(34)&amp;K142&amp;CHAR(34)&amp;": "&amp;CHAR(34)&amp;L142&amp;CHAR(34)</f>
        <v>"label_1": "Домохозяйства"</v>
      </c>
      <c r="H142" s="37" t="s">
        <v>107</v>
      </c>
      <c r="I142" s="37" t="s">
        <v>113</v>
      </c>
      <c r="J142" s="37" t="s">
        <v>12</v>
      </c>
      <c r="K142" s="37" t="s">
        <v>112</v>
      </c>
      <c r="L142" s="37" t="str">
        <f>Чарты!J70</f>
        <v>Домохозяйства</v>
      </c>
      <c r="AC142" s="3"/>
      <c r="AD142" s="3"/>
      <c r="AE142" s="3"/>
      <c r="AF142" s="3"/>
    </row>
    <row r="143" spans="1:45" s="37" customFormat="1">
      <c r="F143" s="37" t="str">
        <f>CHAR(34)&amp;K143&amp;CHAR(34)&amp;": "&amp;CHAR(34)&amp;L143&amp;CHAR(34)</f>
        <v>"label_2": "Корпоративный сектор"</v>
      </c>
      <c r="H143" s="37" t="s">
        <v>107</v>
      </c>
      <c r="I143" s="37" t="s">
        <v>113</v>
      </c>
      <c r="J143" s="37" t="s">
        <v>12</v>
      </c>
      <c r="K143" s="37" t="s">
        <v>114</v>
      </c>
      <c r="L143" s="37" t="str">
        <f>Чарты!J69</f>
        <v>Корпоративный сектор</v>
      </c>
    </row>
    <row r="144" spans="1:45" s="37" customFormat="1">
      <c r="D144" s="37" t="str">
        <f>CHAR(34)&amp;J144&amp;CHAR(34)&amp;": "&amp;E144</f>
        <v>"ENG": {"label_1": "Households", "label_2": "Corporate sector"}</v>
      </c>
      <c r="E144" s="37" t="str">
        <f>"{"&amp;_xlfn.TEXTJOIN(", ",TRUE,F144:F145)&amp;"}"</f>
        <v>{"label_1": "Households", "label_2": "Corporate sector"}</v>
      </c>
      <c r="F144" s="37" t="str">
        <f t="shared" ref="F144" si="28">CHAR(34)&amp;K144&amp;CHAR(34)&amp;": "&amp;CHAR(34)&amp;L144&amp;CHAR(34)</f>
        <v>"label_1": "Households"</v>
      </c>
      <c r="H144" s="37" t="s">
        <v>107</v>
      </c>
      <c r="I144" s="37" t="s">
        <v>113</v>
      </c>
      <c r="J144" s="37" t="s">
        <v>13</v>
      </c>
      <c r="K144" s="37" t="s">
        <v>112</v>
      </c>
      <c r="L144" s="37" t="str">
        <f>Чарты!K70</f>
        <v>Households</v>
      </c>
    </row>
    <row r="145" spans="1:58" s="37" customFormat="1">
      <c r="F145" s="37" t="str">
        <f>CHAR(34)&amp;K145&amp;CHAR(34)&amp;": "&amp;CHAR(34)&amp;L145&amp;CHAR(34)</f>
        <v>"label_2": "Corporate sector"</v>
      </c>
      <c r="H145" s="37" t="s">
        <v>107</v>
      </c>
      <c r="I145" s="37" t="s">
        <v>113</v>
      </c>
      <c r="J145" s="37" t="s">
        <v>13</v>
      </c>
      <c r="K145" s="37" t="s">
        <v>114</v>
      </c>
      <c r="L145" s="37" t="str">
        <f>Чарты!K69</f>
        <v>Corporate sector</v>
      </c>
    </row>
    <row r="146" spans="1:58" s="37" customFormat="1" ht="16.899999999999999" customHeight="1"/>
    <row r="147" spans="1:58" s="37" customFormat="1">
      <c r="B147" s="37" t="str">
        <f>CHAR(34)&amp;I147&amp;CHAR(34)&amp;": "&amp;C147</f>
        <v>"source": {"RU": "Источник: НБУ", "ENG": "Source: NBU", "UKR": "Джерело: НБУ"}</v>
      </c>
      <c r="C147" s="37" t="str">
        <f>"{"&amp;_xlfn.TEXTJOIN(", ",TRUE,F147:F149)&amp;"}"</f>
        <v>{"RU": "Источник: НБУ", "ENG": "Source: NBU", "UKR": "Джерело: НБУ"}</v>
      </c>
      <c r="F147" s="37" t="str">
        <f>CHAR(34)&amp;J147&amp;CHAR(34)&amp;": "&amp;CHAR(34)&amp;K147&amp;CHAR(34)</f>
        <v>"RU": "Источник: НБУ"</v>
      </c>
      <c r="H147" s="37" t="s">
        <v>107</v>
      </c>
      <c r="I147" s="37" t="s">
        <v>115</v>
      </c>
      <c r="J147" s="37" t="s">
        <v>12</v>
      </c>
      <c r="K147" s="13" t="str">
        <f>charts_data_all!K124</f>
        <v>Источник: НБУ</v>
      </c>
    </row>
    <row r="148" spans="1:58" s="37" customFormat="1">
      <c r="F148" s="37" t="str">
        <f t="shared" ref="F148:F149" si="29">CHAR(34)&amp;J148&amp;CHAR(34)&amp;": "&amp;CHAR(34)&amp;K148&amp;CHAR(34)</f>
        <v>"ENG": "Source: NBU"</v>
      </c>
      <c r="H148" s="37" t="s">
        <v>107</v>
      </c>
      <c r="I148" s="37" t="s">
        <v>115</v>
      </c>
      <c r="J148" s="37" t="s">
        <v>13</v>
      </c>
      <c r="K148" s="13" t="str">
        <f>charts_data_all!K125</f>
        <v>Source: NBU</v>
      </c>
    </row>
    <row r="149" spans="1:58" s="37" customFormat="1">
      <c r="F149" s="37" t="str">
        <f t="shared" si="29"/>
        <v>"UKR": "Джерело: НБУ"</v>
      </c>
      <c r="H149" s="37" t="s">
        <v>107</v>
      </c>
      <c r="I149" s="37" t="s">
        <v>115</v>
      </c>
      <c r="J149" s="37" t="s">
        <v>14</v>
      </c>
      <c r="K149" s="13" t="str">
        <f>charts_data_all!K126</f>
        <v>Джерело: НБУ</v>
      </c>
    </row>
    <row r="150" spans="1:58" s="37" customFormat="1"/>
    <row r="153" spans="1:58" s="37" customFormat="1">
      <c r="A153" s="48"/>
      <c r="B153" s="48"/>
      <c r="C153" s="48"/>
      <c r="D153" s="48"/>
      <c r="E153" s="48"/>
      <c r="F153" s="48"/>
      <c r="G153" s="48"/>
    </row>
    <row r="154" spans="1:58" s="37" customFormat="1">
      <c r="A154" s="37" t="str">
        <f>"{"&amp;CHAR(34)&amp;H154&amp;CHAR(34)&amp;": "&amp;B154&amp;"}"</f>
        <v>{"Chart1": {"name": {"RU": "Учетная ставка и инфляция потребительских цен в Украине, Еврозоне и США, 2020-2023 ", "ENG": "Key rate and consumer price inflation in Ukraine, Euroarea and USA, 2020-2023", "UKR": "Облікова ставка та інфляція споживчих цін в Україні, Єврозоні та США, 2020-2023"},"indexes": 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0]},"labels": {"label_1": [3.2, 2.4, 2.3, 2.1, 1.7, 2.4, 2.4, 2.5, 2.3, 2.6, 3.8, 5, 6.1, 7.5, 8.5, 8.4, 9.5, 9.5, 10.2, 10.2, 11, 10.9, 10.3, 10, 10, 10.7, 13.7, 16.4, 18, 21.5, 22.2, 23.8, 24.6, 26.6, 26.5, 26.6, 26, 24.9, 21.3, 17.9, 15.3, 12.8, 11.3, 8.6, 7.1, 5.3, 5.1, 0], "label_2": [13.5, 11, 10, 10, 8, 6, 6, 6, 6, 6, 6, 6, 6, 6, 6.5, 7.5, 7.5, 7.5, 8, 8, 8.5, 8.5, 8.5, 9, 10, 10, 10, 10, 10, 25, 25, 25, 25, 25, 25, 25, 25, 25, 25, 25, 25, 25, 25, 22, 20, 20, 16, 0]},"label_names": {"UKR": {"label_1": "Інфляція споживчих цін, % (р-р)", "label_2": "Облікова ставка, %", "label_3": "Україна"}, "RU": {"label_1": "Потребительская инфляция, % (г-г)", "label_2": "Учетная ставка, %", "label_3": "Украина"}, "ENG": {"label_1": "Inflation, consumer prices, % (YoY)", "label_2": "Key rate, %", "label_3": "Ukraine"}},"source": {"RU": "Источник: НБУ, Eurostat, fred.stlouisfed.org", "ENG": "Source: NBU, Eurostat, fred.stlouisfed.org", "UKR": "Джерело: НБУ, Eurostat, fred.stlouisfed.org"}}}</v>
      </c>
      <c r="B154" s="37" t="str">
        <f>"{"&amp;_xlfn.TEXTJOIN(",",TRUE,B155:B176)&amp;"}"</f>
        <v>{"name": {"RU": "Учетная ставка и инфляция потребительских цен в Украине, Еврозоне и США, 2020-2023 ", "ENG": "Key rate and consumer price inflation in Ukraine, Euroarea and USA, 2020-2023", "UKR": "Облікова ставка та інфляція споживчих цін в Україні, Єврозоні та США, 2020-2023"},"indexes": 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0]},"labels": {"label_1": [3.2, 2.4, 2.3, 2.1, 1.7, 2.4, 2.4, 2.5, 2.3, 2.6, 3.8, 5, 6.1, 7.5, 8.5, 8.4, 9.5, 9.5, 10.2, 10.2, 11, 10.9, 10.3, 10, 10, 10.7, 13.7, 16.4, 18, 21.5, 22.2, 23.8, 24.6, 26.6, 26.5, 26.6, 26, 24.9, 21.3, 17.9, 15.3, 12.8, 11.3, 8.6, 7.1, 5.3, 5.1, 0], "label_2": [13.5, 11, 10, 10, 8, 6, 6, 6, 6, 6, 6, 6, 6, 6, 6.5, 7.5, 7.5, 7.5, 8, 8, 8.5, 8.5, 8.5, 9, 10, 10, 10, 10, 10, 25, 25, 25, 25, 25, 25, 25, 25, 25, 25, 25, 25, 25, 25, 22, 20, 20, 16, 0]},"label_names": {"UKR": {"label_1": "Інфляція споживчих цін, % (р-р)", "label_2": "Облікова ставка, %", "label_3": "Україна"}, "RU": {"label_1": "Потребительская инфляция, % (г-г)", "label_2": "Учетная ставка, %", "label_3": "Украина"}, "ENG": {"label_1": "Inflation, consumer prices, % (YoY)", "label_2": "Key rate, %", "label_3": "Ukraine"}},"source": {"RU": "Источник: НБУ, Eurostat, fred.stlouisfed.org", "ENG": "Source: NBU, Eurostat, fred.stlouisfed.org", "UKR": "Джерело: НБУ, Eurostat, fred.stlouisfed.org"}}</v>
      </c>
      <c r="H154" s="37" t="s">
        <v>107</v>
      </c>
    </row>
    <row r="155" spans="1:58" s="37" customFormat="1">
      <c r="B155" s="37" t="str">
        <f>CHAR(34)&amp;I155&amp;CHAR(34)&amp;": "&amp;C155</f>
        <v>"name": {"RU": "Учетная ставка и инфляция потребительских цен в Украине, Еврозоне и США, 2020-2023 ", "ENG": "Key rate and consumer price inflation in Ukraine, Euroarea and USA, 2020-2023", "UKR": "Облікова ставка та інфляція споживчих цін в Україні, Єврозоні та США, 2020-2023"}</v>
      </c>
      <c r="C155" s="37" t="str">
        <f>"{"&amp;_xlfn.TEXTJOIN(", ",TRUE,F155:F157)&amp;"}"</f>
        <v>{"RU": "Учетная ставка и инфляция потребительских цен в Украине, Еврозоне и США, 2020-2023 ", "ENG": "Key rate and consumer price inflation in Ukraine, Euroarea and USA, 2020-2023", "UKR": "Облікова ставка та інфляція споживчих цін в Україні, Єврозоні та США, 2020-2023"}</v>
      </c>
      <c r="F155" s="37" t="str">
        <f>CHAR(34)&amp;J155&amp;CHAR(34)&amp;": "&amp;CHAR(34)&amp;K155&amp;CHAR(34)</f>
        <v>"RU": "Учетная ставка и инфляция потребительских цен в Украине, Еврозоне и США, 2020-2023 "</v>
      </c>
      <c r="H155" s="37" t="s">
        <v>107</v>
      </c>
      <c r="I155" s="37" t="s">
        <v>108</v>
      </c>
      <c r="J155" s="37" t="s">
        <v>12</v>
      </c>
      <c r="K155" s="37" t="str">
        <f>Чарты!$N$97</f>
        <v xml:space="preserve">Учетная ставка и инфляция потребительских цен в Украине, Еврозоне и США, 2020-2023 </v>
      </c>
    </row>
    <row r="156" spans="1:58" s="37" customFormat="1">
      <c r="F156" s="37" t="str">
        <f t="shared" ref="F156:F157" si="30">CHAR(34)&amp;J156&amp;CHAR(34)&amp;": "&amp;CHAR(34)&amp;K156&amp;CHAR(34)</f>
        <v>"ENG": "Key rate and consumer price inflation in Ukraine, Euroarea and USA, 2020-2023"</v>
      </c>
      <c r="H156" s="37" t="s">
        <v>107</v>
      </c>
      <c r="I156" s="37" t="s">
        <v>108</v>
      </c>
      <c r="J156" s="37" t="s">
        <v>13</v>
      </c>
      <c r="K156" s="37" t="str">
        <f>Чарты!$N$98</f>
        <v>Key rate and consumer price inflation in Ukraine, Euroarea and USA, 2020-2023</v>
      </c>
    </row>
    <row r="157" spans="1:58" s="37" customFormat="1">
      <c r="F157" s="37" t="str">
        <f t="shared" si="30"/>
        <v>"UKR": "Облікова ставка та інфляція споживчих цін в Україні, Єврозоні та США, 2020-2023"</v>
      </c>
      <c r="H157" s="37" t="s">
        <v>107</v>
      </c>
      <c r="I157" s="37" t="s">
        <v>108</v>
      </c>
      <c r="J157" s="37" t="s">
        <v>14</v>
      </c>
      <c r="K157" s="37" t="str">
        <f>Чарты!$N$99</f>
        <v>Облікова ставка та інфляція споживчих цін в Україні, Єврозоні та США, 2020-2023</v>
      </c>
    </row>
    <row r="158" spans="1:58" s="37" customFormat="1"/>
    <row r="159" spans="1:58" s="37" customFormat="1">
      <c r="B159" s="37" t="str">
        <f>CHAR(34)&amp;I159&amp;CHAR(34)&amp;": "&amp;C159</f>
        <v>"indexes": 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0]}</v>
      </c>
      <c r="C159" s="37" t="str">
        <f>"{"&amp;_xlfn.TEXTJOIN(", ",TRUE,E159:E159)&amp;"}"</f>
        <v>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0]}</v>
      </c>
      <c r="E159" s="37" t="str">
        <f>CHAR(34)&amp;J159&amp;CHAR(34)&amp;": "&amp;F159</f>
        <v>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</v>
      </c>
      <c r="F159" s="3" t="str" cm="1">
        <f t="array" ref="F159">"["&amp;_xlfn.TEXTJOIN(", ",FALSE,SUBSTITUTE(_xlfn.ANCHORARRAY(K159),",","."))&amp;"]"</f>
        <v>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</v>
      </c>
      <c r="H159" s="37" t="s">
        <v>107</v>
      </c>
      <c r="I159" s="37" t="s">
        <v>109</v>
      </c>
      <c r="J159" s="37" t="s">
        <v>110</v>
      </c>
      <c r="K159" s="49" cm="1">
        <f t="array" ref="K159:BF159">TRANSPOSE(Sheet1!$B$3:$B$50)</f>
        <v>43831</v>
      </c>
      <c r="L159" s="49">
        <v>43862</v>
      </c>
      <c r="M159" s="49">
        <v>43891</v>
      </c>
      <c r="N159" s="49">
        <v>43922</v>
      </c>
      <c r="O159" s="49">
        <v>43952</v>
      </c>
      <c r="P159" s="49">
        <v>43983</v>
      </c>
      <c r="Q159" s="49">
        <v>44013</v>
      </c>
      <c r="R159" s="49">
        <v>44044</v>
      </c>
      <c r="S159" s="49">
        <v>44075</v>
      </c>
      <c r="T159" s="49">
        <v>44105</v>
      </c>
      <c r="U159" s="3">
        <v>44136</v>
      </c>
      <c r="V159" s="3">
        <v>44166</v>
      </c>
      <c r="W159" s="3">
        <v>44197</v>
      </c>
      <c r="X159" s="3">
        <v>44228</v>
      </c>
      <c r="Y159" s="3">
        <v>44256</v>
      </c>
      <c r="Z159" s="3">
        <v>44287</v>
      </c>
      <c r="AA159" s="3">
        <v>44317</v>
      </c>
      <c r="AB159" s="3">
        <v>44348</v>
      </c>
      <c r="AC159" s="3">
        <v>44378</v>
      </c>
      <c r="AD159" s="3">
        <v>44409</v>
      </c>
      <c r="AE159" s="3">
        <v>44440</v>
      </c>
      <c r="AF159" s="3">
        <v>44470</v>
      </c>
      <c r="AG159" s="3">
        <v>44501</v>
      </c>
      <c r="AH159" s="3">
        <v>44531</v>
      </c>
      <c r="AI159" s="37">
        <v>44562</v>
      </c>
      <c r="AJ159" s="37">
        <v>44593</v>
      </c>
      <c r="AK159" s="37">
        <v>44621</v>
      </c>
      <c r="AL159" s="37">
        <v>44652</v>
      </c>
      <c r="AM159" s="37">
        <v>44682</v>
      </c>
      <c r="AN159" s="37">
        <v>44713</v>
      </c>
      <c r="AO159" s="37">
        <v>44743</v>
      </c>
      <c r="AP159" s="37">
        <v>44774</v>
      </c>
      <c r="AQ159" s="37">
        <v>44805</v>
      </c>
      <c r="AR159" s="37">
        <v>44835</v>
      </c>
      <c r="AS159" s="37">
        <v>44866</v>
      </c>
      <c r="AT159" s="37">
        <v>44896</v>
      </c>
      <c r="AU159" s="37">
        <v>44927</v>
      </c>
      <c r="AV159" s="37">
        <v>44958</v>
      </c>
      <c r="AW159" s="37">
        <v>44986</v>
      </c>
      <c r="AX159" s="37">
        <v>45017</v>
      </c>
      <c r="AY159" s="37">
        <v>45047</v>
      </c>
      <c r="AZ159" s="37">
        <v>45078</v>
      </c>
      <c r="BA159" s="37">
        <v>45108</v>
      </c>
      <c r="BB159" s="37">
        <v>45139</v>
      </c>
      <c r="BC159" s="37">
        <v>45170</v>
      </c>
      <c r="BD159" s="37">
        <v>45200</v>
      </c>
      <c r="BE159" s="37">
        <v>45231</v>
      </c>
      <c r="BF159" s="37">
        <v>0</v>
      </c>
    </row>
    <row r="160" spans="1:58" s="37" customFormat="1">
      <c r="F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2:58" s="37" customFormat="1">
      <c r="B161" s="37" t="str">
        <f>CHAR(34)&amp;I161&amp;CHAR(34)&amp;": "&amp;C161</f>
        <v>"labels": {"label_1": [3.2, 2.4, 2.3, 2.1, 1.7, 2.4, 2.4, 2.5, 2.3, 2.6, 3.8, 5, 6.1, 7.5, 8.5, 8.4, 9.5, 9.5, 10.2, 10.2, 11, 10.9, 10.3, 10, 10, 10.7, 13.7, 16.4, 18, 21.5, 22.2, 23.8, 24.6, 26.6, 26.5, 26.6, 26, 24.9, 21.3, 17.9, 15.3, 12.8, 11.3, 8.6, 7.1, 5.3, 5.1, 0], "label_2": [13.5, 11, 10, 10, 8, 6, 6, 6, 6, 6, 6, 6, 6, 6, 6.5, 7.5, 7.5, 7.5, 8, 8, 8.5, 8.5, 8.5, 9, 10, 10, 10, 10, 10, 25, 25, 25, 25, 25, 25, 25, 25, 25, 25, 25, 25, 25, 25, 22, 20, 20, 16, 0]}</v>
      </c>
      <c r="C161" s="37" t="str">
        <f>"{"&amp;_xlfn.TEXTJOIN(", ",TRUE,E161:E162)&amp;"}"</f>
        <v>{"label_1": [3.2, 2.4, 2.3, 2.1, 1.7, 2.4, 2.4, 2.5, 2.3, 2.6, 3.8, 5, 6.1, 7.5, 8.5, 8.4, 9.5, 9.5, 10.2, 10.2, 11, 10.9, 10.3, 10, 10, 10.7, 13.7, 16.4, 18, 21.5, 22.2, 23.8, 24.6, 26.6, 26.5, 26.6, 26, 24.9, 21.3, 17.9, 15.3, 12.8, 11.3, 8.6, 7.1, 5.3, 5.1, 0], "label_2": [13.5, 11, 10, 10, 8, 6, 6, 6, 6, 6, 6, 6, 6, 6, 6.5, 7.5, 7.5, 7.5, 8, 8, 8.5, 8.5, 8.5, 9, 10, 10, 10, 10, 10, 25, 25, 25, 25, 25, 25, 25, 25, 25, 25, 25, 25, 25, 25, 22, 20, 20, 16, 0]}</v>
      </c>
      <c r="E161" s="37" t="str">
        <f>CHAR(34)&amp;J161&amp;CHAR(34)&amp;": "&amp;F161</f>
        <v>"label_1": [3.2, 2.4, 2.3, 2.1, 1.7, 2.4, 2.4, 2.5, 2.3, 2.6, 3.8, 5, 6.1, 7.5, 8.5, 8.4, 9.5, 9.5, 10.2, 10.2, 11, 10.9, 10.3, 10, 10, 10.7, 13.7, 16.4, 18, 21.5, 22.2, 23.8, 24.6, 26.6, 26.5, 26.6, 26, 24.9, 21.3, 17.9, 15.3, 12.8, 11.3, 8.6, 7.1, 5.3, 5.1, 0]</v>
      </c>
      <c r="F161" s="3" t="str" cm="1">
        <f t="array" ref="F161">"["&amp;_xlfn.TEXTJOIN(", ",FALSE,SUBSTITUTE(_xlfn.ANCHORARRAY(K161),",","."))&amp;"]"</f>
        <v>[3.2, 2.4, 2.3, 2.1, 1.7, 2.4, 2.4, 2.5, 2.3, 2.6, 3.8, 5, 6.1, 7.5, 8.5, 8.4, 9.5, 9.5, 10.2, 10.2, 11, 10.9, 10.3, 10, 10, 10.7, 13.7, 16.4, 18, 21.5, 22.2, 23.8, 24.6, 26.6, 26.5, 26.6, 26, 24.9, 21.3, 17.9, 15.3, 12.8, 11.3, 8.6, 7.1, 5.3, 5.1, 0]</v>
      </c>
      <c r="H161" s="37" t="s">
        <v>107</v>
      </c>
      <c r="I161" s="37" t="s">
        <v>111</v>
      </c>
      <c r="J161" s="37" t="s">
        <v>112</v>
      </c>
      <c r="K161" s="60" cm="1">
        <f t="array" ref="K161:BF161">TRANSPOSE(Sheet1!C3:C50)</f>
        <v>3.2</v>
      </c>
      <c r="L161" s="60">
        <v>2.4</v>
      </c>
      <c r="M161" s="60">
        <v>2.2999999999999998</v>
      </c>
      <c r="N161" s="60">
        <v>2.1</v>
      </c>
      <c r="O161" s="60">
        <v>1.7</v>
      </c>
      <c r="P161" s="60">
        <v>2.4</v>
      </c>
      <c r="Q161" s="60">
        <v>2.4</v>
      </c>
      <c r="R161" s="60">
        <v>2.5</v>
      </c>
      <c r="S161" s="60">
        <v>2.2999999999999998</v>
      </c>
      <c r="T161" s="60">
        <v>2.6</v>
      </c>
      <c r="U161" s="60">
        <v>3.8</v>
      </c>
      <c r="V161" s="60">
        <v>5</v>
      </c>
      <c r="W161" s="60">
        <v>6.1</v>
      </c>
      <c r="X161" s="60">
        <v>7.5</v>
      </c>
      <c r="Y161" s="60">
        <v>8.5</v>
      </c>
      <c r="Z161" s="60">
        <v>8.4</v>
      </c>
      <c r="AA161" s="60">
        <v>9.5</v>
      </c>
      <c r="AB161" s="60">
        <v>9.5</v>
      </c>
      <c r="AC161" s="60">
        <v>10.199999999999999</v>
      </c>
      <c r="AD161" s="60">
        <v>10.199999999999999</v>
      </c>
      <c r="AE161" s="60">
        <v>11</v>
      </c>
      <c r="AF161" s="60">
        <v>10.9</v>
      </c>
      <c r="AG161" s="60">
        <v>10.3</v>
      </c>
      <c r="AH161" s="60">
        <v>10</v>
      </c>
      <c r="AI161" s="60">
        <v>10</v>
      </c>
      <c r="AJ161" s="60">
        <v>10.7</v>
      </c>
      <c r="AK161" s="60">
        <v>13.7</v>
      </c>
      <c r="AL161" s="60">
        <v>16.399999999999999</v>
      </c>
      <c r="AM161" s="60">
        <v>18</v>
      </c>
      <c r="AN161" s="60">
        <v>21.5</v>
      </c>
      <c r="AO161" s="60">
        <v>22.2</v>
      </c>
      <c r="AP161" s="60">
        <v>23.8</v>
      </c>
      <c r="AQ161" s="60">
        <v>24.6</v>
      </c>
      <c r="AR161" s="60">
        <v>26.6</v>
      </c>
      <c r="AS161" s="60">
        <v>26.5</v>
      </c>
      <c r="AT161" s="60">
        <v>26.6</v>
      </c>
      <c r="AU161" s="60">
        <v>26</v>
      </c>
      <c r="AV161" s="60">
        <v>24.9</v>
      </c>
      <c r="AW161" s="60">
        <v>21.3</v>
      </c>
      <c r="AX161" s="60">
        <v>17.899999999999999</v>
      </c>
      <c r="AY161" s="60">
        <v>15.3</v>
      </c>
      <c r="AZ161" s="60">
        <v>12.8</v>
      </c>
      <c r="BA161" s="60">
        <v>11.3</v>
      </c>
      <c r="BB161" s="60">
        <v>8.6</v>
      </c>
      <c r="BC161" s="60">
        <v>7.1</v>
      </c>
      <c r="BD161" s="60">
        <v>5.3</v>
      </c>
      <c r="BE161" s="60">
        <v>5.0999999999999996</v>
      </c>
      <c r="BF161" s="60">
        <v>0</v>
      </c>
    </row>
    <row r="162" spans="2:58" s="37" customFormat="1">
      <c r="E162" s="37" t="str">
        <f t="shared" ref="E162" si="31">CHAR(34)&amp;J162&amp;CHAR(34)&amp;": "&amp;F162</f>
        <v>"label_2": [13.5, 11, 10, 10, 8, 6, 6, 6, 6, 6, 6, 6, 6, 6, 6.5, 7.5, 7.5, 7.5, 8, 8, 8.5, 8.5, 8.5, 9, 10, 10, 10, 10, 10, 25, 25, 25, 25, 25, 25, 25, 25, 25, 25, 25, 25, 25, 25, 22, 20, 20, 16, 0]</v>
      </c>
      <c r="F162" s="3" t="str" cm="1">
        <f t="array" ref="F162">"["&amp;_xlfn.TEXTJOIN(", ",FALSE,SUBSTITUTE(_xlfn.ANCHORARRAY(K162),",","."))&amp;"]"</f>
        <v>[13.5, 11, 10, 10, 8, 6, 6, 6, 6, 6, 6, 6, 6, 6, 6.5, 7.5, 7.5, 7.5, 8, 8, 8.5, 8.5, 8.5, 9, 10, 10, 10, 10, 10, 25, 25, 25, 25, 25, 25, 25, 25, 25, 25, 25, 25, 25, 25, 22, 20, 20, 16, 0]</v>
      </c>
      <c r="H162" s="37" t="s">
        <v>107</v>
      </c>
      <c r="I162" s="37" t="s">
        <v>111</v>
      </c>
      <c r="J162" s="37" t="s">
        <v>114</v>
      </c>
      <c r="K162" s="37" cm="1">
        <f t="array" ref="K162:BF162">TRANSPOSE(Sheet1!D3:D50)</f>
        <v>13.5</v>
      </c>
      <c r="L162" s="37">
        <v>11</v>
      </c>
      <c r="M162" s="37">
        <v>10</v>
      </c>
      <c r="N162" s="37">
        <v>10</v>
      </c>
      <c r="O162" s="37">
        <v>8</v>
      </c>
      <c r="P162" s="37">
        <v>6</v>
      </c>
      <c r="Q162" s="37">
        <v>6</v>
      </c>
      <c r="R162" s="37">
        <v>6</v>
      </c>
      <c r="S162" s="37">
        <v>6</v>
      </c>
      <c r="T162" s="37">
        <v>6</v>
      </c>
      <c r="U162" s="37">
        <v>6</v>
      </c>
      <c r="V162" s="37">
        <v>6</v>
      </c>
      <c r="W162" s="37">
        <v>6</v>
      </c>
      <c r="X162" s="37">
        <v>6</v>
      </c>
      <c r="Y162" s="37">
        <v>6.5</v>
      </c>
      <c r="Z162" s="37">
        <v>7.5</v>
      </c>
      <c r="AA162" s="37">
        <v>7.5</v>
      </c>
      <c r="AB162" s="37">
        <v>7.5</v>
      </c>
      <c r="AC162" s="37">
        <v>8</v>
      </c>
      <c r="AD162" s="37">
        <v>8</v>
      </c>
      <c r="AE162" s="37">
        <v>8.5</v>
      </c>
      <c r="AF162" s="37">
        <v>8.5</v>
      </c>
      <c r="AG162" s="37">
        <v>8.5</v>
      </c>
      <c r="AH162" s="37">
        <v>9</v>
      </c>
      <c r="AI162" s="37">
        <v>10</v>
      </c>
      <c r="AJ162" s="37">
        <v>10</v>
      </c>
      <c r="AK162" s="37">
        <v>10</v>
      </c>
      <c r="AL162" s="37">
        <v>10</v>
      </c>
      <c r="AM162" s="37">
        <v>10</v>
      </c>
      <c r="AN162" s="37">
        <v>25</v>
      </c>
      <c r="AO162" s="37">
        <v>25</v>
      </c>
      <c r="AP162" s="37">
        <v>25</v>
      </c>
      <c r="AQ162" s="37">
        <v>25</v>
      </c>
      <c r="AR162" s="37">
        <v>25</v>
      </c>
      <c r="AS162" s="37">
        <v>25</v>
      </c>
      <c r="AT162" s="37">
        <v>25</v>
      </c>
      <c r="AU162" s="37">
        <v>25</v>
      </c>
      <c r="AV162" s="37">
        <v>25</v>
      </c>
      <c r="AW162" s="37">
        <v>25</v>
      </c>
      <c r="AX162" s="37">
        <v>25</v>
      </c>
      <c r="AY162" s="37">
        <v>25</v>
      </c>
      <c r="AZ162" s="37">
        <v>25</v>
      </c>
      <c r="BA162" s="37">
        <v>25</v>
      </c>
      <c r="BB162" s="37">
        <v>22</v>
      </c>
      <c r="BC162" s="37">
        <v>20</v>
      </c>
      <c r="BD162" s="37">
        <v>20</v>
      </c>
      <c r="BE162" s="37">
        <v>16</v>
      </c>
      <c r="BF162" s="37">
        <v>0</v>
      </c>
    </row>
    <row r="163" spans="2:58" s="37" customFormat="1"/>
    <row r="164" spans="2:58" s="37" customFormat="1">
      <c r="B164" s="37" t="str">
        <f>CHAR(34)&amp;I164&amp;CHAR(34)&amp;": "&amp;C164</f>
        <v>"label_names": {"UKR": {"label_1": "Інфляція споживчих цін, % (р-р)", "label_2": "Облікова ставка, %", "label_3": "Україна"}, "RU": {"label_1": "Потребительская инфляция, % (г-г)", "label_2": "Учетная ставка, %", "label_3": "Украина"}, "ENG": {"label_1": "Inflation, consumer prices, % (YoY)", "label_2": "Key rate, %", "label_3": "Ukraine"}}</v>
      </c>
      <c r="C164" s="37" t="str">
        <f>"{"&amp;_xlfn.TEXTJOIN(", ",TRUE,D164:D171)&amp;"}"</f>
        <v>{"UKR": {"label_1": "Інфляція споживчих цін, % (р-р)", "label_2": "Облікова ставка, %", "label_3": "Україна"}, "RU": {"label_1": "Потребительская инфляция, % (г-г)", "label_2": "Учетная ставка, %", "label_3": "Украина"}, "ENG": {"label_1": "Inflation, consumer prices, % (YoY)", "label_2": "Key rate, %", "label_3": "Ukraine"}}</v>
      </c>
      <c r="D164" s="37" t="str">
        <f>CHAR(34)&amp;J164&amp;CHAR(34)&amp;": "&amp;E164</f>
        <v>"UKR": {"label_1": "Інфляція споживчих цін, % (р-р)", "label_2": "Облікова ставка, %", "label_3": "Україна"}</v>
      </c>
      <c r="E164" s="37" t="str">
        <f>"{"&amp;_xlfn.TEXTJOIN(", ",TRUE,F164:F166)&amp;"}"</f>
        <v>{"label_1": "Інфляція споживчих цін, % (р-р)", "label_2": "Облікова ставка, %", "label_3": "Україна"}</v>
      </c>
      <c r="F164" s="37" t="str">
        <f>CHAR(34)&amp;K164&amp;CHAR(34)&amp;": "&amp;CHAR(34)&amp;L164&amp;CHAR(34)</f>
        <v>"label_1": "Інфляція споживчих цін, % (р-р)"</v>
      </c>
      <c r="H164" s="37" t="s">
        <v>107</v>
      </c>
      <c r="I164" s="37" t="s">
        <v>113</v>
      </c>
      <c r="J164" s="37" t="s">
        <v>14</v>
      </c>
      <c r="K164" s="37" t="s">
        <v>112</v>
      </c>
      <c r="L164" s="37" t="str">
        <f>Чарты!$Q$106</f>
        <v>Інфляція споживчих цін, % (р-р)</v>
      </c>
    </row>
    <row r="165" spans="2:58" s="37" customFormat="1">
      <c r="F165" s="37" t="str">
        <f t="shared" ref="F165" si="32">CHAR(34)&amp;K165&amp;CHAR(34)&amp;": "&amp;CHAR(34)&amp;L165&amp;CHAR(34)</f>
        <v>"label_2": "Облікова ставка, %"</v>
      </c>
      <c r="H165" s="37" t="s">
        <v>107</v>
      </c>
      <c r="I165" s="37" t="s">
        <v>113</v>
      </c>
      <c r="J165" s="37" t="s">
        <v>14</v>
      </c>
      <c r="K165" s="37" t="s">
        <v>114</v>
      </c>
      <c r="L165" s="37" t="str">
        <f>Чарты!$Q$107</f>
        <v>Облікова ставка, %</v>
      </c>
      <c r="AC165" s="3"/>
      <c r="AD165" s="3"/>
      <c r="AE165" s="3"/>
      <c r="AF165" s="3"/>
    </row>
    <row r="166" spans="2:58" s="37" customFormat="1">
      <c r="F166" s="37" t="str">
        <f t="shared" ref="F166" si="33">CHAR(34)&amp;K166&amp;CHAR(34)&amp;": "&amp;CHAR(34)&amp;L166&amp;CHAR(34)</f>
        <v>"label_3": "Україна"</v>
      </c>
      <c r="H166" s="37" t="s">
        <v>107</v>
      </c>
      <c r="I166" s="37" t="s">
        <v>113</v>
      </c>
      <c r="J166" s="37" t="s">
        <v>14</v>
      </c>
      <c r="K166" s="37" t="s">
        <v>116</v>
      </c>
      <c r="L166" s="37" t="str">
        <f>Чарты!Q103</f>
        <v>Україна</v>
      </c>
      <c r="AC166" s="3"/>
      <c r="AD166" s="3"/>
      <c r="AE166" s="3"/>
      <c r="AF166" s="3"/>
    </row>
    <row r="167" spans="2:58" s="37" customFormat="1">
      <c r="D167" s="37" t="str">
        <f>CHAR(34)&amp;J167&amp;CHAR(34)&amp;": "&amp;E167</f>
        <v>"RU": {"label_1": "Потребительская инфляция, % (г-г)", "label_2": "Учетная ставка, %", "label_3": "Украина"}</v>
      </c>
      <c r="E167" s="37" t="str">
        <f>"{"&amp;_xlfn.TEXTJOIN(", ",TRUE,F167:F169)&amp;"}"</f>
        <v>{"label_1": "Потребительская инфляция, % (г-г)", "label_2": "Учетная ставка, %", "label_3": "Украина"}</v>
      </c>
      <c r="F167" s="37" t="str">
        <f>CHAR(34)&amp;K167&amp;CHAR(34)&amp;": "&amp;CHAR(34)&amp;L167&amp;CHAR(34)</f>
        <v>"label_1": "Потребительская инфляция, % (г-г)"</v>
      </c>
      <c r="H167" s="37" t="s">
        <v>107</v>
      </c>
      <c r="I167" s="37" t="s">
        <v>113</v>
      </c>
      <c r="J167" s="37" t="s">
        <v>12</v>
      </c>
      <c r="K167" s="37" t="s">
        <v>112</v>
      </c>
      <c r="L167" s="37" t="str">
        <f>Чарты!$O$106</f>
        <v>Потребительская инфляция, % (г-г)</v>
      </c>
      <c r="AC167" s="3"/>
      <c r="AD167" s="3"/>
      <c r="AE167" s="3"/>
      <c r="AF167" s="3"/>
    </row>
    <row r="168" spans="2:58" s="37" customFormat="1">
      <c r="F168" s="37" t="str">
        <f>CHAR(34)&amp;K168&amp;CHAR(34)&amp;": "&amp;CHAR(34)&amp;L168&amp;CHAR(34)</f>
        <v>"label_2": "Учетная ставка, %"</v>
      </c>
      <c r="H168" s="37" t="s">
        <v>107</v>
      </c>
      <c r="I168" s="37" t="s">
        <v>113</v>
      </c>
      <c r="J168" s="37" t="s">
        <v>12</v>
      </c>
      <c r="K168" s="37" t="s">
        <v>114</v>
      </c>
      <c r="L168" s="37" t="str">
        <f>Чарты!$O$107</f>
        <v>Учетная ставка, %</v>
      </c>
    </row>
    <row r="169" spans="2:58" s="37" customFormat="1">
      <c r="F169" s="37" t="str">
        <f>CHAR(34)&amp;K169&amp;CHAR(34)&amp;": "&amp;CHAR(34)&amp;L169&amp;CHAR(34)</f>
        <v>"label_3": "Украина"</v>
      </c>
      <c r="H169" s="37" t="s">
        <v>107</v>
      </c>
      <c r="I169" s="37" t="s">
        <v>113</v>
      </c>
      <c r="J169" s="37" t="s">
        <v>12</v>
      </c>
      <c r="K169" s="37" t="s">
        <v>116</v>
      </c>
      <c r="L169" s="37" t="str">
        <f>Чарты!O103</f>
        <v>Украина</v>
      </c>
    </row>
    <row r="170" spans="2:58" s="37" customFormat="1">
      <c r="D170" s="37" t="str">
        <f>CHAR(34)&amp;J170&amp;CHAR(34)&amp;": "&amp;E170</f>
        <v>"ENG": {"label_1": "Inflation, consumer prices, % (YoY)", "label_2": "Key rate, %", "label_3": "Ukraine"}</v>
      </c>
      <c r="E170" s="37" t="str">
        <f>"{"&amp;_xlfn.TEXTJOIN(", ",TRUE,F170:F172)&amp;"}"</f>
        <v>{"label_1": "Inflation, consumer prices, % (YoY)", "label_2": "Key rate, %", "label_3": "Ukraine"}</v>
      </c>
      <c r="F170" s="37" t="str">
        <f t="shared" ref="F170" si="34">CHAR(34)&amp;K170&amp;CHAR(34)&amp;": "&amp;CHAR(34)&amp;L170&amp;CHAR(34)</f>
        <v>"label_1": "Inflation, consumer prices, % (YoY)"</v>
      </c>
      <c r="H170" s="37" t="s">
        <v>107</v>
      </c>
      <c r="I170" s="37" t="s">
        <v>113</v>
      </c>
      <c r="J170" s="37" t="s">
        <v>13</v>
      </c>
      <c r="K170" s="37" t="s">
        <v>112</v>
      </c>
      <c r="L170" s="37" t="str">
        <f>Чарты!$P$106</f>
        <v>Inflation, consumer prices, % (YoY)</v>
      </c>
    </row>
    <row r="171" spans="2:58" s="37" customFormat="1">
      <c r="E171" s="37" t="s">
        <v>127</v>
      </c>
      <c r="F171" s="37" t="str">
        <f>CHAR(34)&amp;K171&amp;CHAR(34)&amp;": "&amp;CHAR(34)&amp;L171&amp;CHAR(34)</f>
        <v>"label_2": "Key rate, %"</v>
      </c>
      <c r="H171" s="37" t="s">
        <v>107</v>
      </c>
      <c r="I171" s="37" t="s">
        <v>113</v>
      </c>
      <c r="J171" s="37" t="s">
        <v>13</v>
      </c>
      <c r="K171" s="37" t="s">
        <v>114</v>
      </c>
      <c r="L171" s="37" t="str">
        <f>Чарты!$P$107</f>
        <v>Key rate, %</v>
      </c>
    </row>
    <row r="172" spans="2:58" s="37" customFormat="1">
      <c r="F172" s="37" t="str">
        <f>CHAR(34)&amp;K172&amp;CHAR(34)&amp;": "&amp;CHAR(34)&amp;L172&amp;CHAR(34)</f>
        <v>"label_3": "Ukraine"</v>
      </c>
      <c r="H172" s="37" t="s">
        <v>107</v>
      </c>
      <c r="I172" s="37" t="s">
        <v>113</v>
      </c>
      <c r="J172" s="37" t="s">
        <v>13</v>
      </c>
      <c r="K172" s="37" t="s">
        <v>116</v>
      </c>
      <c r="L172" s="37" t="str">
        <f>Чарты!P103</f>
        <v>Ukraine</v>
      </c>
    </row>
    <row r="173" spans="2:58" s="37" customFormat="1" ht="16.899999999999999" customHeight="1"/>
    <row r="174" spans="2:58" s="37" customFormat="1">
      <c r="B174" s="37" t="str">
        <f>CHAR(34)&amp;I174&amp;CHAR(34)&amp;": "&amp;C174</f>
        <v>"source": {"RU": "Источник: НБУ, Eurostat, fred.stlouisfed.org", "ENG": "Source: NBU, Eurostat, fred.stlouisfed.org", "UKR": "Джерело: НБУ, Eurostat, fred.stlouisfed.org"}</v>
      </c>
      <c r="C174" s="37" t="str">
        <f>"{"&amp;_xlfn.TEXTJOIN(", ",TRUE,F174:F176)&amp;"}"</f>
        <v>{"RU": "Источник: НБУ, Eurostat, fred.stlouisfed.org", "ENG": "Source: NBU, Eurostat, fred.stlouisfed.org", "UKR": "Джерело: НБУ, Eurostat, fred.stlouisfed.org"}</v>
      </c>
      <c r="F174" s="37" t="str">
        <f>CHAR(34)&amp;J174&amp;CHAR(34)&amp;": "&amp;CHAR(34)&amp;K174&amp;CHAR(34)</f>
        <v>"RU": "Источник: НБУ, Eurostat, fred.stlouisfed.org"</v>
      </c>
      <c r="H174" s="37" t="s">
        <v>107</v>
      </c>
      <c r="I174" s="37" t="s">
        <v>115</v>
      </c>
      <c r="J174" s="37" t="s">
        <v>12</v>
      </c>
      <c r="K174" s="13" t="str">
        <f>Чарты!$M$109</f>
        <v>Источник: НБУ, Eurostat, fred.stlouisfed.org</v>
      </c>
    </row>
    <row r="175" spans="2:58" s="37" customFormat="1">
      <c r="F175" s="37" t="str">
        <f t="shared" ref="F175:F176" si="35">CHAR(34)&amp;J175&amp;CHAR(34)&amp;": "&amp;CHAR(34)&amp;K175&amp;CHAR(34)</f>
        <v>"ENG": "Source: NBU, Eurostat, fred.stlouisfed.org"</v>
      </c>
      <c r="H175" s="37" t="s">
        <v>107</v>
      </c>
      <c r="I175" s="37" t="s">
        <v>115</v>
      </c>
      <c r="J175" s="37" t="s">
        <v>13</v>
      </c>
      <c r="K175" s="13" t="str">
        <f>Чарты!$M$110</f>
        <v>Source: NBU, Eurostat, fred.stlouisfed.org</v>
      </c>
    </row>
    <row r="176" spans="2:58" s="37" customFormat="1">
      <c r="F176" s="37" t="str">
        <f t="shared" si="35"/>
        <v>"UKR": "Джерело: НБУ, Eurostat, fred.stlouisfed.org"</v>
      </c>
      <c r="H176" s="37" t="s">
        <v>107</v>
      </c>
      <c r="I176" s="37" t="s">
        <v>115</v>
      </c>
      <c r="J176" s="37" t="s">
        <v>14</v>
      </c>
      <c r="K176" s="13" t="str">
        <f>Чарты!$M$111</f>
        <v>Джерело: НБУ, Eurostat, fred.stlouisfed.org</v>
      </c>
    </row>
    <row r="177" spans="1:58" s="37" customFormat="1"/>
    <row r="178" spans="1:58" s="37" customFormat="1"/>
    <row r="179" spans="1:58" s="37" customFormat="1">
      <c r="A179" s="48"/>
      <c r="B179" s="48"/>
      <c r="C179" s="48"/>
      <c r="D179" s="48"/>
      <c r="E179" s="48"/>
      <c r="F179" s="48"/>
      <c r="G179" s="48"/>
    </row>
    <row r="180" spans="1:58" s="37" customFormat="1">
      <c r="A180" s="37" t="str">
        <f>"{"&amp;CHAR(34)&amp;H180&amp;CHAR(34)&amp;": "&amp;B180&amp;"}"</f>
        <v>{"Chart1": {"name": {"RU": "Учетная ставка и инфляция потребительских цен в Украине, Еврозоне и США, 2020-2023 ", "ENG": "Key rate and consumer price inflation in Ukraine, Euroarea and USA, 2020-2023", "UKR": "Облікова ставка та інфляція споживчих цін в Україні, Єврозоні та США, 2020-2023"},"indexes": 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0]},"labels": {"label_1": [1.4, 1.2, 0.7, 0.3, 0.1, 0.3, 0.4, -0.2, -0.3, -0.3, -0.3, -0.3, 0.9, 0.9, 1.3, 1.6, 2, 1.9, 2.2, 3, 3.4, 4.1, 4.9, 5, 5.1, 5.9, 7.4, 7.4, 8.1, 8.6, 8.9, 9.1, 9.9, 10.6, 10.1, 9.2, 8.6, 8.5, 6.9, 7, 6.1, 5.5, 5.3, 5.2, 4.3, 2.9, 2.4, 0], "label_2": [0, 0, 0, 0, 0, 0, 0, 0, 0, 0, 0, 0, 0, 0, 0, 0, 0, 0, 0, 0, 0, 0, 0, 0, 0, 0, 0, 0, 0, 0, 0, 0.5, 1.25, 1.25, 2, 2.5, 2.5, 3, 3, 3.5, 3.5, 4, 4, 4.25, 4.5, 4.5, 4.5, 0]},"label_names": {"UKR": {"label_1": "Інфляція споживчих цін, % (р-р)", "label_2": "Облікова ставка, %", "label_3": "Эврозона"}, "RU": {"label_1": "Потребительская инфляция, % (г-г)", "label_2": "Учетная ставка, %", "label_3": "Еврозона"}, "ENG": {"label_1": "Inflation, consumer prices, % (YoY)", "label_2": "Key rate, %", "label_3": "Euroarea"}},"source": {"RU": "Источник: НБУ, Eurostat, fred.stlouisfed.org", "ENG": "Source: NBU, Eurostat, fred.stlouisfed.org", "UKR": "Джерело: НБУ, Eurostat, fred.stlouisfed.org"}}}</v>
      </c>
      <c r="B180" s="37" t="str">
        <f>"{"&amp;_xlfn.TEXTJOIN(",",TRUE,B181:B202)&amp;"}"</f>
        <v>{"name": {"RU": "Учетная ставка и инфляция потребительских цен в Украине, Еврозоне и США, 2020-2023 ", "ENG": "Key rate and consumer price inflation in Ukraine, Euroarea and USA, 2020-2023", "UKR": "Облікова ставка та інфляція споживчих цін в Україні, Єврозоні та США, 2020-2023"},"indexes": 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0]},"labels": {"label_1": [1.4, 1.2, 0.7, 0.3, 0.1, 0.3, 0.4, -0.2, -0.3, -0.3, -0.3, -0.3, 0.9, 0.9, 1.3, 1.6, 2, 1.9, 2.2, 3, 3.4, 4.1, 4.9, 5, 5.1, 5.9, 7.4, 7.4, 8.1, 8.6, 8.9, 9.1, 9.9, 10.6, 10.1, 9.2, 8.6, 8.5, 6.9, 7, 6.1, 5.5, 5.3, 5.2, 4.3, 2.9, 2.4, 0], "label_2": [0, 0, 0, 0, 0, 0, 0, 0, 0, 0, 0, 0, 0, 0, 0, 0, 0, 0, 0, 0, 0, 0, 0, 0, 0, 0, 0, 0, 0, 0, 0, 0.5, 1.25, 1.25, 2, 2.5, 2.5, 3, 3, 3.5, 3.5, 4, 4, 4.25, 4.5, 4.5, 4.5, 0]},"label_names": {"UKR": {"label_1": "Інфляція споживчих цін, % (р-р)", "label_2": "Облікова ставка, %", "label_3": "Эврозона"}, "RU": {"label_1": "Потребительская инфляция, % (г-г)", "label_2": "Учетная ставка, %", "label_3": "Еврозона"}, "ENG": {"label_1": "Inflation, consumer prices, % (YoY)", "label_2": "Key rate, %", "label_3": "Euroarea"}},"source": {"RU": "Источник: НБУ, Eurostat, fred.stlouisfed.org", "ENG": "Source: NBU, Eurostat, fred.stlouisfed.org", "UKR": "Джерело: НБУ, Eurostat, fred.stlouisfed.org"}}</v>
      </c>
      <c r="H180" s="37" t="s">
        <v>107</v>
      </c>
    </row>
    <row r="181" spans="1:58" s="37" customFormat="1">
      <c r="B181" s="37" t="str">
        <f>CHAR(34)&amp;I181&amp;CHAR(34)&amp;": "&amp;C181</f>
        <v>"name": {"RU": "Учетная ставка и инфляция потребительских цен в Украине, Еврозоне и США, 2020-2023 ", "ENG": "Key rate and consumer price inflation in Ukraine, Euroarea and USA, 2020-2023", "UKR": "Облікова ставка та інфляція споживчих цін в Україні, Єврозоні та США, 2020-2023"}</v>
      </c>
      <c r="C181" s="37" t="str">
        <f>"{"&amp;_xlfn.TEXTJOIN(", ",TRUE,F181:F183)&amp;"}"</f>
        <v>{"RU": "Учетная ставка и инфляция потребительских цен в Украине, Еврозоне и США, 2020-2023 ", "ENG": "Key rate and consumer price inflation in Ukraine, Euroarea and USA, 2020-2023", "UKR": "Облікова ставка та інфляція споживчих цін в Україні, Єврозоні та США, 2020-2023"}</v>
      </c>
      <c r="F181" s="37" t="str">
        <f>CHAR(34)&amp;J181&amp;CHAR(34)&amp;": "&amp;CHAR(34)&amp;K181&amp;CHAR(34)</f>
        <v>"RU": "Учетная ставка и инфляция потребительских цен в Украине, Еврозоне и США, 2020-2023 "</v>
      </c>
      <c r="H181" s="37" t="s">
        <v>107</v>
      </c>
      <c r="I181" s="37" t="s">
        <v>108</v>
      </c>
      <c r="J181" s="37" t="s">
        <v>12</v>
      </c>
      <c r="K181" s="37" t="str">
        <f>Чарты!$N$97</f>
        <v xml:space="preserve">Учетная ставка и инфляция потребительских цен в Украине, Еврозоне и США, 2020-2023 </v>
      </c>
    </row>
    <row r="182" spans="1:58" s="37" customFormat="1">
      <c r="F182" s="37" t="str">
        <f t="shared" ref="F182:F183" si="36">CHAR(34)&amp;J182&amp;CHAR(34)&amp;": "&amp;CHAR(34)&amp;K182&amp;CHAR(34)</f>
        <v>"ENG": "Key rate and consumer price inflation in Ukraine, Euroarea and USA, 2020-2023"</v>
      </c>
      <c r="H182" s="37" t="s">
        <v>107</v>
      </c>
      <c r="I182" s="37" t="s">
        <v>108</v>
      </c>
      <c r="J182" s="37" t="s">
        <v>13</v>
      </c>
      <c r="K182" s="37" t="str">
        <f>Чарты!$N$98</f>
        <v>Key rate and consumer price inflation in Ukraine, Euroarea and USA, 2020-2023</v>
      </c>
    </row>
    <row r="183" spans="1:58" s="37" customFormat="1">
      <c r="F183" s="37" t="str">
        <f t="shared" si="36"/>
        <v>"UKR": "Облікова ставка та інфляція споживчих цін в Україні, Єврозоні та США, 2020-2023"</v>
      </c>
      <c r="H183" s="37" t="s">
        <v>107</v>
      </c>
      <c r="I183" s="37" t="s">
        <v>108</v>
      </c>
      <c r="J183" s="37" t="s">
        <v>14</v>
      </c>
      <c r="K183" s="37" t="str">
        <f>Чарты!$N$99</f>
        <v>Облікова ставка та інфляція споживчих цін в Україні, Єврозоні та США, 2020-2023</v>
      </c>
    </row>
    <row r="184" spans="1:58" s="37" customFormat="1"/>
    <row r="185" spans="1:58" s="37" customFormat="1">
      <c r="B185" s="37" t="str">
        <f>CHAR(34)&amp;I185&amp;CHAR(34)&amp;": "&amp;C185</f>
        <v>"indexes": 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0]}</v>
      </c>
      <c r="C185" s="37" t="str">
        <f>"{"&amp;_xlfn.TEXTJOIN(", ",TRUE,E185:E185)&amp;"}"</f>
        <v>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0]}</v>
      </c>
      <c r="E185" s="37" t="str">
        <f>CHAR(34)&amp;J185&amp;CHAR(34)&amp;": "&amp;F185</f>
        <v>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</v>
      </c>
      <c r="F185" s="3" t="str" cm="1">
        <f t="array" ref="F185">"["&amp;_xlfn.TEXTJOIN(", ",FALSE,SUBSTITUTE(_xlfn.ANCHORARRAY(K185),",","."))&amp;"]"</f>
        <v>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</v>
      </c>
      <c r="H185" s="37" t="s">
        <v>107</v>
      </c>
      <c r="I185" s="37" t="s">
        <v>109</v>
      </c>
      <c r="J185" s="37" t="s">
        <v>110</v>
      </c>
      <c r="K185" s="49" cm="1">
        <f t="array" ref="K185:BF185">TRANSPOSE(Sheet1!$B$3:$B$50)</f>
        <v>43831</v>
      </c>
      <c r="L185" s="49">
        <v>43862</v>
      </c>
      <c r="M185" s="49">
        <v>43891</v>
      </c>
      <c r="N185" s="49">
        <v>43922</v>
      </c>
      <c r="O185" s="49">
        <v>43952</v>
      </c>
      <c r="P185" s="49">
        <v>43983</v>
      </c>
      <c r="Q185" s="49">
        <v>44013</v>
      </c>
      <c r="R185" s="49">
        <v>44044</v>
      </c>
      <c r="S185" s="49">
        <v>44075</v>
      </c>
      <c r="T185" s="49">
        <v>44105</v>
      </c>
      <c r="U185" s="3">
        <v>44136</v>
      </c>
      <c r="V185" s="3">
        <v>44166</v>
      </c>
      <c r="W185" s="3">
        <v>44197</v>
      </c>
      <c r="X185" s="3">
        <v>44228</v>
      </c>
      <c r="Y185" s="3">
        <v>44256</v>
      </c>
      <c r="Z185" s="3">
        <v>44287</v>
      </c>
      <c r="AA185" s="3">
        <v>44317</v>
      </c>
      <c r="AB185" s="3">
        <v>44348</v>
      </c>
      <c r="AC185" s="3">
        <v>44378</v>
      </c>
      <c r="AD185" s="3">
        <v>44409</v>
      </c>
      <c r="AE185" s="3">
        <v>44440</v>
      </c>
      <c r="AF185" s="3">
        <v>44470</v>
      </c>
      <c r="AG185" s="3">
        <v>44501</v>
      </c>
      <c r="AH185" s="3">
        <v>44531</v>
      </c>
      <c r="AI185" s="37">
        <v>44562</v>
      </c>
      <c r="AJ185" s="37">
        <v>44593</v>
      </c>
      <c r="AK185" s="37">
        <v>44621</v>
      </c>
      <c r="AL185" s="37">
        <v>44652</v>
      </c>
      <c r="AM185" s="37">
        <v>44682</v>
      </c>
      <c r="AN185" s="37">
        <v>44713</v>
      </c>
      <c r="AO185" s="37">
        <v>44743</v>
      </c>
      <c r="AP185" s="37">
        <v>44774</v>
      </c>
      <c r="AQ185" s="37">
        <v>44805</v>
      </c>
      <c r="AR185" s="37">
        <v>44835</v>
      </c>
      <c r="AS185" s="37">
        <v>44866</v>
      </c>
      <c r="AT185" s="37">
        <v>44896</v>
      </c>
      <c r="AU185" s="37">
        <v>44927</v>
      </c>
      <c r="AV185" s="37">
        <v>44958</v>
      </c>
      <c r="AW185" s="37">
        <v>44986</v>
      </c>
      <c r="AX185" s="37">
        <v>45017</v>
      </c>
      <c r="AY185" s="37">
        <v>45047</v>
      </c>
      <c r="AZ185" s="37">
        <v>45078</v>
      </c>
      <c r="BA185" s="37">
        <v>45108</v>
      </c>
      <c r="BB185" s="37">
        <v>45139</v>
      </c>
      <c r="BC185" s="37">
        <v>45170</v>
      </c>
      <c r="BD185" s="37">
        <v>45200</v>
      </c>
      <c r="BE185" s="37">
        <v>45231</v>
      </c>
      <c r="BF185" s="37">
        <v>0</v>
      </c>
    </row>
    <row r="186" spans="1:58" s="37" customFormat="1">
      <c r="F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58" s="37" customFormat="1">
      <c r="B187" s="37" t="str">
        <f>CHAR(34)&amp;I187&amp;CHAR(34)&amp;": "&amp;C187</f>
        <v>"labels": {"label_1": [1.4, 1.2, 0.7, 0.3, 0.1, 0.3, 0.4, -0.2, -0.3, -0.3, -0.3, -0.3, 0.9, 0.9, 1.3, 1.6, 2, 1.9, 2.2, 3, 3.4, 4.1, 4.9, 5, 5.1, 5.9, 7.4, 7.4, 8.1, 8.6, 8.9, 9.1, 9.9, 10.6, 10.1, 9.2, 8.6, 8.5, 6.9, 7, 6.1, 5.5, 5.3, 5.2, 4.3, 2.9, 2.4, 0], "label_2": [0, 0, 0, 0, 0, 0, 0, 0, 0, 0, 0, 0, 0, 0, 0, 0, 0, 0, 0, 0, 0, 0, 0, 0, 0, 0, 0, 0, 0, 0, 0, 0.5, 1.25, 1.25, 2, 2.5, 2.5, 3, 3, 3.5, 3.5, 4, 4, 4.25, 4.5, 4.5, 4.5, 0]}</v>
      </c>
      <c r="C187" s="37" t="str">
        <f>"{"&amp;_xlfn.TEXTJOIN(", ",TRUE,E187:E188)&amp;"}"</f>
        <v>{"label_1": [1.4, 1.2, 0.7, 0.3, 0.1, 0.3, 0.4, -0.2, -0.3, -0.3, -0.3, -0.3, 0.9, 0.9, 1.3, 1.6, 2, 1.9, 2.2, 3, 3.4, 4.1, 4.9, 5, 5.1, 5.9, 7.4, 7.4, 8.1, 8.6, 8.9, 9.1, 9.9, 10.6, 10.1, 9.2, 8.6, 8.5, 6.9, 7, 6.1, 5.5, 5.3, 5.2, 4.3, 2.9, 2.4, 0], "label_2": [0, 0, 0, 0, 0, 0, 0, 0, 0, 0, 0, 0, 0, 0, 0, 0, 0, 0, 0, 0, 0, 0, 0, 0, 0, 0, 0, 0, 0, 0, 0, 0.5, 1.25, 1.25, 2, 2.5, 2.5, 3, 3, 3.5, 3.5, 4, 4, 4.25, 4.5, 4.5, 4.5, 0]}</v>
      </c>
      <c r="E187" s="37" t="str">
        <f>CHAR(34)&amp;J187&amp;CHAR(34)&amp;": "&amp;F187</f>
        <v>"label_1": [1.4, 1.2, 0.7, 0.3, 0.1, 0.3, 0.4, -0.2, -0.3, -0.3, -0.3, -0.3, 0.9, 0.9, 1.3, 1.6, 2, 1.9, 2.2, 3, 3.4, 4.1, 4.9, 5, 5.1, 5.9, 7.4, 7.4, 8.1, 8.6, 8.9, 9.1, 9.9, 10.6, 10.1, 9.2, 8.6, 8.5, 6.9, 7, 6.1, 5.5, 5.3, 5.2, 4.3, 2.9, 2.4, 0]</v>
      </c>
      <c r="F187" s="3" t="str" cm="1">
        <f t="array" ref="F187">"["&amp;_xlfn.TEXTJOIN(", ",FALSE,SUBSTITUTE(_xlfn.ANCHORARRAY(K187),",","."))&amp;"]"</f>
        <v>[1.4, 1.2, 0.7, 0.3, 0.1, 0.3, 0.4, -0.2, -0.3, -0.3, -0.3, -0.3, 0.9, 0.9, 1.3, 1.6, 2, 1.9, 2.2, 3, 3.4, 4.1, 4.9, 5, 5.1, 5.9, 7.4, 7.4, 8.1, 8.6, 8.9, 9.1, 9.9, 10.6, 10.1, 9.2, 8.6, 8.5, 6.9, 7, 6.1, 5.5, 5.3, 5.2, 4.3, 2.9, 2.4, 0]</v>
      </c>
      <c r="H187" s="37" t="s">
        <v>107</v>
      </c>
      <c r="I187" s="37" t="s">
        <v>111</v>
      </c>
      <c r="J187" s="37" t="s">
        <v>112</v>
      </c>
      <c r="K187" s="60" cm="1">
        <f t="array" ref="K187:BF187">TRANSPOSE(Sheet1!E3:E50)</f>
        <v>1.4</v>
      </c>
      <c r="L187" s="60">
        <v>1.2</v>
      </c>
      <c r="M187" s="60">
        <v>0.7</v>
      </c>
      <c r="N187" s="60">
        <v>0.3</v>
      </c>
      <c r="O187" s="60">
        <v>0.1</v>
      </c>
      <c r="P187" s="60">
        <v>0.3</v>
      </c>
      <c r="Q187" s="60">
        <v>0.4</v>
      </c>
      <c r="R187" s="60">
        <v>-0.2</v>
      </c>
      <c r="S187" s="60">
        <v>-0.3</v>
      </c>
      <c r="T187" s="60">
        <v>-0.3</v>
      </c>
      <c r="U187" s="60">
        <v>-0.3</v>
      </c>
      <c r="V187" s="60">
        <v>-0.3</v>
      </c>
      <c r="W187" s="60">
        <v>0.9</v>
      </c>
      <c r="X187" s="60">
        <v>0.9</v>
      </c>
      <c r="Y187" s="60">
        <v>1.3</v>
      </c>
      <c r="Z187" s="60">
        <v>1.6</v>
      </c>
      <c r="AA187" s="60">
        <v>2</v>
      </c>
      <c r="AB187" s="60">
        <v>1.9</v>
      </c>
      <c r="AC187" s="60">
        <v>2.2000000000000002</v>
      </c>
      <c r="AD187" s="60">
        <v>3</v>
      </c>
      <c r="AE187" s="60">
        <v>3.4</v>
      </c>
      <c r="AF187" s="60">
        <v>4.0999999999999996</v>
      </c>
      <c r="AG187" s="60">
        <v>4.9000000000000004</v>
      </c>
      <c r="AH187" s="60">
        <v>5</v>
      </c>
      <c r="AI187" s="60">
        <v>5.0999999999999996</v>
      </c>
      <c r="AJ187" s="60">
        <v>5.9</v>
      </c>
      <c r="AK187" s="60">
        <v>7.4</v>
      </c>
      <c r="AL187" s="60">
        <v>7.4</v>
      </c>
      <c r="AM187" s="60">
        <v>8.1</v>
      </c>
      <c r="AN187" s="60">
        <v>8.6</v>
      </c>
      <c r="AO187" s="60">
        <v>8.9</v>
      </c>
      <c r="AP187" s="60">
        <v>9.1</v>
      </c>
      <c r="AQ187" s="60">
        <v>9.9</v>
      </c>
      <c r="AR187" s="60">
        <v>10.6</v>
      </c>
      <c r="AS187" s="60">
        <v>10.1</v>
      </c>
      <c r="AT187" s="60">
        <v>9.1999999999999993</v>
      </c>
      <c r="AU187" s="60">
        <v>8.6</v>
      </c>
      <c r="AV187" s="60">
        <v>8.5</v>
      </c>
      <c r="AW187" s="60">
        <v>6.9</v>
      </c>
      <c r="AX187" s="60">
        <v>7</v>
      </c>
      <c r="AY187" s="60">
        <v>6.1</v>
      </c>
      <c r="AZ187" s="60">
        <v>5.5</v>
      </c>
      <c r="BA187" s="60">
        <v>5.3</v>
      </c>
      <c r="BB187" s="60">
        <v>5.2</v>
      </c>
      <c r="BC187" s="60">
        <v>4.3</v>
      </c>
      <c r="BD187" s="60">
        <v>2.9</v>
      </c>
      <c r="BE187" s="60">
        <v>2.4</v>
      </c>
      <c r="BF187" s="60">
        <v>0</v>
      </c>
    </row>
    <row r="188" spans="1:58" s="37" customFormat="1">
      <c r="E188" s="37" t="str">
        <f t="shared" ref="E188" si="37">CHAR(34)&amp;J188&amp;CHAR(34)&amp;": "&amp;F188</f>
        <v>"label_2": [0, 0, 0, 0, 0, 0, 0, 0, 0, 0, 0, 0, 0, 0, 0, 0, 0, 0, 0, 0, 0, 0, 0, 0, 0, 0, 0, 0, 0, 0, 0, 0.5, 1.25, 1.25, 2, 2.5, 2.5, 3, 3, 3.5, 3.5, 4, 4, 4.25, 4.5, 4.5, 4.5, 0]</v>
      </c>
      <c r="F188" s="3" t="str" cm="1">
        <f t="array" ref="F188">"["&amp;_xlfn.TEXTJOIN(", ",FALSE,SUBSTITUTE(_xlfn.ANCHORARRAY(K188),",","."))&amp;"]"</f>
        <v>[0, 0, 0, 0, 0, 0, 0, 0, 0, 0, 0, 0, 0, 0, 0, 0, 0, 0, 0, 0, 0, 0, 0, 0, 0, 0, 0, 0, 0, 0, 0, 0.5, 1.25, 1.25, 2, 2.5, 2.5, 3, 3, 3.5, 3.5, 4, 4, 4.25, 4.5, 4.5, 4.5, 0]</v>
      </c>
      <c r="H188" s="37" t="s">
        <v>107</v>
      </c>
      <c r="I188" s="37" t="s">
        <v>111</v>
      </c>
      <c r="J188" s="37" t="s">
        <v>114</v>
      </c>
      <c r="K188" s="37" cm="1">
        <f t="array" ref="K188:BF188">TRANSPOSE(Sheet1!F3:F50)</f>
        <v>0</v>
      </c>
      <c r="L188" s="37">
        <v>0</v>
      </c>
      <c r="M188" s="37">
        <v>0</v>
      </c>
      <c r="N188" s="37">
        <v>0</v>
      </c>
      <c r="O188" s="37">
        <v>0</v>
      </c>
      <c r="P188" s="37">
        <v>0</v>
      </c>
      <c r="Q188" s="37">
        <v>0</v>
      </c>
      <c r="R188" s="37">
        <v>0</v>
      </c>
      <c r="S188" s="37">
        <v>0</v>
      </c>
      <c r="T188" s="37">
        <v>0</v>
      </c>
      <c r="U188" s="37">
        <v>0</v>
      </c>
      <c r="V188" s="37">
        <v>0</v>
      </c>
      <c r="W188" s="37">
        <v>0</v>
      </c>
      <c r="X188" s="37">
        <v>0</v>
      </c>
      <c r="Y188" s="37">
        <v>0</v>
      </c>
      <c r="Z188" s="37">
        <v>0</v>
      </c>
      <c r="AA188" s="37">
        <v>0</v>
      </c>
      <c r="AB188" s="37">
        <v>0</v>
      </c>
      <c r="AC188" s="37">
        <v>0</v>
      </c>
      <c r="AD188" s="37">
        <v>0</v>
      </c>
      <c r="AE188" s="37">
        <v>0</v>
      </c>
      <c r="AF188" s="37">
        <v>0</v>
      </c>
      <c r="AG188" s="37">
        <v>0</v>
      </c>
      <c r="AH188" s="37">
        <v>0</v>
      </c>
      <c r="AI188" s="37">
        <v>0</v>
      </c>
      <c r="AJ188" s="37">
        <v>0</v>
      </c>
      <c r="AK188" s="37">
        <v>0</v>
      </c>
      <c r="AL188" s="37">
        <v>0</v>
      </c>
      <c r="AM188" s="37">
        <v>0</v>
      </c>
      <c r="AN188" s="37">
        <v>0</v>
      </c>
      <c r="AO188" s="37">
        <v>0</v>
      </c>
      <c r="AP188" s="37">
        <v>0.5</v>
      </c>
      <c r="AQ188" s="37">
        <v>1.25</v>
      </c>
      <c r="AR188" s="37">
        <v>1.25</v>
      </c>
      <c r="AS188" s="37">
        <v>2</v>
      </c>
      <c r="AT188" s="37">
        <v>2.5</v>
      </c>
      <c r="AU188" s="37">
        <v>2.5</v>
      </c>
      <c r="AV188" s="37">
        <v>3</v>
      </c>
      <c r="AW188" s="37">
        <v>3</v>
      </c>
      <c r="AX188" s="37">
        <v>3.5</v>
      </c>
      <c r="AY188" s="37">
        <v>3.5</v>
      </c>
      <c r="AZ188" s="37">
        <v>4</v>
      </c>
      <c r="BA188" s="37">
        <v>4</v>
      </c>
      <c r="BB188" s="37">
        <v>4.25</v>
      </c>
      <c r="BC188" s="37">
        <v>4.5</v>
      </c>
      <c r="BD188" s="37">
        <v>4.5</v>
      </c>
      <c r="BE188" s="37">
        <v>4.5</v>
      </c>
      <c r="BF188" s="37">
        <v>0</v>
      </c>
    </row>
    <row r="189" spans="1:58" s="37" customFormat="1"/>
    <row r="190" spans="1:58" s="37" customFormat="1">
      <c r="B190" s="37" t="str">
        <f>CHAR(34)&amp;I190&amp;CHAR(34)&amp;": "&amp;C190</f>
        <v>"label_names": {"UKR": {"label_1": "Інфляція споживчих цін, % (р-р)", "label_2": "Облікова ставка, %", "label_3": "Эврозона"}, "RU": {"label_1": "Потребительская инфляция, % (г-г)", "label_2": "Учетная ставка, %", "label_3": "Еврозона"}, "ENG": {"label_1": "Inflation, consumer prices, % (YoY)", "label_2": "Key rate, %", "label_3": "Euroarea"}}</v>
      </c>
      <c r="C190" s="37" t="str">
        <f>"{"&amp;_xlfn.TEXTJOIN(", ",TRUE,D190:D197)&amp;"}"</f>
        <v>{"UKR": {"label_1": "Інфляція споживчих цін, % (р-р)", "label_2": "Облікова ставка, %", "label_3": "Эврозона"}, "RU": {"label_1": "Потребительская инфляция, % (г-г)", "label_2": "Учетная ставка, %", "label_3": "Еврозона"}, "ENG": {"label_1": "Inflation, consumer prices, % (YoY)", "label_2": "Key rate, %", "label_3": "Euroarea"}}</v>
      </c>
      <c r="D190" s="37" t="str">
        <f>CHAR(34)&amp;J190&amp;CHAR(34)&amp;": "&amp;E190</f>
        <v>"UKR": {"label_1": "Інфляція споживчих цін, % (р-р)", "label_2": "Облікова ставка, %", "label_3": "Эврозона"}</v>
      </c>
      <c r="E190" s="37" t="str">
        <f>"{"&amp;_xlfn.TEXTJOIN(", ",TRUE,F190:F192)&amp;"}"</f>
        <v>{"label_1": "Інфляція споживчих цін, % (р-р)", "label_2": "Облікова ставка, %", "label_3": "Эврозона"}</v>
      </c>
      <c r="F190" s="37" t="str">
        <f>CHAR(34)&amp;K190&amp;CHAR(34)&amp;": "&amp;CHAR(34)&amp;L190&amp;CHAR(34)</f>
        <v>"label_1": "Інфляція споживчих цін, % (р-р)"</v>
      </c>
      <c r="H190" s="37" t="s">
        <v>107</v>
      </c>
      <c r="I190" s="37" t="s">
        <v>113</v>
      </c>
      <c r="J190" s="37" t="s">
        <v>14</v>
      </c>
      <c r="K190" s="37" t="s">
        <v>112</v>
      </c>
      <c r="L190" s="37" t="str">
        <f>Чарты!$Q$106</f>
        <v>Інфляція споживчих цін, % (р-р)</v>
      </c>
    </row>
    <row r="191" spans="1:58" s="37" customFormat="1">
      <c r="F191" s="37" t="str">
        <f t="shared" ref="F191" si="38">CHAR(34)&amp;K191&amp;CHAR(34)&amp;": "&amp;CHAR(34)&amp;L191&amp;CHAR(34)</f>
        <v>"label_2": "Облікова ставка, %"</v>
      </c>
      <c r="H191" s="37" t="s">
        <v>107</v>
      </c>
      <c r="I191" s="37" t="s">
        <v>113</v>
      </c>
      <c r="J191" s="37" t="s">
        <v>14</v>
      </c>
      <c r="K191" s="37" t="s">
        <v>114</v>
      </c>
      <c r="L191" s="37" t="str">
        <f>Чарты!$Q$107</f>
        <v>Облікова ставка, %</v>
      </c>
      <c r="AC191" s="3"/>
      <c r="AD191" s="3"/>
      <c r="AE191" s="3"/>
      <c r="AF191" s="3"/>
    </row>
    <row r="192" spans="1:58" s="37" customFormat="1">
      <c r="F192" s="37" t="str">
        <f t="shared" ref="F192" si="39">CHAR(34)&amp;K192&amp;CHAR(34)&amp;": "&amp;CHAR(34)&amp;L192&amp;CHAR(34)</f>
        <v>"label_3": "Эврозона"</v>
      </c>
      <c r="H192" s="37" t="s">
        <v>107</v>
      </c>
      <c r="I192" s="37" t="s">
        <v>113</v>
      </c>
      <c r="J192" s="37" t="s">
        <v>14</v>
      </c>
      <c r="K192" s="37" t="s">
        <v>116</v>
      </c>
      <c r="L192" s="37" t="str">
        <f>Чарты!Q104</f>
        <v>Эврозона</v>
      </c>
      <c r="AC192" s="3"/>
      <c r="AD192" s="3"/>
      <c r="AE192" s="3"/>
      <c r="AF192" s="3"/>
    </row>
    <row r="193" spans="1:32" s="37" customFormat="1">
      <c r="D193" s="37" t="str">
        <f>CHAR(34)&amp;J193&amp;CHAR(34)&amp;": "&amp;E193</f>
        <v>"RU": {"label_1": "Потребительская инфляция, % (г-г)", "label_2": "Учетная ставка, %", "label_3": "Еврозона"}</v>
      </c>
      <c r="E193" s="37" t="str">
        <f>"{"&amp;_xlfn.TEXTJOIN(", ",TRUE,F193:F195)&amp;"}"</f>
        <v>{"label_1": "Потребительская инфляция, % (г-г)", "label_2": "Учетная ставка, %", "label_3": "Еврозона"}</v>
      </c>
      <c r="F193" s="37" t="str">
        <f>CHAR(34)&amp;K193&amp;CHAR(34)&amp;": "&amp;CHAR(34)&amp;L193&amp;CHAR(34)</f>
        <v>"label_1": "Потребительская инфляция, % (г-г)"</v>
      </c>
      <c r="H193" s="37" t="s">
        <v>107</v>
      </c>
      <c r="I193" s="37" t="s">
        <v>113</v>
      </c>
      <c r="J193" s="37" t="s">
        <v>12</v>
      </c>
      <c r="K193" s="37" t="s">
        <v>112</v>
      </c>
      <c r="L193" s="37" t="str">
        <f>Чарты!$O$106</f>
        <v>Потребительская инфляция, % (г-г)</v>
      </c>
      <c r="AC193" s="3"/>
      <c r="AD193" s="3"/>
      <c r="AE193" s="3"/>
      <c r="AF193" s="3"/>
    </row>
    <row r="194" spans="1:32" s="37" customFormat="1">
      <c r="F194" s="37" t="str">
        <f>CHAR(34)&amp;K194&amp;CHAR(34)&amp;": "&amp;CHAR(34)&amp;L194&amp;CHAR(34)</f>
        <v>"label_2": "Учетная ставка, %"</v>
      </c>
      <c r="H194" s="37" t="s">
        <v>107</v>
      </c>
      <c r="I194" s="37" t="s">
        <v>113</v>
      </c>
      <c r="J194" s="37" t="s">
        <v>12</v>
      </c>
      <c r="K194" s="37" t="s">
        <v>114</v>
      </c>
      <c r="L194" s="37" t="str">
        <f>Чарты!$O$107</f>
        <v>Учетная ставка, %</v>
      </c>
    </row>
    <row r="195" spans="1:32" s="37" customFormat="1">
      <c r="F195" s="37" t="str">
        <f>CHAR(34)&amp;K195&amp;CHAR(34)&amp;": "&amp;CHAR(34)&amp;L195&amp;CHAR(34)</f>
        <v>"label_3": "Еврозона"</v>
      </c>
      <c r="H195" s="37" t="s">
        <v>107</v>
      </c>
      <c r="I195" s="37" t="s">
        <v>113</v>
      </c>
      <c r="J195" s="37" t="s">
        <v>12</v>
      </c>
      <c r="K195" s="37" t="s">
        <v>116</v>
      </c>
      <c r="L195" s="37" t="str">
        <f>Чарты!O104</f>
        <v>Еврозона</v>
      </c>
    </row>
    <row r="196" spans="1:32" s="37" customFormat="1">
      <c r="D196" s="37" t="str">
        <f>CHAR(34)&amp;J196&amp;CHAR(34)&amp;": "&amp;E196</f>
        <v>"ENG": {"label_1": "Inflation, consumer prices, % (YoY)", "label_2": "Key rate, %", "label_3": "Euroarea"}</v>
      </c>
      <c r="E196" s="37" t="str">
        <f>"{"&amp;_xlfn.TEXTJOIN(", ",TRUE,F196:F198)&amp;"}"</f>
        <v>{"label_1": "Inflation, consumer prices, % (YoY)", "label_2": "Key rate, %", "label_3": "Euroarea"}</v>
      </c>
      <c r="F196" s="37" t="str">
        <f t="shared" ref="F196" si="40">CHAR(34)&amp;K196&amp;CHAR(34)&amp;": "&amp;CHAR(34)&amp;L196&amp;CHAR(34)</f>
        <v>"label_1": "Inflation, consumer prices, % (YoY)"</v>
      </c>
      <c r="H196" s="37" t="s">
        <v>107</v>
      </c>
      <c r="I196" s="37" t="s">
        <v>113</v>
      </c>
      <c r="J196" s="37" t="s">
        <v>13</v>
      </c>
      <c r="K196" s="37" t="s">
        <v>112</v>
      </c>
      <c r="L196" s="37" t="str">
        <f>Чарты!$P$106</f>
        <v>Inflation, consumer prices, % (YoY)</v>
      </c>
    </row>
    <row r="197" spans="1:32" s="37" customFormat="1">
      <c r="F197" s="37" t="str">
        <f>CHAR(34)&amp;K197&amp;CHAR(34)&amp;": "&amp;CHAR(34)&amp;L197&amp;CHAR(34)</f>
        <v>"label_2": "Key rate, %"</v>
      </c>
      <c r="H197" s="37" t="s">
        <v>107</v>
      </c>
      <c r="I197" s="37" t="s">
        <v>113</v>
      </c>
      <c r="J197" s="37" t="s">
        <v>13</v>
      </c>
      <c r="K197" s="37" t="s">
        <v>114</v>
      </c>
      <c r="L197" s="37" t="str">
        <f>Чарты!$P$107</f>
        <v>Key rate, %</v>
      </c>
    </row>
    <row r="198" spans="1:32" s="37" customFormat="1">
      <c r="F198" s="37" t="str">
        <f>CHAR(34)&amp;K198&amp;CHAR(34)&amp;": "&amp;CHAR(34)&amp;L198&amp;CHAR(34)</f>
        <v>"label_3": "Euroarea"</v>
      </c>
      <c r="H198" s="37" t="s">
        <v>107</v>
      </c>
      <c r="I198" s="37" t="s">
        <v>113</v>
      </c>
      <c r="J198" s="37" t="s">
        <v>13</v>
      </c>
      <c r="K198" s="37" t="s">
        <v>116</v>
      </c>
      <c r="L198" s="37" t="str">
        <f>Чарты!P104</f>
        <v>Euroarea</v>
      </c>
    </row>
    <row r="199" spans="1:32" s="37" customFormat="1" ht="16.899999999999999" customHeight="1"/>
    <row r="200" spans="1:32" s="37" customFormat="1">
      <c r="B200" s="37" t="str">
        <f>CHAR(34)&amp;I200&amp;CHAR(34)&amp;": "&amp;C200</f>
        <v>"source": {"RU": "Источник: НБУ, Eurostat, fred.stlouisfed.org", "ENG": "Source: NBU, Eurostat, fred.stlouisfed.org", "UKR": "Джерело: НБУ, Eurostat, fred.stlouisfed.org"}</v>
      </c>
      <c r="C200" s="37" t="str">
        <f>"{"&amp;_xlfn.TEXTJOIN(", ",TRUE,F200:F202)&amp;"}"</f>
        <v>{"RU": "Источник: НБУ, Eurostat, fred.stlouisfed.org", "ENG": "Source: NBU, Eurostat, fred.stlouisfed.org", "UKR": "Джерело: НБУ, Eurostat, fred.stlouisfed.org"}</v>
      </c>
      <c r="F200" s="37" t="str">
        <f>CHAR(34)&amp;J200&amp;CHAR(34)&amp;": "&amp;CHAR(34)&amp;K200&amp;CHAR(34)</f>
        <v>"RU": "Источник: НБУ, Eurostat, fred.stlouisfed.org"</v>
      </c>
      <c r="H200" s="37" t="s">
        <v>107</v>
      </c>
      <c r="I200" s="37" t="s">
        <v>115</v>
      </c>
      <c r="J200" s="37" t="s">
        <v>12</v>
      </c>
      <c r="K200" s="13" t="str">
        <f>Чарты!$M$109</f>
        <v>Источник: НБУ, Eurostat, fred.stlouisfed.org</v>
      </c>
    </row>
    <row r="201" spans="1:32" s="37" customFormat="1">
      <c r="F201" s="37" t="str">
        <f t="shared" ref="F201:F202" si="41">CHAR(34)&amp;J201&amp;CHAR(34)&amp;": "&amp;CHAR(34)&amp;K201&amp;CHAR(34)</f>
        <v>"ENG": "Source: NBU, Eurostat, fred.stlouisfed.org"</v>
      </c>
      <c r="H201" s="37" t="s">
        <v>107</v>
      </c>
      <c r="I201" s="37" t="s">
        <v>115</v>
      </c>
      <c r="J201" s="37" t="s">
        <v>13</v>
      </c>
      <c r="K201" s="13" t="str">
        <f>Чарты!$M$110</f>
        <v>Source: NBU, Eurostat, fred.stlouisfed.org</v>
      </c>
    </row>
    <row r="202" spans="1:32" s="37" customFormat="1">
      <c r="F202" s="37" t="str">
        <f t="shared" si="41"/>
        <v>"UKR": "Джерело: НБУ, Eurostat, fred.stlouisfed.org"</v>
      </c>
      <c r="H202" s="37" t="s">
        <v>107</v>
      </c>
      <c r="I202" s="37" t="s">
        <v>115</v>
      </c>
      <c r="J202" s="37" t="s">
        <v>14</v>
      </c>
      <c r="K202" s="13" t="str">
        <f>Чарты!$M$111</f>
        <v>Джерело: НБУ, Eurostat, fred.stlouisfed.org</v>
      </c>
    </row>
    <row r="203" spans="1:32" s="37" customFormat="1"/>
    <row r="205" spans="1:32" s="37" customFormat="1">
      <c r="A205" s="48"/>
      <c r="B205" s="48"/>
      <c r="C205" s="48"/>
      <c r="D205" s="48"/>
      <c r="E205" s="48"/>
      <c r="F205" s="48"/>
      <c r="G205" s="48"/>
    </row>
    <row r="206" spans="1:32" s="37" customFormat="1">
      <c r="A206" s="37" t="str">
        <f>"{"&amp;CHAR(34)&amp;H206&amp;CHAR(34)&amp;": "&amp;B206&amp;"}"</f>
        <v>{"Chart1": {"name": {"RU": "Учетная ставка и инфляция потребительских цен в Украине, Еврозоне и США, 2020-2023 ", "ENG": "Key rate and consumer price inflation in Ukraine, Euroarea and USA, 2020-2023", "UKR": "Облікова ставка та інфляція споживчих цін в Україні, Єврозоні та США, 2020-2023"},"indexes": 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0]},"labels": {"label_1": [2.5, 2.3, 1.5, 0.3, 0.1, 0.6, 1, 1.3, 1.4, 1.2, 1.2, 1.3, 1.4, 1.7, 2.6, 4.2, 5, 5.4, 5.4, 5.3, 5.4, 6.2, 6.8, 7, 7.5, 7.9, 8.5, 8.3, 8.6, 9.1, 8.5, 8.2, 8.2, 7.8, 7.1, 6.5, 6.4, 6, 5, 4.9, 4, 3, 3.2, 3.7, 3.7, 3.2, 3.1, 0], "label_2": [1.55, 1.58, 0.65, 0.05, 0.05, 0.08, 0.09, 0.1, 0.09, 0.09, 0.09, 0.09, 0.09, 0.08, 0.07, 0.07, 0.06, 0.08, 0.1, 0.09, 0.08, 0.08, 0.08, 0.08, 0.08, 0.08, 0.2, 0.33, 0.77, 1.21, 1.68, 2.33, 2.56, 3.08, 3.78, 4.1, 4.33, 4.57, 4.65, 4.83, 5.06, 5.08, 5.12, 5.33, 5.33, 5.33, 5.33, 0]},"label_names": {"UKR": {"label_1": "Інфляція споживчих цін, % (р-р)", "label_2": "Облікова ставка, %", "label_3": "США"}, "RU": {"label_1": "Потребительская инфляция, % (г-г)", "label_2": "Учетная ставка, %", "label_3": "США"}, "ENG": {"label_1": "Inflation, consumer prices, % (YoY)", "label_2": "Key rate, %", "label_3": "USA"}},"source": {"RU": "Источник: НБУ, Eurostat, fred.stlouisfed.org", "ENG": "Source: NBU, Eurostat, fred.stlouisfed.org", "UKR": "Джерело: НБУ, Eurostat, fred.stlouisfed.org"}}}</v>
      </c>
      <c r="B206" s="37" t="str">
        <f>"{"&amp;_xlfn.TEXTJOIN(",",TRUE,B207:B228)&amp;"}"</f>
        <v>{"name": {"RU": "Учетная ставка и инфляция потребительских цен в Украине, Еврозоне и США, 2020-2023 ", "ENG": "Key rate and consumer price inflation in Ukraine, Euroarea and USA, 2020-2023", "UKR": "Облікова ставка та інфляція споживчих цін в Україні, Єврозоні та США, 2020-2023"},"indexes": 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0]},"labels": {"label_1": [2.5, 2.3, 1.5, 0.3, 0.1, 0.6, 1, 1.3, 1.4, 1.2, 1.2, 1.3, 1.4, 1.7, 2.6, 4.2, 5, 5.4, 5.4, 5.3, 5.4, 6.2, 6.8, 7, 7.5, 7.9, 8.5, 8.3, 8.6, 9.1, 8.5, 8.2, 8.2, 7.8, 7.1, 6.5, 6.4, 6, 5, 4.9, 4, 3, 3.2, 3.7, 3.7, 3.2, 3.1, 0], "label_2": [1.55, 1.58, 0.65, 0.05, 0.05, 0.08, 0.09, 0.1, 0.09, 0.09, 0.09, 0.09, 0.09, 0.08, 0.07, 0.07, 0.06, 0.08, 0.1, 0.09, 0.08, 0.08, 0.08, 0.08, 0.08, 0.08, 0.2, 0.33, 0.77, 1.21, 1.68, 2.33, 2.56, 3.08, 3.78, 4.1, 4.33, 4.57, 4.65, 4.83, 5.06, 5.08, 5.12, 5.33, 5.33, 5.33, 5.33, 0]},"label_names": {"UKR": {"label_1": "Інфляція споживчих цін, % (р-р)", "label_2": "Облікова ставка, %", "label_3": "США"}, "RU": {"label_1": "Потребительская инфляция, % (г-г)", "label_2": "Учетная ставка, %", "label_3": "США"}, "ENG": {"label_1": "Inflation, consumer prices, % (YoY)", "label_2": "Key rate, %", "label_3": "USA"}},"source": {"RU": "Источник: НБУ, Eurostat, fred.stlouisfed.org", "ENG": "Source: NBU, Eurostat, fred.stlouisfed.org", "UKR": "Джерело: НБУ, Eurostat, fred.stlouisfed.org"}}</v>
      </c>
      <c r="H206" s="37" t="s">
        <v>107</v>
      </c>
    </row>
    <row r="207" spans="1:32" s="37" customFormat="1">
      <c r="B207" s="37" t="str">
        <f>CHAR(34)&amp;I207&amp;CHAR(34)&amp;": "&amp;C207</f>
        <v>"name": {"RU": "Учетная ставка и инфляция потребительских цен в Украине, Еврозоне и США, 2020-2023 ", "ENG": "Key rate and consumer price inflation in Ukraine, Euroarea and USA, 2020-2023", "UKR": "Облікова ставка та інфляція споживчих цін в Україні, Єврозоні та США, 2020-2023"}</v>
      </c>
      <c r="C207" s="37" t="str">
        <f>"{"&amp;_xlfn.TEXTJOIN(", ",TRUE,F207:F209)&amp;"}"</f>
        <v>{"RU": "Учетная ставка и инфляция потребительских цен в Украине, Еврозоне и США, 2020-2023 ", "ENG": "Key rate and consumer price inflation in Ukraine, Euroarea and USA, 2020-2023", "UKR": "Облікова ставка та інфляція споживчих цін в Україні, Єврозоні та США, 2020-2023"}</v>
      </c>
      <c r="F207" s="37" t="str">
        <f>CHAR(34)&amp;J207&amp;CHAR(34)&amp;": "&amp;CHAR(34)&amp;K207&amp;CHAR(34)</f>
        <v>"RU": "Учетная ставка и инфляция потребительских цен в Украине, Еврозоне и США, 2020-2023 "</v>
      </c>
      <c r="H207" s="37" t="s">
        <v>107</v>
      </c>
      <c r="I207" s="37" t="s">
        <v>108</v>
      </c>
      <c r="J207" s="37" t="s">
        <v>12</v>
      </c>
      <c r="K207" s="37" t="str">
        <f>Чарты!$N$97</f>
        <v xml:space="preserve">Учетная ставка и инфляция потребительских цен в Украине, Еврозоне и США, 2020-2023 </v>
      </c>
    </row>
    <row r="208" spans="1:32" s="37" customFormat="1">
      <c r="F208" s="37" t="str">
        <f t="shared" ref="F208:F209" si="42">CHAR(34)&amp;J208&amp;CHAR(34)&amp;": "&amp;CHAR(34)&amp;K208&amp;CHAR(34)</f>
        <v>"ENG": "Key rate and consumer price inflation in Ukraine, Euroarea and USA, 2020-2023"</v>
      </c>
      <c r="H208" s="37" t="s">
        <v>107</v>
      </c>
      <c r="I208" s="37" t="s">
        <v>108</v>
      </c>
      <c r="J208" s="37" t="s">
        <v>13</v>
      </c>
      <c r="K208" s="37" t="str">
        <f>Чарты!$N$98</f>
        <v>Key rate and consumer price inflation in Ukraine, Euroarea and USA, 2020-2023</v>
      </c>
    </row>
    <row r="209" spans="2:58" s="37" customFormat="1">
      <c r="F209" s="37" t="str">
        <f t="shared" si="42"/>
        <v>"UKR": "Облікова ставка та інфляція споживчих цін в Україні, Єврозоні та США, 2020-2023"</v>
      </c>
      <c r="H209" s="37" t="s">
        <v>107</v>
      </c>
      <c r="I209" s="37" t="s">
        <v>108</v>
      </c>
      <c r="J209" s="37" t="s">
        <v>14</v>
      </c>
      <c r="K209" s="37" t="str">
        <f>Чарты!$N$99</f>
        <v>Облікова ставка та інфляція споживчих цін в Україні, Єврозоні та США, 2020-2023</v>
      </c>
    </row>
    <row r="210" spans="2:58" s="37" customFormat="1"/>
    <row r="211" spans="2:58" s="37" customFormat="1">
      <c r="B211" s="37" t="str">
        <f>CHAR(34)&amp;I211&amp;CHAR(34)&amp;": "&amp;C211</f>
        <v>"indexes": 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0]}</v>
      </c>
      <c r="C211" s="37" t="str">
        <f>"{"&amp;_xlfn.TEXTJOIN(", ",TRUE,E211:E211)&amp;"}"</f>
        <v>{"index_0":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0]}</v>
      </c>
      <c r="E211" s="37" t="str">
        <f>CHAR(34)&amp;J211&amp;CHAR(34)&amp;": "&amp;F211</f>
        <v>"index_0": 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</v>
      </c>
      <c r="F211" s="3" t="str" cm="1">
        <f t="array" ref="F211">"["&amp;_xlfn.TEXTJOIN(", ",FALSE,SUBSTITUTE(_xlfn.ANCHORARRAY(K211),",","."))&amp;"]"</f>
        <v>[43831, 43862, 43891, 43922, 43952, 43983, 44013, 44044, 44075, 44105, 44136, 44166, 44197, 44228, 44256, 44287, 44317, 44348, 44378, 44409, 44440, 44470, 44501, 44531, 44562, 44593, 44621, 44652, 44682, 44713, 44743, 44774, 44805, 44835, 44866, 44896, 44927, 44958, 44986, 45017, 45047, 45078, 45108, 45139, 45170, 45200, 45231, 0]</v>
      </c>
      <c r="H211" s="37" t="s">
        <v>107</v>
      </c>
      <c r="I211" s="37" t="s">
        <v>109</v>
      </c>
      <c r="J211" s="37" t="s">
        <v>110</v>
      </c>
      <c r="K211" s="49" cm="1">
        <f t="array" ref="K211:BF211">TRANSPOSE(Sheet1!$B$3:$B$50)</f>
        <v>43831</v>
      </c>
      <c r="L211" s="49">
        <v>43862</v>
      </c>
      <c r="M211" s="49">
        <v>43891</v>
      </c>
      <c r="N211" s="49">
        <v>43922</v>
      </c>
      <c r="O211" s="49">
        <v>43952</v>
      </c>
      <c r="P211" s="49">
        <v>43983</v>
      </c>
      <c r="Q211" s="49">
        <v>44013</v>
      </c>
      <c r="R211" s="49">
        <v>44044</v>
      </c>
      <c r="S211" s="49">
        <v>44075</v>
      </c>
      <c r="T211" s="49">
        <v>44105</v>
      </c>
      <c r="U211" s="3">
        <v>44136</v>
      </c>
      <c r="V211" s="3">
        <v>44166</v>
      </c>
      <c r="W211" s="3">
        <v>44197</v>
      </c>
      <c r="X211" s="3">
        <v>44228</v>
      </c>
      <c r="Y211" s="3">
        <v>44256</v>
      </c>
      <c r="Z211" s="3">
        <v>44287</v>
      </c>
      <c r="AA211" s="3">
        <v>44317</v>
      </c>
      <c r="AB211" s="3">
        <v>44348</v>
      </c>
      <c r="AC211" s="3">
        <v>44378</v>
      </c>
      <c r="AD211" s="3">
        <v>44409</v>
      </c>
      <c r="AE211" s="3">
        <v>44440</v>
      </c>
      <c r="AF211" s="3">
        <v>44470</v>
      </c>
      <c r="AG211" s="3">
        <v>44501</v>
      </c>
      <c r="AH211" s="3">
        <v>44531</v>
      </c>
      <c r="AI211" s="37">
        <v>44562</v>
      </c>
      <c r="AJ211" s="37">
        <v>44593</v>
      </c>
      <c r="AK211" s="37">
        <v>44621</v>
      </c>
      <c r="AL211" s="37">
        <v>44652</v>
      </c>
      <c r="AM211" s="37">
        <v>44682</v>
      </c>
      <c r="AN211" s="37">
        <v>44713</v>
      </c>
      <c r="AO211" s="37">
        <v>44743</v>
      </c>
      <c r="AP211" s="37">
        <v>44774</v>
      </c>
      <c r="AQ211" s="37">
        <v>44805</v>
      </c>
      <c r="AR211" s="37">
        <v>44835</v>
      </c>
      <c r="AS211" s="37">
        <v>44866</v>
      </c>
      <c r="AT211" s="37">
        <v>44896</v>
      </c>
      <c r="AU211" s="37">
        <v>44927</v>
      </c>
      <c r="AV211" s="37">
        <v>44958</v>
      </c>
      <c r="AW211" s="37">
        <v>44986</v>
      </c>
      <c r="AX211" s="37">
        <v>45017</v>
      </c>
      <c r="AY211" s="37">
        <v>45047</v>
      </c>
      <c r="AZ211" s="37">
        <v>45078</v>
      </c>
      <c r="BA211" s="37">
        <v>45108</v>
      </c>
      <c r="BB211" s="37">
        <v>45139</v>
      </c>
      <c r="BC211" s="37">
        <v>45170</v>
      </c>
      <c r="BD211" s="37">
        <v>45200</v>
      </c>
      <c r="BE211" s="37">
        <v>45231</v>
      </c>
      <c r="BF211" s="37">
        <v>0</v>
      </c>
    </row>
    <row r="212" spans="2:58" s="37" customFormat="1">
      <c r="F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2:58" s="37" customFormat="1">
      <c r="B213" s="37" t="str">
        <f>CHAR(34)&amp;I213&amp;CHAR(34)&amp;": "&amp;C213</f>
        <v>"labels": {"label_1": [2.5, 2.3, 1.5, 0.3, 0.1, 0.6, 1, 1.3, 1.4, 1.2, 1.2, 1.3, 1.4, 1.7, 2.6, 4.2, 5, 5.4, 5.4, 5.3, 5.4, 6.2, 6.8, 7, 7.5, 7.9, 8.5, 8.3, 8.6, 9.1, 8.5, 8.2, 8.2, 7.8, 7.1, 6.5, 6.4, 6, 5, 4.9, 4, 3, 3.2, 3.7, 3.7, 3.2, 3.1, 0], "label_2": [1.55, 1.58, 0.65, 0.05, 0.05, 0.08, 0.09, 0.1, 0.09, 0.09, 0.09, 0.09, 0.09, 0.08, 0.07, 0.07, 0.06, 0.08, 0.1, 0.09, 0.08, 0.08, 0.08, 0.08, 0.08, 0.08, 0.2, 0.33, 0.77, 1.21, 1.68, 2.33, 2.56, 3.08, 3.78, 4.1, 4.33, 4.57, 4.65, 4.83, 5.06, 5.08, 5.12, 5.33, 5.33, 5.33, 5.33, 0]}</v>
      </c>
      <c r="C213" s="37" t="str">
        <f>"{"&amp;_xlfn.TEXTJOIN(", ",TRUE,E213:E214)&amp;"}"</f>
        <v>{"label_1": [2.5, 2.3, 1.5, 0.3, 0.1, 0.6, 1, 1.3, 1.4, 1.2, 1.2, 1.3, 1.4, 1.7, 2.6, 4.2, 5, 5.4, 5.4, 5.3, 5.4, 6.2, 6.8, 7, 7.5, 7.9, 8.5, 8.3, 8.6, 9.1, 8.5, 8.2, 8.2, 7.8, 7.1, 6.5, 6.4, 6, 5, 4.9, 4, 3, 3.2, 3.7, 3.7, 3.2, 3.1, 0], "label_2": [1.55, 1.58, 0.65, 0.05, 0.05, 0.08, 0.09, 0.1, 0.09, 0.09, 0.09, 0.09, 0.09, 0.08, 0.07, 0.07, 0.06, 0.08, 0.1, 0.09, 0.08, 0.08, 0.08, 0.08, 0.08, 0.08, 0.2, 0.33, 0.77, 1.21, 1.68, 2.33, 2.56, 3.08, 3.78, 4.1, 4.33, 4.57, 4.65, 4.83, 5.06, 5.08, 5.12, 5.33, 5.33, 5.33, 5.33, 0]}</v>
      </c>
      <c r="E213" s="37" t="str">
        <f>CHAR(34)&amp;J213&amp;CHAR(34)&amp;": "&amp;F213</f>
        <v>"label_1": [2.5, 2.3, 1.5, 0.3, 0.1, 0.6, 1, 1.3, 1.4, 1.2, 1.2, 1.3, 1.4, 1.7, 2.6, 4.2, 5, 5.4, 5.4, 5.3, 5.4, 6.2, 6.8, 7, 7.5, 7.9, 8.5, 8.3, 8.6, 9.1, 8.5, 8.2, 8.2, 7.8, 7.1, 6.5, 6.4, 6, 5, 4.9, 4, 3, 3.2, 3.7, 3.7, 3.2, 3.1, 0]</v>
      </c>
      <c r="F213" s="3" t="str" cm="1">
        <f t="array" ref="F213">"["&amp;_xlfn.TEXTJOIN(", ",FALSE,SUBSTITUTE(_xlfn.ANCHORARRAY(K213),",","."))&amp;"]"</f>
        <v>[2.5, 2.3, 1.5, 0.3, 0.1, 0.6, 1, 1.3, 1.4, 1.2, 1.2, 1.3, 1.4, 1.7, 2.6, 4.2, 5, 5.4, 5.4, 5.3, 5.4, 6.2, 6.8, 7, 7.5, 7.9, 8.5, 8.3, 8.6, 9.1, 8.5, 8.2, 8.2, 7.8, 7.1, 6.5, 6.4, 6, 5, 4.9, 4, 3, 3.2, 3.7, 3.7, 3.2, 3.1, 0]</v>
      </c>
      <c r="H213" s="37" t="s">
        <v>107</v>
      </c>
      <c r="I213" s="37" t="s">
        <v>111</v>
      </c>
      <c r="J213" s="37" t="s">
        <v>112</v>
      </c>
      <c r="K213" s="60" cm="1">
        <f t="array" ref="K213:BF213">TRANSPOSE(Sheet1!G3:G50)</f>
        <v>2.5</v>
      </c>
      <c r="L213" s="60">
        <v>2.2999999999999998</v>
      </c>
      <c r="M213" s="60">
        <v>1.5</v>
      </c>
      <c r="N213" s="60">
        <v>0.3</v>
      </c>
      <c r="O213" s="60">
        <v>0.1</v>
      </c>
      <c r="P213" s="60">
        <v>0.6</v>
      </c>
      <c r="Q213" s="60">
        <v>1</v>
      </c>
      <c r="R213" s="60">
        <v>1.3</v>
      </c>
      <c r="S213" s="60">
        <v>1.4000000000000001</v>
      </c>
      <c r="T213" s="60">
        <v>1.2</v>
      </c>
      <c r="U213" s="60">
        <v>1.2</v>
      </c>
      <c r="V213" s="60">
        <v>1.3</v>
      </c>
      <c r="W213" s="60">
        <v>1.4000000000000001</v>
      </c>
      <c r="X213" s="60">
        <v>1.7000000000000002</v>
      </c>
      <c r="Y213" s="60">
        <v>2.6</v>
      </c>
      <c r="Z213" s="60">
        <v>4.2</v>
      </c>
      <c r="AA213" s="60">
        <v>5</v>
      </c>
      <c r="AB213" s="60">
        <v>5.4</v>
      </c>
      <c r="AC213" s="60">
        <v>5.4</v>
      </c>
      <c r="AD213" s="60">
        <v>5.3</v>
      </c>
      <c r="AE213" s="60">
        <v>5.4</v>
      </c>
      <c r="AF213" s="60">
        <v>6.2</v>
      </c>
      <c r="AG213" s="60">
        <v>6.8000000000000007</v>
      </c>
      <c r="AH213" s="60">
        <v>7.0000000000000009</v>
      </c>
      <c r="AI213" s="60">
        <v>7.5</v>
      </c>
      <c r="AJ213" s="60">
        <v>7.9</v>
      </c>
      <c r="AK213" s="60">
        <v>8.5</v>
      </c>
      <c r="AL213" s="60">
        <v>8.3000000000000007</v>
      </c>
      <c r="AM213" s="60">
        <v>8.6</v>
      </c>
      <c r="AN213" s="60">
        <v>9.1</v>
      </c>
      <c r="AO213" s="60">
        <v>8.5</v>
      </c>
      <c r="AP213" s="60">
        <v>8.2000000000000011</v>
      </c>
      <c r="AQ213" s="60">
        <v>8.2000000000000011</v>
      </c>
      <c r="AR213" s="60">
        <v>7.8</v>
      </c>
      <c r="AS213" s="60">
        <v>7.1</v>
      </c>
      <c r="AT213" s="60">
        <v>6.5</v>
      </c>
      <c r="AU213" s="60">
        <v>6.4</v>
      </c>
      <c r="AV213" s="60">
        <v>6</v>
      </c>
      <c r="AW213" s="60">
        <v>5</v>
      </c>
      <c r="AX213" s="60">
        <v>4.9000000000000004</v>
      </c>
      <c r="AY213" s="60">
        <v>4</v>
      </c>
      <c r="AZ213" s="60">
        <v>3</v>
      </c>
      <c r="BA213" s="60">
        <v>3.2</v>
      </c>
      <c r="BB213" s="60">
        <v>3.7</v>
      </c>
      <c r="BC213" s="60">
        <v>3.7</v>
      </c>
      <c r="BD213" s="60">
        <v>3.2</v>
      </c>
      <c r="BE213" s="60">
        <v>3.1</v>
      </c>
      <c r="BF213" s="60">
        <v>0</v>
      </c>
    </row>
    <row r="214" spans="2:58" s="37" customFormat="1">
      <c r="E214" s="37" t="str">
        <f t="shared" ref="E214" si="43">CHAR(34)&amp;J214&amp;CHAR(34)&amp;": "&amp;F214</f>
        <v>"label_2": [1.55, 1.58, 0.65, 0.05, 0.05, 0.08, 0.09, 0.1, 0.09, 0.09, 0.09, 0.09, 0.09, 0.08, 0.07, 0.07, 0.06, 0.08, 0.1, 0.09, 0.08, 0.08, 0.08, 0.08, 0.08, 0.08, 0.2, 0.33, 0.77, 1.21, 1.68, 2.33, 2.56, 3.08, 3.78, 4.1, 4.33, 4.57, 4.65, 4.83, 5.06, 5.08, 5.12, 5.33, 5.33, 5.33, 5.33, 0]</v>
      </c>
      <c r="F214" s="3" t="str" cm="1">
        <f t="array" ref="F214">"["&amp;_xlfn.TEXTJOIN(", ",FALSE,SUBSTITUTE(_xlfn.ANCHORARRAY(K214),",","."))&amp;"]"</f>
        <v>[1.55, 1.58, 0.65, 0.05, 0.05, 0.08, 0.09, 0.1, 0.09, 0.09, 0.09, 0.09, 0.09, 0.08, 0.07, 0.07, 0.06, 0.08, 0.1, 0.09, 0.08, 0.08, 0.08, 0.08, 0.08, 0.08, 0.2, 0.33, 0.77, 1.21, 1.68, 2.33, 2.56, 3.08, 3.78, 4.1, 4.33, 4.57, 4.65, 4.83, 5.06, 5.08, 5.12, 5.33, 5.33, 5.33, 5.33, 0]</v>
      </c>
      <c r="H214" s="37" t="s">
        <v>107</v>
      </c>
      <c r="I214" s="37" t="s">
        <v>111</v>
      </c>
      <c r="J214" s="37" t="s">
        <v>114</v>
      </c>
      <c r="K214" s="37" cm="1">
        <f t="array" ref="K214:BF214">TRANSPOSE(Sheet1!H3:H50)</f>
        <v>1.55</v>
      </c>
      <c r="L214" s="37">
        <v>1.58</v>
      </c>
      <c r="M214" s="37">
        <v>0.65</v>
      </c>
      <c r="N214" s="37">
        <v>0.05</v>
      </c>
      <c r="O214" s="37">
        <v>0.05</v>
      </c>
      <c r="P214" s="37">
        <v>0.08</v>
      </c>
      <c r="Q214" s="37">
        <v>0.09</v>
      </c>
      <c r="R214" s="37">
        <v>0.1</v>
      </c>
      <c r="S214" s="37">
        <v>0.09</v>
      </c>
      <c r="T214" s="37">
        <v>0.09</v>
      </c>
      <c r="U214" s="37">
        <v>0.09</v>
      </c>
      <c r="V214" s="37">
        <v>0.09</v>
      </c>
      <c r="W214" s="37">
        <v>0.09</v>
      </c>
      <c r="X214" s="37">
        <v>0.08</v>
      </c>
      <c r="Y214" s="37">
        <v>7.0000000000000007E-2</v>
      </c>
      <c r="Z214" s="37">
        <v>7.0000000000000007E-2</v>
      </c>
      <c r="AA214" s="37">
        <v>0.06</v>
      </c>
      <c r="AB214" s="37">
        <v>0.08</v>
      </c>
      <c r="AC214" s="37">
        <v>0.1</v>
      </c>
      <c r="AD214" s="37">
        <v>0.09</v>
      </c>
      <c r="AE214" s="37">
        <v>0.08</v>
      </c>
      <c r="AF214" s="37">
        <v>0.08</v>
      </c>
      <c r="AG214" s="37">
        <v>0.08</v>
      </c>
      <c r="AH214" s="37">
        <v>0.08</v>
      </c>
      <c r="AI214" s="37">
        <v>0.08</v>
      </c>
      <c r="AJ214" s="37">
        <v>0.08</v>
      </c>
      <c r="AK214" s="37">
        <v>0.2</v>
      </c>
      <c r="AL214" s="37">
        <v>0.33</v>
      </c>
      <c r="AM214" s="37">
        <v>0.77</v>
      </c>
      <c r="AN214" s="37">
        <v>1.21</v>
      </c>
      <c r="AO214" s="37">
        <v>1.68</v>
      </c>
      <c r="AP214" s="37">
        <v>2.33</v>
      </c>
      <c r="AQ214" s="37">
        <v>2.56</v>
      </c>
      <c r="AR214" s="37">
        <v>3.08</v>
      </c>
      <c r="AS214" s="37">
        <v>3.78</v>
      </c>
      <c r="AT214" s="37">
        <v>4.0999999999999996</v>
      </c>
      <c r="AU214" s="37">
        <v>4.33</v>
      </c>
      <c r="AV214" s="37">
        <v>4.57</v>
      </c>
      <c r="AW214" s="37">
        <v>4.6500000000000004</v>
      </c>
      <c r="AX214" s="37">
        <v>4.83</v>
      </c>
      <c r="AY214" s="37">
        <v>5.0599999999999996</v>
      </c>
      <c r="AZ214" s="37">
        <v>5.08</v>
      </c>
      <c r="BA214" s="37">
        <v>5.12</v>
      </c>
      <c r="BB214" s="37">
        <v>5.33</v>
      </c>
      <c r="BC214" s="37">
        <v>5.33</v>
      </c>
      <c r="BD214" s="37">
        <v>5.33</v>
      </c>
      <c r="BE214" s="37">
        <v>5.33</v>
      </c>
      <c r="BF214" s="37">
        <v>0</v>
      </c>
    </row>
    <row r="215" spans="2:58" s="37" customFormat="1"/>
    <row r="216" spans="2:58" s="37" customFormat="1">
      <c r="B216" s="37" t="str">
        <f>CHAR(34)&amp;I216&amp;CHAR(34)&amp;": "&amp;C216</f>
        <v>"label_names": {"UKR": {"label_1": "Інфляція споживчих цін, % (р-р)", "label_2": "Облікова ставка, %", "label_3": "США"}, "RU": {"label_1": "Потребительская инфляция, % (г-г)", "label_2": "Учетная ставка, %", "label_3": "США"}, "ENG": {"label_1": "Inflation, consumer prices, % (YoY)", "label_2": "Key rate, %", "label_3": "USA"}}</v>
      </c>
      <c r="C216" s="37" t="str">
        <f>"{"&amp;_xlfn.TEXTJOIN(", ",TRUE,D216:D223)&amp;"}"</f>
        <v>{"UKR": {"label_1": "Інфляція споживчих цін, % (р-р)", "label_2": "Облікова ставка, %", "label_3": "США"}, "RU": {"label_1": "Потребительская инфляция, % (г-г)", "label_2": "Учетная ставка, %", "label_3": "США"}, "ENG": {"label_1": "Inflation, consumer prices, % (YoY)", "label_2": "Key rate, %", "label_3": "USA"}}</v>
      </c>
      <c r="D216" s="37" t="str">
        <f>CHAR(34)&amp;J216&amp;CHAR(34)&amp;": "&amp;E216</f>
        <v>"UKR": {"label_1": "Інфляція споживчих цін, % (р-р)", "label_2": "Облікова ставка, %", "label_3": "США"}</v>
      </c>
      <c r="E216" s="37" t="str">
        <f>"{"&amp;_xlfn.TEXTJOIN(", ",TRUE,F216:F218)&amp;"}"</f>
        <v>{"label_1": "Інфляція споживчих цін, % (р-р)", "label_2": "Облікова ставка, %", "label_3": "США"}</v>
      </c>
      <c r="F216" s="37" t="str">
        <f>CHAR(34)&amp;K216&amp;CHAR(34)&amp;": "&amp;CHAR(34)&amp;L216&amp;CHAR(34)</f>
        <v>"label_1": "Інфляція споживчих цін, % (р-р)"</v>
      </c>
      <c r="H216" s="37" t="s">
        <v>107</v>
      </c>
      <c r="I216" s="37" t="s">
        <v>113</v>
      </c>
      <c r="J216" s="37" t="s">
        <v>14</v>
      </c>
      <c r="K216" s="37" t="s">
        <v>112</v>
      </c>
      <c r="L216" s="37" t="str">
        <f>Чарты!$Q$106</f>
        <v>Інфляція споживчих цін, % (р-р)</v>
      </c>
    </row>
    <row r="217" spans="2:58" s="37" customFormat="1">
      <c r="F217" s="37" t="str">
        <f t="shared" ref="F217" si="44">CHAR(34)&amp;K217&amp;CHAR(34)&amp;": "&amp;CHAR(34)&amp;L217&amp;CHAR(34)</f>
        <v>"label_2": "Облікова ставка, %"</v>
      </c>
      <c r="H217" s="37" t="s">
        <v>107</v>
      </c>
      <c r="I217" s="37" t="s">
        <v>113</v>
      </c>
      <c r="J217" s="37" t="s">
        <v>14</v>
      </c>
      <c r="K217" s="37" t="s">
        <v>114</v>
      </c>
      <c r="L217" s="37" t="str">
        <f>Чарты!$Q$107</f>
        <v>Облікова ставка, %</v>
      </c>
      <c r="AC217" s="3"/>
      <c r="AD217" s="3"/>
      <c r="AE217" s="3"/>
      <c r="AF217" s="3"/>
    </row>
    <row r="218" spans="2:58" s="37" customFormat="1">
      <c r="F218" s="37" t="str">
        <f t="shared" ref="F218" si="45">CHAR(34)&amp;K218&amp;CHAR(34)&amp;": "&amp;CHAR(34)&amp;L218&amp;CHAR(34)</f>
        <v>"label_3": "США"</v>
      </c>
      <c r="H218" s="37" t="s">
        <v>107</v>
      </c>
      <c r="I218" s="37" t="s">
        <v>113</v>
      </c>
      <c r="J218" s="37" t="s">
        <v>14</v>
      </c>
      <c r="K218" s="37" t="s">
        <v>116</v>
      </c>
      <c r="L218" s="37" t="str">
        <f>Чарты!Q105</f>
        <v>США</v>
      </c>
      <c r="AC218" s="3"/>
      <c r="AD218" s="3"/>
      <c r="AE218" s="3"/>
      <c r="AF218" s="3"/>
    </row>
    <row r="219" spans="2:58" s="37" customFormat="1">
      <c r="D219" s="37" t="str">
        <f>CHAR(34)&amp;J219&amp;CHAR(34)&amp;": "&amp;E219</f>
        <v>"RU": {"label_1": "Потребительская инфляция, % (г-г)", "label_2": "Учетная ставка, %", "label_3": "США"}</v>
      </c>
      <c r="E219" s="37" t="str">
        <f>"{"&amp;_xlfn.TEXTJOIN(", ",TRUE,F219:F221)&amp;"}"</f>
        <v>{"label_1": "Потребительская инфляция, % (г-г)", "label_2": "Учетная ставка, %", "label_3": "США"}</v>
      </c>
      <c r="F219" s="37" t="str">
        <f>CHAR(34)&amp;K219&amp;CHAR(34)&amp;": "&amp;CHAR(34)&amp;L219&amp;CHAR(34)</f>
        <v>"label_1": "Потребительская инфляция, % (г-г)"</v>
      </c>
      <c r="H219" s="37" t="s">
        <v>107</v>
      </c>
      <c r="I219" s="37" t="s">
        <v>113</v>
      </c>
      <c r="J219" s="37" t="s">
        <v>12</v>
      </c>
      <c r="K219" s="37" t="s">
        <v>112</v>
      </c>
      <c r="L219" s="37" t="str">
        <f>Чарты!$O$106</f>
        <v>Потребительская инфляция, % (г-г)</v>
      </c>
      <c r="AC219" s="3"/>
      <c r="AD219" s="3"/>
      <c r="AE219" s="3"/>
      <c r="AF219" s="3"/>
    </row>
    <row r="220" spans="2:58" s="37" customFormat="1">
      <c r="F220" s="37" t="str">
        <f>CHAR(34)&amp;K220&amp;CHAR(34)&amp;": "&amp;CHAR(34)&amp;L220&amp;CHAR(34)</f>
        <v>"label_2": "Учетная ставка, %"</v>
      </c>
      <c r="H220" s="37" t="s">
        <v>107</v>
      </c>
      <c r="I220" s="37" t="s">
        <v>113</v>
      </c>
      <c r="J220" s="37" t="s">
        <v>12</v>
      </c>
      <c r="K220" s="37" t="s">
        <v>114</v>
      </c>
      <c r="L220" s="37" t="str">
        <f>Чарты!$O$107</f>
        <v>Учетная ставка, %</v>
      </c>
    </row>
    <row r="221" spans="2:58" s="37" customFormat="1">
      <c r="F221" s="37" t="str">
        <f>CHAR(34)&amp;K221&amp;CHAR(34)&amp;": "&amp;CHAR(34)&amp;L221&amp;CHAR(34)</f>
        <v>"label_3": "США"</v>
      </c>
      <c r="H221" s="37" t="s">
        <v>107</v>
      </c>
      <c r="I221" s="37" t="s">
        <v>113</v>
      </c>
      <c r="J221" s="37" t="s">
        <v>12</v>
      </c>
      <c r="K221" s="37" t="s">
        <v>116</v>
      </c>
      <c r="L221" s="37" t="str">
        <f>Чарты!O105</f>
        <v>США</v>
      </c>
    </row>
    <row r="222" spans="2:58" s="37" customFormat="1">
      <c r="D222" s="37" t="str">
        <f>CHAR(34)&amp;J222&amp;CHAR(34)&amp;": "&amp;E222</f>
        <v>"ENG": {"label_1": "Inflation, consumer prices, % (YoY)", "label_2": "Key rate, %", "label_3": "USA"}</v>
      </c>
      <c r="E222" s="37" t="str">
        <f>"{"&amp;_xlfn.TEXTJOIN(", ",TRUE,F222:F224)&amp;"}"</f>
        <v>{"label_1": "Inflation, consumer prices, % (YoY)", "label_2": "Key rate, %", "label_3": "USA"}</v>
      </c>
      <c r="F222" s="37" t="str">
        <f t="shared" ref="F222" si="46">CHAR(34)&amp;K222&amp;CHAR(34)&amp;": "&amp;CHAR(34)&amp;L222&amp;CHAR(34)</f>
        <v>"label_1": "Inflation, consumer prices, % (YoY)"</v>
      </c>
      <c r="H222" s="37" t="s">
        <v>107</v>
      </c>
      <c r="I222" s="37" t="s">
        <v>113</v>
      </c>
      <c r="J222" s="37" t="s">
        <v>13</v>
      </c>
      <c r="K222" s="37" t="s">
        <v>112</v>
      </c>
      <c r="L222" s="37" t="str">
        <f>Чарты!$P$106</f>
        <v>Inflation, consumer prices, % (YoY)</v>
      </c>
    </row>
    <row r="223" spans="2:58" s="37" customFormat="1">
      <c r="F223" s="37" t="str">
        <f>CHAR(34)&amp;K223&amp;CHAR(34)&amp;": "&amp;CHAR(34)&amp;L223&amp;CHAR(34)</f>
        <v>"label_2": "Key rate, %"</v>
      </c>
      <c r="H223" s="37" t="s">
        <v>107</v>
      </c>
      <c r="I223" s="37" t="s">
        <v>113</v>
      </c>
      <c r="J223" s="37" t="s">
        <v>13</v>
      </c>
      <c r="K223" s="37" t="s">
        <v>114</v>
      </c>
      <c r="L223" s="37" t="str">
        <f>Чарты!$P$107</f>
        <v>Key rate, %</v>
      </c>
    </row>
    <row r="224" spans="2:58" s="37" customFormat="1">
      <c r="F224" s="37" t="str">
        <f>CHAR(34)&amp;K224&amp;CHAR(34)&amp;": "&amp;CHAR(34)&amp;L224&amp;CHAR(34)</f>
        <v>"label_3": "USA"</v>
      </c>
      <c r="H224" s="37" t="s">
        <v>107</v>
      </c>
      <c r="I224" s="37" t="s">
        <v>113</v>
      </c>
      <c r="J224" s="37" t="s">
        <v>13</v>
      </c>
      <c r="K224" s="37" t="s">
        <v>116</v>
      </c>
      <c r="L224" s="37" t="str">
        <f>Чарты!P105</f>
        <v>USA</v>
      </c>
    </row>
    <row r="225" spans="2:11" s="37" customFormat="1" ht="16.899999999999999" customHeight="1"/>
    <row r="226" spans="2:11" s="37" customFormat="1">
      <c r="B226" s="37" t="str">
        <f>CHAR(34)&amp;I226&amp;CHAR(34)&amp;": "&amp;C226</f>
        <v>"source": {"RU": "Источник: НБУ, Eurostat, fred.stlouisfed.org", "ENG": "Source: NBU, Eurostat, fred.stlouisfed.org", "UKR": "Джерело: НБУ, Eurostat, fred.stlouisfed.org"}</v>
      </c>
      <c r="C226" s="37" t="str">
        <f>"{"&amp;_xlfn.TEXTJOIN(", ",TRUE,F226:F228)&amp;"}"</f>
        <v>{"RU": "Источник: НБУ, Eurostat, fred.stlouisfed.org", "ENG": "Source: NBU, Eurostat, fred.stlouisfed.org", "UKR": "Джерело: НБУ, Eurostat, fred.stlouisfed.org"}</v>
      </c>
      <c r="F226" s="37" t="str">
        <f>CHAR(34)&amp;J226&amp;CHAR(34)&amp;": "&amp;CHAR(34)&amp;K226&amp;CHAR(34)</f>
        <v>"RU": "Источник: НБУ, Eurostat, fred.stlouisfed.org"</v>
      </c>
      <c r="H226" s="37" t="s">
        <v>107</v>
      </c>
      <c r="I226" s="37" t="s">
        <v>115</v>
      </c>
      <c r="J226" s="37" t="s">
        <v>12</v>
      </c>
      <c r="K226" s="13" t="str">
        <f>Чарты!$M$109</f>
        <v>Источник: НБУ, Eurostat, fred.stlouisfed.org</v>
      </c>
    </row>
    <row r="227" spans="2:11" s="37" customFormat="1">
      <c r="F227" s="37" t="str">
        <f t="shared" ref="F227:F228" si="47">CHAR(34)&amp;J227&amp;CHAR(34)&amp;": "&amp;CHAR(34)&amp;K227&amp;CHAR(34)</f>
        <v>"ENG": "Source: NBU, Eurostat, fred.stlouisfed.org"</v>
      </c>
      <c r="H227" s="37" t="s">
        <v>107</v>
      </c>
      <c r="I227" s="37" t="s">
        <v>115</v>
      </c>
      <c r="J227" s="37" t="s">
        <v>13</v>
      </c>
      <c r="K227" s="13" t="str">
        <f>Чарты!$M$110</f>
        <v>Source: NBU, Eurostat, fred.stlouisfed.org</v>
      </c>
    </row>
    <row r="228" spans="2:11" s="37" customFormat="1">
      <c r="F228" s="37" t="str">
        <f t="shared" si="47"/>
        <v>"UKR": "Джерело: НБУ, Eurostat, fred.stlouisfed.org"</v>
      </c>
      <c r="H228" s="37" t="s">
        <v>107</v>
      </c>
      <c r="I228" s="37" t="s">
        <v>115</v>
      </c>
      <c r="J228" s="37" t="s">
        <v>14</v>
      </c>
      <c r="K228" s="13" t="str">
        <f>Чарты!$M$111</f>
        <v>Джерело: НБУ, Eurostat, fred.stlouisfed.org</v>
      </c>
    </row>
    <row r="229" spans="2:11" s="37" customFormat="1"/>
  </sheetData>
  <autoFilter ref="A2:BF229" xr:uid="{1196BDE8-9A20-4C2E-B589-E8A5F4ACE550}"/>
  <phoneticPr fontId="6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8FC7-8D59-4ED2-ADBE-8A523E2315D2}">
  <dimension ref="A2:L21"/>
  <sheetViews>
    <sheetView zoomScale="71" zoomScaleNormal="85" workbookViewId="0">
      <selection activeCell="A4" sqref="A4"/>
    </sheetView>
  </sheetViews>
  <sheetFormatPr defaultRowHeight="18"/>
  <cols>
    <col min="1" max="1" width="15.3984375" customWidth="1"/>
    <col min="2" max="2" width="15.59765625" customWidth="1"/>
    <col min="3" max="4" width="11.59765625" customWidth="1"/>
    <col min="5" max="5" width="26.8984375" customWidth="1"/>
  </cols>
  <sheetData>
    <row r="2" spans="1:12" s="5" customFormat="1">
      <c r="A2" s="54" t="s">
        <v>32</v>
      </c>
      <c r="B2" s="54"/>
      <c r="C2" s="54"/>
      <c r="D2" s="54"/>
      <c r="E2" s="54"/>
      <c r="F2" s="54"/>
      <c r="G2" s="53" t="s">
        <v>11</v>
      </c>
      <c r="H2" s="53"/>
    </row>
    <row r="3" spans="1:12" s="5" customFormat="1" ht="18.75">
      <c r="G3" s="30" t="s">
        <v>12</v>
      </c>
      <c r="H3" s="12" t="s">
        <v>104</v>
      </c>
    </row>
    <row r="4" spans="1:12" s="5" customFormat="1" ht="18.75">
      <c r="G4" s="30" t="s">
        <v>13</v>
      </c>
      <c r="H4" s="12" t="s">
        <v>105</v>
      </c>
    </row>
    <row r="5" spans="1:12" s="5" customFormat="1" ht="21.6" customHeight="1">
      <c r="A5" s="58"/>
      <c r="B5" s="58" t="s">
        <v>45</v>
      </c>
      <c r="C5" s="58" t="s">
        <v>46</v>
      </c>
      <c r="D5" s="58"/>
      <c r="E5" s="58" t="s">
        <v>47</v>
      </c>
      <c r="G5" s="30" t="s">
        <v>14</v>
      </c>
      <c r="H5" s="12" t="s">
        <v>106</v>
      </c>
    </row>
    <row r="6" spans="1:12" s="5" customFormat="1" ht="21.6" customHeight="1">
      <c r="A6" s="58"/>
      <c r="B6" s="58"/>
      <c r="C6" s="32" t="s">
        <v>39</v>
      </c>
      <c r="D6" s="32" t="s">
        <v>38</v>
      </c>
      <c r="E6" s="58"/>
    </row>
    <row r="7" spans="1:12" s="5" customFormat="1">
      <c r="A7" s="33" t="s">
        <v>102</v>
      </c>
      <c r="B7" s="34">
        <v>0.16</v>
      </c>
      <c r="C7" s="34">
        <v>0.16</v>
      </c>
      <c r="D7" s="34">
        <v>0.2</v>
      </c>
      <c r="E7" s="34">
        <v>0.22</v>
      </c>
    </row>
    <row r="8" spans="1:12" s="5" customFormat="1">
      <c r="A8" s="33" t="s">
        <v>49</v>
      </c>
      <c r="B8" s="55">
        <v>-0.01</v>
      </c>
      <c r="C8" s="56"/>
      <c r="D8" s="56"/>
      <c r="E8" s="57"/>
    </row>
    <row r="9" spans="1:12" s="5" customFormat="1">
      <c r="A9" s="33" t="s">
        <v>48</v>
      </c>
      <c r="B9" s="34">
        <v>0.15</v>
      </c>
      <c r="C9" s="34">
        <v>0.15</v>
      </c>
      <c r="D9" s="34">
        <v>0.19</v>
      </c>
      <c r="E9" s="34">
        <v>0.21</v>
      </c>
    </row>
    <row r="10" spans="1:12" s="5" customFormat="1"/>
    <row r="11" spans="1:12" s="5" customFormat="1" ht="25.15" customHeight="1">
      <c r="A11" s="58"/>
      <c r="B11" s="58" t="s">
        <v>50</v>
      </c>
      <c r="C11" s="58" t="s">
        <v>51</v>
      </c>
      <c r="D11" s="58"/>
      <c r="E11" s="58" t="s">
        <v>52</v>
      </c>
      <c r="G11" s="53" t="s">
        <v>15</v>
      </c>
      <c r="H11" s="53"/>
    </row>
    <row r="12" spans="1:12" s="5" customFormat="1">
      <c r="A12" s="58"/>
      <c r="B12" s="58"/>
      <c r="C12" s="32" t="s">
        <v>39</v>
      </c>
      <c r="D12" s="32" t="s">
        <v>38</v>
      </c>
      <c r="E12" s="58"/>
      <c r="G12" s="30" t="s">
        <v>12</v>
      </c>
      <c r="H12" s="13" t="s">
        <v>23</v>
      </c>
    </row>
    <row r="13" spans="1:12" s="5" customFormat="1">
      <c r="A13" s="33" t="s">
        <v>102</v>
      </c>
      <c r="B13" s="34">
        <v>0.16</v>
      </c>
      <c r="C13" s="34">
        <v>0.16</v>
      </c>
      <c r="D13" s="34">
        <v>0.2</v>
      </c>
      <c r="E13" s="34">
        <v>0.22</v>
      </c>
      <c r="G13" s="30" t="s">
        <v>13</v>
      </c>
      <c r="H13" s="13" t="s">
        <v>24</v>
      </c>
    </row>
    <row r="14" spans="1:12">
      <c r="A14" s="33" t="s">
        <v>53</v>
      </c>
      <c r="B14" s="55">
        <v>-0.01</v>
      </c>
      <c r="C14" s="56"/>
      <c r="D14" s="56"/>
      <c r="E14" s="57"/>
      <c r="F14" s="5"/>
      <c r="G14" s="30" t="s">
        <v>14</v>
      </c>
      <c r="H14" s="13" t="s">
        <v>25</v>
      </c>
      <c r="I14" s="5"/>
      <c r="J14" s="5"/>
      <c r="K14" s="5"/>
      <c r="L14" s="5"/>
    </row>
    <row r="15" spans="1:12">
      <c r="A15" s="33" t="s">
        <v>54</v>
      </c>
      <c r="B15" s="34">
        <v>0.15</v>
      </c>
      <c r="C15" s="34">
        <v>0.15</v>
      </c>
      <c r="D15" s="34">
        <v>0.19</v>
      </c>
      <c r="E15" s="34">
        <v>0.21</v>
      </c>
    </row>
    <row r="17" spans="1:5" ht="22.15" customHeight="1">
      <c r="A17" s="58"/>
      <c r="B17" s="58" t="s">
        <v>55</v>
      </c>
      <c r="C17" s="58" t="s">
        <v>56</v>
      </c>
      <c r="D17" s="58"/>
      <c r="E17" s="58" t="s">
        <v>57</v>
      </c>
    </row>
    <row r="18" spans="1:5">
      <c r="A18" s="58"/>
      <c r="B18" s="58"/>
      <c r="C18" s="32" t="s">
        <v>39</v>
      </c>
      <c r="D18" s="32" t="s">
        <v>38</v>
      </c>
      <c r="E18" s="58"/>
    </row>
    <row r="19" spans="1:5">
      <c r="A19" s="33" t="s">
        <v>103</v>
      </c>
      <c r="B19" s="34">
        <v>0.16</v>
      </c>
      <c r="C19" s="34">
        <v>0.16</v>
      </c>
      <c r="D19" s="34">
        <v>0.2</v>
      </c>
      <c r="E19" s="34">
        <v>0.22</v>
      </c>
    </row>
    <row r="20" spans="1:5">
      <c r="A20" s="33" t="s">
        <v>58</v>
      </c>
      <c r="B20" s="55">
        <v>-0.01</v>
      </c>
      <c r="C20" s="56"/>
      <c r="D20" s="56"/>
      <c r="E20" s="57"/>
    </row>
    <row r="21" spans="1:5">
      <c r="A21" s="33" t="s">
        <v>59</v>
      </c>
      <c r="B21" s="34">
        <v>0.15</v>
      </c>
      <c r="C21" s="34">
        <v>0.15</v>
      </c>
      <c r="D21" s="34">
        <v>0.19</v>
      </c>
      <c r="E21" s="34">
        <v>0.21</v>
      </c>
    </row>
  </sheetData>
  <mergeCells count="18">
    <mergeCell ref="C17:D17"/>
    <mergeCell ref="E17:E18"/>
    <mergeCell ref="B14:E14"/>
    <mergeCell ref="B20:E20"/>
    <mergeCell ref="A17:A18"/>
    <mergeCell ref="A2:F2"/>
    <mergeCell ref="G2:H2"/>
    <mergeCell ref="G11:H11"/>
    <mergeCell ref="C5:D5"/>
    <mergeCell ref="B5:B6"/>
    <mergeCell ref="E5:E6"/>
    <mergeCell ref="A5:A6"/>
    <mergeCell ref="A11:A12"/>
    <mergeCell ref="B11:B12"/>
    <mergeCell ref="B8:E8"/>
    <mergeCell ref="C11:D11"/>
    <mergeCell ref="E11:E12"/>
    <mergeCell ref="B17:B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topLeftCell="A6" zoomScale="69" zoomScaleNormal="85" workbookViewId="0">
      <selection activeCell="M31" sqref="M31"/>
    </sheetView>
  </sheetViews>
  <sheetFormatPr defaultRowHeight="18"/>
  <cols>
    <col min="1" max="1" width="10.09765625" customWidth="1"/>
    <col min="2" max="2" width="18.3984375" customWidth="1"/>
    <col min="3" max="3" width="14.796875" customWidth="1"/>
  </cols>
  <sheetData>
    <row r="1" spans="1:14">
      <c r="A1" s="47"/>
      <c r="B1" s="19" t="s">
        <v>0</v>
      </c>
      <c r="C1" s="19" t="s">
        <v>1</v>
      </c>
      <c r="D1" s="19" t="s">
        <v>2</v>
      </c>
      <c r="E1" s="19"/>
      <c r="F1" s="19" t="s">
        <v>39</v>
      </c>
      <c r="G1" s="19" t="s">
        <v>38</v>
      </c>
    </row>
    <row r="2" spans="1:14" s="5" customFormat="1">
      <c r="A2" s="36">
        <v>43831</v>
      </c>
      <c r="B2" s="16">
        <v>56.766727490983179</v>
      </c>
      <c r="C2" s="3">
        <v>166.1722380952381</v>
      </c>
      <c r="D2" s="3">
        <v>44.869199456456478</v>
      </c>
      <c r="E2" s="3"/>
    </row>
    <row r="3" spans="1:14" s="5" customFormat="1">
      <c r="A3" s="36">
        <v>43862</v>
      </c>
      <c r="B3" s="16">
        <v>61.224348628817616</v>
      </c>
      <c r="C3" s="3">
        <v>177.59171428571429</v>
      </c>
      <c r="D3" s="3">
        <v>44.654324359599514</v>
      </c>
      <c r="E3" s="3"/>
    </row>
    <row r="4" spans="1:14" s="5" customFormat="1">
      <c r="A4" s="36">
        <v>43891</v>
      </c>
      <c r="B4" s="16">
        <v>57.365330293088576</v>
      </c>
      <c r="C4" s="3">
        <v>148.65033333333335</v>
      </c>
      <c r="D4" s="3">
        <v>49.259232127199532</v>
      </c>
      <c r="E4" s="3"/>
    </row>
    <row r="5" spans="1:14" s="5" customFormat="1">
      <c r="A5" s="36">
        <v>43922</v>
      </c>
      <c r="B5" s="16">
        <v>56.497913763699522</v>
      </c>
      <c r="C5" s="3">
        <v>135.8907142857143</v>
      </c>
      <c r="D5" s="3">
        <v>41.454094663553334</v>
      </c>
      <c r="E5" s="3"/>
    </row>
    <row r="6" spans="1:14" s="5" customFormat="1">
      <c r="A6" s="36">
        <v>43952</v>
      </c>
      <c r="B6" s="16">
        <v>54.774380573605256</v>
      </c>
      <c r="C6" s="3">
        <v>132.7842</v>
      </c>
      <c r="D6" s="3">
        <v>46.906632819526841</v>
      </c>
      <c r="E6" s="3"/>
    </row>
    <row r="7" spans="1:14" s="5" customFormat="1">
      <c r="A7" s="36">
        <v>43983</v>
      </c>
      <c r="B7" s="16">
        <v>53.62170010483301</v>
      </c>
      <c r="C7" s="3">
        <v>134.9478</v>
      </c>
      <c r="D7" s="3">
        <v>46.594608517928492</v>
      </c>
      <c r="E7" s="3"/>
    </row>
    <row r="8" spans="1:14" s="5" customFormat="1">
      <c r="A8" s="36">
        <v>44013</v>
      </c>
      <c r="B8" s="16">
        <v>51.182126669499567</v>
      </c>
      <c r="C8" s="3">
        <v>102.53721739130435</v>
      </c>
      <c r="D8" s="3">
        <v>47.005984080895217</v>
      </c>
      <c r="E8" s="3"/>
    </row>
    <row r="9" spans="1:14" s="5" customFormat="1">
      <c r="A9" s="36">
        <v>44044</v>
      </c>
      <c r="B9" s="16">
        <v>54.243105414814998</v>
      </c>
      <c r="C9" s="3">
        <v>102.82889999999999</v>
      </c>
      <c r="D9" s="3">
        <v>51.611219100433495</v>
      </c>
      <c r="E9" s="3"/>
    </row>
    <row r="10" spans="1:14" s="5" customFormat="1">
      <c r="A10" s="36">
        <v>44075</v>
      </c>
      <c r="B10" s="16">
        <v>53.554711202739085</v>
      </c>
      <c r="C10" s="3">
        <v>110.46104545454546</v>
      </c>
      <c r="D10" s="3">
        <v>54.972295869375444</v>
      </c>
      <c r="E10" s="3"/>
    </row>
    <row r="11" spans="1:14" s="5" customFormat="1">
      <c r="A11" s="36">
        <v>44105</v>
      </c>
      <c r="B11" s="16">
        <v>52.516851601055237</v>
      </c>
      <c r="C11" s="3">
        <v>116.93577272727272</v>
      </c>
      <c r="D11" s="3">
        <v>57.594065605991418</v>
      </c>
      <c r="E11" s="3"/>
    </row>
    <row r="12" spans="1:14" s="5" customFormat="1">
      <c r="A12" s="36">
        <v>44136</v>
      </c>
      <c r="B12" s="16">
        <v>54.308626997006655</v>
      </c>
      <c r="C12" s="3">
        <v>109.90328571428572</v>
      </c>
      <c r="D12" s="3">
        <v>69.425483679824268</v>
      </c>
      <c r="E12" s="3"/>
    </row>
    <row r="13" spans="1:14" s="5" customFormat="1">
      <c r="A13" s="36">
        <v>44166</v>
      </c>
      <c r="B13" s="16">
        <v>57.959565351464555</v>
      </c>
      <c r="C13" s="3">
        <v>113.02990909090909</v>
      </c>
      <c r="D13" s="3">
        <v>87.985085748467753</v>
      </c>
      <c r="E13" s="3"/>
    </row>
    <row r="14" spans="1:14">
      <c r="A14" s="36">
        <v>44197</v>
      </c>
      <c r="B14" s="16">
        <v>56.990454464098896</v>
      </c>
      <c r="C14" s="3">
        <v>133.63131578947369</v>
      </c>
      <c r="D14" s="3">
        <v>100.51954398412208</v>
      </c>
      <c r="E14" s="3">
        <f>SUM(B14:C14)</f>
        <v>190.62177025357258</v>
      </c>
    </row>
    <row r="15" spans="1:14">
      <c r="A15" s="36">
        <v>44228</v>
      </c>
      <c r="B15" s="16">
        <v>54.788174411073484</v>
      </c>
      <c r="C15" s="3">
        <v>137.61324999999999</v>
      </c>
      <c r="D15" s="3">
        <v>101.96971486677249</v>
      </c>
      <c r="E15" s="3">
        <f t="shared" ref="E15:E34" si="0">SUM(B15:C15)</f>
        <v>192.40142441107349</v>
      </c>
    </row>
    <row r="16" spans="1:14">
      <c r="A16" s="36">
        <v>44256</v>
      </c>
      <c r="B16" s="16">
        <v>55.954302989911817</v>
      </c>
      <c r="C16" s="3">
        <v>134.85445454545456</v>
      </c>
      <c r="D16" s="3">
        <v>103.9682680301505</v>
      </c>
      <c r="E16" s="3">
        <f t="shared" si="0"/>
        <v>190.80875753536637</v>
      </c>
      <c r="N16" t="s">
        <v>3</v>
      </c>
    </row>
    <row r="17" spans="1:12">
      <c r="A17" s="36">
        <v>44287</v>
      </c>
      <c r="B17" s="16">
        <v>55.461601169338628</v>
      </c>
      <c r="C17" s="3">
        <v>149.08227272727274</v>
      </c>
      <c r="D17" s="3">
        <v>105.07015601914321</v>
      </c>
      <c r="E17" s="3">
        <f t="shared" si="0"/>
        <v>204.54387389661136</v>
      </c>
      <c r="F17" s="3">
        <f t="shared" ref="F17:F39" si="1">C17-G17</f>
        <v>149.08227272727274</v>
      </c>
      <c r="G17" s="2"/>
    </row>
    <row r="18" spans="1:12">
      <c r="A18" s="36">
        <v>44317</v>
      </c>
      <c r="B18" s="16">
        <v>55.218313997203879</v>
      </c>
      <c r="C18" s="3">
        <v>148.34261111111113</v>
      </c>
      <c r="D18" s="3">
        <v>107.35258326614112</v>
      </c>
      <c r="E18" s="3">
        <f t="shared" si="0"/>
        <v>203.56092510831502</v>
      </c>
      <c r="F18" s="3">
        <f t="shared" si="1"/>
        <v>148.34261111111113</v>
      </c>
      <c r="L18" s="3">
        <f t="shared" ref="L18:L39" si="2">F18-F17</f>
        <v>-0.7396616161616123</v>
      </c>
    </row>
    <row r="19" spans="1:12">
      <c r="A19" s="36">
        <v>44348</v>
      </c>
      <c r="B19" s="16">
        <v>57.911952590780992</v>
      </c>
      <c r="C19" s="3">
        <v>155.79435000000001</v>
      </c>
      <c r="D19" s="3">
        <v>113.7412115915465</v>
      </c>
      <c r="E19" s="3">
        <f t="shared" si="0"/>
        <v>213.70630259078101</v>
      </c>
      <c r="F19" s="3">
        <f t="shared" si="1"/>
        <v>155.79435000000001</v>
      </c>
      <c r="L19" s="3">
        <f t="shared" si="2"/>
        <v>7.4517388888888831</v>
      </c>
    </row>
    <row r="20" spans="1:12">
      <c r="A20" s="36">
        <v>44378</v>
      </c>
      <c r="B20" s="16">
        <v>54.858787384477729</v>
      </c>
      <c r="C20" s="3">
        <v>160.63095454545456</v>
      </c>
      <c r="D20" s="3">
        <v>119.15671227447278</v>
      </c>
      <c r="E20" s="3">
        <f t="shared" si="0"/>
        <v>215.48974192993228</v>
      </c>
      <c r="F20" s="3">
        <f t="shared" si="1"/>
        <v>160.63095454545456</v>
      </c>
      <c r="L20" s="3">
        <f t="shared" si="2"/>
        <v>4.8366045454545485</v>
      </c>
    </row>
    <row r="21" spans="1:12">
      <c r="A21" s="36">
        <v>44409</v>
      </c>
      <c r="B21" s="16">
        <v>58.028755255591904</v>
      </c>
      <c r="C21" s="3">
        <v>142.02028571428571</v>
      </c>
      <c r="D21" s="3">
        <v>120.9679564036595</v>
      </c>
      <c r="E21" s="3">
        <f t="shared" si="0"/>
        <v>200.04904096987761</v>
      </c>
      <c r="F21" s="3">
        <f t="shared" si="1"/>
        <v>142.02028571428571</v>
      </c>
      <c r="L21" s="3">
        <f t="shared" si="2"/>
        <v>-18.610668831168852</v>
      </c>
    </row>
    <row r="22" spans="1:12">
      <c r="A22" s="36">
        <v>44440</v>
      </c>
      <c r="B22" s="16">
        <v>53.753613938855914</v>
      </c>
      <c r="C22" s="3">
        <v>128.40995454545455</v>
      </c>
      <c r="D22" s="3">
        <v>123.08396891084276</v>
      </c>
      <c r="E22" s="3">
        <f t="shared" si="0"/>
        <v>182.16356848431047</v>
      </c>
      <c r="F22" s="3">
        <f t="shared" si="1"/>
        <v>128.40995454545455</v>
      </c>
      <c r="L22" s="3">
        <f t="shared" si="2"/>
        <v>-13.610331168831152</v>
      </c>
    </row>
    <row r="23" spans="1:12">
      <c r="A23" s="36">
        <v>44470</v>
      </c>
      <c r="B23" s="16">
        <v>55.337981151429993</v>
      </c>
      <c r="C23" s="3">
        <v>152.71895000000001</v>
      </c>
      <c r="D23" s="3">
        <v>123.25268970335803</v>
      </c>
      <c r="E23" s="3">
        <f t="shared" si="0"/>
        <v>208.05693115143001</v>
      </c>
      <c r="F23" s="3">
        <f t="shared" si="1"/>
        <v>152.71895000000001</v>
      </c>
      <c r="L23" s="3">
        <f t="shared" si="2"/>
        <v>24.308995454545453</v>
      </c>
    </row>
    <row r="24" spans="1:12">
      <c r="A24" s="36">
        <v>44501</v>
      </c>
      <c r="B24" s="16">
        <v>55.232786165184088</v>
      </c>
      <c r="C24" s="3">
        <v>157.69336363636364</v>
      </c>
      <c r="D24" s="3">
        <v>123.23142313631726</v>
      </c>
      <c r="E24" s="3">
        <f t="shared" si="0"/>
        <v>212.92614980154772</v>
      </c>
      <c r="F24" s="3">
        <f t="shared" si="1"/>
        <v>157.69336363636364</v>
      </c>
      <c r="L24" s="3">
        <f t="shared" si="2"/>
        <v>4.9744136363636358</v>
      </c>
    </row>
    <row r="25" spans="1:12">
      <c r="A25" s="36">
        <v>44531</v>
      </c>
      <c r="B25" s="16">
        <v>52.609393065395459</v>
      </c>
      <c r="C25" s="3">
        <v>144.24859090909092</v>
      </c>
      <c r="D25" s="3">
        <v>124.70607250000005</v>
      </c>
      <c r="E25" s="3">
        <f t="shared" si="0"/>
        <v>196.85798397448639</v>
      </c>
      <c r="F25" s="3">
        <f t="shared" si="1"/>
        <v>144.24859090909092</v>
      </c>
      <c r="L25" s="3">
        <f t="shared" si="2"/>
        <v>-13.444772727272721</v>
      </c>
    </row>
    <row r="26" spans="1:12">
      <c r="A26" s="36">
        <v>44562</v>
      </c>
      <c r="B26" s="16">
        <v>54.709525013174222</v>
      </c>
      <c r="C26" s="3">
        <v>155.61378947368422</v>
      </c>
      <c r="D26" s="3">
        <v>124.56458433374527</v>
      </c>
      <c r="E26" s="3">
        <f t="shared" si="0"/>
        <v>210.32331448685844</v>
      </c>
      <c r="F26" s="3">
        <f t="shared" si="1"/>
        <v>155.61378947368422</v>
      </c>
      <c r="L26" s="3">
        <f t="shared" si="2"/>
        <v>11.3651985645933</v>
      </c>
    </row>
    <row r="27" spans="1:12">
      <c r="A27" s="36">
        <v>44593</v>
      </c>
      <c r="B27" s="16">
        <v>61.747687642128497</v>
      </c>
      <c r="C27" s="3">
        <v>119.53280000000001</v>
      </c>
      <c r="D27" s="3">
        <v>128.95098762933003</v>
      </c>
      <c r="E27" s="3">
        <f t="shared" si="0"/>
        <v>181.28048764212849</v>
      </c>
      <c r="F27" s="3">
        <f t="shared" si="1"/>
        <v>119.53280000000001</v>
      </c>
      <c r="L27" s="3">
        <f t="shared" si="2"/>
        <v>-36.080989473684212</v>
      </c>
    </row>
    <row r="28" spans="1:12">
      <c r="A28" s="36">
        <v>44621</v>
      </c>
      <c r="B28" s="16">
        <v>67.348832483074588</v>
      </c>
      <c r="C28" s="3">
        <v>142.97420833333334</v>
      </c>
      <c r="D28" s="3">
        <v>174.86061090836401</v>
      </c>
      <c r="E28" s="3">
        <f t="shared" si="0"/>
        <v>210.32304081640791</v>
      </c>
      <c r="F28" s="3">
        <f t="shared" si="1"/>
        <v>142.97420833333334</v>
      </c>
      <c r="L28" s="3">
        <f t="shared" si="2"/>
        <v>23.441408333333328</v>
      </c>
    </row>
    <row r="29" spans="1:12">
      <c r="A29" s="36">
        <v>44652</v>
      </c>
      <c r="B29" s="16">
        <v>52.013630798259996</v>
      </c>
      <c r="C29" s="3">
        <v>172.59554999999997</v>
      </c>
      <c r="D29" s="3">
        <v>156.45635369916144</v>
      </c>
      <c r="E29" s="3">
        <f t="shared" si="0"/>
        <v>224.60918079825996</v>
      </c>
      <c r="F29" s="3">
        <f t="shared" si="1"/>
        <v>172.59554999999997</v>
      </c>
      <c r="L29" s="3">
        <f t="shared" si="2"/>
        <v>29.621341666666638</v>
      </c>
    </row>
    <row r="30" spans="1:12">
      <c r="A30" s="36">
        <v>44682</v>
      </c>
      <c r="B30" s="16">
        <v>52.332128844660005</v>
      </c>
      <c r="C30" s="3">
        <v>181.33199999999999</v>
      </c>
      <c r="D30" s="3">
        <v>144.53537718181821</v>
      </c>
      <c r="E30" s="3">
        <f t="shared" si="0"/>
        <v>233.66412884466001</v>
      </c>
      <c r="F30" s="3">
        <f t="shared" si="1"/>
        <v>181.33199999999999</v>
      </c>
      <c r="L30" s="3">
        <f t="shared" si="2"/>
        <v>8.7364500000000191</v>
      </c>
    </row>
    <row r="31" spans="1:12">
      <c r="A31" s="36">
        <v>44713</v>
      </c>
      <c r="B31" s="16">
        <v>57.291026755096816</v>
      </c>
      <c r="C31" s="3">
        <v>176.94835</v>
      </c>
      <c r="D31" s="3">
        <v>131.20132881818179</v>
      </c>
      <c r="E31" s="3">
        <f t="shared" si="0"/>
        <v>234.23937675509683</v>
      </c>
      <c r="F31" s="3">
        <f t="shared" si="1"/>
        <v>176.94835</v>
      </c>
      <c r="L31" s="3">
        <f t="shared" si="2"/>
        <v>-4.3836499999999887</v>
      </c>
    </row>
    <row r="32" spans="1:12">
      <c r="A32" s="36">
        <v>44743</v>
      </c>
      <c r="B32" s="16">
        <v>54.018407046434284</v>
      </c>
      <c r="C32" s="3">
        <v>179.15788888888886</v>
      </c>
      <c r="D32" s="3">
        <v>119.07739583798617</v>
      </c>
      <c r="E32" s="3">
        <f t="shared" si="0"/>
        <v>233.17629593532314</v>
      </c>
      <c r="F32" s="3">
        <f t="shared" si="1"/>
        <v>179.15788888888886</v>
      </c>
      <c r="L32" s="3">
        <f t="shared" si="2"/>
        <v>2.2095388888888579</v>
      </c>
    </row>
    <row r="33" spans="1:12">
      <c r="A33" s="36">
        <v>44774</v>
      </c>
      <c r="B33" s="16">
        <v>62.738509306714356</v>
      </c>
      <c r="C33" s="3">
        <v>197.66168181818182</v>
      </c>
      <c r="D33" s="3">
        <v>110.90004036798739</v>
      </c>
      <c r="E33" s="3">
        <f t="shared" si="0"/>
        <v>260.4001911248962</v>
      </c>
      <c r="F33" s="3">
        <f t="shared" si="1"/>
        <v>197.66168181818182</v>
      </c>
      <c r="L33" s="3">
        <f t="shared" si="2"/>
        <v>18.503792929292956</v>
      </c>
    </row>
    <row r="34" spans="1:12">
      <c r="A34" s="36">
        <v>44805</v>
      </c>
      <c r="B34" s="16">
        <v>68.096955667408182</v>
      </c>
      <c r="C34" s="3">
        <v>250.31238095238095</v>
      </c>
      <c r="D34" s="3">
        <v>102.63554197562317</v>
      </c>
      <c r="E34" s="3">
        <f t="shared" si="0"/>
        <v>318.40933661978914</v>
      </c>
      <c r="F34" s="3">
        <f t="shared" si="1"/>
        <v>250.31238095238095</v>
      </c>
      <c r="L34" s="3">
        <f t="shared" si="2"/>
        <v>52.65069913419913</v>
      </c>
    </row>
    <row r="35" spans="1:12">
      <c r="A35" s="36">
        <v>44835</v>
      </c>
      <c r="B35" s="16">
        <v>70.346877862956191</v>
      </c>
      <c r="C35" s="3">
        <v>285.39528571428576</v>
      </c>
      <c r="D35" s="3">
        <v>94.101486571428538</v>
      </c>
      <c r="E35" s="3">
        <f>SUM(B35:C35)</f>
        <v>355.74216357724197</v>
      </c>
      <c r="F35" s="3">
        <f t="shared" si="1"/>
        <v>285.39528571428576</v>
      </c>
      <c r="L35" s="3">
        <f t="shared" si="2"/>
        <v>35.082904761904814</v>
      </c>
    </row>
    <row r="36" spans="1:12">
      <c r="A36" s="36">
        <v>44866</v>
      </c>
      <c r="B36" s="16">
        <v>69.2</v>
      </c>
      <c r="C36" s="3">
        <v>343.3</v>
      </c>
      <c r="D36" s="3">
        <v>83.5</v>
      </c>
      <c r="E36" s="3">
        <f>SUM(B36:C36)</f>
        <v>412.5</v>
      </c>
      <c r="F36" s="3">
        <f t="shared" si="1"/>
        <v>343.3</v>
      </c>
      <c r="L36" s="3">
        <f t="shared" si="2"/>
        <v>57.904714285714249</v>
      </c>
    </row>
    <row r="37" spans="1:12">
      <c r="A37" s="36">
        <v>44896</v>
      </c>
      <c r="B37" s="16">
        <v>77.599999999999994</v>
      </c>
      <c r="C37" s="3">
        <v>397</v>
      </c>
      <c r="D37" s="3">
        <v>73.5</v>
      </c>
      <c r="E37" s="3">
        <f>SUM(B37:C37)</f>
        <v>474.6</v>
      </c>
      <c r="F37" s="3">
        <f t="shared" si="1"/>
        <v>397</v>
      </c>
      <c r="L37" s="3">
        <f t="shared" si="2"/>
        <v>53.699999999999989</v>
      </c>
    </row>
    <row r="38" spans="1:12">
      <c r="A38" s="36">
        <v>44927</v>
      </c>
      <c r="B38" s="16">
        <v>107.1</v>
      </c>
      <c r="C38" s="3">
        <v>410.4</v>
      </c>
      <c r="D38" s="3">
        <v>68.599999999999994</v>
      </c>
      <c r="E38" s="3">
        <f>SUM(B38:C38)</f>
        <v>517.5</v>
      </c>
      <c r="F38" s="3">
        <f t="shared" si="1"/>
        <v>410.4</v>
      </c>
      <c r="L38" s="3">
        <f t="shared" si="2"/>
        <v>13.399999999999977</v>
      </c>
    </row>
    <row r="39" spans="1:12">
      <c r="A39" s="36">
        <v>44958</v>
      </c>
      <c r="B39" s="16">
        <v>160.1</v>
      </c>
      <c r="C39" s="3">
        <v>341.1</v>
      </c>
      <c r="D39" s="3">
        <v>64.599999999999994</v>
      </c>
      <c r="E39" s="3">
        <f t="shared" ref="E39:E47" si="3">SUM(B39:C39)</f>
        <v>501.20000000000005</v>
      </c>
      <c r="F39" s="3">
        <f t="shared" si="1"/>
        <v>341.1</v>
      </c>
      <c r="L39" s="3">
        <f t="shared" si="2"/>
        <v>-69.299999999999955</v>
      </c>
    </row>
    <row r="40" spans="1:12">
      <c r="A40" s="36">
        <v>44986</v>
      </c>
      <c r="B40" s="16">
        <v>184.3</v>
      </c>
      <c r="C40" s="3">
        <v>353.9</v>
      </c>
      <c r="D40" s="3">
        <v>60.2</v>
      </c>
      <c r="E40" s="3">
        <f t="shared" si="3"/>
        <v>538.20000000000005</v>
      </c>
      <c r="F40" s="3">
        <f>C40-G40</f>
        <v>353.9</v>
      </c>
      <c r="G40" s="3">
        <v>0</v>
      </c>
      <c r="L40" s="3">
        <f t="shared" ref="L40:L49" si="4">F40-F39</f>
        <v>12.799999999999955</v>
      </c>
    </row>
    <row r="41" spans="1:12">
      <c r="A41" s="36">
        <v>45017</v>
      </c>
      <c r="B41" s="16">
        <v>193.3</v>
      </c>
      <c r="C41" s="3">
        <v>392.8</v>
      </c>
      <c r="D41" s="3">
        <v>49.6</v>
      </c>
      <c r="E41" s="3">
        <f t="shared" si="3"/>
        <v>586.1</v>
      </c>
      <c r="F41" s="3">
        <f t="shared" ref="F41:F47" si="5">C41-G41</f>
        <v>348</v>
      </c>
      <c r="G41" s="3">
        <v>44.8</v>
      </c>
      <c r="L41" s="3">
        <f>F41-F40</f>
        <v>-5.8999999999999773</v>
      </c>
    </row>
    <row r="42" spans="1:12">
      <c r="A42" s="36">
        <v>45047</v>
      </c>
      <c r="B42" s="16">
        <v>195.4</v>
      </c>
      <c r="C42" s="3">
        <v>423.8</v>
      </c>
      <c r="D42" s="3">
        <v>42.7</v>
      </c>
      <c r="E42" s="3">
        <f t="shared" si="3"/>
        <v>619.20000000000005</v>
      </c>
      <c r="F42" s="3">
        <f t="shared" si="5"/>
        <v>324.3</v>
      </c>
      <c r="G42" s="3">
        <v>99.5</v>
      </c>
      <c r="L42" s="3">
        <f t="shared" si="4"/>
        <v>-23.699999999999989</v>
      </c>
    </row>
    <row r="43" spans="1:12">
      <c r="A43" s="36">
        <v>45078</v>
      </c>
      <c r="B43" s="16">
        <v>200.6</v>
      </c>
      <c r="C43" s="3">
        <v>452</v>
      </c>
      <c r="D43" s="3">
        <v>38.4</v>
      </c>
      <c r="E43" s="3">
        <f t="shared" si="3"/>
        <v>652.6</v>
      </c>
      <c r="F43" s="3">
        <f t="shared" si="5"/>
        <v>318.5</v>
      </c>
      <c r="G43" s="3">
        <v>133.5</v>
      </c>
      <c r="L43" s="3">
        <f t="shared" si="4"/>
        <v>-5.8000000000000114</v>
      </c>
    </row>
    <row r="44" spans="1:12">
      <c r="A44" s="36">
        <v>45108</v>
      </c>
      <c r="B44" s="16">
        <v>187.8</v>
      </c>
      <c r="C44" s="3">
        <v>504.3</v>
      </c>
      <c r="D44" s="3">
        <v>36.700000000000003</v>
      </c>
      <c r="E44" s="3">
        <f t="shared" si="3"/>
        <v>692.1</v>
      </c>
      <c r="F44" s="3">
        <f t="shared" si="5"/>
        <v>333.20000000000005</v>
      </c>
      <c r="G44" s="3">
        <v>171.1</v>
      </c>
      <c r="L44" s="3">
        <f t="shared" si="4"/>
        <v>14.700000000000045</v>
      </c>
    </row>
    <row r="45" spans="1:12">
      <c r="A45" s="36">
        <v>45139</v>
      </c>
      <c r="B45" s="16">
        <v>197.6</v>
      </c>
      <c r="C45" s="3">
        <v>507</v>
      </c>
      <c r="D45" s="3">
        <v>36.1</v>
      </c>
      <c r="E45" s="3">
        <f t="shared" si="3"/>
        <v>704.6</v>
      </c>
      <c r="F45" s="3">
        <f t="shared" si="5"/>
        <v>311.2</v>
      </c>
      <c r="G45" s="3">
        <v>195.8</v>
      </c>
      <c r="L45" s="3">
        <f t="shared" si="4"/>
        <v>-22.000000000000057</v>
      </c>
    </row>
    <row r="46" spans="1:12">
      <c r="A46" s="36">
        <v>45170</v>
      </c>
      <c r="B46" s="16">
        <v>201.8</v>
      </c>
      <c r="C46" s="3">
        <v>494.5</v>
      </c>
      <c r="D46" s="3">
        <v>35.4</v>
      </c>
      <c r="E46" s="3">
        <f t="shared" si="3"/>
        <v>696.3</v>
      </c>
      <c r="F46" s="3">
        <f t="shared" si="5"/>
        <v>279.89999999999998</v>
      </c>
      <c r="G46" s="3">
        <v>214.6</v>
      </c>
      <c r="L46" s="3">
        <f t="shared" si="4"/>
        <v>-31.300000000000011</v>
      </c>
    </row>
    <row r="47" spans="1:12">
      <c r="A47" s="36">
        <v>45200</v>
      </c>
      <c r="B47" s="16">
        <v>207.4</v>
      </c>
      <c r="C47" s="3">
        <v>465.6</v>
      </c>
      <c r="D47" s="3">
        <v>34.700000000000003</v>
      </c>
      <c r="E47" s="3">
        <f t="shared" si="3"/>
        <v>673</v>
      </c>
      <c r="F47" s="3">
        <f t="shared" si="5"/>
        <v>275</v>
      </c>
      <c r="G47" s="3">
        <v>190.6</v>
      </c>
      <c r="L47" s="3">
        <f t="shared" si="4"/>
        <v>-4.8999999999999773</v>
      </c>
    </row>
    <row r="48" spans="1:12">
      <c r="A48" s="36">
        <v>45231</v>
      </c>
      <c r="B48" s="16">
        <v>207.2</v>
      </c>
      <c r="C48" s="3">
        <v>488.4</v>
      </c>
      <c r="D48" s="3">
        <v>33.5</v>
      </c>
      <c r="E48" s="3">
        <f>SUM(B48:C48)</f>
        <v>695.59999999999991</v>
      </c>
      <c r="F48" s="3">
        <v>301.10000000000002</v>
      </c>
      <c r="G48" s="3">
        <v>186.7</v>
      </c>
      <c r="L48" s="3">
        <f t="shared" si="4"/>
        <v>26.100000000000023</v>
      </c>
    </row>
    <row r="49" spans="1:12">
      <c r="A49" s="36">
        <v>45261</v>
      </c>
      <c r="B49" s="16">
        <v>211.4</v>
      </c>
      <c r="C49" s="3">
        <v>518.4</v>
      </c>
      <c r="D49" s="3">
        <v>33.4</v>
      </c>
      <c r="E49" s="3">
        <f>SUM(B49:C49)</f>
        <v>729.8</v>
      </c>
      <c r="F49" s="3">
        <v>348.5</v>
      </c>
      <c r="G49" s="3">
        <v>169.9</v>
      </c>
      <c r="I49" s="3">
        <f>C49-C37</f>
        <v>121.39999999999998</v>
      </c>
      <c r="L49" s="3">
        <f t="shared" si="4"/>
        <v>47.399999999999977</v>
      </c>
    </row>
    <row r="50" spans="1:12">
      <c r="A50" s="36">
        <v>45292</v>
      </c>
      <c r="B50" s="16">
        <v>202.2</v>
      </c>
      <c r="C50">
        <v>616.29999999999995</v>
      </c>
      <c r="D50" s="3">
        <v>33.200000000000003</v>
      </c>
      <c r="E50" s="3">
        <f>SUM(B50:C50)</f>
        <v>818.5</v>
      </c>
      <c r="F50">
        <v>455.9</v>
      </c>
      <c r="G50" s="3">
        <v>161.30000000000001</v>
      </c>
      <c r="I50" s="3">
        <f>C50-C49</f>
        <v>97.899999999999977</v>
      </c>
      <c r="L50" s="3">
        <f>F50-F49</f>
        <v>107.39999999999998</v>
      </c>
    </row>
    <row r="51" spans="1:12">
      <c r="C51" s="3"/>
    </row>
    <row r="52" spans="1:12">
      <c r="H52">
        <f>G50/C50</f>
        <v>0.26172318675969497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zoomScale="70" zoomScaleNormal="70" workbookViewId="0">
      <selection activeCell="L36" sqref="L36"/>
    </sheetView>
  </sheetViews>
  <sheetFormatPr defaultRowHeight="18"/>
  <sheetData>
    <row r="1" spans="1:9">
      <c r="B1" t="s">
        <v>6</v>
      </c>
      <c r="C1" s="5" t="s">
        <v>4</v>
      </c>
      <c r="D1" t="s">
        <v>5</v>
      </c>
    </row>
    <row r="2" spans="1:9">
      <c r="A2" s="36">
        <v>44197</v>
      </c>
      <c r="B2" s="7">
        <v>7.7215999999999996</v>
      </c>
      <c r="C2" s="6">
        <v>9.3578538227433512</v>
      </c>
      <c r="D2" s="7">
        <v>6</v>
      </c>
    </row>
    <row r="3" spans="1:9" ht="21.75">
      <c r="A3" s="36">
        <v>44228</v>
      </c>
      <c r="B3" s="7">
        <v>7.4698000000000002</v>
      </c>
      <c r="C3" s="6">
        <v>8.9294258972310487</v>
      </c>
      <c r="D3" s="7">
        <v>6</v>
      </c>
      <c r="I3" s="8" t="s">
        <v>7</v>
      </c>
    </row>
    <row r="4" spans="1:9">
      <c r="A4" s="36">
        <v>44256</v>
      </c>
      <c r="B4" s="7">
        <v>6.9992999999999999</v>
      </c>
      <c r="C4" s="6">
        <v>8.97390469130338</v>
      </c>
      <c r="D4" s="7">
        <v>6.5</v>
      </c>
    </row>
    <row r="5" spans="1:9">
      <c r="A5" s="36">
        <v>44287</v>
      </c>
      <c r="B5" s="7">
        <v>6.7096</v>
      </c>
      <c r="C5" s="6">
        <v>9.3799589040087685</v>
      </c>
      <c r="D5" s="7">
        <v>7.5</v>
      </c>
    </row>
    <row r="6" spans="1:9">
      <c r="A6" s="36">
        <v>44317</v>
      </c>
      <c r="B6" s="7">
        <v>6.9375999999999998</v>
      </c>
      <c r="C6" s="6">
        <v>9.5661877160912958</v>
      </c>
      <c r="D6" s="7">
        <v>7.5</v>
      </c>
    </row>
    <row r="7" spans="1:9">
      <c r="A7" s="36">
        <v>44348</v>
      </c>
      <c r="B7" s="7">
        <v>6.8551000000000002</v>
      </c>
      <c r="C7" s="6">
        <v>9.6135466783506658</v>
      </c>
      <c r="D7" s="7">
        <v>7.5</v>
      </c>
    </row>
    <row r="8" spans="1:9">
      <c r="A8" s="36">
        <v>44378</v>
      </c>
      <c r="B8" s="7">
        <v>6.7811000000000003</v>
      </c>
      <c r="C8" s="6">
        <v>9.9143691413531148</v>
      </c>
      <c r="D8" s="7">
        <v>8</v>
      </c>
    </row>
    <row r="9" spans="1:9">
      <c r="A9" s="36">
        <v>44409</v>
      </c>
      <c r="B9" s="7">
        <v>6.7146999999999997</v>
      </c>
      <c r="C9" s="6">
        <v>10.066620594020367</v>
      </c>
      <c r="D9" s="7">
        <v>8</v>
      </c>
    </row>
    <row r="10" spans="1:9">
      <c r="A10" s="36">
        <v>44440</v>
      </c>
      <c r="B10" s="7">
        <v>6.7553999999999998</v>
      </c>
      <c r="C10" s="6">
        <v>9.7023345445943008</v>
      </c>
      <c r="D10" s="7">
        <v>8.5</v>
      </c>
    </row>
    <row r="11" spans="1:9">
      <c r="A11" s="36">
        <v>44470</v>
      </c>
      <c r="B11" s="7">
        <v>6.7606999999999999</v>
      </c>
      <c r="C11" s="6">
        <v>10.011860755347154</v>
      </c>
      <c r="D11" s="7">
        <v>8.5</v>
      </c>
    </row>
    <row r="12" spans="1:9">
      <c r="A12" s="36">
        <v>44501</v>
      </c>
      <c r="B12" s="7">
        <v>6.9683000000000002</v>
      </c>
      <c r="C12" s="6">
        <v>9.9853050800486969</v>
      </c>
      <c r="D12" s="7">
        <v>8.5</v>
      </c>
    </row>
    <row r="13" spans="1:9">
      <c r="A13" s="36">
        <v>44531</v>
      </c>
      <c r="B13" s="7">
        <v>6.9608999999999996</v>
      </c>
      <c r="C13" s="6">
        <v>10.480356537789419</v>
      </c>
      <c r="D13" s="7">
        <v>9</v>
      </c>
    </row>
    <row r="14" spans="1:9">
      <c r="A14" s="36">
        <v>44562</v>
      </c>
      <c r="B14" s="17">
        <v>7.2525000000000004</v>
      </c>
      <c r="C14" s="17">
        <v>10.430400000000001</v>
      </c>
      <c r="D14" s="17">
        <v>10</v>
      </c>
    </row>
    <row r="15" spans="1:9">
      <c r="A15" s="36">
        <v>44593</v>
      </c>
      <c r="B15" s="17">
        <v>6.9318999999999997</v>
      </c>
      <c r="C15" s="17">
        <v>11.6914</v>
      </c>
      <c r="D15" s="17">
        <v>10</v>
      </c>
    </row>
    <row r="16" spans="1:9">
      <c r="A16" s="36">
        <v>44621</v>
      </c>
      <c r="B16" s="17">
        <v>6.7918000000000003</v>
      </c>
      <c r="C16" s="17">
        <v>13.1616</v>
      </c>
      <c r="D16" s="17">
        <v>10</v>
      </c>
    </row>
    <row r="17" spans="1:4">
      <c r="A17" s="36">
        <v>44652</v>
      </c>
      <c r="B17" s="17">
        <v>6.0031999999999996</v>
      </c>
      <c r="C17" s="17">
        <v>13.8193</v>
      </c>
      <c r="D17" s="17">
        <v>10</v>
      </c>
    </row>
    <row r="18" spans="1:4">
      <c r="A18" s="36">
        <v>44682</v>
      </c>
      <c r="B18" s="17">
        <v>5.7031000000000001</v>
      </c>
      <c r="C18" s="17">
        <v>13.9358</v>
      </c>
      <c r="D18" s="17">
        <v>10</v>
      </c>
    </row>
    <row r="19" spans="1:4">
      <c r="A19" s="36">
        <v>44713</v>
      </c>
      <c r="B19" s="17">
        <v>6.6252000000000004</v>
      </c>
      <c r="C19" s="17">
        <v>18.3567</v>
      </c>
      <c r="D19" s="17">
        <v>25</v>
      </c>
    </row>
    <row r="20" spans="1:4">
      <c r="A20" s="36">
        <v>44743</v>
      </c>
      <c r="B20" s="17">
        <v>8.1007999999999996</v>
      </c>
      <c r="C20" s="17">
        <v>17.833400000000001</v>
      </c>
      <c r="D20" s="17">
        <v>25</v>
      </c>
    </row>
    <row r="21" spans="1:4">
      <c r="A21" s="36">
        <v>44774</v>
      </c>
      <c r="B21" s="17">
        <v>8.0761000000000003</v>
      </c>
      <c r="C21" s="17">
        <v>20.2286</v>
      </c>
      <c r="D21" s="17">
        <v>25</v>
      </c>
    </row>
    <row r="22" spans="1:4">
      <c r="A22" s="36">
        <v>44805</v>
      </c>
      <c r="B22" s="17">
        <v>9.0782000000000007</v>
      </c>
      <c r="C22" s="17">
        <v>19.787500000000001</v>
      </c>
      <c r="D22" s="17">
        <v>25</v>
      </c>
    </row>
    <row r="23" spans="1:4">
      <c r="A23" s="36">
        <v>44835</v>
      </c>
      <c r="B23" s="17">
        <v>9.2204999999999995</v>
      </c>
      <c r="C23" s="17">
        <v>19.728000000000002</v>
      </c>
      <c r="D23" s="17">
        <v>25</v>
      </c>
    </row>
    <row r="24" spans="1:4">
      <c r="A24" s="36">
        <v>44866</v>
      </c>
      <c r="B24" s="17">
        <v>10.0436</v>
      </c>
      <c r="C24" s="17">
        <v>20.7746</v>
      </c>
      <c r="D24" s="17">
        <v>25</v>
      </c>
    </row>
    <row r="25" spans="1:4">
      <c r="A25" s="36">
        <v>44896</v>
      </c>
      <c r="B25" s="17">
        <v>10.6</v>
      </c>
      <c r="C25" s="17">
        <v>20.100000000000001</v>
      </c>
      <c r="D25" s="17">
        <v>25</v>
      </c>
    </row>
    <row r="26" spans="1:4">
      <c r="A26" s="36">
        <v>44927</v>
      </c>
      <c r="B26" s="17">
        <v>10.6</v>
      </c>
      <c r="C26" s="17">
        <v>19.5</v>
      </c>
      <c r="D26" s="17">
        <v>25</v>
      </c>
    </row>
    <row r="27" spans="1:4">
      <c r="A27" s="36">
        <v>44958</v>
      </c>
      <c r="B27" s="17">
        <v>10.8</v>
      </c>
      <c r="C27" s="17">
        <v>20.399999999999999</v>
      </c>
      <c r="D27" s="17">
        <v>25</v>
      </c>
    </row>
    <row r="28" spans="1:4">
      <c r="A28" s="36">
        <v>44986</v>
      </c>
      <c r="B28" s="18">
        <v>11.4</v>
      </c>
      <c r="C28" s="18">
        <v>20.2</v>
      </c>
      <c r="D28" s="18">
        <v>25</v>
      </c>
    </row>
    <row r="29" spans="1:4">
      <c r="A29" s="36">
        <v>45017</v>
      </c>
      <c r="B29" s="24">
        <v>11.388299999999999</v>
      </c>
      <c r="C29" s="25">
        <v>20.180318579808077</v>
      </c>
      <c r="D29" s="18">
        <v>25</v>
      </c>
    </row>
    <row r="30" spans="1:4">
      <c r="A30" s="36">
        <v>45047</v>
      </c>
      <c r="B30" s="28">
        <v>12.0404</v>
      </c>
      <c r="C30" s="26">
        <v>20.402502831659099</v>
      </c>
      <c r="D30" s="18">
        <v>25</v>
      </c>
    </row>
    <row r="31" spans="1:4">
      <c r="A31" s="36">
        <v>45078</v>
      </c>
      <c r="B31" s="28">
        <v>12.1332</v>
      </c>
      <c r="C31" s="18">
        <v>19.8</v>
      </c>
      <c r="D31" s="18">
        <v>25</v>
      </c>
    </row>
    <row r="32" spans="1:4">
      <c r="A32" s="36">
        <v>45108</v>
      </c>
      <c r="B32" s="28">
        <v>12.785299999999999</v>
      </c>
      <c r="C32" s="18">
        <v>19.7</v>
      </c>
      <c r="D32" s="18">
        <v>25</v>
      </c>
    </row>
    <row r="33" spans="1:4">
      <c r="A33" s="36">
        <v>45139</v>
      </c>
      <c r="B33" s="27">
        <v>12.2</v>
      </c>
      <c r="C33">
        <v>19.100000000000001</v>
      </c>
      <c r="D33" s="18">
        <v>22</v>
      </c>
    </row>
    <row r="34" spans="1:4">
      <c r="A34" s="36">
        <v>45170</v>
      </c>
      <c r="B34" s="2">
        <v>12.3</v>
      </c>
      <c r="C34">
        <v>18.600000000000001</v>
      </c>
      <c r="D34" s="18">
        <v>20</v>
      </c>
    </row>
    <row r="35" spans="1:4">
      <c r="A35" s="36">
        <v>45200</v>
      </c>
      <c r="B35" s="27">
        <v>11.9</v>
      </c>
      <c r="C35">
        <v>19</v>
      </c>
      <c r="D35" s="18">
        <v>20</v>
      </c>
    </row>
    <row r="36" spans="1:4">
      <c r="A36" s="36">
        <v>45231</v>
      </c>
      <c r="B36" s="27">
        <v>11.9</v>
      </c>
      <c r="C36">
        <v>17.7</v>
      </c>
      <c r="D36" s="18">
        <v>16</v>
      </c>
    </row>
    <row r="37" spans="1:4">
      <c r="A37" s="36">
        <v>45261</v>
      </c>
      <c r="B37" s="27">
        <v>11.7</v>
      </c>
      <c r="C37">
        <v>17.5</v>
      </c>
      <c r="D37" s="18">
        <v>15</v>
      </c>
    </row>
    <row r="38" spans="1:4">
      <c r="A38" s="36">
        <v>45292</v>
      </c>
      <c r="D38" s="18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zoomScale="79" zoomScaleNormal="70" workbookViewId="0">
      <selection activeCell="B23" sqref="B23"/>
    </sheetView>
  </sheetViews>
  <sheetFormatPr defaultRowHeight="18"/>
  <cols>
    <col min="2" max="2" width="22.59765625" customWidth="1"/>
    <col min="3" max="3" width="14" customWidth="1"/>
  </cols>
  <sheetData>
    <row r="1" spans="1:7">
      <c r="A1" s="22"/>
      <c r="B1" s="23" t="s">
        <v>8</v>
      </c>
      <c r="C1" s="23" t="s">
        <v>9</v>
      </c>
      <c r="D1" s="23" t="s">
        <v>5</v>
      </c>
      <c r="E1" s="23"/>
    </row>
    <row r="2" spans="1:7">
      <c r="A2" s="36">
        <v>44197</v>
      </c>
      <c r="B2" s="21">
        <v>11.29</v>
      </c>
      <c r="C2" s="21">
        <v>6.1</v>
      </c>
      <c r="D2" s="21">
        <v>6</v>
      </c>
      <c r="E2" s="21">
        <f t="shared" ref="E2:E11" si="0">B2-C2</f>
        <v>5.1899999999999995</v>
      </c>
      <c r="G2" s="2">
        <f t="shared" ref="G2:G7" si="1">B2-C2</f>
        <v>5.1899999999999995</v>
      </c>
    </row>
    <row r="3" spans="1:7">
      <c r="A3" s="36">
        <v>44228</v>
      </c>
      <c r="B3" s="21">
        <v>11.52</v>
      </c>
      <c r="C3" s="21">
        <v>7.5</v>
      </c>
      <c r="D3" s="21">
        <v>6</v>
      </c>
      <c r="E3" s="21">
        <f t="shared" si="0"/>
        <v>4.0199999999999996</v>
      </c>
      <c r="G3" s="2">
        <f t="shared" si="1"/>
        <v>4.0199999999999996</v>
      </c>
    </row>
    <row r="4" spans="1:7">
      <c r="A4" s="36">
        <v>44256</v>
      </c>
      <c r="B4" s="21">
        <v>10.9</v>
      </c>
      <c r="C4" s="21">
        <v>8.5</v>
      </c>
      <c r="D4" s="21">
        <v>6.5</v>
      </c>
      <c r="E4" s="21">
        <f t="shared" si="0"/>
        <v>2.4000000000000004</v>
      </c>
      <c r="G4" s="2">
        <f t="shared" si="1"/>
        <v>2.4000000000000004</v>
      </c>
    </row>
    <row r="5" spans="1:7">
      <c r="A5" s="36">
        <v>44287</v>
      </c>
      <c r="B5" s="21">
        <v>11.11</v>
      </c>
      <c r="C5" s="21">
        <v>8.4</v>
      </c>
      <c r="D5" s="21">
        <v>7.5</v>
      </c>
      <c r="E5" s="21">
        <f t="shared" si="0"/>
        <v>2.7099999999999991</v>
      </c>
      <c r="G5" s="2">
        <f t="shared" si="1"/>
        <v>2.7099999999999991</v>
      </c>
    </row>
    <row r="6" spans="1:7">
      <c r="A6" s="36">
        <v>44317</v>
      </c>
      <c r="B6" s="21">
        <v>11.22</v>
      </c>
      <c r="C6" s="21">
        <v>9.5</v>
      </c>
      <c r="D6" s="21">
        <v>7.5</v>
      </c>
      <c r="E6" s="21">
        <f t="shared" si="0"/>
        <v>1.7200000000000006</v>
      </c>
      <c r="G6" s="2">
        <f t="shared" si="1"/>
        <v>1.7200000000000006</v>
      </c>
    </row>
    <row r="7" spans="1:7">
      <c r="A7" s="36">
        <v>44348</v>
      </c>
      <c r="B7" s="21">
        <v>11.55</v>
      </c>
      <c r="C7" s="21">
        <v>9.5</v>
      </c>
      <c r="D7" s="21">
        <v>7.5</v>
      </c>
      <c r="E7" s="21">
        <f t="shared" si="0"/>
        <v>2.0500000000000007</v>
      </c>
      <c r="G7" s="2">
        <f t="shared" si="1"/>
        <v>2.0500000000000007</v>
      </c>
    </row>
    <row r="8" spans="1:7">
      <c r="A8" s="36">
        <v>44378</v>
      </c>
      <c r="B8" s="21">
        <v>11.66</v>
      </c>
      <c r="C8" s="21">
        <v>10.199999999999999</v>
      </c>
      <c r="D8" s="21">
        <v>8</v>
      </c>
      <c r="E8" s="21">
        <f t="shared" si="0"/>
        <v>1.4600000000000009</v>
      </c>
      <c r="G8" s="2">
        <f t="shared" ref="G8:G34" si="2">B8-C8</f>
        <v>1.4600000000000009</v>
      </c>
    </row>
    <row r="9" spans="1:7">
      <c r="A9" s="36">
        <v>44409</v>
      </c>
      <c r="B9" s="21">
        <v>11.32</v>
      </c>
      <c r="C9" s="21">
        <v>10.199999999999999</v>
      </c>
      <c r="D9" s="21">
        <v>8</v>
      </c>
      <c r="E9" s="21">
        <f t="shared" si="0"/>
        <v>1.120000000000001</v>
      </c>
      <c r="G9" s="2">
        <f t="shared" si="2"/>
        <v>1.120000000000001</v>
      </c>
    </row>
    <row r="10" spans="1:7">
      <c r="A10" s="36">
        <v>44440</v>
      </c>
      <c r="B10" s="21">
        <v>12</v>
      </c>
      <c r="C10" s="21">
        <v>11</v>
      </c>
      <c r="D10" s="21">
        <v>8.5</v>
      </c>
      <c r="E10" s="21">
        <f t="shared" si="0"/>
        <v>1</v>
      </c>
      <c r="G10" s="2">
        <f t="shared" si="2"/>
        <v>1</v>
      </c>
    </row>
    <row r="11" spans="1:7">
      <c r="A11" s="36">
        <v>44470</v>
      </c>
      <c r="B11" s="21">
        <v>12.09</v>
      </c>
      <c r="C11" s="21">
        <v>10.9</v>
      </c>
      <c r="D11" s="21">
        <v>8.5</v>
      </c>
      <c r="E11" s="21">
        <f t="shared" si="0"/>
        <v>1.1899999999999995</v>
      </c>
      <c r="G11" s="2">
        <f t="shared" si="2"/>
        <v>1.1899999999999995</v>
      </c>
    </row>
    <row r="12" spans="1:7">
      <c r="A12" s="36">
        <v>44501</v>
      </c>
      <c r="B12" s="21">
        <v>11.15</v>
      </c>
      <c r="C12" s="21">
        <v>10.3</v>
      </c>
      <c r="D12" s="21">
        <v>8.5</v>
      </c>
      <c r="E12" s="21">
        <f t="shared" ref="E12:E22" si="3">B12-C12</f>
        <v>0.84999999999999964</v>
      </c>
      <c r="G12" s="2">
        <f t="shared" si="2"/>
        <v>0.84999999999999964</v>
      </c>
    </row>
    <row r="13" spans="1:7">
      <c r="A13" s="36">
        <v>44531</v>
      </c>
      <c r="B13" s="21">
        <v>11.34</v>
      </c>
      <c r="C13" s="21">
        <v>10</v>
      </c>
      <c r="D13" s="21">
        <v>9</v>
      </c>
      <c r="E13" s="21">
        <f t="shared" si="3"/>
        <v>1.3399999999999999</v>
      </c>
      <c r="G13" s="2">
        <f t="shared" si="2"/>
        <v>1.3399999999999999</v>
      </c>
    </row>
    <row r="14" spans="1:7">
      <c r="A14" s="36">
        <v>44562</v>
      </c>
      <c r="B14" s="21">
        <v>12.06</v>
      </c>
      <c r="C14" s="21">
        <v>10</v>
      </c>
      <c r="D14" s="21">
        <v>10</v>
      </c>
      <c r="E14" s="21">
        <f t="shared" si="3"/>
        <v>2.0600000000000005</v>
      </c>
      <c r="G14" s="2">
        <f t="shared" si="2"/>
        <v>2.0600000000000005</v>
      </c>
    </row>
    <row r="15" spans="1:7">
      <c r="A15" s="36">
        <v>44593</v>
      </c>
      <c r="B15" s="21">
        <v>11.62</v>
      </c>
      <c r="C15" s="21">
        <v>10.7</v>
      </c>
      <c r="D15" s="21">
        <v>10</v>
      </c>
      <c r="E15" s="21">
        <f t="shared" si="3"/>
        <v>0.91999999999999993</v>
      </c>
      <c r="G15" s="2">
        <f t="shared" si="2"/>
        <v>0.91999999999999993</v>
      </c>
    </row>
    <row r="16" spans="1:7">
      <c r="A16" s="36">
        <v>44621</v>
      </c>
      <c r="B16" s="21">
        <v>10.93</v>
      </c>
      <c r="C16" s="21">
        <v>13.7</v>
      </c>
      <c r="D16" s="21">
        <v>10</v>
      </c>
      <c r="E16" s="21">
        <f t="shared" si="3"/>
        <v>-2.7699999999999996</v>
      </c>
      <c r="G16" s="2">
        <f t="shared" si="2"/>
        <v>-2.7699999999999996</v>
      </c>
    </row>
    <row r="17" spans="1:7">
      <c r="A17" s="36">
        <v>44652</v>
      </c>
      <c r="B17" s="21">
        <v>10.74</v>
      </c>
      <c r="C17" s="21">
        <v>16.399999999999999</v>
      </c>
      <c r="D17" s="21">
        <v>10</v>
      </c>
      <c r="E17" s="21">
        <f t="shared" si="3"/>
        <v>-5.6599999999999984</v>
      </c>
      <c r="G17" s="2">
        <f t="shared" si="2"/>
        <v>-5.6599999999999984</v>
      </c>
    </row>
    <row r="18" spans="1:7">
      <c r="A18" s="36">
        <v>44682</v>
      </c>
      <c r="B18" s="21">
        <v>10.3</v>
      </c>
      <c r="C18" s="21">
        <v>18</v>
      </c>
      <c r="D18" s="21">
        <v>10</v>
      </c>
      <c r="E18" s="21">
        <f t="shared" si="3"/>
        <v>-7.6999999999999993</v>
      </c>
      <c r="G18" s="2">
        <f t="shared" si="2"/>
        <v>-7.6999999999999993</v>
      </c>
    </row>
    <row r="19" spans="1:7">
      <c r="A19" s="36">
        <v>44713</v>
      </c>
      <c r="B19" s="21">
        <v>9.6999999999999993</v>
      </c>
      <c r="C19" s="21">
        <v>21.5</v>
      </c>
      <c r="D19" s="21">
        <v>25</v>
      </c>
      <c r="E19" s="21">
        <f t="shared" si="3"/>
        <v>-11.8</v>
      </c>
      <c r="G19" s="2">
        <f t="shared" si="2"/>
        <v>-11.8</v>
      </c>
    </row>
    <row r="20" spans="1:7">
      <c r="A20" s="36">
        <v>44743</v>
      </c>
      <c r="B20" s="21">
        <v>14.48</v>
      </c>
      <c r="C20" s="21">
        <v>22.2</v>
      </c>
      <c r="D20" s="21">
        <v>25</v>
      </c>
      <c r="E20" s="21">
        <f t="shared" si="3"/>
        <v>-7.7199999999999989</v>
      </c>
      <c r="G20" s="2">
        <f t="shared" si="2"/>
        <v>-7.7199999999999989</v>
      </c>
    </row>
    <row r="21" spans="1:7">
      <c r="A21" s="36">
        <v>44774</v>
      </c>
      <c r="B21" s="21">
        <v>13.83</v>
      </c>
      <c r="C21" s="21">
        <v>23.8</v>
      </c>
      <c r="D21" s="21">
        <v>25</v>
      </c>
      <c r="E21" s="21">
        <f t="shared" si="3"/>
        <v>-9.9700000000000006</v>
      </c>
      <c r="F21" s="9">
        <f>E21-$E$25</f>
        <v>-0.63000000000000078</v>
      </c>
      <c r="G21" s="2">
        <f t="shared" si="2"/>
        <v>-9.9700000000000006</v>
      </c>
    </row>
    <row r="22" spans="1:7">
      <c r="A22" s="36">
        <v>44805</v>
      </c>
      <c r="B22" s="21">
        <v>14.18</v>
      </c>
      <c r="C22" s="21">
        <v>24.6</v>
      </c>
      <c r="D22" s="21">
        <v>25</v>
      </c>
      <c r="E22" s="21">
        <f t="shared" si="3"/>
        <v>-10.420000000000002</v>
      </c>
      <c r="F22" s="9">
        <f t="shared" ref="F22:F24" si="4">E22-$E$25</f>
        <v>-1.0800000000000018</v>
      </c>
      <c r="G22" s="2">
        <f t="shared" si="2"/>
        <v>-10.420000000000002</v>
      </c>
    </row>
    <row r="23" spans="1:7">
      <c r="A23" s="36">
        <v>44835</v>
      </c>
      <c r="B23" s="21">
        <v>15.89</v>
      </c>
      <c r="C23" s="21">
        <v>26.6</v>
      </c>
      <c r="D23" s="21">
        <v>25</v>
      </c>
      <c r="E23" s="21">
        <f>B23-C23</f>
        <v>-10.71</v>
      </c>
      <c r="F23" s="9">
        <f t="shared" si="4"/>
        <v>-1.370000000000001</v>
      </c>
      <c r="G23" s="2">
        <f t="shared" si="2"/>
        <v>-10.71</v>
      </c>
    </row>
    <row r="24" spans="1:7">
      <c r="A24" s="36">
        <v>44866</v>
      </c>
      <c r="B24" s="21">
        <v>14.81</v>
      </c>
      <c r="C24" s="21">
        <v>26.5</v>
      </c>
      <c r="D24" s="21">
        <v>25</v>
      </c>
      <c r="E24" s="21">
        <f>B24-C24</f>
        <v>-11.69</v>
      </c>
      <c r="F24" s="9">
        <f t="shared" si="4"/>
        <v>-2.3499999999999996</v>
      </c>
      <c r="G24" s="2">
        <f t="shared" si="2"/>
        <v>-11.69</v>
      </c>
    </row>
    <row r="25" spans="1:7">
      <c r="A25" s="36">
        <v>44896</v>
      </c>
      <c r="B25" s="21">
        <v>17.260000000000002</v>
      </c>
      <c r="C25" s="21">
        <v>26.6</v>
      </c>
      <c r="D25" s="21">
        <v>25</v>
      </c>
      <c r="E25" s="21">
        <f>B25-C25</f>
        <v>-9.34</v>
      </c>
      <c r="F25" s="9"/>
      <c r="G25" s="2">
        <f t="shared" si="2"/>
        <v>-9.34</v>
      </c>
    </row>
    <row r="26" spans="1:7">
      <c r="A26" s="36">
        <v>44927</v>
      </c>
      <c r="B26" s="21">
        <v>18.64</v>
      </c>
      <c r="C26" s="21">
        <v>26</v>
      </c>
      <c r="D26" s="21">
        <v>25</v>
      </c>
      <c r="E26" s="21">
        <f t="shared" ref="E26:E37" si="5">B26-C26</f>
        <v>-7.3599999999999994</v>
      </c>
      <c r="G26" s="2">
        <f t="shared" si="2"/>
        <v>-7.3599999999999994</v>
      </c>
    </row>
    <row r="27" spans="1:7">
      <c r="A27" s="36">
        <v>44958</v>
      </c>
      <c r="B27" s="21">
        <v>19.11</v>
      </c>
      <c r="C27" s="21">
        <v>24.9</v>
      </c>
      <c r="D27" s="21">
        <v>25</v>
      </c>
      <c r="E27" s="21">
        <f t="shared" si="5"/>
        <v>-5.7899999999999991</v>
      </c>
      <c r="G27" s="2">
        <f t="shared" si="2"/>
        <v>-5.7899999999999991</v>
      </c>
    </row>
    <row r="28" spans="1:7">
      <c r="A28" s="36">
        <v>44986</v>
      </c>
      <c r="B28" s="21">
        <v>19.47</v>
      </c>
      <c r="C28" s="21">
        <v>21.3</v>
      </c>
      <c r="D28" s="21">
        <v>25</v>
      </c>
      <c r="E28" s="21">
        <f t="shared" si="5"/>
        <v>-1.8300000000000018</v>
      </c>
      <c r="G28" s="2">
        <f t="shared" si="2"/>
        <v>-1.8300000000000018</v>
      </c>
    </row>
    <row r="29" spans="1:7">
      <c r="A29" s="36">
        <v>45017</v>
      </c>
      <c r="B29" s="21">
        <v>19.27</v>
      </c>
      <c r="C29" s="21">
        <v>17.899999999999999</v>
      </c>
      <c r="D29" s="21">
        <v>25</v>
      </c>
      <c r="E29" s="21">
        <f t="shared" si="5"/>
        <v>1.370000000000001</v>
      </c>
      <c r="G29" s="2">
        <f t="shared" si="2"/>
        <v>1.370000000000001</v>
      </c>
    </row>
    <row r="30" spans="1:7">
      <c r="A30" s="36">
        <v>45047</v>
      </c>
      <c r="B30" s="21">
        <v>19.27</v>
      </c>
      <c r="C30" s="21">
        <v>15.3</v>
      </c>
      <c r="D30" s="21">
        <v>25</v>
      </c>
      <c r="E30" s="21">
        <f t="shared" si="5"/>
        <v>3.9699999999999989</v>
      </c>
      <c r="G30" s="2">
        <f t="shared" si="2"/>
        <v>3.9699999999999989</v>
      </c>
    </row>
    <row r="31" spans="1:7">
      <c r="A31" s="36">
        <v>45078</v>
      </c>
      <c r="B31" s="21">
        <v>18.91</v>
      </c>
      <c r="C31" s="21">
        <v>12.8</v>
      </c>
      <c r="D31" s="21">
        <v>25</v>
      </c>
      <c r="E31" s="21">
        <f t="shared" si="5"/>
        <v>6.1099999999999994</v>
      </c>
      <c r="G31" s="2">
        <f t="shared" si="2"/>
        <v>6.1099999999999994</v>
      </c>
    </row>
    <row r="32" spans="1:7">
      <c r="A32" s="36">
        <v>45108</v>
      </c>
      <c r="B32" s="21">
        <v>19.04</v>
      </c>
      <c r="C32">
        <v>11.3</v>
      </c>
      <c r="D32" s="21">
        <v>25</v>
      </c>
      <c r="E32" s="21">
        <f t="shared" si="5"/>
        <v>7.7399999999999984</v>
      </c>
      <c r="G32" s="2">
        <f t="shared" si="2"/>
        <v>7.7399999999999984</v>
      </c>
    </row>
    <row r="33" spans="1:7">
      <c r="A33" s="36">
        <v>45139</v>
      </c>
      <c r="B33" s="21">
        <v>19.12</v>
      </c>
      <c r="C33">
        <v>8.6</v>
      </c>
      <c r="D33" s="21">
        <v>22</v>
      </c>
      <c r="E33" s="21">
        <f t="shared" si="5"/>
        <v>10.520000000000001</v>
      </c>
      <c r="G33" s="2">
        <f t="shared" si="2"/>
        <v>10.520000000000001</v>
      </c>
    </row>
    <row r="34" spans="1:7">
      <c r="A34" s="36">
        <v>45170</v>
      </c>
      <c r="B34" s="21">
        <v>18.62</v>
      </c>
      <c r="C34" s="21">
        <v>7.1</v>
      </c>
      <c r="D34" s="21">
        <v>20</v>
      </c>
      <c r="E34" s="21">
        <f t="shared" si="5"/>
        <v>11.520000000000001</v>
      </c>
      <c r="G34" s="2">
        <f t="shared" si="2"/>
        <v>11.520000000000001</v>
      </c>
    </row>
    <row r="35" spans="1:7">
      <c r="A35" s="36">
        <v>45200</v>
      </c>
      <c r="B35" s="21">
        <v>18.5</v>
      </c>
      <c r="C35" s="21">
        <v>5.3</v>
      </c>
      <c r="D35" s="21">
        <f>'Ставки по кр'!D35</f>
        <v>20</v>
      </c>
      <c r="E35" s="21">
        <f t="shared" si="5"/>
        <v>13.2</v>
      </c>
      <c r="G35" s="2">
        <f>B35-C35</f>
        <v>13.2</v>
      </c>
    </row>
    <row r="36" spans="1:7">
      <c r="A36" s="36">
        <v>45231</v>
      </c>
      <c r="B36" s="21">
        <v>17.899999999999999</v>
      </c>
      <c r="C36" s="21">
        <v>5.0999999999999996</v>
      </c>
      <c r="D36" s="21">
        <f>'Ставки по кр'!D36</f>
        <v>16</v>
      </c>
      <c r="E36" s="21">
        <f t="shared" si="5"/>
        <v>12.799999999999999</v>
      </c>
      <c r="G36" s="2">
        <f>B36-C36</f>
        <v>12.799999999999999</v>
      </c>
    </row>
    <row r="37" spans="1:7">
      <c r="A37" s="36">
        <v>45261</v>
      </c>
      <c r="B37" s="21">
        <v>17.16</v>
      </c>
      <c r="C37" s="21">
        <v>5.0999999999999996</v>
      </c>
      <c r="D37" s="21">
        <f>'Ставки по кр'!D37</f>
        <v>15</v>
      </c>
      <c r="E37" s="21">
        <f t="shared" si="5"/>
        <v>12.06</v>
      </c>
      <c r="G37" s="2">
        <f>B37-C37</f>
        <v>12.06</v>
      </c>
    </row>
    <row r="38" spans="1:7">
      <c r="C38" s="2"/>
      <c r="D38" s="21">
        <f>'Ставки по кр'!D38</f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4B6A-BFDA-4866-A5C8-4ACAFF55103D}">
  <dimension ref="A2:Q62"/>
  <sheetViews>
    <sheetView zoomScale="64" zoomScaleNormal="100" workbookViewId="0">
      <selection activeCell="P15" sqref="A15:P15"/>
    </sheetView>
  </sheetViews>
  <sheetFormatPr defaultRowHeight="18"/>
  <cols>
    <col min="2" max="5" width="10" customWidth="1"/>
  </cols>
  <sheetData>
    <row r="2" spans="1:17" ht="108">
      <c r="B2" s="1" t="s">
        <v>60</v>
      </c>
      <c r="C2" s="1" t="s">
        <v>61</v>
      </c>
      <c r="D2" s="1" t="s">
        <v>62</v>
      </c>
      <c r="E2" s="1" t="s">
        <v>63</v>
      </c>
      <c r="I2" s="1" t="s">
        <v>60</v>
      </c>
      <c r="J2" s="1" t="s">
        <v>61</v>
      </c>
      <c r="K2" s="1" t="s">
        <v>62</v>
      </c>
      <c r="L2" s="1" t="s">
        <v>63</v>
      </c>
    </row>
    <row r="3" spans="1:17">
      <c r="A3" s="36">
        <v>44197</v>
      </c>
      <c r="B3" s="3">
        <v>398.26303323126996</v>
      </c>
      <c r="C3" s="3">
        <v>424.24048101599004</v>
      </c>
      <c r="D3" s="3">
        <v>169.94603391971995</v>
      </c>
      <c r="E3" s="3">
        <v>424.64032440390997</v>
      </c>
    </row>
    <row r="4" spans="1:17">
      <c r="A4" s="36">
        <v>44228</v>
      </c>
      <c r="B4" s="3">
        <v>406.45852321181002</v>
      </c>
      <c r="C4" s="3">
        <v>422.54485000597998</v>
      </c>
      <c r="D4" s="3">
        <v>172.47018519448</v>
      </c>
      <c r="E4" s="3">
        <v>427.80653268318997</v>
      </c>
      <c r="I4" s="3">
        <f>B4-B3</f>
        <v>8.1954899805400601</v>
      </c>
      <c r="J4" s="3">
        <f t="shared" ref="J4:L19" si="0">C4-C3</f>
        <v>-1.6956310100100609</v>
      </c>
      <c r="K4" s="3">
        <f t="shared" si="0"/>
        <v>2.5241512747600439</v>
      </c>
      <c r="L4" s="3">
        <f t="shared" si="0"/>
        <v>3.1662082792799993</v>
      </c>
      <c r="M4" s="3"/>
      <c r="N4" s="3">
        <f t="shared" ref="N4:N37" si="1">I4+J4</f>
        <v>6.4998589705299992</v>
      </c>
      <c r="O4" s="2">
        <f t="shared" ref="O4:O37" si="2">L4+K4</f>
        <v>5.6903595540400431</v>
      </c>
    </row>
    <row r="5" spans="1:17">
      <c r="A5" s="36">
        <v>44256</v>
      </c>
      <c r="B5" s="3">
        <v>406.55686981406001</v>
      </c>
      <c r="C5" s="3">
        <v>429.57085856934003</v>
      </c>
      <c r="D5" s="3">
        <v>176.96207989739997</v>
      </c>
      <c r="E5" s="3">
        <v>429.90567408114003</v>
      </c>
      <c r="I5" s="3">
        <f t="shared" ref="I5:I36" si="3">B5-B4</f>
        <v>9.8346602249989701E-2</v>
      </c>
      <c r="J5" s="3">
        <f t="shared" si="0"/>
        <v>7.0260085633600511</v>
      </c>
      <c r="K5" s="3">
        <f t="shared" si="0"/>
        <v>4.4918947029199785</v>
      </c>
      <c r="L5" s="3">
        <f t="shared" si="0"/>
        <v>2.0991413979500635</v>
      </c>
      <c r="M5" s="3"/>
      <c r="N5" s="3">
        <f t="shared" si="1"/>
        <v>7.1243551656100408</v>
      </c>
      <c r="O5" s="2">
        <f t="shared" si="2"/>
        <v>6.591036100870042</v>
      </c>
    </row>
    <row r="6" spans="1:17">
      <c r="A6" s="36">
        <v>44287</v>
      </c>
      <c r="B6" s="3">
        <v>420.44019223188002</v>
      </c>
      <c r="C6" s="3">
        <v>427.59344466299007</v>
      </c>
      <c r="D6" s="3">
        <v>179.81748204815992</v>
      </c>
      <c r="E6" s="3">
        <v>440.96936670352994</v>
      </c>
      <c r="I6" s="3">
        <f t="shared" si="3"/>
        <v>13.883322417820011</v>
      </c>
      <c r="J6" s="3">
        <f t="shared" si="0"/>
        <v>-1.9774139063499661</v>
      </c>
      <c r="K6" s="3">
        <f t="shared" si="0"/>
        <v>2.855402150759943</v>
      </c>
      <c r="L6" s="3">
        <f t="shared" si="0"/>
        <v>11.063692622389908</v>
      </c>
      <c r="M6" s="3"/>
      <c r="N6" s="3">
        <f t="shared" si="1"/>
        <v>11.905908511470045</v>
      </c>
      <c r="O6" s="2">
        <f t="shared" si="2"/>
        <v>13.919094773149851</v>
      </c>
    </row>
    <row r="7" spans="1:17">
      <c r="A7" s="36">
        <v>44317</v>
      </c>
      <c r="B7" s="3">
        <v>415.78375469038002</v>
      </c>
      <c r="C7" s="3">
        <v>440.11759482329001</v>
      </c>
      <c r="D7" s="3">
        <v>186.02711861402005</v>
      </c>
      <c r="E7" s="3">
        <v>452.74596889928011</v>
      </c>
      <c r="I7" s="3">
        <f t="shared" si="3"/>
        <v>-4.6564375414999972</v>
      </c>
      <c r="J7" s="3">
        <f t="shared" si="0"/>
        <v>12.524150160299939</v>
      </c>
      <c r="K7" s="3">
        <f t="shared" si="0"/>
        <v>6.2096365658601371</v>
      </c>
      <c r="L7" s="3">
        <f t="shared" si="0"/>
        <v>11.776602195750172</v>
      </c>
      <c r="M7" s="3"/>
      <c r="N7" s="3">
        <f t="shared" si="1"/>
        <v>7.867712618799942</v>
      </c>
      <c r="O7" s="2">
        <f t="shared" si="2"/>
        <v>17.986238761610309</v>
      </c>
    </row>
    <row r="8" spans="1:17">
      <c r="A8" s="36">
        <v>44348</v>
      </c>
      <c r="B8" s="3">
        <v>428.44425176425</v>
      </c>
      <c r="C8" s="3">
        <v>450.87808669395002</v>
      </c>
      <c r="D8" s="3">
        <v>191.23161409743003</v>
      </c>
      <c r="E8" s="3">
        <v>466.38711626153002</v>
      </c>
      <c r="I8" s="3">
        <f t="shared" si="3"/>
        <v>12.660497073869976</v>
      </c>
      <c r="J8" s="3">
        <f t="shared" si="0"/>
        <v>10.760491870660019</v>
      </c>
      <c r="K8" s="3">
        <f t="shared" si="0"/>
        <v>5.2044954834099713</v>
      </c>
      <c r="L8" s="3">
        <f t="shared" si="0"/>
        <v>13.64114736224991</v>
      </c>
      <c r="M8" s="3"/>
      <c r="N8" s="3">
        <f t="shared" si="1"/>
        <v>23.420988944529995</v>
      </c>
      <c r="O8" s="2">
        <f t="shared" si="2"/>
        <v>18.845642845659881</v>
      </c>
    </row>
    <row r="9" spans="1:17">
      <c r="A9" s="36">
        <v>44378</v>
      </c>
      <c r="B9" s="3">
        <v>423.89261200719</v>
      </c>
      <c r="C9" s="3">
        <v>463.08341648049003</v>
      </c>
      <c r="D9" s="3">
        <v>196.00130368905002</v>
      </c>
      <c r="E9" s="3">
        <v>472.25659488321998</v>
      </c>
      <c r="I9" s="3">
        <f t="shared" si="3"/>
        <v>-4.551639757060002</v>
      </c>
      <c r="J9" s="3">
        <f t="shared" si="0"/>
        <v>12.205329786540005</v>
      </c>
      <c r="K9" s="3">
        <f t="shared" si="0"/>
        <v>4.7696895916199935</v>
      </c>
      <c r="L9" s="3">
        <f t="shared" si="0"/>
        <v>5.8694786216899502</v>
      </c>
      <c r="M9" s="3"/>
      <c r="N9" s="3">
        <f t="shared" si="1"/>
        <v>7.6536900294800034</v>
      </c>
      <c r="O9" s="2">
        <f t="shared" si="2"/>
        <v>10.639168213309944</v>
      </c>
    </row>
    <row r="10" spans="1:17">
      <c r="A10" s="36">
        <v>44409</v>
      </c>
      <c r="B10" s="3">
        <v>416.61900476638999</v>
      </c>
      <c r="C10" s="3">
        <v>461.73432568951</v>
      </c>
      <c r="D10" s="3">
        <v>203.32585636616002</v>
      </c>
      <c r="E10" s="3">
        <v>488.79716130504994</v>
      </c>
      <c r="I10" s="3">
        <f t="shared" si="3"/>
        <v>-7.2736072408000041</v>
      </c>
      <c r="J10" s="3">
        <f t="shared" si="0"/>
        <v>-1.3490907909800285</v>
      </c>
      <c r="K10" s="3">
        <f t="shared" si="0"/>
        <v>7.324552677110006</v>
      </c>
      <c r="L10" s="3">
        <f t="shared" si="0"/>
        <v>16.540566421829965</v>
      </c>
      <c r="M10" s="3"/>
      <c r="N10" s="3">
        <f t="shared" si="1"/>
        <v>-8.6226980317800326</v>
      </c>
      <c r="O10" s="2">
        <f t="shared" si="2"/>
        <v>23.865119098939971</v>
      </c>
    </row>
    <row r="11" spans="1:17">
      <c r="A11" s="36">
        <v>44440</v>
      </c>
      <c r="B11" s="3">
        <v>422.56285581714002</v>
      </c>
      <c r="C11" s="3">
        <v>483.60755767234997</v>
      </c>
      <c r="D11" s="3">
        <v>207.33584376278006</v>
      </c>
      <c r="E11" s="3">
        <v>499.33933139753003</v>
      </c>
      <c r="I11" s="3">
        <f t="shared" si="3"/>
        <v>5.9438510507500268</v>
      </c>
      <c r="J11" s="3">
        <f t="shared" si="0"/>
        <v>21.873231982839968</v>
      </c>
      <c r="K11" s="3">
        <f t="shared" si="0"/>
        <v>4.0099873966200335</v>
      </c>
      <c r="L11" s="3">
        <f t="shared" si="0"/>
        <v>10.542170092480092</v>
      </c>
      <c r="M11" s="3"/>
      <c r="N11" s="3">
        <f t="shared" si="1"/>
        <v>27.817083033589995</v>
      </c>
      <c r="O11" s="2">
        <f t="shared" si="2"/>
        <v>14.552157489100125</v>
      </c>
    </row>
    <row r="12" spans="1:17">
      <c r="A12" s="36">
        <v>44470</v>
      </c>
      <c r="B12" s="3">
        <v>424.91853940353002</v>
      </c>
      <c r="C12" s="3">
        <v>488.34183041415002</v>
      </c>
      <c r="D12" s="3">
        <v>211.20896792262002</v>
      </c>
      <c r="E12" s="3">
        <v>504.89086726485004</v>
      </c>
      <c r="I12" s="3">
        <f t="shared" si="3"/>
        <v>2.3556835863900005</v>
      </c>
      <c r="J12" s="3">
        <f t="shared" si="0"/>
        <v>4.734272741800055</v>
      </c>
      <c r="K12" s="3">
        <f t="shared" si="0"/>
        <v>3.8731241598399606</v>
      </c>
      <c r="L12" s="3">
        <f t="shared" si="0"/>
        <v>5.5515358673200126</v>
      </c>
      <c r="M12" s="3"/>
      <c r="N12" s="3">
        <f t="shared" si="1"/>
        <v>7.0899563281900555</v>
      </c>
      <c r="O12" s="2">
        <f t="shared" si="2"/>
        <v>9.4246600271599732</v>
      </c>
    </row>
    <row r="13" spans="1:17">
      <c r="A13" s="36">
        <v>44501</v>
      </c>
      <c r="B13" s="3">
        <v>427.23096411226004</v>
      </c>
      <c r="C13" s="3">
        <v>501.18510681892008</v>
      </c>
      <c r="D13" s="3">
        <v>218.41565848227003</v>
      </c>
      <c r="E13" s="3">
        <v>513.79977730221992</v>
      </c>
      <c r="I13" s="3">
        <f t="shared" si="3"/>
        <v>2.3124247087300205</v>
      </c>
      <c r="J13" s="3">
        <f t="shared" si="0"/>
        <v>12.843276404770052</v>
      </c>
      <c r="K13" s="3">
        <f t="shared" si="0"/>
        <v>7.2066905596500135</v>
      </c>
      <c r="L13" s="3">
        <f t="shared" si="0"/>
        <v>8.9089100373698784</v>
      </c>
      <c r="M13" s="3"/>
      <c r="N13" s="3">
        <f t="shared" si="1"/>
        <v>15.155701113500072</v>
      </c>
      <c r="O13" s="2">
        <f t="shared" si="2"/>
        <v>16.115600597019892</v>
      </c>
    </row>
    <row r="14" spans="1:17">
      <c r="A14" s="36">
        <v>44531</v>
      </c>
      <c r="B14" s="3">
        <v>457.18453386369998</v>
      </c>
      <c r="C14" s="3">
        <v>557.24847365892992</v>
      </c>
      <c r="D14" s="3">
        <v>221.77676216221997</v>
      </c>
      <c r="E14" s="3">
        <v>503.81740613111003</v>
      </c>
      <c r="I14" s="3">
        <f t="shared" si="3"/>
        <v>29.953569751439943</v>
      </c>
      <c r="J14" s="3">
        <f t="shared" si="0"/>
        <v>56.063366840009849</v>
      </c>
      <c r="K14" s="3">
        <f t="shared" si="0"/>
        <v>3.3611036799499345</v>
      </c>
      <c r="L14" s="3">
        <f t="shared" si="0"/>
        <v>-9.9823711711098895</v>
      </c>
      <c r="M14" s="3"/>
      <c r="N14" s="3">
        <f t="shared" si="1"/>
        <v>86.016936591449792</v>
      </c>
      <c r="O14" s="2">
        <f t="shared" si="2"/>
        <v>-6.6212674911599549</v>
      </c>
    </row>
    <row r="15" spans="1:17">
      <c r="A15" s="36">
        <v>44562</v>
      </c>
      <c r="B15" s="3">
        <v>438.81445045652998</v>
      </c>
      <c r="C15" s="3">
        <v>519.58831394366007</v>
      </c>
      <c r="D15" s="3">
        <v>228.71913629024999</v>
      </c>
      <c r="E15" s="3">
        <v>506.95597071105999</v>
      </c>
      <c r="I15" s="3">
        <f t="shared" si="3"/>
        <v>-18.37008340717</v>
      </c>
      <c r="J15" s="3">
        <f t="shared" si="0"/>
        <v>-37.660159715269856</v>
      </c>
      <c r="K15" s="3">
        <f t="shared" si="0"/>
        <v>6.9423741280300248</v>
      </c>
      <c r="L15" s="3">
        <f t="shared" si="0"/>
        <v>3.1385645799499571</v>
      </c>
      <c r="M15" s="3"/>
      <c r="N15" s="3">
        <f t="shared" si="1"/>
        <v>-56.030243122439856</v>
      </c>
      <c r="O15" s="2">
        <f t="shared" si="2"/>
        <v>10.080938707979982</v>
      </c>
      <c r="P15" s="3">
        <f>N15</f>
        <v>-56.030243122439856</v>
      </c>
      <c r="Q15" s="2">
        <f>O15</f>
        <v>10.080938707979982</v>
      </c>
    </row>
    <row r="16" spans="1:17">
      <c r="A16" s="36">
        <v>44593</v>
      </c>
      <c r="B16" s="3">
        <v>438.38756966605996</v>
      </c>
      <c r="C16" s="3">
        <v>481.00551170633003</v>
      </c>
      <c r="D16" s="3">
        <v>235.37923431015</v>
      </c>
      <c r="E16" s="3">
        <v>517.38718902936</v>
      </c>
      <c r="I16" s="3">
        <f t="shared" si="3"/>
        <v>-0.42688079047002248</v>
      </c>
      <c r="J16" s="3">
        <f t="shared" si="0"/>
        <v>-38.582802237330043</v>
      </c>
      <c r="K16" s="3">
        <f t="shared" si="0"/>
        <v>6.6600980199000048</v>
      </c>
      <c r="L16" s="3">
        <f t="shared" si="0"/>
        <v>10.431218318300012</v>
      </c>
      <c r="M16" s="3"/>
      <c r="N16" s="3">
        <f t="shared" si="1"/>
        <v>-39.009683027800065</v>
      </c>
      <c r="O16" s="2">
        <f t="shared" si="2"/>
        <v>17.091316338200016</v>
      </c>
      <c r="P16" s="3">
        <f>N16+P15</f>
        <v>-95.039926150239921</v>
      </c>
      <c r="Q16" s="2">
        <f>Q15+O16</f>
        <v>27.172255046179998</v>
      </c>
    </row>
    <row r="17" spans="1:17">
      <c r="A17" s="36">
        <v>44621</v>
      </c>
      <c r="B17" s="3">
        <v>503.98943525438</v>
      </c>
      <c r="C17" s="3">
        <v>480.69763688284002</v>
      </c>
      <c r="D17" s="3">
        <v>230.26364294516003</v>
      </c>
      <c r="E17" s="3">
        <v>520.26793916166002</v>
      </c>
      <c r="I17" s="3">
        <f t="shared" si="3"/>
        <v>65.601865588320038</v>
      </c>
      <c r="J17" s="3">
        <f t="shared" si="0"/>
        <v>-0.30787482349001039</v>
      </c>
      <c r="K17" s="3">
        <f t="shared" si="0"/>
        <v>-5.1155913649899674</v>
      </c>
      <c r="L17" s="3">
        <f t="shared" si="0"/>
        <v>2.8807501323000224</v>
      </c>
      <c r="M17" s="3"/>
      <c r="N17" s="3">
        <f t="shared" si="1"/>
        <v>65.293990764830028</v>
      </c>
      <c r="O17" s="2">
        <f t="shared" si="2"/>
        <v>-2.2348412326899449</v>
      </c>
      <c r="P17" s="3">
        <f t="shared" ref="P17:P37" si="4">N17+P16</f>
        <v>-29.745935385409894</v>
      </c>
      <c r="Q17" s="2">
        <f t="shared" ref="Q17:Q38" si="5">Q16+O17</f>
        <v>24.937413813490053</v>
      </c>
    </row>
    <row r="18" spans="1:17">
      <c r="A18" s="36">
        <v>44652</v>
      </c>
      <c r="B18" s="3">
        <v>511.98139573226001</v>
      </c>
      <c r="C18" s="3">
        <v>514.36746394026</v>
      </c>
      <c r="D18" s="3">
        <v>227.02285802746005</v>
      </c>
      <c r="E18" s="3">
        <v>531.88598576418997</v>
      </c>
      <c r="I18" s="3">
        <f t="shared" si="3"/>
        <v>7.9919604778800135</v>
      </c>
      <c r="J18" s="3">
        <f t="shared" si="0"/>
        <v>33.66982705741998</v>
      </c>
      <c r="K18" s="3">
        <f t="shared" si="0"/>
        <v>-3.2407849176999832</v>
      </c>
      <c r="L18" s="3">
        <f t="shared" si="0"/>
        <v>11.618046602529944</v>
      </c>
      <c r="M18" s="3"/>
      <c r="N18" s="3">
        <f t="shared" si="1"/>
        <v>41.661787535299993</v>
      </c>
      <c r="O18" s="2">
        <f t="shared" si="2"/>
        <v>8.3772616848299606</v>
      </c>
      <c r="P18" s="3">
        <f t="shared" si="4"/>
        <v>11.9158521498901</v>
      </c>
      <c r="Q18" s="2">
        <f t="shared" si="5"/>
        <v>33.314675498320014</v>
      </c>
    </row>
    <row r="19" spans="1:17">
      <c r="A19" s="36">
        <v>44682</v>
      </c>
      <c r="B19" s="3">
        <v>509.50538420112002</v>
      </c>
      <c r="C19" s="3">
        <v>511.32063328264002</v>
      </c>
      <c r="D19" s="3">
        <v>224.15572195874998</v>
      </c>
      <c r="E19" s="3">
        <v>549.60664718526994</v>
      </c>
      <c r="I19" s="3">
        <f t="shared" si="3"/>
        <v>-2.4760115311399886</v>
      </c>
      <c r="J19" s="3">
        <f t="shared" si="0"/>
        <v>-3.046830657619978</v>
      </c>
      <c r="K19" s="3">
        <f t="shared" si="0"/>
        <v>-2.8671360687100673</v>
      </c>
      <c r="L19" s="3">
        <f t="shared" si="0"/>
        <v>17.720661421079967</v>
      </c>
      <c r="M19" s="3"/>
      <c r="N19" s="3">
        <f t="shared" si="1"/>
        <v>-5.5228421887599666</v>
      </c>
      <c r="O19" s="2">
        <f t="shared" si="2"/>
        <v>14.8535253523699</v>
      </c>
      <c r="P19" s="3">
        <f t="shared" si="4"/>
        <v>6.393009961130133</v>
      </c>
      <c r="Q19" s="2">
        <f t="shared" si="5"/>
        <v>48.168200850689914</v>
      </c>
    </row>
    <row r="20" spans="1:17">
      <c r="A20" s="36">
        <v>44713</v>
      </c>
      <c r="B20" s="3">
        <v>535.80963203326007</v>
      </c>
      <c r="C20" s="3">
        <v>500.31110656698996</v>
      </c>
      <c r="D20" s="3">
        <v>217.83934553025995</v>
      </c>
      <c r="E20" s="3">
        <v>548.25858939926002</v>
      </c>
      <c r="I20" s="3">
        <f t="shared" si="3"/>
        <v>26.304247832140049</v>
      </c>
      <c r="J20" s="3">
        <f t="shared" ref="J20:J36" si="6">C20-C19</f>
        <v>-11.009526715650054</v>
      </c>
      <c r="K20" s="3">
        <f t="shared" ref="K20:K36" si="7">D20-D19</f>
        <v>-6.316376428490031</v>
      </c>
      <c r="L20" s="3">
        <f t="shared" ref="L20:L36" si="8">E20-E19</f>
        <v>-1.3480577860099174</v>
      </c>
      <c r="M20" s="3"/>
      <c r="N20" s="3">
        <f t="shared" si="1"/>
        <v>15.294721116489995</v>
      </c>
      <c r="O20" s="2">
        <f t="shared" si="2"/>
        <v>-7.6644342144999484</v>
      </c>
      <c r="P20" s="3">
        <f t="shared" si="4"/>
        <v>21.687731077620128</v>
      </c>
      <c r="Q20" s="2">
        <f t="shared" si="5"/>
        <v>40.503766636189965</v>
      </c>
    </row>
    <row r="21" spans="1:17">
      <c r="A21" s="36">
        <v>44743</v>
      </c>
      <c r="B21" s="3">
        <v>534.59074015402007</v>
      </c>
      <c r="C21" s="3">
        <v>474.84623789244</v>
      </c>
      <c r="D21" s="3">
        <v>214.34890910661002</v>
      </c>
      <c r="E21" s="3">
        <v>545.41957762788002</v>
      </c>
      <c r="I21" s="3">
        <f t="shared" si="3"/>
        <v>-1.2188918792400045</v>
      </c>
      <c r="J21" s="3">
        <f t="shared" si="6"/>
        <v>-25.464868674549962</v>
      </c>
      <c r="K21" s="3">
        <f t="shared" si="7"/>
        <v>-3.4904364236499248</v>
      </c>
      <c r="L21" s="3">
        <f>E21-E20</f>
        <v>-2.8390117713800009</v>
      </c>
      <c r="M21" s="3"/>
      <c r="N21" s="3">
        <f t="shared" si="1"/>
        <v>-26.683760553789966</v>
      </c>
      <c r="O21" s="2">
        <f t="shared" si="2"/>
        <v>-6.3294481950299257</v>
      </c>
      <c r="P21" s="3">
        <f t="shared" si="4"/>
        <v>-4.9960294761698378</v>
      </c>
      <c r="Q21" s="2">
        <f t="shared" si="5"/>
        <v>34.17431844116004</v>
      </c>
    </row>
    <row r="22" spans="1:17">
      <c r="A22" s="36">
        <v>44774</v>
      </c>
      <c r="B22" s="3">
        <v>540.52850190386005</v>
      </c>
      <c r="C22" s="3">
        <v>486.50856108372994</v>
      </c>
      <c r="D22" s="3">
        <v>211.52880829205003</v>
      </c>
      <c r="E22" s="3">
        <v>544.50347419132004</v>
      </c>
      <c r="I22" s="3">
        <f t="shared" si="3"/>
        <v>5.9377617498399786</v>
      </c>
      <c r="J22" s="3">
        <f t="shared" si="6"/>
        <v>11.662323191289943</v>
      </c>
      <c r="K22" s="3">
        <f t="shared" si="7"/>
        <v>-2.8201008145599928</v>
      </c>
      <c r="L22" s="3">
        <f t="shared" si="8"/>
        <v>-0.91610343655997895</v>
      </c>
      <c r="M22" s="3"/>
      <c r="N22" s="3">
        <f t="shared" si="1"/>
        <v>17.600084941129921</v>
      </c>
      <c r="O22" s="2">
        <f t="shared" si="2"/>
        <v>-3.7362042511199718</v>
      </c>
      <c r="P22" s="3">
        <f t="shared" si="4"/>
        <v>12.604055464960084</v>
      </c>
      <c r="Q22" s="2">
        <f t="shared" si="5"/>
        <v>30.438114190040068</v>
      </c>
    </row>
    <row r="23" spans="1:17">
      <c r="A23" s="36">
        <v>44805</v>
      </c>
      <c r="B23" s="3">
        <v>547.64982889147007</v>
      </c>
      <c r="C23" s="3">
        <v>514.6872381152599</v>
      </c>
      <c r="D23" s="3">
        <v>208.37824922790006</v>
      </c>
      <c r="E23" s="3">
        <v>540.31142897413008</v>
      </c>
      <c r="I23" s="3">
        <f t="shared" si="3"/>
        <v>7.1213269876100185</v>
      </c>
      <c r="J23" s="3">
        <f t="shared" si="6"/>
        <v>28.178677031529958</v>
      </c>
      <c r="K23" s="3">
        <f t="shared" si="7"/>
        <v>-3.1505590641499737</v>
      </c>
      <c r="L23" s="3">
        <f t="shared" si="8"/>
        <v>-4.1920452171899569</v>
      </c>
      <c r="M23" s="3"/>
      <c r="N23" s="3">
        <f t="shared" si="1"/>
        <v>35.300004019139976</v>
      </c>
      <c r="O23" s="2">
        <f t="shared" si="2"/>
        <v>-7.3426042813399306</v>
      </c>
      <c r="P23" s="3">
        <f t="shared" si="4"/>
        <v>47.90405948410006</v>
      </c>
      <c r="Q23" s="2">
        <f t="shared" si="5"/>
        <v>23.095509908700137</v>
      </c>
    </row>
    <row r="24" spans="1:17">
      <c r="A24" s="36">
        <v>44835</v>
      </c>
      <c r="B24" s="3">
        <v>547.89489745129003</v>
      </c>
      <c r="C24" s="3">
        <v>541.29983926555008</v>
      </c>
      <c r="D24" s="3">
        <v>204.64808175906001</v>
      </c>
      <c r="E24" s="3">
        <v>534.86316853175992</v>
      </c>
      <c r="F24" s="3">
        <v>1000</v>
      </c>
      <c r="I24" s="3">
        <f t="shared" si="3"/>
        <v>0.24506855981996978</v>
      </c>
      <c r="J24" s="3">
        <f t="shared" si="6"/>
        <v>26.612601150290175</v>
      </c>
      <c r="K24" s="3">
        <f t="shared" si="7"/>
        <v>-3.730167468840051</v>
      </c>
      <c r="L24" s="3">
        <f t="shared" si="8"/>
        <v>-5.4482604423701559</v>
      </c>
      <c r="M24" s="3"/>
      <c r="N24" s="3">
        <f t="shared" si="1"/>
        <v>26.857669710110144</v>
      </c>
      <c r="O24" s="2">
        <f t="shared" si="2"/>
        <v>-9.178427911210207</v>
      </c>
      <c r="P24" s="3">
        <f t="shared" si="4"/>
        <v>74.761729194210204</v>
      </c>
      <c r="Q24" s="2">
        <f t="shared" si="5"/>
        <v>13.91708199748993</v>
      </c>
    </row>
    <row r="25" spans="1:17">
      <c r="A25" s="36">
        <v>44866</v>
      </c>
      <c r="B25" s="3">
        <v>560.15020606526002</v>
      </c>
      <c r="C25" s="3">
        <v>555.00865747545993</v>
      </c>
      <c r="D25" s="3">
        <v>203.41605823107</v>
      </c>
      <c r="E25" s="3">
        <v>529.85523441821999</v>
      </c>
      <c r="I25" s="3">
        <f t="shared" si="3"/>
        <v>12.255308613969987</v>
      </c>
      <c r="J25" s="3">
        <f t="shared" si="6"/>
        <v>13.70881820990985</v>
      </c>
      <c r="K25" s="3">
        <f t="shared" si="7"/>
        <v>-1.2320235279900089</v>
      </c>
      <c r="L25" s="3">
        <f t="shared" si="8"/>
        <v>-5.0079341135399318</v>
      </c>
      <c r="M25" s="3"/>
      <c r="N25" s="3">
        <f t="shared" si="1"/>
        <v>25.964126823879838</v>
      </c>
      <c r="O25" s="2">
        <f t="shared" si="2"/>
        <v>-6.2399576415299407</v>
      </c>
      <c r="P25" s="3">
        <f t="shared" si="4"/>
        <v>100.72585601809004</v>
      </c>
      <c r="Q25" s="2">
        <f t="shared" si="5"/>
        <v>7.6771243559599895</v>
      </c>
    </row>
    <row r="26" spans="1:17">
      <c r="A26" s="36">
        <v>44896</v>
      </c>
      <c r="B26" s="2">
        <v>592.73258295707001</v>
      </c>
      <c r="C26" s="2">
        <v>611.35090684960994</v>
      </c>
      <c r="D26" s="2">
        <v>196.85501309649996</v>
      </c>
      <c r="E26" s="2">
        <v>520.24201542729998</v>
      </c>
      <c r="I26" s="3">
        <f t="shared" si="3"/>
        <v>32.582376891809986</v>
      </c>
      <c r="J26" s="3">
        <f t="shared" si="6"/>
        <v>56.342249374150015</v>
      </c>
      <c r="K26" s="3">
        <f t="shared" si="7"/>
        <v>-6.5610451345700369</v>
      </c>
      <c r="L26" s="3">
        <f t="shared" si="8"/>
        <v>-9.6132189909200179</v>
      </c>
      <c r="M26" s="3"/>
      <c r="N26" s="3">
        <f t="shared" si="1"/>
        <v>88.924626265960001</v>
      </c>
      <c r="O26" s="2">
        <f t="shared" si="2"/>
        <v>-16.174264125490055</v>
      </c>
      <c r="P26" s="3">
        <f t="shared" si="4"/>
        <v>189.65048228405004</v>
      </c>
      <c r="Q26" s="2">
        <f t="shared" si="5"/>
        <v>-8.4971397695300652</v>
      </c>
    </row>
    <row r="27" spans="1:17">
      <c r="A27" s="36">
        <v>44927</v>
      </c>
      <c r="B27" s="3">
        <v>580.37199999999996</v>
      </c>
      <c r="C27" s="3">
        <v>613.97699999999998</v>
      </c>
      <c r="D27" s="3">
        <v>197.297</v>
      </c>
      <c r="E27" s="3">
        <v>514.88400000000001</v>
      </c>
      <c r="I27" s="3">
        <f t="shared" si="3"/>
        <v>-12.360582957070051</v>
      </c>
      <c r="J27" s="3">
        <f t="shared" si="6"/>
        <v>2.6260931503900338</v>
      </c>
      <c r="K27" s="3">
        <f t="shared" si="7"/>
        <v>0.44198690350003744</v>
      </c>
      <c r="L27" s="3">
        <f t="shared" si="8"/>
        <v>-5.3580154272999607</v>
      </c>
      <c r="M27" s="3"/>
      <c r="N27" s="3">
        <f t="shared" si="1"/>
        <v>-9.734489806680017</v>
      </c>
      <c r="O27" s="2">
        <f t="shared" si="2"/>
        <v>-4.9160285237999233</v>
      </c>
      <c r="P27" s="3">
        <f t="shared" si="4"/>
        <v>179.91599247737003</v>
      </c>
      <c r="Q27" s="2">
        <f t="shared" si="5"/>
        <v>-13.413168293329989</v>
      </c>
    </row>
    <row r="28" spans="1:17">
      <c r="A28" s="36">
        <v>44958</v>
      </c>
      <c r="B28" s="3">
        <v>586.10900000000004</v>
      </c>
      <c r="C28" s="3">
        <v>635.76800000000003</v>
      </c>
      <c r="D28" s="3">
        <v>192.911</v>
      </c>
      <c r="E28" s="3">
        <v>513.42600000000004</v>
      </c>
      <c r="I28" s="3">
        <f t="shared" si="3"/>
        <v>5.73700000000008</v>
      </c>
      <c r="J28" s="3">
        <f t="shared" si="6"/>
        <v>21.791000000000054</v>
      </c>
      <c r="K28" s="3">
        <f t="shared" si="7"/>
        <v>-4.3859999999999957</v>
      </c>
      <c r="L28" s="3">
        <f t="shared" si="8"/>
        <v>-1.45799999999997</v>
      </c>
      <c r="M28" s="3"/>
      <c r="N28" s="3">
        <f t="shared" si="1"/>
        <v>27.528000000000134</v>
      </c>
      <c r="O28" s="2">
        <f t="shared" si="2"/>
        <v>-5.8439999999999657</v>
      </c>
      <c r="P28" s="3">
        <f t="shared" si="4"/>
        <v>207.44399247737016</v>
      </c>
      <c r="Q28" s="2">
        <f t="shared" si="5"/>
        <v>-19.257168293329954</v>
      </c>
    </row>
    <row r="29" spans="1:17">
      <c r="A29" s="36">
        <v>44986</v>
      </c>
      <c r="B29" s="3">
        <v>589.06799999999998</v>
      </c>
      <c r="C29" s="3">
        <v>654.91600000000005</v>
      </c>
      <c r="D29" s="3">
        <v>192.929</v>
      </c>
      <c r="E29" s="3">
        <v>504.83100000000002</v>
      </c>
      <c r="I29" s="3">
        <f t="shared" si="3"/>
        <v>2.9589999999999463</v>
      </c>
      <c r="J29" s="3">
        <f t="shared" si="6"/>
        <v>19.148000000000025</v>
      </c>
      <c r="K29" s="3">
        <f t="shared" si="7"/>
        <v>1.8000000000000682E-2</v>
      </c>
      <c r="L29" s="3">
        <f t="shared" si="8"/>
        <v>-8.5950000000000273</v>
      </c>
      <c r="M29" s="3"/>
      <c r="N29" s="3">
        <f t="shared" si="1"/>
        <v>22.106999999999971</v>
      </c>
      <c r="O29" s="2">
        <f t="shared" si="2"/>
        <v>-8.5770000000000266</v>
      </c>
      <c r="P29" s="3">
        <f t="shared" si="4"/>
        <v>229.55099247737013</v>
      </c>
      <c r="Q29" s="2">
        <f t="shared" si="5"/>
        <v>-27.834168293329981</v>
      </c>
    </row>
    <row r="30" spans="1:17">
      <c r="A30" s="36">
        <v>45017</v>
      </c>
      <c r="B30" s="3">
        <v>596.37199999999996</v>
      </c>
      <c r="C30" s="3">
        <v>691.09900000000005</v>
      </c>
      <c r="D30" s="3">
        <v>192.58799999999999</v>
      </c>
      <c r="E30" s="3">
        <v>497.33</v>
      </c>
      <c r="I30" s="3">
        <f t="shared" si="3"/>
        <v>7.3039999999999736</v>
      </c>
      <c r="J30" s="3">
        <f t="shared" si="6"/>
        <v>36.182999999999993</v>
      </c>
      <c r="K30" s="3">
        <f t="shared" si="7"/>
        <v>-0.34100000000000819</v>
      </c>
      <c r="L30" s="3">
        <f t="shared" si="8"/>
        <v>-7.5010000000000332</v>
      </c>
      <c r="M30" s="3"/>
      <c r="N30" s="3">
        <f t="shared" si="1"/>
        <v>43.486999999999966</v>
      </c>
      <c r="O30" s="2">
        <f t="shared" si="2"/>
        <v>-7.8420000000000414</v>
      </c>
      <c r="P30" s="3">
        <f t="shared" si="4"/>
        <v>273.0379924773701</v>
      </c>
      <c r="Q30" s="2">
        <f t="shared" si="5"/>
        <v>-35.676168293330022</v>
      </c>
    </row>
    <row r="31" spans="1:17">
      <c r="A31" s="36">
        <v>45047</v>
      </c>
      <c r="B31" s="3">
        <v>607.49</v>
      </c>
      <c r="C31" s="3">
        <v>719.88699999999994</v>
      </c>
      <c r="D31" s="3">
        <v>195.58799999999999</v>
      </c>
      <c r="E31" s="3">
        <v>493.39400000000001</v>
      </c>
      <c r="I31" s="3">
        <f t="shared" si="3"/>
        <v>11.118000000000052</v>
      </c>
      <c r="J31" s="3">
        <f t="shared" si="6"/>
        <v>28.787999999999897</v>
      </c>
      <c r="K31" s="3">
        <f t="shared" si="7"/>
        <v>3</v>
      </c>
      <c r="L31" s="2">
        <f t="shared" si="8"/>
        <v>-3.9359999999999786</v>
      </c>
      <c r="M31" s="3"/>
      <c r="N31" s="3">
        <f t="shared" si="1"/>
        <v>39.905999999999949</v>
      </c>
      <c r="O31" s="2">
        <f t="shared" si="2"/>
        <v>-0.93599999999997863</v>
      </c>
      <c r="P31" s="3">
        <f t="shared" si="4"/>
        <v>312.94399247737005</v>
      </c>
      <c r="Q31" s="2">
        <f t="shared" si="5"/>
        <v>-36.612168293330001</v>
      </c>
    </row>
    <row r="32" spans="1:17">
      <c r="A32" s="36">
        <v>45078</v>
      </c>
      <c r="B32" s="3">
        <v>633.76</v>
      </c>
      <c r="C32" s="3">
        <v>740.72799999999995</v>
      </c>
      <c r="D32" s="3">
        <v>195.697</v>
      </c>
      <c r="E32" s="3">
        <v>495.34500000000003</v>
      </c>
      <c r="I32" s="3">
        <f t="shared" si="3"/>
        <v>26.269999999999982</v>
      </c>
      <c r="J32" s="3">
        <f t="shared" si="6"/>
        <v>20.841000000000008</v>
      </c>
      <c r="K32" s="3">
        <f t="shared" si="7"/>
        <v>0.10900000000000887</v>
      </c>
      <c r="L32" s="2">
        <f t="shared" si="8"/>
        <v>1.9510000000000218</v>
      </c>
      <c r="M32" s="3"/>
      <c r="N32" s="3">
        <f t="shared" si="1"/>
        <v>47.11099999999999</v>
      </c>
      <c r="O32" s="2">
        <f t="shared" si="2"/>
        <v>2.0600000000000307</v>
      </c>
      <c r="P32" s="3">
        <f>N32+P31</f>
        <v>360.05499247737004</v>
      </c>
      <c r="Q32" s="2">
        <f t="shared" si="5"/>
        <v>-34.55216829332997</v>
      </c>
    </row>
    <row r="33" spans="1:17">
      <c r="A33" s="36">
        <v>45108</v>
      </c>
      <c r="B33" s="3">
        <v>639.37599999999998</v>
      </c>
      <c r="C33" s="3">
        <v>778.57600000000002</v>
      </c>
      <c r="D33" s="3">
        <v>197.83500000000001</v>
      </c>
      <c r="E33" s="3">
        <v>496.685</v>
      </c>
      <c r="I33" s="3">
        <f t="shared" si="3"/>
        <v>5.6159999999999854</v>
      </c>
      <c r="J33" s="3">
        <f t="shared" si="6"/>
        <v>37.84800000000007</v>
      </c>
      <c r="K33" s="3">
        <f t="shared" si="7"/>
        <v>2.1380000000000052</v>
      </c>
      <c r="L33" s="2">
        <f t="shared" si="8"/>
        <v>1.339999999999975</v>
      </c>
      <c r="M33" s="3"/>
      <c r="N33" s="3">
        <f t="shared" si="1"/>
        <v>43.464000000000055</v>
      </c>
      <c r="O33" s="2">
        <f t="shared" si="2"/>
        <v>3.4779999999999802</v>
      </c>
      <c r="P33" s="3">
        <f>N33+P32</f>
        <v>403.51899247737009</v>
      </c>
      <c r="Q33" s="2">
        <f t="shared" si="5"/>
        <v>-31.07416829332999</v>
      </c>
    </row>
    <row r="34" spans="1:17">
      <c r="A34" s="36">
        <v>45139</v>
      </c>
      <c r="B34" s="3">
        <v>647.50699999999995</v>
      </c>
      <c r="C34" s="3">
        <v>769.84799999999996</v>
      </c>
      <c r="D34" s="3">
        <v>202.90899999999999</v>
      </c>
      <c r="E34" s="3">
        <v>500.19900000000001</v>
      </c>
      <c r="I34" s="3">
        <f t="shared" si="3"/>
        <v>8.1309999999999718</v>
      </c>
      <c r="J34" s="3">
        <f t="shared" si="6"/>
        <v>-8.7280000000000655</v>
      </c>
      <c r="K34" s="3">
        <f t="shared" si="7"/>
        <v>5.0739999999999839</v>
      </c>
      <c r="L34" s="2">
        <f t="shared" si="8"/>
        <v>3.51400000000001</v>
      </c>
      <c r="M34" s="3"/>
      <c r="N34" s="3">
        <f t="shared" si="1"/>
        <v>-0.59700000000009368</v>
      </c>
      <c r="O34" s="2">
        <f t="shared" si="2"/>
        <v>8.5879999999999939</v>
      </c>
      <c r="P34" s="3">
        <f t="shared" si="4"/>
        <v>402.92199247737</v>
      </c>
      <c r="Q34" s="2">
        <f t="shared" si="5"/>
        <v>-22.486168293329996</v>
      </c>
    </row>
    <row r="35" spans="1:17">
      <c r="A35" s="36">
        <v>45170</v>
      </c>
      <c r="B35" s="3">
        <v>662.91099999999994</v>
      </c>
      <c r="C35" s="3">
        <v>775.67600000000004</v>
      </c>
      <c r="D35" s="3">
        <v>202.953</v>
      </c>
      <c r="E35" s="3">
        <v>509.15</v>
      </c>
      <c r="I35" s="3">
        <f t="shared" si="3"/>
        <v>15.403999999999996</v>
      </c>
      <c r="J35" s="3">
        <f t="shared" si="6"/>
        <v>5.8280000000000882</v>
      </c>
      <c r="K35" s="3">
        <f t="shared" si="7"/>
        <v>4.4000000000011141E-2</v>
      </c>
      <c r="L35" s="2">
        <f t="shared" si="8"/>
        <v>8.950999999999965</v>
      </c>
      <c r="M35" s="3"/>
      <c r="N35" s="3">
        <f t="shared" si="1"/>
        <v>21.232000000000085</v>
      </c>
      <c r="O35" s="2">
        <f t="shared" si="2"/>
        <v>8.9949999999999761</v>
      </c>
      <c r="P35" s="3">
        <f t="shared" si="4"/>
        <v>424.15399247737008</v>
      </c>
      <c r="Q35" s="2">
        <f t="shared" si="5"/>
        <v>-13.49116829333002</v>
      </c>
    </row>
    <row r="36" spans="1:17">
      <c r="A36" s="36">
        <v>45200</v>
      </c>
      <c r="B36" s="3">
        <v>661.92899999999997</v>
      </c>
      <c r="C36" s="3">
        <v>785.61699999999996</v>
      </c>
      <c r="D36" s="3">
        <v>207.29</v>
      </c>
      <c r="E36" s="3">
        <v>508.59</v>
      </c>
      <c r="I36" s="3">
        <f t="shared" si="3"/>
        <v>-0.9819999999999709</v>
      </c>
      <c r="J36" s="3">
        <f t="shared" si="6"/>
        <v>9.9409999999999172</v>
      </c>
      <c r="K36" s="3">
        <f t="shared" si="7"/>
        <v>4.3369999999999891</v>
      </c>
      <c r="L36" s="2">
        <f t="shared" si="8"/>
        <v>-0.56000000000000227</v>
      </c>
      <c r="M36" s="3"/>
      <c r="N36" s="3">
        <f t="shared" si="1"/>
        <v>8.9589999999999463</v>
      </c>
      <c r="O36" s="2">
        <f t="shared" si="2"/>
        <v>3.7769999999999868</v>
      </c>
      <c r="P36" s="3">
        <f t="shared" si="4"/>
        <v>433.11299247737003</v>
      </c>
      <c r="Q36" s="2">
        <f t="shared" si="5"/>
        <v>-9.7141682933300331</v>
      </c>
    </row>
    <row r="37" spans="1:17">
      <c r="A37" s="36">
        <v>45231</v>
      </c>
      <c r="B37" s="3">
        <v>681.56899999999996</v>
      </c>
      <c r="C37" s="3">
        <v>816.56500000000005</v>
      </c>
      <c r="D37" s="3">
        <v>214.202</v>
      </c>
      <c r="E37" s="3">
        <v>515.96900000000005</v>
      </c>
      <c r="I37">
        <v>20.6</v>
      </c>
      <c r="J37">
        <v>31.5</v>
      </c>
      <c r="K37">
        <v>6.2</v>
      </c>
      <c r="L37">
        <v>7.3</v>
      </c>
      <c r="N37" s="3">
        <f t="shared" si="1"/>
        <v>52.1</v>
      </c>
      <c r="O37" s="2">
        <f t="shared" si="2"/>
        <v>13.5</v>
      </c>
      <c r="P37" s="3">
        <f t="shared" si="4"/>
        <v>485.21299247737005</v>
      </c>
      <c r="Q37" s="2">
        <f t="shared" si="5"/>
        <v>3.7858317066699669</v>
      </c>
    </row>
    <row r="38" spans="1:17">
      <c r="A38" s="36">
        <v>45261</v>
      </c>
      <c r="I38" s="3">
        <f>B37*0.058</f>
        <v>39.531002000000001</v>
      </c>
      <c r="J38" s="3">
        <f>C37*0.107</f>
        <v>87.372455000000002</v>
      </c>
      <c r="K38" s="3">
        <f>-0.006*D37</f>
        <v>-1.285212</v>
      </c>
      <c r="L38" s="2">
        <f>0.005*E37</f>
        <v>2.5798450000000002</v>
      </c>
      <c r="N38" s="3">
        <f>I38+J38</f>
        <v>126.903457</v>
      </c>
      <c r="O38" s="2">
        <f>L38+K38</f>
        <v>1.2946330000000001</v>
      </c>
      <c r="P38" s="3">
        <f>N38+P37</f>
        <v>612.11644947737</v>
      </c>
      <c r="Q38" s="2">
        <f t="shared" si="5"/>
        <v>5.0804647066699671</v>
      </c>
    </row>
    <row r="39" spans="1:17">
      <c r="A39" s="36">
        <v>45292</v>
      </c>
    </row>
    <row r="40" spans="1:17">
      <c r="A40" s="36">
        <v>45323</v>
      </c>
    </row>
    <row r="41" spans="1:17">
      <c r="A41" s="36">
        <v>45352</v>
      </c>
    </row>
    <row r="42" spans="1:17">
      <c r="A42" s="36">
        <v>45383</v>
      </c>
    </row>
    <row r="43" spans="1:17">
      <c r="A43" s="36">
        <v>45413</v>
      </c>
    </row>
    <row r="44" spans="1:17">
      <c r="A44" s="36">
        <v>45444</v>
      </c>
    </row>
    <row r="45" spans="1:17">
      <c r="A45" s="36">
        <v>45474</v>
      </c>
    </row>
    <row r="46" spans="1:17">
      <c r="A46" s="36">
        <v>45505</v>
      </c>
    </row>
    <row r="47" spans="1:17">
      <c r="A47" s="36">
        <v>45536</v>
      </c>
    </row>
    <row r="48" spans="1:17">
      <c r="A48" s="36">
        <v>45566</v>
      </c>
    </row>
    <row r="49" spans="1:1">
      <c r="A49" s="36">
        <v>45597</v>
      </c>
    </row>
    <row r="50" spans="1:1">
      <c r="A50" s="36">
        <v>45627</v>
      </c>
    </row>
    <row r="51" spans="1:1">
      <c r="A51" s="36">
        <v>45658</v>
      </c>
    </row>
    <row r="52" spans="1:1">
      <c r="A52" s="36">
        <v>45689</v>
      </c>
    </row>
    <row r="53" spans="1:1">
      <c r="A53" s="36">
        <v>45717</v>
      </c>
    </row>
    <row r="54" spans="1:1">
      <c r="A54" s="36">
        <v>45748</v>
      </c>
    </row>
    <row r="55" spans="1:1">
      <c r="A55" s="36">
        <v>45778</v>
      </c>
    </row>
    <row r="56" spans="1:1">
      <c r="A56" s="36">
        <v>45809</v>
      </c>
    </row>
    <row r="57" spans="1:1">
      <c r="A57" s="36">
        <v>45839</v>
      </c>
    </row>
    <row r="58" spans="1:1">
      <c r="A58" s="36">
        <v>45870</v>
      </c>
    </row>
    <row r="59" spans="1:1">
      <c r="A59" s="36">
        <v>45901</v>
      </c>
    </row>
    <row r="60" spans="1:1">
      <c r="A60" s="36">
        <v>45931</v>
      </c>
    </row>
    <row r="61" spans="1:1">
      <c r="A61" s="36">
        <v>45962</v>
      </c>
    </row>
    <row r="62" spans="1:1">
      <c r="A62" s="36">
        <v>45992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ABB0-5662-4548-B462-5B146EA3362C}">
  <sheetPr filterMode="1"/>
  <dimension ref="A1:CV149"/>
  <sheetViews>
    <sheetView zoomScale="70" zoomScaleNormal="70" workbookViewId="0">
      <selection activeCell="F3" sqref="F3"/>
    </sheetView>
  </sheetViews>
  <sheetFormatPr defaultColWidth="8.59765625" defaultRowHeight="18"/>
  <cols>
    <col min="1" max="1" width="8.59765625" style="4"/>
    <col min="2" max="2" width="17.59765625" style="4" customWidth="1"/>
    <col min="3" max="4" width="12.5" style="4" customWidth="1"/>
    <col min="5" max="6" width="15.19921875" style="4" customWidth="1"/>
    <col min="7" max="8" width="20" style="4" customWidth="1"/>
    <col min="9" max="16384" width="8.59765625" style="4"/>
  </cols>
  <sheetData>
    <row r="1" spans="1:100">
      <c r="C1" s="59" t="s">
        <v>64</v>
      </c>
      <c r="D1" s="59"/>
      <c r="E1" s="59" t="s">
        <v>65</v>
      </c>
      <c r="F1" s="59"/>
      <c r="G1" s="59" t="s">
        <v>66</v>
      </c>
      <c r="H1" s="59"/>
    </row>
    <row r="2" spans="1:100">
      <c r="C2" s="39" t="s">
        <v>67</v>
      </c>
      <c r="D2" s="39" t="s">
        <v>68</v>
      </c>
      <c r="E2" s="39" t="s">
        <v>67</v>
      </c>
      <c r="F2" s="39" t="s">
        <v>68</v>
      </c>
      <c r="G2" s="39" t="s">
        <v>67</v>
      </c>
      <c r="H2" s="39" t="s">
        <v>68</v>
      </c>
    </row>
    <row r="3" spans="1:100">
      <c r="A3" s="59">
        <v>2020</v>
      </c>
      <c r="B3" s="52">
        <v>43831</v>
      </c>
      <c r="C3" s="39">
        <v>3.2</v>
      </c>
      <c r="D3" s="39">
        <v>13.5</v>
      </c>
      <c r="E3" s="4">
        <v>1.4</v>
      </c>
      <c r="F3" s="4">
        <v>0</v>
      </c>
      <c r="G3" s="4">
        <v>2.5</v>
      </c>
      <c r="H3" s="4">
        <v>1.55</v>
      </c>
    </row>
    <row r="4" spans="1:100">
      <c r="A4" s="59"/>
      <c r="B4" s="52">
        <v>43862</v>
      </c>
      <c r="C4" s="39">
        <v>2.4</v>
      </c>
      <c r="D4" s="39">
        <v>11</v>
      </c>
      <c r="E4" s="4">
        <v>1.2</v>
      </c>
      <c r="F4" s="4">
        <v>0</v>
      </c>
      <c r="G4" s="4">
        <v>2.2999999999999998</v>
      </c>
      <c r="H4" s="4">
        <v>1.58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</row>
    <row r="5" spans="1:100">
      <c r="A5" s="59"/>
      <c r="B5" s="52">
        <v>43891</v>
      </c>
      <c r="C5" s="39">
        <v>2.2999999999999998</v>
      </c>
      <c r="D5" s="39">
        <v>10</v>
      </c>
      <c r="E5" s="4">
        <v>0.7</v>
      </c>
      <c r="F5" s="4">
        <v>0</v>
      </c>
      <c r="G5" s="4">
        <v>1.5</v>
      </c>
      <c r="H5" s="4">
        <v>0.65</v>
      </c>
    </row>
    <row r="6" spans="1:100">
      <c r="A6" s="59"/>
      <c r="B6" s="52">
        <v>43922</v>
      </c>
      <c r="C6" s="39">
        <v>2.1</v>
      </c>
      <c r="D6" s="39">
        <v>10</v>
      </c>
      <c r="E6" s="4">
        <v>0.3</v>
      </c>
      <c r="F6" s="4">
        <v>0</v>
      </c>
      <c r="G6" s="4">
        <v>0.3</v>
      </c>
      <c r="H6" s="4">
        <v>0.05</v>
      </c>
    </row>
    <row r="7" spans="1:100">
      <c r="A7" s="59"/>
      <c r="B7" s="52">
        <v>43952</v>
      </c>
      <c r="C7" s="39">
        <v>1.7</v>
      </c>
      <c r="D7" s="39">
        <v>8</v>
      </c>
      <c r="E7" s="4">
        <v>0.1</v>
      </c>
      <c r="F7" s="4">
        <v>0</v>
      </c>
      <c r="G7" s="4">
        <v>0.1</v>
      </c>
      <c r="H7" s="4">
        <v>0.05</v>
      </c>
    </row>
    <row r="8" spans="1:100">
      <c r="A8" s="59"/>
      <c r="B8" s="52">
        <v>43983</v>
      </c>
      <c r="C8" s="39">
        <v>2.4</v>
      </c>
      <c r="D8" s="39">
        <v>6</v>
      </c>
      <c r="E8" s="4">
        <v>0.3</v>
      </c>
      <c r="F8" s="4">
        <v>0</v>
      </c>
      <c r="G8" s="4">
        <v>0.6</v>
      </c>
      <c r="H8" s="4">
        <v>0.08</v>
      </c>
      <c r="I8" s="41"/>
      <c r="J8" s="42"/>
      <c r="K8" s="41"/>
      <c r="L8" s="42"/>
      <c r="M8" s="41"/>
      <c r="N8" s="42"/>
      <c r="O8" s="41"/>
      <c r="P8" s="42"/>
      <c r="Q8" s="41"/>
      <c r="R8" s="42"/>
      <c r="S8" s="41"/>
      <c r="T8" s="42"/>
      <c r="U8" s="41"/>
      <c r="V8" s="42"/>
      <c r="W8" s="41"/>
      <c r="X8" s="42"/>
      <c r="Y8" s="41"/>
      <c r="Z8" s="42"/>
      <c r="AA8" s="41"/>
      <c r="AB8" s="42"/>
      <c r="AC8" s="41"/>
      <c r="AD8" s="42"/>
      <c r="AE8" s="41"/>
      <c r="AF8" s="42"/>
      <c r="AG8" s="41"/>
      <c r="AH8" s="42"/>
      <c r="AI8" s="41"/>
      <c r="AJ8" s="42"/>
      <c r="AK8" s="41"/>
      <c r="AL8" s="42"/>
      <c r="AM8" s="41"/>
      <c r="AN8" s="42"/>
      <c r="AO8" s="43"/>
      <c r="AP8" s="42"/>
      <c r="AQ8" s="41"/>
      <c r="AR8" s="42"/>
      <c r="AS8" s="41"/>
      <c r="AT8" s="42"/>
      <c r="AU8" s="43"/>
      <c r="AV8" s="42"/>
      <c r="AW8" s="41"/>
      <c r="AX8" s="42"/>
      <c r="AY8" s="41"/>
      <c r="AZ8" s="42"/>
      <c r="BA8" s="41"/>
      <c r="BB8" s="42"/>
      <c r="BC8" s="43"/>
      <c r="BD8" s="42"/>
      <c r="BE8" s="41"/>
      <c r="BF8" s="42"/>
      <c r="BG8" s="41"/>
      <c r="BH8" s="42"/>
      <c r="BI8" s="41"/>
      <c r="BJ8" s="42"/>
      <c r="BK8" s="41"/>
      <c r="BL8" s="42"/>
      <c r="BM8" s="41"/>
      <c r="BN8" s="42"/>
      <c r="BO8" s="41"/>
      <c r="BP8" s="42"/>
      <c r="BQ8" s="41"/>
      <c r="BR8" s="42"/>
      <c r="BS8" s="41"/>
      <c r="BT8" s="42"/>
      <c r="BU8" s="41"/>
      <c r="BV8" s="42"/>
      <c r="BW8" s="41"/>
      <c r="BX8" s="42"/>
      <c r="BY8" s="41"/>
      <c r="BZ8" s="42"/>
      <c r="CA8" s="41"/>
      <c r="CB8" s="42"/>
      <c r="CC8" s="41"/>
      <c r="CD8" s="42"/>
      <c r="CE8" s="41"/>
      <c r="CF8" s="42"/>
      <c r="CG8" s="41"/>
      <c r="CH8" s="42"/>
      <c r="CI8" s="43"/>
      <c r="CJ8" s="42"/>
      <c r="CK8" s="41"/>
      <c r="CL8" s="42"/>
      <c r="CM8" s="41"/>
      <c r="CN8" s="42"/>
      <c r="CO8" s="41"/>
      <c r="CP8" s="42"/>
      <c r="CQ8" s="41"/>
      <c r="CR8" s="42"/>
      <c r="CS8" s="41"/>
      <c r="CT8" s="42"/>
      <c r="CU8" s="41"/>
      <c r="CV8" s="42"/>
    </row>
    <row r="9" spans="1:100">
      <c r="A9" s="59"/>
      <c r="B9" s="52">
        <v>44013</v>
      </c>
      <c r="C9" s="39">
        <v>2.4</v>
      </c>
      <c r="D9" s="39">
        <v>6</v>
      </c>
      <c r="E9" s="4">
        <v>0.4</v>
      </c>
      <c r="F9" s="4">
        <v>0</v>
      </c>
      <c r="G9" s="4">
        <v>1</v>
      </c>
      <c r="H9" s="4">
        <v>0.09</v>
      </c>
    </row>
    <row r="10" spans="1:100">
      <c r="A10" s="59"/>
      <c r="B10" s="52">
        <v>44044</v>
      </c>
      <c r="C10" s="39">
        <v>2.5</v>
      </c>
      <c r="D10" s="39">
        <v>6</v>
      </c>
      <c r="E10" s="4">
        <v>-0.2</v>
      </c>
      <c r="F10" s="4">
        <v>0</v>
      </c>
      <c r="G10" s="4">
        <v>1.3</v>
      </c>
      <c r="H10" s="4">
        <v>0.1</v>
      </c>
      <c r="M10" s="4">
        <v>1</v>
      </c>
    </row>
    <row r="11" spans="1:100">
      <c r="A11" s="59"/>
      <c r="B11" s="52">
        <v>44075</v>
      </c>
      <c r="C11" s="39">
        <v>2.2999999999999998</v>
      </c>
      <c r="D11" s="39">
        <v>6</v>
      </c>
      <c r="E11" s="4">
        <v>-0.3</v>
      </c>
      <c r="F11" s="4">
        <v>0</v>
      </c>
      <c r="G11" s="4">
        <v>1.4000000000000001</v>
      </c>
      <c r="H11" s="4">
        <v>0.09</v>
      </c>
      <c r="K11" s="4">
        <v>1</v>
      </c>
      <c r="M11" s="4">
        <v>1</v>
      </c>
    </row>
    <row r="12" spans="1:100">
      <c r="A12" s="59"/>
      <c r="B12" s="52">
        <v>44105</v>
      </c>
      <c r="C12" s="39">
        <v>2.6</v>
      </c>
      <c r="D12" s="39">
        <v>6</v>
      </c>
      <c r="E12" s="4">
        <v>-0.3</v>
      </c>
      <c r="F12" s="4">
        <v>0</v>
      </c>
      <c r="G12" s="4">
        <v>1.2</v>
      </c>
      <c r="H12" s="4">
        <v>0.09</v>
      </c>
      <c r="K12" s="4">
        <v>1</v>
      </c>
      <c r="M12" s="4">
        <v>1</v>
      </c>
    </row>
    <row r="13" spans="1:100">
      <c r="A13" s="59"/>
      <c r="B13" s="52">
        <v>44136</v>
      </c>
      <c r="C13" s="39">
        <v>3.8</v>
      </c>
      <c r="D13" s="39">
        <v>6</v>
      </c>
      <c r="E13" s="4">
        <v>-0.3</v>
      </c>
      <c r="F13" s="4">
        <v>0</v>
      </c>
      <c r="G13" s="4">
        <v>1.2</v>
      </c>
      <c r="H13" s="4">
        <v>0.09</v>
      </c>
      <c r="K13" s="4">
        <v>1</v>
      </c>
      <c r="M13" s="4">
        <v>1</v>
      </c>
    </row>
    <row r="14" spans="1:100">
      <c r="A14" s="59"/>
      <c r="B14" s="52">
        <v>44166</v>
      </c>
      <c r="C14" s="39">
        <v>5</v>
      </c>
      <c r="D14" s="39">
        <v>6</v>
      </c>
      <c r="E14" s="4">
        <v>-0.3</v>
      </c>
      <c r="F14" s="4">
        <v>0</v>
      </c>
      <c r="G14" s="4">
        <v>1.3</v>
      </c>
      <c r="H14" s="4">
        <v>0.09</v>
      </c>
      <c r="K14" s="4">
        <v>1</v>
      </c>
      <c r="M14" s="4">
        <v>1</v>
      </c>
    </row>
    <row r="15" spans="1:100">
      <c r="A15" s="59">
        <v>2021</v>
      </c>
      <c r="B15" s="52">
        <v>44197</v>
      </c>
      <c r="C15" s="39">
        <v>6.1</v>
      </c>
      <c r="D15" s="39">
        <v>6</v>
      </c>
      <c r="E15" s="4">
        <v>0.9</v>
      </c>
      <c r="F15" s="4">
        <v>0</v>
      </c>
      <c r="G15" s="39">
        <v>1.4000000000000001</v>
      </c>
      <c r="H15" s="4">
        <v>0.09</v>
      </c>
      <c r="K15" s="4">
        <v>1</v>
      </c>
      <c r="M15" s="4">
        <v>1</v>
      </c>
    </row>
    <row r="16" spans="1:100">
      <c r="A16" s="59"/>
      <c r="B16" s="52">
        <v>44228</v>
      </c>
      <c r="C16" s="39">
        <v>7.5</v>
      </c>
      <c r="D16" s="39">
        <v>6</v>
      </c>
      <c r="E16" s="4">
        <v>0.9</v>
      </c>
      <c r="F16" s="4">
        <v>0</v>
      </c>
      <c r="G16" s="39">
        <v>1.7000000000000002</v>
      </c>
      <c r="H16" s="4">
        <v>0.08</v>
      </c>
      <c r="J16" s="4">
        <v>1</v>
      </c>
      <c r="K16" s="4">
        <v>1</v>
      </c>
      <c r="M16" s="4">
        <v>1</v>
      </c>
    </row>
    <row r="17" spans="1:11">
      <c r="A17" s="59"/>
      <c r="B17" s="52">
        <v>44256</v>
      </c>
      <c r="C17" s="39">
        <v>8.5</v>
      </c>
      <c r="D17" s="39">
        <v>6.5</v>
      </c>
      <c r="E17" s="4">
        <v>1.3</v>
      </c>
      <c r="F17" s="4">
        <v>0</v>
      </c>
      <c r="G17" s="39">
        <v>2.6</v>
      </c>
      <c r="H17" s="4">
        <v>7.0000000000000007E-2</v>
      </c>
      <c r="J17" s="4">
        <v>2</v>
      </c>
      <c r="K17" s="4">
        <v>1</v>
      </c>
    </row>
    <row r="18" spans="1:11">
      <c r="A18" s="59"/>
      <c r="B18" s="52">
        <v>44287</v>
      </c>
      <c r="C18" s="39">
        <v>8.4</v>
      </c>
      <c r="D18" s="39">
        <v>7.5</v>
      </c>
      <c r="E18" s="4">
        <v>1.6</v>
      </c>
      <c r="F18" s="4">
        <v>0</v>
      </c>
      <c r="G18" s="39">
        <v>4.2</v>
      </c>
      <c r="H18" s="4">
        <v>7.0000000000000007E-2</v>
      </c>
      <c r="J18" s="4">
        <v>3</v>
      </c>
      <c r="K18" s="4">
        <v>1</v>
      </c>
    </row>
    <row r="19" spans="1:11">
      <c r="A19" s="59"/>
      <c r="B19" s="52">
        <v>44317</v>
      </c>
      <c r="C19" s="39">
        <v>9.5</v>
      </c>
      <c r="D19" s="39">
        <v>7.5</v>
      </c>
      <c r="E19" s="4">
        <v>2</v>
      </c>
      <c r="F19" s="4">
        <v>0</v>
      </c>
      <c r="G19" s="39">
        <v>5</v>
      </c>
      <c r="H19" s="4">
        <v>0.06</v>
      </c>
      <c r="K19" s="4">
        <v>1</v>
      </c>
    </row>
    <row r="20" spans="1:11">
      <c r="A20" s="59"/>
      <c r="B20" s="52">
        <v>44348</v>
      </c>
      <c r="C20" s="39">
        <v>9.5</v>
      </c>
      <c r="D20" s="39">
        <v>7.5</v>
      </c>
      <c r="E20" s="4">
        <v>1.9</v>
      </c>
      <c r="F20" s="4">
        <v>0</v>
      </c>
      <c r="G20" s="39">
        <v>5.4</v>
      </c>
      <c r="H20" s="4">
        <v>0.08</v>
      </c>
    </row>
    <row r="21" spans="1:11">
      <c r="A21" s="59"/>
      <c r="B21" s="52">
        <v>44378</v>
      </c>
      <c r="C21" s="39">
        <v>10.199999999999999</v>
      </c>
      <c r="D21" s="39">
        <v>8</v>
      </c>
      <c r="E21" s="4">
        <v>2.2000000000000002</v>
      </c>
      <c r="F21" s="4">
        <v>0</v>
      </c>
      <c r="G21" s="39">
        <v>5.4</v>
      </c>
      <c r="H21" s="4">
        <v>0.1</v>
      </c>
    </row>
    <row r="22" spans="1:11">
      <c r="A22" s="59"/>
      <c r="B22" s="52">
        <v>44409</v>
      </c>
      <c r="C22" s="39">
        <v>10.199999999999999</v>
      </c>
      <c r="D22" s="39">
        <v>8</v>
      </c>
      <c r="E22" s="4">
        <v>3</v>
      </c>
      <c r="F22" s="4">
        <v>0</v>
      </c>
      <c r="G22" s="39">
        <v>5.3</v>
      </c>
      <c r="H22" s="4">
        <v>0.09</v>
      </c>
    </row>
    <row r="23" spans="1:11">
      <c r="A23" s="59"/>
      <c r="B23" s="52">
        <v>44440</v>
      </c>
      <c r="C23" s="39">
        <v>11</v>
      </c>
      <c r="D23" s="39">
        <v>8.5</v>
      </c>
      <c r="E23" s="4">
        <v>3.4</v>
      </c>
      <c r="F23" s="4">
        <v>0</v>
      </c>
      <c r="G23" s="39">
        <v>5.4</v>
      </c>
      <c r="H23" s="4">
        <v>0.08</v>
      </c>
    </row>
    <row r="24" spans="1:11">
      <c r="A24" s="59"/>
      <c r="B24" s="52">
        <v>44470</v>
      </c>
      <c r="C24" s="39">
        <v>10.9</v>
      </c>
      <c r="D24" s="39">
        <v>8.5</v>
      </c>
      <c r="E24" s="4">
        <v>4.0999999999999996</v>
      </c>
      <c r="F24" s="4">
        <v>0</v>
      </c>
      <c r="G24" s="39">
        <v>6.2</v>
      </c>
      <c r="H24" s="4">
        <v>0.08</v>
      </c>
    </row>
    <row r="25" spans="1:11">
      <c r="A25" s="59"/>
      <c r="B25" s="52">
        <v>44501</v>
      </c>
      <c r="C25" s="39">
        <v>10.3</v>
      </c>
      <c r="D25" s="39">
        <v>8.5</v>
      </c>
      <c r="E25" s="4">
        <v>4.9000000000000004</v>
      </c>
      <c r="F25" s="4">
        <v>0</v>
      </c>
      <c r="G25" s="39">
        <v>6.8000000000000007</v>
      </c>
      <c r="H25" s="4">
        <v>0.08</v>
      </c>
    </row>
    <row r="26" spans="1:11">
      <c r="A26" s="59"/>
      <c r="B26" s="52">
        <v>44531</v>
      </c>
      <c r="C26" s="39">
        <v>10</v>
      </c>
      <c r="D26" s="39">
        <v>9</v>
      </c>
      <c r="E26" s="4">
        <v>5</v>
      </c>
      <c r="F26" s="4">
        <v>0</v>
      </c>
      <c r="G26" s="39">
        <v>7.0000000000000009</v>
      </c>
      <c r="H26" s="4">
        <v>0.08</v>
      </c>
    </row>
    <row r="27" spans="1:11">
      <c r="A27" s="59">
        <v>2022</v>
      </c>
      <c r="B27" s="52">
        <v>44562</v>
      </c>
      <c r="C27" s="39">
        <v>10</v>
      </c>
      <c r="D27" s="39">
        <v>10</v>
      </c>
      <c r="E27" s="4">
        <v>5.0999999999999996</v>
      </c>
      <c r="F27" s="4">
        <v>0</v>
      </c>
      <c r="G27" s="39">
        <v>7.5</v>
      </c>
      <c r="H27" s="4">
        <v>0.08</v>
      </c>
    </row>
    <row r="28" spans="1:11">
      <c r="A28" s="59"/>
      <c r="B28" s="52">
        <v>44593</v>
      </c>
      <c r="C28" s="39">
        <v>10.7</v>
      </c>
      <c r="D28" s="39">
        <v>10</v>
      </c>
      <c r="E28" s="4">
        <v>5.9</v>
      </c>
      <c r="F28" s="4">
        <v>0</v>
      </c>
      <c r="G28" s="39">
        <v>7.9</v>
      </c>
      <c r="H28" s="4">
        <v>0.08</v>
      </c>
    </row>
    <row r="29" spans="1:11">
      <c r="A29" s="59"/>
      <c r="B29" s="52">
        <v>44621</v>
      </c>
      <c r="C29" s="39">
        <v>13.7</v>
      </c>
      <c r="D29" s="39">
        <v>10</v>
      </c>
      <c r="E29" s="4">
        <v>7.4</v>
      </c>
      <c r="F29" s="4">
        <v>0</v>
      </c>
      <c r="G29" s="39">
        <v>8.5</v>
      </c>
      <c r="H29" s="4">
        <v>0.2</v>
      </c>
    </row>
    <row r="30" spans="1:11">
      <c r="A30" s="59"/>
      <c r="B30" s="52">
        <v>44652</v>
      </c>
      <c r="C30" s="39">
        <v>16.399999999999999</v>
      </c>
      <c r="D30" s="39">
        <v>10</v>
      </c>
      <c r="E30" s="4">
        <v>7.4</v>
      </c>
      <c r="F30" s="4">
        <v>0</v>
      </c>
      <c r="G30" s="39">
        <v>8.3000000000000007</v>
      </c>
      <c r="H30" s="4">
        <v>0.33</v>
      </c>
    </row>
    <row r="31" spans="1:11">
      <c r="A31" s="59"/>
      <c r="B31" s="52">
        <v>44682</v>
      </c>
      <c r="C31" s="39">
        <v>18</v>
      </c>
      <c r="D31" s="39">
        <v>10</v>
      </c>
      <c r="E31" s="4">
        <v>8.1</v>
      </c>
      <c r="F31" s="4">
        <v>0</v>
      </c>
      <c r="G31" s="39">
        <v>8.6</v>
      </c>
      <c r="H31" s="4">
        <v>0.77</v>
      </c>
    </row>
    <row r="32" spans="1:11">
      <c r="A32" s="59"/>
      <c r="B32" s="52">
        <v>44713</v>
      </c>
      <c r="C32" s="39">
        <v>21.5</v>
      </c>
      <c r="D32" s="39">
        <v>25</v>
      </c>
      <c r="E32" s="4">
        <v>8.6</v>
      </c>
      <c r="F32" s="4">
        <v>0</v>
      </c>
      <c r="G32" s="39">
        <v>9.1</v>
      </c>
      <c r="H32" s="4">
        <v>1.21</v>
      </c>
    </row>
    <row r="33" spans="1:8">
      <c r="A33" s="59"/>
      <c r="B33" s="52">
        <v>44743</v>
      </c>
      <c r="C33" s="39">
        <v>22.2</v>
      </c>
      <c r="D33" s="39">
        <v>25</v>
      </c>
      <c r="E33" s="4">
        <v>8.9</v>
      </c>
      <c r="F33" s="4">
        <v>0</v>
      </c>
      <c r="G33" s="39">
        <v>8.5</v>
      </c>
      <c r="H33" s="4">
        <v>1.68</v>
      </c>
    </row>
    <row r="34" spans="1:8">
      <c r="A34" s="59"/>
      <c r="B34" s="52">
        <v>44774</v>
      </c>
      <c r="C34" s="39">
        <v>23.8</v>
      </c>
      <c r="D34" s="39">
        <v>25</v>
      </c>
      <c r="E34" s="4">
        <v>9.1</v>
      </c>
      <c r="F34" s="4">
        <v>0.5</v>
      </c>
      <c r="G34" s="39">
        <v>8.2000000000000011</v>
      </c>
      <c r="H34" s="4">
        <v>2.33</v>
      </c>
    </row>
    <row r="35" spans="1:8">
      <c r="A35" s="59"/>
      <c r="B35" s="52">
        <v>44805</v>
      </c>
      <c r="C35" s="39">
        <v>24.6</v>
      </c>
      <c r="D35" s="39">
        <v>25</v>
      </c>
      <c r="E35" s="4">
        <v>9.9</v>
      </c>
      <c r="F35" s="4">
        <v>1.25</v>
      </c>
      <c r="G35" s="39">
        <v>8.2000000000000011</v>
      </c>
      <c r="H35" s="4">
        <v>2.56</v>
      </c>
    </row>
    <row r="36" spans="1:8">
      <c r="A36" s="59"/>
      <c r="B36" s="52">
        <v>44835</v>
      </c>
      <c r="C36" s="39">
        <v>26.6</v>
      </c>
      <c r="D36" s="39">
        <v>25</v>
      </c>
      <c r="E36" s="4">
        <v>10.6</v>
      </c>
      <c r="F36" s="4">
        <v>1.25</v>
      </c>
      <c r="G36" s="39">
        <v>7.8</v>
      </c>
      <c r="H36" s="4">
        <v>3.08</v>
      </c>
    </row>
    <row r="37" spans="1:8">
      <c r="A37" s="59"/>
      <c r="B37" s="52">
        <v>44866</v>
      </c>
      <c r="C37" s="39">
        <v>26.5</v>
      </c>
      <c r="D37" s="39">
        <v>25</v>
      </c>
      <c r="E37" s="4">
        <v>10.1</v>
      </c>
      <c r="F37" s="4">
        <v>2</v>
      </c>
      <c r="G37" s="39">
        <v>7.1</v>
      </c>
      <c r="H37" s="4">
        <v>3.78</v>
      </c>
    </row>
    <row r="38" spans="1:8">
      <c r="A38" s="59"/>
      <c r="B38" s="52">
        <v>44896</v>
      </c>
      <c r="C38" s="39">
        <v>26.6</v>
      </c>
      <c r="D38" s="39">
        <v>25</v>
      </c>
      <c r="E38" s="4">
        <v>9.1999999999999993</v>
      </c>
      <c r="F38" s="4">
        <v>2.5</v>
      </c>
      <c r="G38" s="39">
        <v>6.5</v>
      </c>
      <c r="H38" s="4">
        <v>4.0999999999999996</v>
      </c>
    </row>
    <row r="39" spans="1:8">
      <c r="A39" s="59">
        <v>2023</v>
      </c>
      <c r="B39" s="52">
        <v>44927</v>
      </c>
      <c r="C39" s="39">
        <v>26</v>
      </c>
      <c r="D39" s="39">
        <v>25</v>
      </c>
      <c r="E39" s="4">
        <v>8.6</v>
      </c>
      <c r="F39" s="4">
        <v>2.5</v>
      </c>
      <c r="G39" s="39">
        <v>6.4</v>
      </c>
      <c r="H39" s="4">
        <v>4.33</v>
      </c>
    </row>
    <row r="40" spans="1:8">
      <c r="A40" s="59"/>
      <c r="B40" s="52">
        <v>44958</v>
      </c>
      <c r="C40" s="39">
        <v>24.9</v>
      </c>
      <c r="D40" s="39">
        <v>25</v>
      </c>
      <c r="E40" s="4">
        <v>8.5</v>
      </c>
      <c r="F40" s="4">
        <v>3</v>
      </c>
      <c r="G40" s="39">
        <v>6</v>
      </c>
      <c r="H40" s="4">
        <v>4.57</v>
      </c>
    </row>
    <row r="41" spans="1:8">
      <c r="A41" s="59"/>
      <c r="B41" s="52">
        <v>44986</v>
      </c>
      <c r="C41" s="39">
        <v>21.3</v>
      </c>
      <c r="D41" s="39">
        <v>25</v>
      </c>
      <c r="E41" s="4">
        <v>6.9</v>
      </c>
      <c r="F41" s="4">
        <v>3</v>
      </c>
      <c r="G41" s="39">
        <v>5</v>
      </c>
      <c r="H41" s="4">
        <v>4.6500000000000004</v>
      </c>
    </row>
    <row r="42" spans="1:8">
      <c r="A42" s="59"/>
      <c r="B42" s="52">
        <v>45017</v>
      </c>
      <c r="C42" s="39">
        <v>17.899999999999999</v>
      </c>
      <c r="D42" s="39">
        <v>25</v>
      </c>
      <c r="E42" s="4">
        <v>7</v>
      </c>
      <c r="F42" s="4">
        <v>3.5</v>
      </c>
      <c r="G42" s="39">
        <v>4.9000000000000004</v>
      </c>
      <c r="H42" s="4">
        <v>4.83</v>
      </c>
    </row>
    <row r="43" spans="1:8">
      <c r="A43" s="59"/>
      <c r="B43" s="52">
        <v>45047</v>
      </c>
      <c r="C43" s="39">
        <v>15.3</v>
      </c>
      <c r="D43" s="39">
        <v>25</v>
      </c>
      <c r="E43" s="4">
        <v>6.1</v>
      </c>
      <c r="F43" s="4">
        <v>3.5</v>
      </c>
      <c r="G43" s="39">
        <v>4</v>
      </c>
      <c r="H43" s="4">
        <v>5.0599999999999996</v>
      </c>
    </row>
    <row r="44" spans="1:8">
      <c r="A44" s="59"/>
      <c r="B44" s="52">
        <v>45078</v>
      </c>
      <c r="C44" s="39">
        <v>12.8</v>
      </c>
      <c r="D44" s="39">
        <v>25</v>
      </c>
      <c r="E44" s="4">
        <v>5.5</v>
      </c>
      <c r="F44" s="4">
        <v>4</v>
      </c>
      <c r="G44" s="39">
        <v>3</v>
      </c>
      <c r="H44" s="4">
        <v>5.08</v>
      </c>
    </row>
    <row r="45" spans="1:8">
      <c r="A45" s="59"/>
      <c r="B45" s="52">
        <v>45108</v>
      </c>
      <c r="C45" s="39">
        <v>11.3</v>
      </c>
      <c r="D45" s="39">
        <v>25</v>
      </c>
      <c r="E45" s="4">
        <v>5.3</v>
      </c>
      <c r="F45" s="4">
        <v>4</v>
      </c>
      <c r="G45" s="39">
        <v>3.2</v>
      </c>
      <c r="H45" s="4">
        <v>5.12</v>
      </c>
    </row>
    <row r="46" spans="1:8">
      <c r="A46" s="59"/>
      <c r="B46" s="52">
        <v>45139</v>
      </c>
      <c r="C46" s="39">
        <v>8.6</v>
      </c>
      <c r="D46" s="39">
        <v>22</v>
      </c>
      <c r="E46" s="4">
        <v>5.2</v>
      </c>
      <c r="F46" s="4">
        <v>4.25</v>
      </c>
      <c r="G46" s="39">
        <v>3.7</v>
      </c>
      <c r="H46" s="4">
        <v>5.33</v>
      </c>
    </row>
    <row r="47" spans="1:8">
      <c r="A47" s="59"/>
      <c r="B47" s="52">
        <v>45170</v>
      </c>
      <c r="C47" s="39">
        <v>7.1</v>
      </c>
      <c r="D47" s="39">
        <v>20</v>
      </c>
      <c r="E47" s="4">
        <v>4.3</v>
      </c>
      <c r="F47" s="4">
        <v>4.5</v>
      </c>
      <c r="G47" s="39">
        <v>3.7</v>
      </c>
      <c r="H47" s="4">
        <v>5.33</v>
      </c>
    </row>
    <row r="48" spans="1:8">
      <c r="A48" s="59"/>
      <c r="B48" s="52">
        <v>45200</v>
      </c>
      <c r="C48" s="39">
        <v>5.3</v>
      </c>
      <c r="D48" s="39">
        <v>20</v>
      </c>
      <c r="E48" s="4">
        <v>2.9</v>
      </c>
      <c r="F48" s="4">
        <v>4.5</v>
      </c>
      <c r="G48" s="4">
        <v>3.2</v>
      </c>
      <c r="H48" s="4">
        <v>5.33</v>
      </c>
    </row>
    <row r="49" spans="1:8">
      <c r="A49" s="59"/>
      <c r="B49" s="52">
        <v>45231</v>
      </c>
      <c r="C49" s="39">
        <v>5.0999999999999996</v>
      </c>
      <c r="D49" s="39">
        <v>16</v>
      </c>
      <c r="E49" s="4">
        <v>2.4</v>
      </c>
      <c r="F49" s="4">
        <v>4.5</v>
      </c>
      <c r="G49" s="4">
        <v>3.1</v>
      </c>
      <c r="H49" s="4">
        <v>5.33</v>
      </c>
    </row>
    <row r="50" spans="1:8">
      <c r="A50" s="59"/>
      <c r="B50" s="51"/>
    </row>
    <row r="51" spans="1:8">
      <c r="B51" s="51"/>
    </row>
    <row r="58" spans="1:8">
      <c r="F58" s="41">
        <v>1.4</v>
      </c>
    </row>
    <row r="59" spans="1:8" hidden="1">
      <c r="F59" s="42" t="s">
        <v>69</v>
      </c>
    </row>
    <row r="60" spans="1:8">
      <c r="F60" s="41">
        <v>1.2</v>
      </c>
    </row>
    <row r="61" spans="1:8" hidden="1">
      <c r="F61" s="42" t="s">
        <v>69</v>
      </c>
    </row>
    <row r="62" spans="1:8">
      <c r="F62" s="41">
        <v>0.7</v>
      </c>
    </row>
    <row r="63" spans="1:8" hidden="1">
      <c r="F63" s="42" t="s">
        <v>69</v>
      </c>
    </row>
    <row r="64" spans="1:8">
      <c r="F64" s="41">
        <v>0.3</v>
      </c>
    </row>
    <row r="65" spans="6:6" hidden="1">
      <c r="F65" s="42" t="s">
        <v>69</v>
      </c>
    </row>
    <row r="66" spans="6:6">
      <c r="F66" s="41">
        <v>0.1</v>
      </c>
    </row>
    <row r="67" spans="6:6" hidden="1">
      <c r="F67" s="42" t="s">
        <v>69</v>
      </c>
    </row>
    <row r="68" spans="6:6">
      <c r="F68" s="41">
        <v>0.3</v>
      </c>
    </row>
    <row r="69" spans="6:6" hidden="1">
      <c r="F69" s="42" t="s">
        <v>69</v>
      </c>
    </row>
    <row r="70" spans="6:6">
      <c r="F70" s="41">
        <v>0.4</v>
      </c>
    </row>
    <row r="71" spans="6:6" hidden="1">
      <c r="F71" s="42" t="s">
        <v>69</v>
      </c>
    </row>
    <row r="72" spans="6:6">
      <c r="F72" s="41">
        <v>-0.2</v>
      </c>
    </row>
    <row r="73" spans="6:6" hidden="1">
      <c r="F73" s="42" t="s">
        <v>69</v>
      </c>
    </row>
    <row r="74" spans="6:6">
      <c r="F74" s="41">
        <v>-0.3</v>
      </c>
    </row>
    <row r="75" spans="6:6" hidden="1">
      <c r="F75" s="42" t="s">
        <v>69</v>
      </c>
    </row>
    <row r="76" spans="6:6">
      <c r="F76" s="41">
        <v>-0.3</v>
      </c>
    </row>
    <row r="77" spans="6:6" hidden="1">
      <c r="F77" s="42" t="s">
        <v>69</v>
      </c>
    </row>
    <row r="78" spans="6:6">
      <c r="F78" s="41">
        <v>-0.3</v>
      </c>
    </row>
    <row r="79" spans="6:6" hidden="1">
      <c r="F79" s="42" t="s">
        <v>69</v>
      </c>
    </row>
    <row r="80" spans="6:6">
      <c r="F80" s="41">
        <v>-0.3</v>
      </c>
    </row>
    <row r="81" spans="6:6" hidden="1">
      <c r="F81" s="42" t="s">
        <v>69</v>
      </c>
    </row>
    <row r="82" spans="6:6">
      <c r="F82" s="41">
        <v>0.9</v>
      </c>
    </row>
    <row r="83" spans="6:6" hidden="1">
      <c r="F83" s="42" t="s">
        <v>69</v>
      </c>
    </row>
    <row r="84" spans="6:6">
      <c r="F84" s="41">
        <v>0.9</v>
      </c>
    </row>
    <row r="85" spans="6:6" hidden="1">
      <c r="F85" s="42" t="s">
        <v>69</v>
      </c>
    </row>
    <row r="86" spans="6:6">
      <c r="F86" s="41">
        <v>1.3</v>
      </c>
    </row>
    <row r="87" spans="6:6" hidden="1">
      <c r="F87" s="42" t="s">
        <v>69</v>
      </c>
    </row>
    <row r="88" spans="6:6">
      <c r="F88" s="41">
        <v>1.6</v>
      </c>
    </row>
    <row r="89" spans="6:6" hidden="1">
      <c r="F89" s="42" t="s">
        <v>69</v>
      </c>
    </row>
    <row r="90" spans="6:6">
      <c r="F90" s="43">
        <v>2</v>
      </c>
    </row>
    <row r="91" spans="6:6" hidden="1">
      <c r="F91" s="42" t="s">
        <v>69</v>
      </c>
    </row>
    <row r="92" spans="6:6">
      <c r="F92" s="41">
        <v>1.9</v>
      </c>
    </row>
    <row r="93" spans="6:6" hidden="1">
      <c r="F93" s="42" t="s">
        <v>69</v>
      </c>
    </row>
    <row r="94" spans="6:6">
      <c r="F94" s="41">
        <v>2.2000000000000002</v>
      </c>
    </row>
    <row r="95" spans="6:6" hidden="1">
      <c r="F95" s="42" t="s">
        <v>69</v>
      </c>
    </row>
    <row r="96" spans="6:6">
      <c r="F96" s="43">
        <v>3</v>
      </c>
    </row>
    <row r="97" spans="6:6" hidden="1">
      <c r="F97" s="42" t="s">
        <v>69</v>
      </c>
    </row>
    <row r="98" spans="6:6">
      <c r="F98" s="41">
        <v>3.4</v>
      </c>
    </row>
    <row r="99" spans="6:6" hidden="1">
      <c r="F99" s="42" t="s">
        <v>69</v>
      </c>
    </row>
    <row r="100" spans="6:6">
      <c r="F100" s="41">
        <v>4.0999999999999996</v>
      </c>
    </row>
    <row r="101" spans="6:6" hidden="1">
      <c r="F101" s="42" t="s">
        <v>69</v>
      </c>
    </row>
    <row r="102" spans="6:6">
      <c r="F102" s="41">
        <v>4.9000000000000004</v>
      </c>
    </row>
    <row r="103" spans="6:6" hidden="1">
      <c r="F103" s="42" t="s">
        <v>69</v>
      </c>
    </row>
    <row r="104" spans="6:6">
      <c r="F104" s="43">
        <v>5</v>
      </c>
    </row>
    <row r="105" spans="6:6" hidden="1">
      <c r="F105" s="42" t="s">
        <v>69</v>
      </c>
    </row>
    <row r="106" spans="6:6">
      <c r="F106" s="41">
        <v>5.0999999999999996</v>
      </c>
    </row>
    <row r="107" spans="6:6" hidden="1">
      <c r="F107" s="42" t="s">
        <v>69</v>
      </c>
    </row>
    <row r="108" spans="6:6">
      <c r="F108" s="41">
        <v>5.9</v>
      </c>
    </row>
    <row r="109" spans="6:6" hidden="1">
      <c r="F109" s="42" t="s">
        <v>69</v>
      </c>
    </row>
    <row r="110" spans="6:6">
      <c r="F110" s="41">
        <v>7.4</v>
      </c>
    </row>
    <row r="111" spans="6:6" hidden="1">
      <c r="F111" s="42" t="s">
        <v>69</v>
      </c>
    </row>
    <row r="112" spans="6:6">
      <c r="F112" s="41">
        <v>7.4</v>
      </c>
    </row>
    <row r="113" spans="6:6" hidden="1">
      <c r="F113" s="42" t="s">
        <v>69</v>
      </c>
    </row>
    <row r="114" spans="6:6">
      <c r="F114" s="41">
        <v>8.1</v>
      </c>
    </row>
    <row r="115" spans="6:6" hidden="1">
      <c r="F115" s="42" t="s">
        <v>69</v>
      </c>
    </row>
    <row r="116" spans="6:6">
      <c r="F116" s="41">
        <v>8.6</v>
      </c>
    </row>
    <row r="117" spans="6:6" hidden="1">
      <c r="F117" s="42" t="s">
        <v>69</v>
      </c>
    </row>
    <row r="118" spans="6:6">
      <c r="F118" s="41">
        <v>8.9</v>
      </c>
    </row>
    <row r="119" spans="6:6" hidden="1">
      <c r="F119" s="42" t="s">
        <v>69</v>
      </c>
    </row>
    <row r="120" spans="6:6">
      <c r="F120" s="41">
        <v>9.1</v>
      </c>
    </row>
    <row r="121" spans="6:6" hidden="1">
      <c r="F121" s="42" t="s">
        <v>69</v>
      </c>
    </row>
    <row r="122" spans="6:6">
      <c r="F122" s="41">
        <v>9.9</v>
      </c>
    </row>
    <row r="123" spans="6:6" hidden="1">
      <c r="F123" s="42" t="s">
        <v>69</v>
      </c>
    </row>
    <row r="124" spans="6:6">
      <c r="F124" s="41">
        <v>10.6</v>
      </c>
    </row>
    <row r="125" spans="6:6" hidden="1">
      <c r="F125" s="42" t="s">
        <v>69</v>
      </c>
    </row>
    <row r="126" spans="6:6">
      <c r="F126" s="41">
        <v>10.1</v>
      </c>
    </row>
    <row r="127" spans="6:6" hidden="1">
      <c r="F127" s="42" t="s">
        <v>69</v>
      </c>
    </row>
    <row r="128" spans="6:6">
      <c r="F128" s="41">
        <v>9.1999999999999993</v>
      </c>
    </row>
    <row r="129" spans="6:6" hidden="1">
      <c r="F129" s="42" t="s">
        <v>69</v>
      </c>
    </row>
    <row r="130" spans="6:6">
      <c r="F130" s="41">
        <v>8.6</v>
      </c>
    </row>
    <row r="131" spans="6:6" hidden="1">
      <c r="F131" s="42" t="s">
        <v>69</v>
      </c>
    </row>
    <row r="132" spans="6:6">
      <c r="F132" s="41">
        <v>8.5</v>
      </c>
    </row>
    <row r="133" spans="6:6" hidden="1">
      <c r="F133" s="42" t="s">
        <v>69</v>
      </c>
    </row>
    <row r="134" spans="6:6">
      <c r="F134" s="41">
        <v>6.9</v>
      </c>
    </row>
    <row r="135" spans="6:6" hidden="1">
      <c r="F135" s="42" t="s">
        <v>69</v>
      </c>
    </row>
    <row r="136" spans="6:6">
      <c r="F136" s="43">
        <v>7</v>
      </c>
    </row>
    <row r="137" spans="6:6" hidden="1">
      <c r="F137" s="42" t="s">
        <v>69</v>
      </c>
    </row>
    <row r="138" spans="6:6">
      <c r="F138" s="41">
        <v>6.1</v>
      </c>
    </row>
    <row r="139" spans="6:6" hidden="1">
      <c r="F139" s="42" t="s">
        <v>69</v>
      </c>
    </row>
    <row r="140" spans="6:6">
      <c r="F140" s="41">
        <v>5.5</v>
      </c>
    </row>
    <row r="141" spans="6:6" hidden="1">
      <c r="F141" s="42" t="s">
        <v>69</v>
      </c>
    </row>
    <row r="142" spans="6:6">
      <c r="F142" s="41">
        <v>5.3</v>
      </c>
    </row>
    <row r="143" spans="6:6" hidden="1">
      <c r="F143" s="42" t="s">
        <v>69</v>
      </c>
    </row>
    <row r="144" spans="6:6">
      <c r="F144" s="41">
        <v>5.2</v>
      </c>
    </row>
    <row r="145" spans="6:6" hidden="1">
      <c r="F145" s="42" t="s">
        <v>69</v>
      </c>
    </row>
    <row r="146" spans="6:6">
      <c r="F146" s="41">
        <v>4.3</v>
      </c>
    </row>
    <row r="147" spans="6:6" hidden="1">
      <c r="F147" s="42" t="s">
        <v>69</v>
      </c>
    </row>
    <row r="148" spans="6:6">
      <c r="F148" s="41">
        <v>2.9</v>
      </c>
    </row>
    <row r="149" spans="6:6" hidden="1">
      <c r="F149" s="42" t="s">
        <v>70</v>
      </c>
    </row>
  </sheetData>
  <autoFilter ref="F58:F149" xr:uid="{00000000-0001-0000-0000-000000000000}">
    <filterColumn colId="0">
      <filters>
        <filter val="0,1"/>
        <filter val="-0,2"/>
        <filter val="0,3"/>
        <filter val="-0,3"/>
        <filter val="0,4"/>
        <filter val="0,7"/>
        <filter val="0,9"/>
        <filter val="1,2"/>
        <filter val="1,3"/>
        <filter val="1,6"/>
        <filter val="1,9"/>
        <filter val="10,1"/>
        <filter val="10,6"/>
        <filter val="2,0"/>
        <filter val="2,2"/>
        <filter val="2,9"/>
        <filter val="3,0"/>
        <filter val="3,4"/>
        <filter val="4,1"/>
        <filter val="4,3"/>
        <filter val="4,9"/>
        <filter val="5,0"/>
        <filter val="5,1"/>
        <filter val="5,2"/>
        <filter val="5,3"/>
        <filter val="5,5"/>
        <filter val="5,9"/>
        <filter val="6,1"/>
        <filter val="6,9"/>
        <filter val="7,0"/>
        <filter val="7,4"/>
        <filter val="8,1"/>
        <filter val="8,5"/>
        <filter val="8,6"/>
        <filter val="8,9"/>
        <filter val="9,1"/>
        <filter val="9,2"/>
        <filter val="9,9"/>
      </filters>
    </filterColumn>
  </autoFilter>
  <mergeCells count="7">
    <mergeCell ref="A39:A50"/>
    <mergeCell ref="C1:D1"/>
    <mergeCell ref="E1:F1"/>
    <mergeCell ref="G1:H1"/>
    <mergeCell ref="A3:A14"/>
    <mergeCell ref="A15:A26"/>
    <mergeCell ref="A27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8</vt:i4>
      </vt:variant>
    </vt:vector>
  </HeadingPairs>
  <TitlesOfParts>
    <vt:vector size="8" baseType="lpstr">
      <vt:lpstr>Чарты</vt:lpstr>
      <vt:lpstr>charts_data_all</vt:lpstr>
      <vt:lpstr>Таблицы</vt:lpstr>
      <vt:lpstr>Корсчета</vt:lpstr>
      <vt:lpstr>Ставки по кр</vt:lpstr>
      <vt:lpstr>ОВГЗ+ставка+инфл</vt:lpstr>
      <vt:lpstr>деп + кр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</dc:creator>
  <cp:lastModifiedBy>Саша Любченко</cp:lastModifiedBy>
  <dcterms:created xsi:type="dcterms:W3CDTF">2022-10-18T14:57:43Z</dcterms:created>
  <dcterms:modified xsi:type="dcterms:W3CDTF">2024-01-22T17:49:39Z</dcterms:modified>
</cp:coreProperties>
</file>