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имеры EXCEL\"/>
    </mc:Choice>
  </mc:AlternateContent>
  <bookViews>
    <workbookView xWindow="0" yWindow="0" windowWidth="23040" windowHeight="9192"/>
  </bookViews>
  <sheets>
    <sheet name="заказы" sheetId="1" r:id="rId1"/>
    <sheet name="справочни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3" i="1"/>
  <c r="F13" i="1" s="1"/>
  <c r="G13" i="1" s="1"/>
  <c r="E14" i="1"/>
  <c r="E15" i="1"/>
  <c r="F15" i="1" s="1"/>
  <c r="G15" i="1" s="1"/>
  <c r="E16" i="1"/>
  <c r="E17" i="1"/>
  <c r="F17" i="1" s="1"/>
  <c r="G17" i="1" s="1"/>
  <c r="E18" i="1"/>
  <c r="E19" i="1"/>
  <c r="E20" i="1"/>
  <c r="E21" i="1"/>
  <c r="F21" i="1" s="1"/>
  <c r="G21" i="1" s="1"/>
  <c r="E22" i="1"/>
  <c r="E23" i="1"/>
  <c r="E24" i="1"/>
  <c r="E25" i="1"/>
  <c r="F25" i="1" s="1"/>
  <c r="G25" i="1" s="1"/>
  <c r="E26" i="1"/>
  <c r="E27" i="1"/>
  <c r="F27" i="1" s="1"/>
  <c r="G27" i="1" s="1"/>
  <c r="E28" i="1"/>
  <c r="F28" i="1" s="1"/>
  <c r="G28" i="1" s="1"/>
  <c r="E29" i="1"/>
  <c r="F29" i="1" s="1"/>
  <c r="G29" i="1" s="1"/>
  <c r="E30" i="1"/>
  <c r="E31" i="1"/>
  <c r="F31" i="1" s="1"/>
  <c r="G31" i="1" s="1"/>
  <c r="E32" i="1"/>
  <c r="F32" i="1" s="1"/>
  <c r="G32" i="1" s="1"/>
  <c r="E33" i="1"/>
  <c r="F33" i="1" s="1"/>
  <c r="G33" i="1" s="1"/>
  <c r="E11" i="1"/>
  <c r="F11" i="1" s="1"/>
  <c r="G11" i="1" s="1"/>
  <c r="C5" i="1"/>
  <c r="B5" i="1"/>
  <c r="C8" i="1"/>
  <c r="B8" i="1"/>
  <c r="A2" i="1"/>
  <c r="F16" i="1"/>
  <c r="G16" i="1" s="1"/>
  <c r="F30" i="1"/>
  <c r="G30" i="1" s="1"/>
  <c r="J30" i="1" s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1" i="1"/>
  <c r="F12" i="1"/>
  <c r="G12" i="1" s="1"/>
  <c r="F14" i="1"/>
  <c r="G14" i="1" s="1"/>
  <c r="J14" i="1" s="1"/>
  <c r="F18" i="1"/>
  <c r="G18" i="1" s="1"/>
  <c r="J18" i="1" s="1"/>
  <c r="F19" i="1"/>
  <c r="G19" i="1" s="1"/>
  <c r="F20" i="1"/>
  <c r="G20" i="1" s="1"/>
  <c r="F22" i="1"/>
  <c r="G22" i="1" s="1"/>
  <c r="J22" i="1" s="1"/>
  <c r="F23" i="1"/>
  <c r="G23" i="1" s="1"/>
  <c r="F24" i="1"/>
  <c r="G24" i="1" s="1"/>
  <c r="F26" i="1"/>
  <c r="G26" i="1" s="1"/>
  <c r="J25" i="1" l="1"/>
  <c r="J24" i="1"/>
  <c r="J23" i="1"/>
  <c r="J26" i="1"/>
  <c r="J27" i="1"/>
  <c r="J28" i="1"/>
  <c r="J29" i="1"/>
  <c r="J31" i="1"/>
  <c r="J32" i="1"/>
  <c r="J33" i="1"/>
  <c r="J21" i="1"/>
  <c r="J20" i="1"/>
  <c r="J19" i="1"/>
  <c r="J17" i="1"/>
  <c r="J16" i="1"/>
  <c r="C2" i="1"/>
  <c r="J15" i="1"/>
  <c r="J13" i="1"/>
  <c r="B2" i="1"/>
  <c r="J12" i="1"/>
  <c r="J11" i="1"/>
</calcChain>
</file>

<file path=xl/sharedStrings.xml><?xml version="1.0" encoding="utf-8"?>
<sst xmlns="http://schemas.openxmlformats.org/spreadsheetml/2006/main" count="95" uniqueCount="40">
  <si>
    <t>Сумма заказа с учетом скидки, руб</t>
  </si>
  <si>
    <t>Количество заказов, шт</t>
  </si>
  <si>
    <t>Сумма оплаты за доставку, руб</t>
  </si>
  <si>
    <t>Дата</t>
  </si>
  <si>
    <t>Сумма заказов, руб</t>
  </si>
  <si>
    <t>Клиент</t>
  </si>
  <si>
    <t>Номер заказа</t>
  </si>
  <si>
    <t>Сумма заказа, руб</t>
  </si>
  <si>
    <t>Скидка, %</t>
  </si>
  <si>
    <t>Сумма скидки, руб</t>
  </si>
  <si>
    <t>К оплате, руб</t>
  </si>
  <si>
    <t>Тип доставки</t>
  </si>
  <si>
    <t>Оплата доставки, руб</t>
  </si>
  <si>
    <t>Клиенты</t>
  </si>
  <si>
    <t>Оплата за доставку, руб</t>
  </si>
  <si>
    <t>Самовывоз</t>
  </si>
  <si>
    <t>Доставка по г. Минск</t>
  </si>
  <si>
    <t>Доставка в г. Гродно</t>
  </si>
  <si>
    <t>Доставка в г. Брест</t>
  </si>
  <si>
    <t>Доставка в г. Лида</t>
  </si>
  <si>
    <t>Доставка в г. Барановичи</t>
  </si>
  <si>
    <t>Доставка в г. Глубокое</t>
  </si>
  <si>
    <t>Доставка в другой населенный пункт</t>
  </si>
  <si>
    <t>ИП Якимович</t>
  </si>
  <si>
    <t>ЧТУП "Ирина"</t>
  </si>
  <si>
    <t>ООО "Мед-инвест"</t>
  </si>
  <si>
    <t>ИП Соколов</t>
  </si>
  <si>
    <t>ООО "Стройинвест"</t>
  </si>
  <si>
    <t>ЧУП "Гарант"</t>
  </si>
  <si>
    <t>ООО "Мороз-продукт"</t>
  </si>
  <si>
    <t>ООО "Хлеб"</t>
  </si>
  <si>
    <t>ИП Альшевская</t>
  </si>
  <si>
    <t>ООО "Брест-инвест"</t>
  </si>
  <si>
    <t>В этом шаблоне используются</t>
  </si>
  <si>
    <t>СЧЁТ</t>
  </si>
  <si>
    <t>СУММ</t>
  </si>
  <si>
    <t>СЧЁТЕСЛИ</t>
  </si>
  <si>
    <t>СУММЕСЛИ</t>
  </si>
  <si>
    <t>выпадающие списки</t>
  </si>
  <si>
    <t>ВПР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</si>
</sst>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7" ySplit="10" topLeftCell="H11" activePane="bottomRight" state="frozen"/>
      <selection pane="topRight" activeCell="H1" sqref="H1"/>
      <selection pane="bottomLeft" activeCell="A11" sqref="A11"/>
      <selection pane="bottomRight" activeCell="K2" sqref="K2"/>
    </sheetView>
  </sheetViews>
  <sheetFormatPr defaultRowHeight="14.4" x14ac:dyDescent="0.3"/>
  <cols>
    <col min="1" max="1" width="17.109375" customWidth="1"/>
    <col min="2" max="2" width="13.77734375" customWidth="1"/>
    <col min="3" max="3" width="19.77734375" customWidth="1"/>
    <col min="4" max="4" width="10.77734375" customWidth="1"/>
    <col min="5" max="5" width="10" customWidth="1"/>
    <col min="6" max="6" width="10.88671875" customWidth="1"/>
    <col min="7" max="7" width="13.5546875" customWidth="1"/>
    <col min="8" max="8" width="20.5546875" customWidth="1"/>
    <col min="9" max="9" width="12.5546875" customWidth="1"/>
    <col min="10" max="10" width="13.44140625" customWidth="1"/>
  </cols>
  <sheetData>
    <row r="1" spans="1:10" ht="43.2" x14ac:dyDescent="0.3">
      <c r="A1" s="2" t="s">
        <v>1</v>
      </c>
      <c r="B1" s="2" t="s">
        <v>0</v>
      </c>
      <c r="C1" s="2" t="s">
        <v>2</v>
      </c>
      <c r="H1" s="12" t="s">
        <v>33</v>
      </c>
      <c r="I1" s="12"/>
    </row>
    <row r="2" spans="1:10" x14ac:dyDescent="0.3">
      <c r="A2">
        <f>COUNT(D11:D100)</f>
        <v>23</v>
      </c>
      <c r="B2" s="6">
        <f>SUM(G11:G100)</f>
        <v>14271.361000000001</v>
      </c>
      <c r="C2" s="6">
        <f>SUM(I11:I100)</f>
        <v>242</v>
      </c>
      <c r="H2" s="9">
        <v>1</v>
      </c>
      <c r="I2" s="9" t="s">
        <v>34</v>
      </c>
    </row>
    <row r="3" spans="1:10" x14ac:dyDescent="0.3">
      <c r="H3" s="9">
        <v>2</v>
      </c>
      <c r="I3" s="9" t="s">
        <v>35</v>
      </c>
    </row>
    <row r="4" spans="1:10" ht="28.8" x14ac:dyDescent="0.3">
      <c r="A4" s="3" t="s">
        <v>3</v>
      </c>
      <c r="B4" s="4" t="s">
        <v>1</v>
      </c>
      <c r="C4" s="4" t="s">
        <v>4</v>
      </c>
      <c r="H4" s="9">
        <v>3</v>
      </c>
      <c r="I4" s="9" t="s">
        <v>36</v>
      </c>
    </row>
    <row r="5" spans="1:10" x14ac:dyDescent="0.3">
      <c r="A5" s="7">
        <v>44781</v>
      </c>
      <c r="B5">
        <f>COUNTIF(B11:B100,A5)</f>
        <v>1</v>
      </c>
      <c r="C5" s="6">
        <f>SUMIF(B11:B100,A5,D11:D100)</f>
        <v>124</v>
      </c>
      <c r="H5" s="9">
        <v>4</v>
      </c>
      <c r="I5" s="9" t="s">
        <v>37</v>
      </c>
    </row>
    <row r="6" spans="1:10" x14ac:dyDescent="0.3">
      <c r="H6" s="9">
        <v>5</v>
      </c>
      <c r="I6" s="9" t="s">
        <v>39</v>
      </c>
    </row>
    <row r="7" spans="1:10" ht="28.8" x14ac:dyDescent="0.3">
      <c r="A7" s="3" t="s">
        <v>5</v>
      </c>
      <c r="B7" s="3" t="s">
        <v>1</v>
      </c>
      <c r="C7" s="3" t="s">
        <v>4</v>
      </c>
      <c r="H7" s="11">
        <v>6</v>
      </c>
      <c r="I7" s="10" t="s">
        <v>38</v>
      </c>
    </row>
    <row r="8" spans="1:10" x14ac:dyDescent="0.3">
      <c r="A8" s="8" t="s">
        <v>28</v>
      </c>
      <c r="B8">
        <f>COUNTIF(C11:C100,A8)</f>
        <v>2</v>
      </c>
      <c r="C8" s="6">
        <f>SUMIF(C11:C100,A8,D11:D100)</f>
        <v>264</v>
      </c>
    </row>
    <row r="10" spans="1:10" ht="43.2" x14ac:dyDescent="0.3">
      <c r="A10" s="3" t="s">
        <v>6</v>
      </c>
      <c r="B10" s="3" t="s">
        <v>3</v>
      </c>
      <c r="C10" s="3" t="s">
        <v>5</v>
      </c>
      <c r="D10" s="3" t="s">
        <v>7</v>
      </c>
      <c r="E10" s="3" t="s">
        <v>8</v>
      </c>
      <c r="F10" s="3" t="s">
        <v>9</v>
      </c>
      <c r="G10" s="3" t="s">
        <v>0</v>
      </c>
      <c r="H10" s="3" t="s">
        <v>11</v>
      </c>
      <c r="I10" s="3" t="s">
        <v>12</v>
      </c>
      <c r="J10" s="3" t="s">
        <v>10</v>
      </c>
    </row>
    <row r="11" spans="1:10" x14ac:dyDescent="0.3">
      <c r="A11">
        <v>1</v>
      </c>
      <c r="B11" s="7">
        <v>44774</v>
      </c>
      <c r="C11" t="s">
        <v>32</v>
      </c>
      <c r="D11" s="6">
        <v>370</v>
      </c>
      <c r="E11">
        <f>VLOOKUP(C11,справочник!A$2:B$100,2,FALSE)</f>
        <v>0</v>
      </c>
      <c r="F11" s="6">
        <f>D11*E11/100</f>
        <v>0</v>
      </c>
      <c r="G11" s="6">
        <f>D11-F11</f>
        <v>370</v>
      </c>
      <c r="H11" t="s">
        <v>18</v>
      </c>
      <c r="I11" s="6">
        <f>VLOOKUP(H11,справочник!E$2:F$9,2,FALSE)</f>
        <v>12</v>
      </c>
      <c r="J11" s="6">
        <f>G11+I11</f>
        <v>382</v>
      </c>
    </row>
    <row r="12" spans="1:10" x14ac:dyDescent="0.3">
      <c r="A12">
        <v>2</v>
      </c>
      <c r="B12" s="7">
        <v>44774</v>
      </c>
      <c r="C12" t="s">
        <v>29</v>
      </c>
      <c r="D12" s="6">
        <v>1467</v>
      </c>
      <c r="E12">
        <f>VLOOKUP(C12,справочник!A$2:B$100,2,FALSE)</f>
        <v>5</v>
      </c>
      <c r="F12" s="6">
        <f t="shared" ref="F12:F33" si="0">D12*E12/100</f>
        <v>73.349999999999994</v>
      </c>
      <c r="G12" s="6">
        <f t="shared" ref="G12:G33" si="1">D12-F12</f>
        <v>1393.65</v>
      </c>
      <c r="H12" t="s">
        <v>15</v>
      </c>
      <c r="I12" s="6">
        <f>VLOOKUP(H12,справочник!E$2:F$9,2,FALSE)</f>
        <v>0</v>
      </c>
      <c r="J12" s="6">
        <f t="shared" ref="J12:J33" si="2">G12+I12</f>
        <v>1393.65</v>
      </c>
    </row>
    <row r="13" spans="1:10" x14ac:dyDescent="0.3">
      <c r="A13">
        <v>3</v>
      </c>
      <c r="B13" s="7">
        <v>44775</v>
      </c>
      <c r="C13" t="s">
        <v>30</v>
      </c>
      <c r="D13" s="6">
        <v>2450</v>
      </c>
      <c r="E13">
        <f>VLOOKUP(C13,справочник!A$2:B$100,2,FALSE)</f>
        <v>5</v>
      </c>
      <c r="F13" s="6">
        <f t="shared" si="0"/>
        <v>122.5</v>
      </c>
      <c r="G13" s="6">
        <f t="shared" si="1"/>
        <v>2327.5</v>
      </c>
      <c r="H13" t="s">
        <v>21</v>
      </c>
      <c r="I13" s="6">
        <f>VLOOKUP(H13,справочник!E$2:F$9,2,FALSE)</f>
        <v>20</v>
      </c>
      <c r="J13" s="6">
        <f t="shared" si="2"/>
        <v>2347.5</v>
      </c>
    </row>
    <row r="14" spans="1:10" x14ac:dyDescent="0.3">
      <c r="A14">
        <v>4</v>
      </c>
      <c r="B14" s="7">
        <v>44775</v>
      </c>
      <c r="C14" t="s">
        <v>28</v>
      </c>
      <c r="D14" s="6">
        <v>230</v>
      </c>
      <c r="E14">
        <f>VLOOKUP(C14,справочник!A$2:B$100,2,FALSE)</f>
        <v>5</v>
      </c>
      <c r="F14" s="6">
        <f t="shared" si="0"/>
        <v>11.5</v>
      </c>
      <c r="G14" s="6">
        <f t="shared" si="1"/>
        <v>218.5</v>
      </c>
      <c r="H14" t="s">
        <v>16</v>
      </c>
      <c r="I14" s="6">
        <f>VLOOKUP(H14,справочник!E$2:F$9,2,FALSE)</f>
        <v>10</v>
      </c>
      <c r="J14" s="6">
        <f t="shared" si="2"/>
        <v>228.5</v>
      </c>
    </row>
    <row r="15" spans="1:10" x14ac:dyDescent="0.3">
      <c r="A15">
        <v>5</v>
      </c>
      <c r="B15" s="7">
        <v>44775</v>
      </c>
      <c r="C15" t="s">
        <v>24</v>
      </c>
      <c r="D15" s="6">
        <v>237</v>
      </c>
      <c r="E15">
        <f>VLOOKUP(C15,справочник!A$2:B$100,2,FALSE)</f>
        <v>3</v>
      </c>
      <c r="F15" s="6">
        <f t="shared" si="0"/>
        <v>7.11</v>
      </c>
      <c r="G15" s="6">
        <f t="shared" si="1"/>
        <v>229.89</v>
      </c>
      <c r="H15" t="s">
        <v>18</v>
      </c>
      <c r="I15" s="6">
        <f>VLOOKUP(H15,справочник!E$2:F$9,2,FALSE)</f>
        <v>12</v>
      </c>
      <c r="J15" s="6">
        <f t="shared" si="2"/>
        <v>241.89</v>
      </c>
    </row>
    <row r="16" spans="1:10" x14ac:dyDescent="0.3">
      <c r="A16">
        <v>6</v>
      </c>
      <c r="B16" s="7">
        <v>44776</v>
      </c>
      <c r="C16" t="s">
        <v>27</v>
      </c>
      <c r="D16" s="6">
        <v>459</v>
      </c>
      <c r="E16">
        <f>VLOOKUP(C16,справочник!A$2:B$100,2,FALSE)</f>
        <v>2</v>
      </c>
      <c r="F16" s="6">
        <f t="shared" si="0"/>
        <v>9.18</v>
      </c>
      <c r="G16" s="6">
        <f t="shared" si="1"/>
        <v>449.82</v>
      </c>
      <c r="H16" t="s">
        <v>20</v>
      </c>
      <c r="I16" s="6">
        <f>VLOOKUP(H16,справочник!E$2:F$9,2,FALSE)</f>
        <v>15</v>
      </c>
      <c r="J16" s="6">
        <f t="shared" si="2"/>
        <v>464.82</v>
      </c>
    </row>
    <row r="17" spans="1:10" x14ac:dyDescent="0.3">
      <c r="A17">
        <v>7</v>
      </c>
      <c r="B17" s="7">
        <v>44777</v>
      </c>
      <c r="C17" t="s">
        <v>23</v>
      </c>
      <c r="D17" s="6">
        <v>120</v>
      </c>
      <c r="E17">
        <f>VLOOKUP(C17,справочник!A$2:B$100,2,FALSE)</f>
        <v>2</v>
      </c>
      <c r="F17" s="6">
        <f t="shared" si="0"/>
        <v>2.4</v>
      </c>
      <c r="G17" s="6">
        <f t="shared" si="1"/>
        <v>117.6</v>
      </c>
      <c r="H17" t="s">
        <v>15</v>
      </c>
      <c r="I17" s="6">
        <f>VLOOKUP(H17,справочник!E$2:F$9,2,FALSE)</f>
        <v>0</v>
      </c>
      <c r="J17" s="6">
        <f t="shared" si="2"/>
        <v>117.6</v>
      </c>
    </row>
    <row r="18" spans="1:10" x14ac:dyDescent="0.3">
      <c r="A18">
        <v>8</v>
      </c>
      <c r="B18" s="7">
        <v>44778</v>
      </c>
      <c r="C18" t="s">
        <v>31</v>
      </c>
      <c r="D18" s="6">
        <v>430</v>
      </c>
      <c r="E18">
        <f>VLOOKUP(C18,справочник!A$2:B$100,2,FALSE)</f>
        <v>2</v>
      </c>
      <c r="F18" s="6">
        <f t="shared" si="0"/>
        <v>8.6</v>
      </c>
      <c r="G18" s="6">
        <f t="shared" si="1"/>
        <v>421.4</v>
      </c>
      <c r="H18" t="s">
        <v>17</v>
      </c>
      <c r="I18" s="6">
        <f>VLOOKUP(H18,справочник!E$2:F$9,2,FALSE)</f>
        <v>12</v>
      </c>
      <c r="J18" s="6">
        <f t="shared" si="2"/>
        <v>433.4</v>
      </c>
    </row>
    <row r="19" spans="1:10" x14ac:dyDescent="0.3">
      <c r="A19">
        <v>9</v>
      </c>
      <c r="B19" s="7">
        <v>44778</v>
      </c>
      <c r="C19" t="s">
        <v>30</v>
      </c>
      <c r="D19" s="6">
        <v>66.7</v>
      </c>
      <c r="E19">
        <f>VLOOKUP(C19,справочник!A$2:B$100,2,FALSE)</f>
        <v>5</v>
      </c>
      <c r="F19" s="6">
        <f t="shared" si="0"/>
        <v>3.335</v>
      </c>
      <c r="G19" s="6">
        <f t="shared" si="1"/>
        <v>63.365000000000002</v>
      </c>
      <c r="H19" t="s">
        <v>21</v>
      </c>
      <c r="I19" s="6">
        <f>VLOOKUP(H19,справочник!E$2:F$9,2,FALSE)</f>
        <v>20</v>
      </c>
      <c r="J19" s="6">
        <f t="shared" si="2"/>
        <v>83.365000000000009</v>
      </c>
    </row>
    <row r="20" spans="1:10" x14ac:dyDescent="0.3">
      <c r="A20">
        <v>10</v>
      </c>
      <c r="B20" s="7">
        <v>44781</v>
      </c>
      <c r="C20" t="s">
        <v>25</v>
      </c>
      <c r="D20" s="6">
        <v>124</v>
      </c>
      <c r="E20">
        <f>VLOOKUP(C20,справочник!A$2:B$100,2,FALSE)</f>
        <v>5</v>
      </c>
      <c r="F20" s="6">
        <f t="shared" si="0"/>
        <v>6.2</v>
      </c>
      <c r="G20" s="6">
        <f t="shared" si="1"/>
        <v>117.8</v>
      </c>
      <c r="H20" t="s">
        <v>16</v>
      </c>
      <c r="I20" s="6">
        <f>VLOOKUP(H20,справочник!E$2:F$9,2,FALSE)</f>
        <v>10</v>
      </c>
      <c r="J20" s="6">
        <f t="shared" si="2"/>
        <v>127.8</v>
      </c>
    </row>
    <row r="21" spans="1:10" x14ac:dyDescent="0.3">
      <c r="A21">
        <v>11</v>
      </c>
      <c r="B21" s="7">
        <v>44782</v>
      </c>
      <c r="C21" t="s">
        <v>26</v>
      </c>
      <c r="D21" s="6">
        <v>57</v>
      </c>
      <c r="E21">
        <f>VLOOKUP(C21,справочник!A$2:B$100,2,FALSE)</f>
        <v>3</v>
      </c>
      <c r="F21" s="6">
        <f t="shared" si="0"/>
        <v>1.71</v>
      </c>
      <c r="G21" s="6">
        <f t="shared" si="1"/>
        <v>55.29</v>
      </c>
      <c r="H21" t="s">
        <v>15</v>
      </c>
      <c r="I21" s="6">
        <f>VLOOKUP(H21,справочник!E$2:F$9,2,FALSE)</f>
        <v>0</v>
      </c>
      <c r="J21" s="6">
        <f t="shared" si="2"/>
        <v>55.29</v>
      </c>
    </row>
    <row r="22" spans="1:10" x14ac:dyDescent="0.3">
      <c r="A22">
        <v>12</v>
      </c>
      <c r="B22" s="7">
        <v>44782</v>
      </c>
      <c r="C22" t="s">
        <v>25</v>
      </c>
      <c r="D22" s="6">
        <v>456</v>
      </c>
      <c r="E22">
        <f>VLOOKUP(C22,справочник!A$2:B$100,2,FALSE)</f>
        <v>5</v>
      </c>
      <c r="F22" s="6">
        <f t="shared" si="0"/>
        <v>22.8</v>
      </c>
      <c r="G22" s="6">
        <f t="shared" si="1"/>
        <v>433.2</v>
      </c>
      <c r="H22" t="s">
        <v>16</v>
      </c>
      <c r="I22" s="6">
        <f>VLOOKUP(H22,справочник!E$2:F$9,2,FALSE)</f>
        <v>10</v>
      </c>
      <c r="J22" s="6">
        <f t="shared" si="2"/>
        <v>443.2</v>
      </c>
    </row>
    <row r="23" spans="1:10" x14ac:dyDescent="0.3">
      <c r="A23">
        <v>13</v>
      </c>
      <c r="B23" s="7">
        <v>44783</v>
      </c>
      <c r="C23" t="s">
        <v>27</v>
      </c>
      <c r="D23" s="6">
        <v>347</v>
      </c>
      <c r="E23">
        <f>VLOOKUP(C23,справочник!A$2:B$100,2,FALSE)</f>
        <v>2</v>
      </c>
      <c r="F23" s="6">
        <f t="shared" si="0"/>
        <v>6.94</v>
      </c>
      <c r="G23" s="6">
        <f t="shared" si="1"/>
        <v>340.06</v>
      </c>
      <c r="H23" t="s">
        <v>20</v>
      </c>
      <c r="I23" s="6">
        <f>VLOOKUP(H23,справочник!E$2:F$9,2,FALSE)</f>
        <v>15</v>
      </c>
      <c r="J23" s="6">
        <f t="shared" si="2"/>
        <v>355.06</v>
      </c>
    </row>
    <row r="24" spans="1:10" x14ac:dyDescent="0.3">
      <c r="A24">
        <v>14</v>
      </c>
      <c r="B24" s="7">
        <v>44784</v>
      </c>
      <c r="C24" t="s">
        <v>28</v>
      </c>
      <c r="D24" s="6">
        <v>34</v>
      </c>
      <c r="E24">
        <f>VLOOKUP(C24,справочник!A$2:B$100,2,FALSE)</f>
        <v>5</v>
      </c>
      <c r="F24" s="6">
        <f t="shared" si="0"/>
        <v>1.7</v>
      </c>
      <c r="G24" s="6">
        <f t="shared" si="1"/>
        <v>32.299999999999997</v>
      </c>
      <c r="H24" t="s">
        <v>16</v>
      </c>
      <c r="I24" s="6">
        <f>VLOOKUP(H24,справочник!E$2:F$9,2,FALSE)</f>
        <v>10</v>
      </c>
      <c r="J24" s="6">
        <f t="shared" si="2"/>
        <v>42.3</v>
      </c>
    </row>
    <row r="25" spans="1:10" x14ac:dyDescent="0.3">
      <c r="A25">
        <v>15</v>
      </c>
      <c r="B25" s="7">
        <v>44784</v>
      </c>
      <c r="C25" t="s">
        <v>31</v>
      </c>
      <c r="D25" s="6">
        <v>678</v>
      </c>
      <c r="E25">
        <f>VLOOKUP(C25,справочник!A$2:B$100,2,FALSE)</f>
        <v>2</v>
      </c>
      <c r="F25" s="6">
        <f t="shared" si="0"/>
        <v>13.56</v>
      </c>
      <c r="G25" s="6">
        <f t="shared" si="1"/>
        <v>664.44</v>
      </c>
      <c r="H25" t="s">
        <v>17</v>
      </c>
      <c r="I25" s="6">
        <f>VLOOKUP(H25,справочник!E$2:F$9,2,FALSE)</f>
        <v>12</v>
      </c>
      <c r="J25" s="6">
        <f t="shared" si="2"/>
        <v>676.44</v>
      </c>
    </row>
    <row r="26" spans="1:10" x14ac:dyDescent="0.3">
      <c r="A26">
        <v>16</v>
      </c>
      <c r="B26" s="7">
        <v>44784</v>
      </c>
      <c r="C26" t="s">
        <v>29</v>
      </c>
      <c r="D26" s="6">
        <v>1200</v>
      </c>
      <c r="E26">
        <f>VLOOKUP(C26,справочник!A$2:B$100,2,FALSE)</f>
        <v>5</v>
      </c>
      <c r="F26" s="6">
        <f t="shared" si="0"/>
        <v>60</v>
      </c>
      <c r="G26" s="6">
        <f t="shared" si="1"/>
        <v>1140</v>
      </c>
      <c r="H26" t="s">
        <v>15</v>
      </c>
      <c r="I26" s="6">
        <f>VLOOKUP(H26,справочник!E$2:F$9,2,FALSE)</f>
        <v>0</v>
      </c>
      <c r="J26" s="6">
        <f t="shared" si="2"/>
        <v>1140</v>
      </c>
    </row>
    <row r="27" spans="1:10" x14ac:dyDescent="0.3">
      <c r="A27">
        <v>17</v>
      </c>
      <c r="B27" s="7">
        <v>44785</v>
      </c>
      <c r="C27" t="s">
        <v>30</v>
      </c>
      <c r="D27" s="6">
        <v>4567</v>
      </c>
      <c r="E27">
        <f>VLOOKUP(C27,справочник!A$2:B$100,2,FALSE)</f>
        <v>5</v>
      </c>
      <c r="F27" s="6">
        <f t="shared" si="0"/>
        <v>228.35</v>
      </c>
      <c r="G27" s="6">
        <f t="shared" si="1"/>
        <v>4338.6499999999996</v>
      </c>
      <c r="H27" t="s">
        <v>21</v>
      </c>
      <c r="I27" s="6">
        <f>VLOOKUP(H27,справочник!E$2:F$9,2,FALSE)</f>
        <v>20</v>
      </c>
      <c r="J27" s="6">
        <f t="shared" si="2"/>
        <v>4358.6499999999996</v>
      </c>
    </row>
    <row r="28" spans="1:10" x14ac:dyDescent="0.3">
      <c r="A28">
        <v>18</v>
      </c>
      <c r="B28" s="7">
        <v>44788</v>
      </c>
      <c r="C28" t="s">
        <v>25</v>
      </c>
      <c r="D28" s="6">
        <v>67</v>
      </c>
      <c r="E28">
        <f>VLOOKUP(C28,справочник!A$2:B$100,2,FALSE)</f>
        <v>5</v>
      </c>
      <c r="F28" s="6">
        <f t="shared" si="0"/>
        <v>3.35</v>
      </c>
      <c r="G28" s="6">
        <f t="shared" si="1"/>
        <v>63.65</v>
      </c>
      <c r="H28" t="s">
        <v>16</v>
      </c>
      <c r="I28" s="6">
        <f>VLOOKUP(H28,справочник!E$2:F$9,2,FALSE)</f>
        <v>10</v>
      </c>
      <c r="J28" s="6">
        <f t="shared" si="2"/>
        <v>73.650000000000006</v>
      </c>
    </row>
    <row r="29" spans="1:10" x14ac:dyDescent="0.3">
      <c r="A29">
        <v>19</v>
      </c>
      <c r="B29" s="7">
        <v>44789</v>
      </c>
      <c r="C29" t="s">
        <v>24</v>
      </c>
      <c r="D29" s="6">
        <v>783</v>
      </c>
      <c r="E29">
        <f>VLOOKUP(C29,справочник!A$2:B$100,2,FALSE)</f>
        <v>3</v>
      </c>
      <c r="F29" s="6">
        <f t="shared" si="0"/>
        <v>23.49</v>
      </c>
      <c r="G29" s="6">
        <f t="shared" si="1"/>
        <v>759.51</v>
      </c>
      <c r="H29" t="s">
        <v>18</v>
      </c>
      <c r="I29" s="6">
        <f>VLOOKUP(H29,справочник!E$2:F$9,2,FALSE)</f>
        <v>12</v>
      </c>
      <c r="J29" s="6">
        <f t="shared" si="2"/>
        <v>771.51</v>
      </c>
    </row>
    <row r="30" spans="1:10" x14ac:dyDescent="0.3">
      <c r="A30">
        <v>20</v>
      </c>
      <c r="B30" s="7">
        <v>44790</v>
      </c>
      <c r="C30" t="s">
        <v>26</v>
      </c>
      <c r="D30" s="6">
        <v>99.8</v>
      </c>
      <c r="E30">
        <f>VLOOKUP(C30,справочник!A$2:B$100,2,FALSE)</f>
        <v>3</v>
      </c>
      <c r="F30" s="6">
        <f t="shared" si="0"/>
        <v>2.9939999999999998</v>
      </c>
      <c r="G30" s="6">
        <f t="shared" si="1"/>
        <v>96.805999999999997</v>
      </c>
      <c r="H30" t="s">
        <v>16</v>
      </c>
      <c r="I30" s="6">
        <f>VLOOKUP(H30,справочник!E$2:F$9,2,FALSE)</f>
        <v>10</v>
      </c>
      <c r="J30" s="6">
        <f t="shared" si="2"/>
        <v>106.806</v>
      </c>
    </row>
    <row r="31" spans="1:10" x14ac:dyDescent="0.3">
      <c r="A31">
        <v>21</v>
      </c>
      <c r="B31" s="7">
        <v>44790</v>
      </c>
      <c r="C31" t="s">
        <v>23</v>
      </c>
      <c r="D31" s="6">
        <v>563</v>
      </c>
      <c r="E31">
        <f>VLOOKUP(C31,справочник!A$2:B$100,2,FALSE)</f>
        <v>2</v>
      </c>
      <c r="F31" s="6">
        <f t="shared" si="0"/>
        <v>11.26</v>
      </c>
      <c r="G31" s="6">
        <f t="shared" si="1"/>
        <v>551.74</v>
      </c>
      <c r="H31" t="s">
        <v>15</v>
      </c>
      <c r="I31" s="6">
        <f>VLOOKUP(H31,справочник!E$2:F$9,2,FALSE)</f>
        <v>0</v>
      </c>
      <c r="J31" s="6">
        <f t="shared" si="2"/>
        <v>551.74</v>
      </c>
    </row>
    <row r="32" spans="1:10" x14ac:dyDescent="0.3">
      <c r="A32">
        <v>22</v>
      </c>
      <c r="B32" s="7">
        <v>44792</v>
      </c>
      <c r="C32" t="s">
        <v>30</v>
      </c>
      <c r="D32" s="6">
        <v>67</v>
      </c>
      <c r="E32">
        <f>VLOOKUP(C32,справочник!A$2:B$100,2,FALSE)</f>
        <v>5</v>
      </c>
      <c r="F32" s="6">
        <f t="shared" si="0"/>
        <v>3.35</v>
      </c>
      <c r="G32" s="6">
        <f t="shared" si="1"/>
        <v>63.65</v>
      </c>
      <c r="H32" t="s">
        <v>21</v>
      </c>
      <c r="I32" s="6">
        <f>VLOOKUP(H32,справочник!E$2:F$9,2,FALSE)</f>
        <v>20</v>
      </c>
      <c r="J32" s="6">
        <f t="shared" si="2"/>
        <v>83.65</v>
      </c>
    </row>
    <row r="33" spans="1:10" x14ac:dyDescent="0.3">
      <c r="A33">
        <v>23</v>
      </c>
      <c r="B33" s="7">
        <v>44792</v>
      </c>
      <c r="C33" t="s">
        <v>31</v>
      </c>
      <c r="D33" s="6">
        <v>23</v>
      </c>
      <c r="E33">
        <f>VLOOKUP(C33,справочник!A$2:B$100,2,FALSE)</f>
        <v>2</v>
      </c>
      <c r="F33" s="6">
        <f t="shared" si="0"/>
        <v>0.46</v>
      </c>
      <c r="G33" s="6">
        <f t="shared" si="1"/>
        <v>22.54</v>
      </c>
      <c r="H33" t="s">
        <v>17</v>
      </c>
      <c r="I33" s="6">
        <f>VLOOKUP(H33,справочник!E$2:F$9,2,FALSE)</f>
        <v>12</v>
      </c>
      <c r="J33" s="6">
        <f t="shared" si="2"/>
        <v>34.54</v>
      </c>
    </row>
  </sheetData>
  <mergeCells count="1">
    <mergeCell ref="H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ошибка" error="введите корректный адрес">
          <x14:formula1>
            <xm:f>справочник!$E$2:$E$9</xm:f>
          </x14:formula1>
          <xm:sqref>H11:H33</xm:sqref>
        </x14:dataValidation>
        <x14:dataValidation type="list" errorStyle="warning" allowBlank="1" showInputMessage="1" showErrorMessage="1" error="клиент отсуствует в базе данных">
          <x14:formula1>
            <xm:f>справочник!$A$2:$A$10</xm:f>
          </x14:formula1>
          <xm:sqref>C12:C33</xm:sqref>
        </x14:dataValidation>
        <x14:dataValidation type="list" allowBlank="1" showInputMessage="1" showErrorMessage="1">
          <x14:formula1>
            <xm:f>справочник!$A$2:$A$100</xm:f>
          </x14:formula1>
          <xm:sqref>A8</xm:sqref>
        </x14:dataValidation>
        <x14:dataValidation type="list" errorStyle="warning" allowBlank="1" showInputMessage="1" showErrorMessage="1" error="клиент отсуствует в базе данных">
          <x14:formula1>
            <xm:f>справочник!$A$2:$A$100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2" sqref="B12"/>
    </sheetView>
  </sheetViews>
  <sheetFormatPr defaultRowHeight="14.4" x14ac:dyDescent="0.3"/>
  <cols>
    <col min="1" max="1" width="20.5546875" customWidth="1"/>
    <col min="2" max="2" width="11.44140625" customWidth="1"/>
    <col min="5" max="5" width="24.5546875" customWidth="1"/>
    <col min="6" max="6" width="22.77734375" customWidth="1"/>
  </cols>
  <sheetData>
    <row r="1" spans="1:6" x14ac:dyDescent="0.3">
      <c r="A1" s="5" t="s">
        <v>13</v>
      </c>
      <c r="B1" s="5" t="s">
        <v>8</v>
      </c>
      <c r="E1" s="5" t="s">
        <v>11</v>
      </c>
      <c r="F1" s="5" t="s">
        <v>14</v>
      </c>
    </row>
    <row r="2" spans="1:6" x14ac:dyDescent="0.3">
      <c r="A2" t="s">
        <v>23</v>
      </c>
      <c r="B2">
        <v>2</v>
      </c>
      <c r="E2" t="s">
        <v>15</v>
      </c>
      <c r="F2" s="6">
        <v>0</v>
      </c>
    </row>
    <row r="3" spans="1:6" x14ac:dyDescent="0.3">
      <c r="A3" t="s">
        <v>24</v>
      </c>
      <c r="B3">
        <v>3</v>
      </c>
      <c r="E3" t="s">
        <v>16</v>
      </c>
      <c r="F3" s="6">
        <v>10</v>
      </c>
    </row>
    <row r="4" spans="1:6" x14ac:dyDescent="0.3">
      <c r="A4" t="s">
        <v>25</v>
      </c>
      <c r="B4">
        <v>5</v>
      </c>
      <c r="E4" t="s">
        <v>17</v>
      </c>
      <c r="F4" s="6">
        <v>12</v>
      </c>
    </row>
    <row r="5" spans="1:6" x14ac:dyDescent="0.3">
      <c r="A5" t="s">
        <v>26</v>
      </c>
      <c r="B5">
        <v>3</v>
      </c>
      <c r="E5" t="s">
        <v>18</v>
      </c>
      <c r="F5" s="6">
        <v>12</v>
      </c>
    </row>
    <row r="6" spans="1:6" x14ac:dyDescent="0.3">
      <c r="A6" t="s">
        <v>27</v>
      </c>
      <c r="B6">
        <v>2</v>
      </c>
      <c r="E6" t="s">
        <v>19</v>
      </c>
      <c r="F6" s="6">
        <v>15</v>
      </c>
    </row>
    <row r="7" spans="1:6" x14ac:dyDescent="0.3">
      <c r="A7" t="s">
        <v>28</v>
      </c>
      <c r="B7">
        <v>5</v>
      </c>
      <c r="E7" t="s">
        <v>20</v>
      </c>
      <c r="F7" s="6">
        <v>15</v>
      </c>
    </row>
    <row r="8" spans="1:6" x14ac:dyDescent="0.3">
      <c r="A8" t="s">
        <v>29</v>
      </c>
      <c r="B8">
        <v>5</v>
      </c>
      <c r="E8" t="s">
        <v>21</v>
      </c>
      <c r="F8" s="6">
        <v>20</v>
      </c>
    </row>
    <row r="9" spans="1:6" ht="28.8" x14ac:dyDescent="0.3">
      <c r="A9" t="s">
        <v>30</v>
      </c>
      <c r="B9">
        <v>5</v>
      </c>
      <c r="E9" s="1" t="s">
        <v>22</v>
      </c>
      <c r="F9" s="6">
        <v>30</v>
      </c>
    </row>
    <row r="10" spans="1:6" x14ac:dyDescent="0.3">
      <c r="A10" t="s">
        <v>31</v>
      </c>
      <c r="B10">
        <v>2</v>
      </c>
    </row>
    <row r="11" spans="1:6" x14ac:dyDescent="0.3">
      <c r="A11" t="s">
        <v>32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dcterms:created xsi:type="dcterms:W3CDTF">2022-09-06T21:11:17Z</dcterms:created>
  <dcterms:modified xsi:type="dcterms:W3CDTF">2022-09-08T20:18:31Z</dcterms:modified>
</cp:coreProperties>
</file>