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worldline365-my.sharepoint.com/personal/olga_cieslak_worldline_com/Documents/Desktop/data scientist/linked in learning/"/>
    </mc:Choice>
  </mc:AlternateContent>
  <xr:revisionPtr revIDLastSave="1" documentId="8_{645D1F38-D583-4EEF-8558-75D3164DE421}" xr6:coauthVersionLast="47" xr6:coauthVersionMax="47" xr10:uidLastSave="{0C074284-4E9D-4B0B-AB65-768354C401B3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2" i="1"/>
  <c r="F2" i="1"/>
  <c r="B3" i="1"/>
  <c r="C3" i="1"/>
  <c r="D3" i="1"/>
  <c r="E3" i="1"/>
  <c r="F3" i="1"/>
  <c r="G3" i="1"/>
  <c r="B4" i="1"/>
  <c r="C4" i="1"/>
  <c r="D4" i="1"/>
  <c r="E4" i="1"/>
  <c r="F4" i="1"/>
  <c r="B5" i="1"/>
  <c r="C5" i="1"/>
  <c r="D5" i="1"/>
  <c r="E5" i="1"/>
  <c r="F5" i="1"/>
  <c r="B7" i="1"/>
  <c r="C7" i="1"/>
  <c r="D7" i="1"/>
  <c r="E7" i="1"/>
  <c r="F7" i="1"/>
  <c r="G7" i="1"/>
  <c r="B9" i="1"/>
  <c r="C9" i="1"/>
  <c r="D9" i="1"/>
  <c r="E9" i="1"/>
  <c r="F9" i="1"/>
  <c r="G9" i="1"/>
  <c r="B10" i="1"/>
  <c r="D10" i="1"/>
  <c r="E10" i="1"/>
  <c r="F10" i="1"/>
  <c r="F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E14" i="1"/>
  <c r="F14" i="1"/>
  <c r="B15" i="1"/>
  <c r="C15" i="1"/>
  <c r="E15" i="1"/>
  <c r="F15" i="1"/>
  <c r="G15" i="1"/>
  <c r="B17" i="1"/>
  <c r="D17" i="1"/>
  <c r="E17" i="1"/>
  <c r="F17" i="1"/>
  <c r="B18" i="1"/>
  <c r="C18" i="1"/>
  <c r="D18" i="1"/>
  <c r="E18" i="1"/>
  <c r="G18" i="1"/>
  <c r="B19" i="1"/>
  <c r="C19" i="1"/>
  <c r="D19" i="1"/>
  <c r="E19" i="1"/>
  <c r="F19" i="1"/>
  <c r="G19" i="1"/>
  <c r="B20" i="1"/>
  <c r="C20" i="1"/>
  <c r="D20" i="1"/>
  <c r="E20" i="1"/>
  <c r="F20" i="1"/>
  <c r="B21" i="1"/>
  <c r="F21" i="1"/>
  <c r="G21" i="1"/>
  <c r="B23" i="1"/>
  <c r="C23" i="1"/>
  <c r="D23" i="1"/>
  <c r="E23" i="1"/>
  <c r="F23" i="1"/>
  <c r="G23" i="1"/>
  <c r="B24" i="1"/>
  <c r="C24" i="1"/>
  <c r="D24" i="1"/>
  <c r="E24" i="1"/>
  <c r="F24" i="1"/>
  <c r="B25" i="1"/>
  <c r="C25" i="1"/>
  <c r="D25" i="1"/>
  <c r="F25" i="1"/>
  <c r="D26" i="1"/>
  <c r="E26" i="1"/>
  <c r="G26" i="1"/>
  <c r="B28" i="1"/>
  <c r="E28" i="1"/>
  <c r="F28" i="1"/>
  <c r="B30" i="1"/>
  <c r="C30" i="1"/>
  <c r="D30" i="1"/>
  <c r="F30" i="1"/>
  <c r="G30" i="1"/>
  <c r="B31" i="1"/>
  <c r="C31" i="1"/>
  <c r="E31" i="1"/>
  <c r="F31" i="1"/>
  <c r="G31" i="1"/>
  <c r="B32" i="1"/>
  <c r="C32" i="1"/>
  <c r="D32" i="1"/>
  <c r="E32" i="1"/>
  <c r="F32" i="1"/>
  <c r="G32" i="1"/>
  <c r="B33" i="1"/>
  <c r="E33" i="1"/>
  <c r="F33" i="1"/>
  <c r="G33" i="1"/>
  <c r="B34" i="1"/>
  <c r="C34" i="1"/>
  <c r="D34" i="1"/>
  <c r="E34" i="1"/>
  <c r="F34" i="1"/>
  <c r="G34" i="1"/>
  <c r="B36" i="1"/>
  <c r="C36" i="1"/>
  <c r="D36" i="1"/>
  <c r="E36" i="1"/>
  <c r="F36" i="1"/>
  <c r="G36" i="1"/>
  <c r="B38" i="1"/>
  <c r="D38" i="1"/>
  <c r="E38" i="1"/>
  <c r="F38" i="1"/>
  <c r="B39" i="1"/>
  <c r="C39" i="1"/>
  <c r="D39" i="1"/>
  <c r="E39" i="1"/>
  <c r="F39" i="1"/>
  <c r="G39" i="1"/>
  <c r="B40" i="1"/>
  <c r="C40" i="1"/>
  <c r="D40" i="1"/>
  <c r="E40" i="1"/>
  <c r="F40" i="1"/>
  <c r="B41" i="1"/>
  <c r="C41" i="1"/>
  <c r="E41" i="1"/>
  <c r="F41" i="1"/>
  <c r="G41" i="1"/>
  <c r="B42" i="1"/>
  <c r="C42" i="1"/>
  <c r="E42" i="1"/>
  <c r="F42" i="1"/>
  <c r="B43" i="1"/>
  <c r="C43" i="1"/>
  <c r="D43" i="1"/>
  <c r="E43" i="1"/>
  <c r="F43" i="1"/>
  <c r="B44" i="1"/>
  <c r="C44" i="1"/>
  <c r="D44" i="1"/>
  <c r="E44" i="1"/>
  <c r="F44" i="1"/>
  <c r="G44" i="1"/>
  <c r="B45" i="1"/>
  <c r="C45" i="1"/>
  <c r="B46" i="1"/>
  <c r="C46" i="1"/>
  <c r="D46" i="1"/>
  <c r="E46" i="1"/>
  <c r="F46" i="1"/>
  <c r="G46" i="1"/>
  <c r="B47" i="1"/>
  <c r="C47" i="1"/>
  <c r="E47" i="1"/>
  <c r="B48" i="1"/>
  <c r="C48" i="1"/>
  <c r="E48" i="1"/>
  <c r="F48" i="1"/>
  <c r="B49" i="1"/>
  <c r="D49" i="1"/>
  <c r="E49" i="1"/>
  <c r="F49" i="1"/>
  <c r="G49" i="1"/>
  <c r="B50" i="1"/>
  <c r="C50" i="1"/>
  <c r="D50" i="1"/>
  <c r="E50" i="1"/>
  <c r="F50" i="1"/>
  <c r="G50" i="1"/>
  <c r="B51" i="1"/>
  <c r="E51" i="1"/>
  <c r="F51" i="1"/>
  <c r="G51" i="1"/>
  <c r="B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G54" i="1"/>
  <c r="B55" i="1"/>
  <c r="C55" i="1"/>
  <c r="E55" i="1"/>
  <c r="F55" i="1"/>
  <c r="G55" i="1"/>
  <c r="B56" i="1"/>
  <c r="C56" i="1"/>
  <c r="B57" i="1"/>
  <c r="C57" i="1"/>
  <c r="E57" i="1"/>
  <c r="F57" i="1"/>
  <c r="G57" i="1"/>
  <c r="F58" i="1"/>
  <c r="B59" i="1"/>
  <c r="C59" i="1"/>
  <c r="B60" i="1"/>
  <c r="E60" i="1"/>
  <c r="F60" i="1"/>
  <c r="G60" i="1"/>
  <c r="B61" i="1"/>
  <c r="D61" i="1"/>
  <c r="E61" i="1"/>
  <c r="F61" i="1"/>
  <c r="G61" i="1"/>
  <c r="B62" i="1"/>
  <c r="C62" i="1"/>
  <c r="D62" i="1"/>
  <c r="E62" i="1"/>
  <c r="F62" i="1"/>
  <c r="G62" i="1"/>
  <c r="B64" i="1"/>
  <c r="C64" i="1"/>
  <c r="E64" i="1"/>
  <c r="F64" i="1"/>
  <c r="G64" i="1"/>
  <c r="B65" i="1"/>
  <c r="E65" i="1"/>
  <c r="F65" i="1"/>
  <c r="B67" i="1"/>
  <c r="C67" i="1"/>
  <c r="E67" i="1"/>
  <c r="F67" i="1"/>
  <c r="G67" i="1"/>
  <c r="B68" i="1"/>
  <c r="C68" i="1"/>
  <c r="E68" i="1"/>
  <c r="F68" i="1"/>
  <c r="G68" i="1"/>
  <c r="B71" i="1"/>
  <c r="C71" i="1"/>
  <c r="E71" i="1"/>
  <c r="F71" i="1"/>
  <c r="G71" i="1"/>
  <c r="E73" i="1"/>
  <c r="F73" i="1"/>
  <c r="B74" i="1"/>
  <c r="C74" i="1"/>
  <c r="E74" i="1"/>
  <c r="F74" i="1"/>
  <c r="B75" i="1"/>
  <c r="C75" i="1"/>
  <c r="E75" i="1"/>
  <c r="F75" i="1"/>
  <c r="G75" i="1"/>
  <c r="B76" i="1"/>
  <c r="C76" i="1"/>
  <c r="E76" i="1"/>
  <c r="F76" i="1"/>
  <c r="G76" i="1"/>
  <c r="B78" i="1"/>
  <c r="C78" i="1"/>
  <c r="E78" i="1"/>
  <c r="G78" i="1"/>
  <c r="B79" i="1"/>
  <c r="C79" i="1"/>
  <c r="F79" i="1"/>
  <c r="B82" i="1"/>
  <c r="E82" i="1"/>
  <c r="F82" i="1"/>
  <c r="G82" i="1"/>
  <c r="B83" i="1"/>
  <c r="C83" i="1"/>
  <c r="E83" i="1"/>
  <c r="F83" i="1"/>
  <c r="G83" i="1"/>
  <c r="B84" i="1"/>
  <c r="E84" i="1"/>
  <c r="F84" i="1"/>
  <c r="G84" i="1"/>
  <c r="B85" i="1"/>
  <c r="C85" i="1"/>
  <c r="D85" i="1"/>
  <c r="E85" i="1"/>
  <c r="F85" i="1"/>
  <c r="G85" i="1"/>
  <c r="B86" i="1"/>
  <c r="C86" i="1"/>
  <c r="E86" i="1"/>
  <c r="F86" i="1"/>
  <c r="G86" i="1"/>
  <c r="B87" i="1"/>
  <c r="E87" i="1"/>
  <c r="F87" i="1"/>
  <c r="G87" i="1"/>
  <c r="B88" i="1"/>
  <c r="C88" i="1"/>
  <c r="E88" i="1"/>
  <c r="F88" i="1"/>
  <c r="G88" i="1"/>
  <c r="B89" i="1"/>
  <c r="C89" i="1"/>
  <c r="E89" i="1"/>
  <c r="F89" i="1"/>
  <c r="G89" i="1"/>
  <c r="B91" i="1"/>
  <c r="C91" i="1"/>
  <c r="E91" i="1"/>
  <c r="B92" i="1"/>
  <c r="C92" i="1"/>
  <c r="D92" i="1"/>
  <c r="E92" i="1"/>
  <c r="G92" i="1"/>
  <c r="B94" i="1"/>
  <c r="C94" i="1"/>
  <c r="D94" i="1"/>
  <c r="E94" i="1"/>
  <c r="F94" i="1"/>
  <c r="B95" i="1"/>
  <c r="C95" i="1"/>
  <c r="D95" i="1"/>
  <c r="E95" i="1"/>
  <c r="F95" i="1"/>
  <c r="G95" i="1"/>
  <c r="B96" i="1"/>
  <c r="C96" i="1"/>
  <c r="E96" i="1"/>
  <c r="F96" i="1"/>
  <c r="G96" i="1"/>
  <c r="B97" i="1"/>
  <c r="C97" i="1"/>
  <c r="E97" i="1"/>
  <c r="F97" i="1"/>
  <c r="B98" i="1"/>
  <c r="E98" i="1"/>
  <c r="F98" i="1"/>
  <c r="G98" i="1"/>
  <c r="B101" i="1"/>
  <c r="C101" i="1"/>
  <c r="E101" i="1"/>
  <c r="F101" i="1"/>
  <c r="B102" i="1"/>
  <c r="C102" i="1"/>
  <c r="E102" i="1"/>
  <c r="F102" i="1"/>
  <c r="G102" i="1"/>
  <c r="B104" i="1"/>
  <c r="C104" i="1"/>
  <c r="E104" i="1"/>
  <c r="F104" i="1"/>
  <c r="B105" i="1"/>
  <c r="C105" i="1"/>
  <c r="E105" i="1"/>
  <c r="F105" i="1"/>
  <c r="G105" i="1"/>
  <c r="B106" i="1"/>
  <c r="C106" i="1"/>
  <c r="E106" i="1"/>
  <c r="F106" i="1"/>
  <c r="G106" i="1"/>
  <c r="C107" i="1"/>
  <c r="D107" i="1"/>
  <c r="E107" i="1"/>
  <c r="F107" i="1"/>
  <c r="G107" i="1"/>
  <c r="B108" i="1"/>
  <c r="C108" i="1"/>
  <c r="E108" i="1"/>
  <c r="F108" i="1"/>
  <c r="G108" i="1"/>
  <c r="B109" i="1"/>
  <c r="E109" i="1"/>
  <c r="F109" i="1"/>
  <c r="G109" i="1"/>
  <c r="B110" i="1"/>
  <c r="B113" i="1"/>
  <c r="E113" i="1"/>
  <c r="B114" i="1"/>
  <c r="C114" i="1"/>
  <c r="E114" i="1"/>
  <c r="B115" i="1"/>
  <c r="C115" i="1"/>
  <c r="E115" i="1"/>
  <c r="F115" i="1"/>
  <c r="B117" i="1"/>
  <c r="C117" i="1"/>
  <c r="E117" i="1"/>
  <c r="F117" i="1"/>
  <c r="G117" i="1"/>
  <c r="B118" i="1"/>
  <c r="C118" i="1"/>
  <c r="E118" i="1"/>
  <c r="F118" i="1"/>
  <c r="G118" i="1"/>
  <c r="B119" i="1"/>
  <c r="C119" i="1"/>
  <c r="E119" i="1"/>
  <c r="F119" i="1"/>
  <c r="G119" i="1"/>
  <c r="B121" i="1"/>
  <c r="E121" i="1"/>
  <c r="F121" i="1"/>
  <c r="G121" i="1"/>
  <c r="B123" i="1"/>
  <c r="C123" i="1"/>
  <c r="E123" i="1"/>
  <c r="G123" i="1"/>
  <c r="B124" i="1"/>
  <c r="C124" i="1"/>
  <c r="E124" i="1"/>
  <c r="F124" i="1"/>
  <c r="G124" i="1"/>
  <c r="B125" i="1"/>
  <c r="C125" i="1"/>
  <c r="F125" i="1"/>
  <c r="G125" i="1"/>
  <c r="E127" i="1"/>
  <c r="G127" i="1"/>
  <c r="B128" i="1"/>
  <c r="C128" i="1"/>
  <c r="E128" i="1"/>
  <c r="G128" i="1"/>
  <c r="B129" i="1"/>
  <c r="B130" i="1"/>
  <c r="C130" i="1"/>
  <c r="F130" i="1"/>
  <c r="G130" i="1"/>
  <c r="B133" i="1"/>
  <c r="C133" i="1"/>
  <c r="E133" i="1"/>
  <c r="G133" i="1"/>
  <c r="B134" i="1"/>
  <c r="C134" i="1"/>
  <c r="E134" i="1"/>
  <c r="F134" i="1"/>
  <c r="G134" i="1"/>
  <c r="B135" i="1"/>
  <c r="E135" i="1"/>
  <c r="F135" i="1"/>
  <c r="G135" i="1"/>
  <c r="B137" i="1"/>
  <c r="E137" i="1"/>
  <c r="F137" i="1"/>
  <c r="G137" i="1"/>
  <c r="B139" i="1"/>
  <c r="C139" i="1"/>
  <c r="F139" i="1"/>
  <c r="B140" i="1"/>
  <c r="C140" i="1"/>
  <c r="E140" i="1"/>
  <c r="F140" i="1"/>
  <c r="G140" i="1"/>
  <c r="B141" i="1"/>
  <c r="C141" i="1"/>
  <c r="E141" i="1"/>
  <c r="F141" i="1"/>
  <c r="G141" i="1"/>
  <c r="B142" i="1"/>
  <c r="C142" i="1"/>
  <c r="D142" i="1"/>
  <c r="E142" i="1"/>
  <c r="G142" i="1"/>
  <c r="B143" i="1"/>
  <c r="C143" i="1"/>
  <c r="E143" i="1"/>
  <c r="F143" i="1"/>
  <c r="B144" i="1"/>
  <c r="C144" i="1"/>
  <c r="E144" i="1"/>
  <c r="F144" i="1"/>
  <c r="G144" i="1"/>
  <c r="B145" i="1"/>
  <c r="E145" i="1"/>
  <c r="F145" i="1"/>
  <c r="G145" i="1"/>
  <c r="B146" i="1"/>
  <c r="C146" i="1"/>
  <c r="E146" i="1"/>
  <c r="F146" i="1"/>
  <c r="G146" i="1"/>
  <c r="B147" i="1"/>
  <c r="D147" i="1"/>
  <c r="E147" i="1"/>
  <c r="F147" i="1"/>
  <c r="G147" i="1"/>
  <c r="B148" i="1"/>
  <c r="C148" i="1"/>
  <c r="E148" i="1"/>
  <c r="F148" i="1"/>
  <c r="G148" i="1"/>
  <c r="B150" i="1"/>
  <c r="C150" i="1"/>
  <c r="D150" i="1"/>
  <c r="E150" i="1"/>
  <c r="F150" i="1"/>
  <c r="G150" i="1"/>
  <c r="B151" i="1"/>
  <c r="C151" i="1"/>
  <c r="D151" i="1"/>
  <c r="F151" i="1"/>
  <c r="G151" i="1"/>
  <c r="B155" i="1"/>
  <c r="E155" i="1"/>
  <c r="G155" i="1"/>
  <c r="B156" i="1"/>
  <c r="C156" i="1"/>
  <c r="F156" i="1"/>
  <c r="G156" i="1"/>
  <c r="B157" i="1"/>
  <c r="C157" i="1"/>
  <c r="G157" i="1"/>
  <c r="B158" i="1"/>
  <c r="C158" i="1"/>
  <c r="E158" i="1"/>
  <c r="F158" i="1"/>
  <c r="G158" i="1"/>
  <c r="B160" i="1"/>
  <c r="C160" i="1"/>
  <c r="G160" i="1"/>
  <c r="C164" i="1"/>
  <c r="F164" i="1"/>
  <c r="B166" i="1"/>
  <c r="C166" i="1"/>
  <c r="D166" i="1"/>
  <c r="F166" i="1"/>
  <c r="B167" i="1"/>
  <c r="C167" i="1"/>
  <c r="E167" i="1"/>
  <c r="B169" i="1"/>
  <c r="E169" i="1"/>
  <c r="G169" i="1"/>
  <c r="E171" i="1"/>
  <c r="B173" i="1"/>
  <c r="E173" i="1"/>
  <c r="B176" i="1"/>
  <c r="C176" i="1"/>
  <c r="D176" i="1"/>
  <c r="E176" i="1"/>
  <c r="F176" i="1"/>
  <c r="G176" i="1"/>
  <c r="F177" i="1"/>
  <c r="G177" i="1"/>
  <c r="B178" i="1"/>
  <c r="C178" i="1"/>
  <c r="E178" i="1"/>
  <c r="F178" i="1"/>
  <c r="G178" i="1"/>
  <c r="B179" i="1"/>
  <c r="C179" i="1"/>
  <c r="E179" i="1"/>
  <c r="G179" i="1"/>
  <c r="E180" i="1"/>
  <c r="F180" i="1"/>
  <c r="G180" i="1"/>
  <c r="B181" i="1"/>
  <c r="E181" i="1"/>
  <c r="F181" i="1"/>
  <c r="B182" i="1"/>
  <c r="C182" i="1"/>
  <c r="E182" i="1"/>
  <c r="F182" i="1"/>
  <c r="G182" i="1"/>
  <c r="B183" i="1"/>
  <c r="F183" i="1"/>
  <c r="B184" i="1"/>
  <c r="C184" i="1"/>
  <c r="E184" i="1"/>
  <c r="F184" i="1"/>
  <c r="G184" i="1"/>
  <c r="B185" i="1"/>
  <c r="C185" i="1"/>
  <c r="F185" i="1"/>
  <c r="B186" i="1"/>
  <c r="C186" i="1"/>
  <c r="E186" i="1"/>
  <c r="F186" i="1"/>
  <c r="G186" i="1"/>
  <c r="B187" i="1"/>
  <c r="C187" i="1"/>
  <c r="E187" i="1"/>
  <c r="F187" i="1"/>
  <c r="G187" i="1"/>
  <c r="B188" i="1"/>
  <c r="C188" i="1"/>
  <c r="E188" i="1"/>
  <c r="F188" i="1"/>
  <c r="G188" i="1"/>
  <c r="B191" i="1"/>
  <c r="C191" i="1"/>
  <c r="F191" i="1"/>
  <c r="B192" i="1"/>
  <c r="C192" i="1"/>
  <c r="D192" i="1"/>
  <c r="E192" i="1"/>
  <c r="F192" i="1"/>
  <c r="G192" i="1"/>
  <c r="B194" i="1"/>
  <c r="C194" i="1"/>
  <c r="E194" i="1"/>
  <c r="F194" i="1"/>
  <c r="G194" i="1"/>
  <c r="B195" i="1"/>
  <c r="B196" i="1"/>
  <c r="C196" i="1"/>
  <c r="E196" i="1"/>
  <c r="F196" i="1"/>
  <c r="G196" i="1"/>
  <c r="B199" i="1"/>
  <c r="C199" i="1"/>
  <c r="G199" i="1"/>
  <c r="C200" i="1"/>
  <c r="B201" i="1"/>
  <c r="C201" i="1"/>
  <c r="F201" i="1"/>
  <c r="B202" i="1"/>
  <c r="B203" i="1"/>
  <c r="C203" i="1"/>
  <c r="F203" i="1"/>
  <c r="B204" i="1"/>
  <c r="C204" i="1"/>
  <c r="E204" i="1"/>
  <c r="F204" i="1"/>
  <c r="B205" i="1"/>
  <c r="C205" i="1"/>
  <c r="E205" i="1"/>
  <c r="F205" i="1"/>
  <c r="G205" i="1"/>
  <c r="B206" i="1"/>
  <c r="C206" i="1"/>
  <c r="D206" i="1"/>
  <c r="E206" i="1"/>
  <c r="F206" i="1"/>
  <c r="G206" i="1"/>
  <c r="B207" i="1"/>
  <c r="C207" i="1"/>
  <c r="F207" i="1"/>
  <c r="B208" i="1"/>
  <c r="G208" i="1"/>
  <c r="B209" i="1"/>
  <c r="C209" i="1"/>
  <c r="D209" i="1"/>
  <c r="E209" i="1"/>
  <c r="F209" i="1"/>
  <c r="G209" i="1"/>
  <c r="B210" i="1"/>
  <c r="E210" i="1"/>
  <c r="F210" i="1"/>
  <c r="B211" i="1"/>
  <c r="C211" i="1"/>
  <c r="G211" i="1"/>
  <c r="B212" i="1"/>
  <c r="E212" i="1"/>
  <c r="F212" i="1"/>
  <c r="B213" i="1"/>
  <c r="C213" i="1"/>
  <c r="E213" i="1"/>
  <c r="B214" i="1"/>
  <c r="C214" i="1"/>
  <c r="F214" i="1"/>
  <c r="G214" i="1"/>
  <c r="B215" i="1"/>
  <c r="C215" i="1"/>
  <c r="E215" i="1"/>
  <c r="B216" i="1"/>
  <c r="D216" i="1"/>
  <c r="E216" i="1"/>
  <c r="F216" i="1"/>
  <c r="B218" i="1"/>
  <c r="C218" i="1"/>
  <c r="E218" i="1"/>
  <c r="F218" i="1"/>
  <c r="G218" i="1"/>
  <c r="B219" i="1"/>
  <c r="C219" i="1"/>
  <c r="F219" i="1"/>
  <c r="G219" i="1"/>
  <c r="B220" i="1"/>
  <c r="C220" i="1"/>
  <c r="F220" i="1"/>
  <c r="G220" i="1"/>
  <c r="B221" i="1"/>
  <c r="E221" i="1"/>
  <c r="F221" i="1"/>
  <c r="G221" i="1"/>
  <c r="B222" i="1"/>
  <c r="C222" i="1"/>
  <c r="E222" i="1"/>
  <c r="F222" i="1"/>
  <c r="B224" i="1"/>
  <c r="C224" i="1"/>
  <c r="E224" i="1"/>
  <c r="F224" i="1"/>
  <c r="B225" i="1"/>
  <c r="C225" i="1"/>
  <c r="E225" i="1"/>
  <c r="F225" i="1"/>
  <c r="G225" i="1"/>
  <c r="B226" i="1"/>
  <c r="C226" i="1"/>
  <c r="E226" i="1"/>
  <c r="G226" i="1"/>
  <c r="B227" i="1"/>
  <c r="C227" i="1"/>
  <c r="E227" i="1"/>
  <c r="F227" i="1"/>
  <c r="G227" i="1"/>
  <c r="B228" i="1"/>
  <c r="C228" i="1"/>
  <c r="D228" i="1"/>
  <c r="E228" i="1"/>
  <c r="F228" i="1"/>
  <c r="B229" i="1"/>
  <c r="C229" i="1"/>
  <c r="E229" i="1"/>
  <c r="F231" i="1"/>
  <c r="B232" i="1"/>
  <c r="C232" i="1"/>
  <c r="D232" i="1"/>
  <c r="E232" i="1"/>
  <c r="F232" i="1"/>
  <c r="G232" i="1"/>
  <c r="B233" i="1"/>
  <c r="C233" i="1"/>
  <c r="E233" i="1"/>
  <c r="F233" i="1"/>
  <c r="B234" i="1"/>
  <c r="C234" i="1"/>
  <c r="D234" i="1"/>
  <c r="F234" i="1"/>
  <c r="B235" i="1"/>
  <c r="C235" i="1"/>
  <c r="E235" i="1"/>
  <c r="F235" i="1"/>
  <c r="B236" i="1"/>
  <c r="E236" i="1"/>
  <c r="F236" i="1"/>
  <c r="B237" i="1"/>
  <c r="C237" i="1"/>
  <c r="E237" i="1"/>
  <c r="F237" i="1"/>
  <c r="G237" i="1"/>
  <c r="B238" i="1"/>
  <c r="E238" i="1"/>
  <c r="F238" i="1"/>
  <c r="B239" i="1"/>
  <c r="C239" i="1"/>
  <c r="E239" i="1"/>
  <c r="F239" i="1"/>
  <c r="G239" i="1"/>
  <c r="B240" i="1"/>
  <c r="C240" i="1"/>
  <c r="D240" i="1"/>
  <c r="F240" i="1"/>
  <c r="B241" i="1"/>
  <c r="C241" i="1"/>
  <c r="D241" i="1"/>
  <c r="E241" i="1"/>
  <c r="F241" i="1"/>
  <c r="G241" i="1"/>
  <c r="B243" i="1"/>
  <c r="C243" i="1"/>
  <c r="F243" i="1"/>
  <c r="B244" i="1"/>
  <c r="C244" i="1"/>
  <c r="D244" i="1"/>
  <c r="E244" i="1"/>
  <c r="F244" i="1"/>
  <c r="B245" i="1"/>
  <c r="C245" i="1"/>
  <c r="D245" i="1"/>
  <c r="E245" i="1"/>
  <c r="F245" i="1"/>
  <c r="G245" i="1"/>
  <c r="B246" i="1"/>
  <c r="F246" i="1"/>
  <c r="G246" i="1"/>
  <c r="C247" i="1"/>
  <c r="D247" i="1"/>
  <c r="E247" i="1"/>
  <c r="F247" i="1"/>
  <c r="B248" i="1"/>
  <c r="C248" i="1"/>
  <c r="D248" i="1"/>
  <c r="F248" i="1"/>
  <c r="G248" i="1"/>
  <c r="B249" i="1"/>
  <c r="C249" i="1"/>
  <c r="D249" i="1"/>
  <c r="E249" i="1"/>
  <c r="B250" i="1"/>
  <c r="C250" i="1"/>
  <c r="D250" i="1"/>
  <c r="F250" i="1"/>
  <c r="G250" i="1"/>
  <c r="B251" i="1"/>
  <c r="C251" i="1"/>
  <c r="E251" i="1"/>
  <c r="F251" i="1"/>
  <c r="G251" i="1"/>
  <c r="B252" i="1"/>
  <c r="C252" i="1"/>
  <c r="D252" i="1"/>
  <c r="E252" i="1"/>
  <c r="F252" i="1"/>
  <c r="B253" i="1"/>
  <c r="C253" i="1"/>
  <c r="D253" i="1"/>
  <c r="F253" i="1"/>
  <c r="G253" i="1"/>
  <c r="B254" i="1"/>
  <c r="C254" i="1"/>
  <c r="D254" i="1"/>
  <c r="F254" i="1"/>
  <c r="B255" i="1"/>
  <c r="C255" i="1"/>
  <c r="D255" i="1"/>
  <c r="F255" i="1"/>
  <c r="G255" i="1"/>
  <c r="B256" i="1"/>
  <c r="C256" i="1"/>
  <c r="D256" i="1"/>
  <c r="F256" i="1"/>
  <c r="B257" i="1"/>
  <c r="C257" i="1"/>
  <c r="D257" i="1"/>
  <c r="F257" i="1"/>
  <c r="G257" i="1"/>
  <c r="B258" i="1"/>
  <c r="C258" i="1"/>
  <c r="E258" i="1"/>
  <c r="F258" i="1"/>
  <c r="G258" i="1"/>
  <c r="B260" i="1"/>
  <c r="C260" i="1"/>
  <c r="E260" i="1"/>
  <c r="F260" i="1"/>
  <c r="G260" i="1"/>
  <c r="B261" i="1"/>
  <c r="C261" i="1"/>
  <c r="D261" i="1"/>
  <c r="E261" i="1"/>
  <c r="F261" i="1"/>
  <c r="B262" i="1"/>
  <c r="C262" i="1"/>
  <c r="D262" i="1"/>
  <c r="F262" i="1"/>
  <c r="G262" i="1"/>
  <c r="B263" i="1"/>
  <c r="D263" i="1"/>
  <c r="F263" i="1"/>
  <c r="B264" i="1"/>
  <c r="C264" i="1"/>
  <c r="D264" i="1"/>
  <c r="E264" i="1"/>
  <c r="F264" i="1"/>
  <c r="G264" i="1"/>
  <c r="B265" i="1"/>
  <c r="C265" i="1"/>
  <c r="D265" i="1"/>
  <c r="F265" i="1"/>
  <c r="G265" i="1"/>
  <c r="B266" i="1"/>
  <c r="C266" i="1"/>
  <c r="D266" i="1"/>
  <c r="F266" i="1"/>
  <c r="B267" i="1"/>
  <c r="C267" i="1"/>
  <c r="D267" i="1"/>
  <c r="F267" i="1"/>
  <c r="B268" i="1"/>
  <c r="D268" i="1"/>
  <c r="F268" i="1"/>
  <c r="G268" i="1"/>
  <c r="B269" i="1"/>
  <c r="C269" i="1"/>
  <c r="D269" i="1"/>
  <c r="E269" i="1"/>
  <c r="F269" i="1"/>
  <c r="B271" i="1"/>
  <c r="D271" i="1"/>
  <c r="F271" i="1"/>
  <c r="G271" i="1"/>
  <c r="B273" i="1"/>
  <c r="C273" i="1"/>
  <c r="D273" i="1"/>
  <c r="F273" i="1"/>
  <c r="B274" i="1"/>
  <c r="D274" i="1"/>
  <c r="B275" i="1"/>
  <c r="C275" i="1"/>
  <c r="D275" i="1"/>
  <c r="G275" i="1"/>
  <c r="B276" i="1"/>
  <c r="C276" i="1"/>
  <c r="D276" i="1"/>
  <c r="F276" i="1"/>
  <c r="B277" i="1"/>
  <c r="C277" i="1"/>
  <c r="D277" i="1"/>
  <c r="F277" i="1"/>
  <c r="G277" i="1"/>
  <c r="B278" i="1"/>
  <c r="C278" i="1"/>
  <c r="F278" i="1"/>
  <c r="G278" i="1"/>
  <c r="F279" i="1"/>
  <c r="B280" i="1"/>
  <c r="C280" i="1"/>
  <c r="D280" i="1"/>
  <c r="E280" i="1"/>
  <c r="F280" i="1"/>
  <c r="B281" i="1"/>
  <c r="C281" i="1"/>
  <c r="D281" i="1"/>
  <c r="F281" i="1"/>
  <c r="B282" i="1"/>
  <c r="C282" i="1"/>
  <c r="D282" i="1"/>
  <c r="F282" i="1"/>
  <c r="B283" i="1"/>
  <c r="D283" i="1"/>
  <c r="F283" i="1"/>
  <c r="G283" i="1"/>
  <c r="B284" i="1"/>
  <c r="B287" i="1"/>
  <c r="C287" i="1"/>
  <c r="D287" i="1"/>
  <c r="F287" i="1"/>
  <c r="B288" i="1"/>
  <c r="C288" i="1"/>
  <c r="D288" i="1"/>
  <c r="F288" i="1"/>
  <c r="G288" i="1"/>
  <c r="B289" i="1"/>
  <c r="C289" i="1"/>
  <c r="D289" i="1"/>
  <c r="F289" i="1"/>
  <c r="G289" i="1"/>
  <c r="B290" i="1"/>
  <c r="C290" i="1"/>
  <c r="F290" i="1"/>
  <c r="G290" i="1"/>
  <c r="B291" i="1"/>
  <c r="D291" i="1"/>
  <c r="F291" i="1"/>
  <c r="G291" i="1"/>
  <c r="B292" i="1"/>
  <c r="D292" i="1"/>
  <c r="F292" i="1"/>
  <c r="B293" i="1"/>
  <c r="C293" i="1"/>
  <c r="F293" i="1"/>
  <c r="G293" i="1"/>
  <c r="B294" i="1"/>
  <c r="C294" i="1"/>
  <c r="D294" i="1"/>
  <c r="F294" i="1"/>
  <c r="B295" i="1"/>
  <c r="C295" i="1"/>
  <c r="D295" i="1"/>
  <c r="F295" i="1"/>
  <c r="G295" i="1"/>
  <c r="B296" i="1"/>
  <c r="G296" i="1"/>
  <c r="B297" i="1"/>
  <c r="C297" i="1"/>
  <c r="D297" i="1"/>
  <c r="F297" i="1"/>
  <c r="G297" i="1"/>
  <c r="D906" i="1"/>
  <c r="F907" i="1"/>
  <c r="C908" i="1"/>
  <c r="F908" i="1"/>
  <c r="B910" i="1"/>
  <c r="F910" i="1"/>
  <c r="G910" i="1"/>
  <c r="B911" i="1"/>
  <c r="C911" i="1"/>
  <c r="F911" i="1"/>
  <c r="B912" i="1"/>
  <c r="F912" i="1"/>
  <c r="F913" i="1"/>
  <c r="G913" i="1"/>
  <c r="B916" i="1"/>
  <c r="D916" i="1"/>
  <c r="F916" i="1"/>
  <c r="B917" i="1"/>
  <c r="C918" i="1"/>
  <c r="F918" i="1"/>
  <c r="F919" i="1"/>
  <c r="B920" i="1"/>
  <c r="F920" i="1"/>
  <c r="B921" i="1"/>
  <c r="D921" i="1"/>
  <c r="F921" i="1"/>
  <c r="B922" i="1"/>
  <c r="D922" i="1"/>
  <c r="F922" i="1"/>
  <c r="G922" i="1"/>
  <c r="B925" i="1"/>
  <c r="C925" i="1"/>
  <c r="F925" i="1"/>
  <c r="G925" i="1"/>
  <c r="B926" i="1"/>
  <c r="F926" i="1"/>
  <c r="G926" i="1"/>
  <c r="B927" i="1"/>
  <c r="F927" i="1"/>
  <c r="G927" i="1"/>
  <c r="F928" i="1"/>
  <c r="B929" i="1"/>
  <c r="B930" i="1"/>
  <c r="B931" i="1"/>
  <c r="B934" i="1"/>
  <c r="B935" i="1"/>
  <c r="D935" i="1"/>
  <c r="F935" i="1"/>
  <c r="F936" i="1"/>
  <c r="F937" i="1"/>
  <c r="B938" i="1"/>
  <c r="D938" i="1"/>
  <c r="B952" i="1"/>
  <c r="C952" i="1"/>
  <c r="F952" i="1"/>
  <c r="C953" i="1"/>
  <c r="C954" i="1"/>
  <c r="F954" i="1"/>
  <c r="C955" i="1"/>
  <c r="D958" i="1"/>
  <c r="D960" i="1"/>
  <c r="B962" i="1"/>
  <c r="D962" i="1"/>
  <c r="F962" i="1"/>
  <c r="B965" i="1"/>
  <c r="D965" i="1"/>
  <c r="F965" i="1"/>
  <c r="F966" i="1"/>
  <c r="B969" i="1"/>
  <c r="F969" i="1"/>
  <c r="B970" i="1"/>
  <c r="D970" i="1"/>
  <c r="F971" i="1"/>
  <c r="C972" i="1"/>
  <c r="D972" i="1"/>
  <c r="B973" i="1"/>
  <c r="C973" i="1"/>
  <c r="F973" i="1"/>
  <c r="F975" i="1"/>
  <c r="F977" i="1"/>
  <c r="C979" i="1"/>
  <c r="F979" i="1"/>
  <c r="B981" i="1"/>
  <c r="F981" i="1"/>
  <c r="B982" i="1"/>
  <c r="F982" i="1"/>
  <c r="C983" i="1"/>
  <c r="F983" i="1"/>
  <c r="B984" i="1"/>
  <c r="C984" i="1"/>
  <c r="B985" i="1"/>
  <c r="C985" i="1"/>
  <c r="F985" i="1"/>
  <c r="B986" i="1"/>
  <c r="C986" i="1"/>
  <c r="F986" i="1"/>
  <c r="C987" i="1"/>
  <c r="F987" i="1"/>
  <c r="C988" i="1"/>
  <c r="B989" i="1"/>
  <c r="C989" i="1"/>
  <c r="D989" i="1"/>
  <c r="F989" i="1"/>
  <c r="C990" i="1"/>
  <c r="D990" i="1"/>
  <c r="B991" i="1"/>
  <c r="B992" i="1"/>
  <c r="B993" i="1"/>
  <c r="B994" i="1"/>
  <c r="C994" i="1"/>
  <c r="D994" i="1"/>
  <c r="F994" i="1"/>
  <c r="G994" i="1"/>
  <c r="B995" i="1"/>
  <c r="B996" i="1"/>
  <c r="B997" i="1"/>
  <c r="C997" i="1"/>
  <c r="F997" i="1"/>
  <c r="B998" i="1"/>
  <c r="G998" i="1"/>
  <c r="B999" i="1"/>
  <c r="C999" i="1"/>
  <c r="B1000" i="1"/>
  <c r="C1000" i="1"/>
  <c r="B1001" i="1"/>
  <c r="F1001" i="1"/>
  <c r="B1002" i="1"/>
  <c r="F1002" i="1"/>
  <c r="F1006" i="1"/>
  <c r="B1007" i="1"/>
  <c r="C1007" i="1"/>
  <c r="G1007" i="1"/>
  <c r="F1008" i="1"/>
  <c r="C1009" i="1"/>
  <c r="F1009" i="1"/>
  <c r="B1010" i="1"/>
  <c r="C1011" i="1"/>
  <c r="F1011" i="1"/>
  <c r="B1012" i="1"/>
  <c r="F1012" i="1"/>
  <c r="D1013" i="1"/>
  <c r="F1013" i="1"/>
  <c r="B1014" i="1"/>
  <c r="D1014" i="1"/>
  <c r="F1014" i="1"/>
  <c r="C1015" i="1"/>
  <c r="F1015" i="1"/>
  <c r="B1016" i="1"/>
  <c r="C1016" i="1"/>
  <c r="D1016" i="1"/>
  <c r="F1016" i="1"/>
  <c r="B1017" i="1"/>
  <c r="B1018" i="1"/>
  <c r="D1018" i="1"/>
  <c r="B1019" i="1"/>
  <c r="F1019" i="1"/>
  <c r="G1019" i="1"/>
  <c r="B1020" i="1"/>
  <c r="D1020" i="1"/>
  <c r="F1020" i="1"/>
  <c r="B1021" i="1"/>
  <c r="F1021" i="1"/>
  <c r="B1022" i="1"/>
  <c r="D1022" i="1"/>
  <c r="F1022" i="1"/>
  <c r="B1023" i="1"/>
  <c r="D1023" i="1"/>
  <c r="B1024" i="1"/>
  <c r="B1025" i="1"/>
  <c r="F1025" i="1"/>
  <c r="B1026" i="1"/>
  <c r="B1027" i="1"/>
  <c r="G1027" i="1"/>
  <c r="B1028" i="1"/>
  <c r="C1028" i="1"/>
  <c r="G1028" i="1"/>
  <c r="B1029" i="1"/>
  <c r="G1029" i="1"/>
  <c r="B1030" i="1"/>
  <c r="C1030" i="1"/>
  <c r="G1030" i="1"/>
  <c r="B1031" i="1"/>
  <c r="C1031" i="1"/>
  <c r="F1031" i="1"/>
  <c r="B1032" i="1"/>
  <c r="C1032" i="1"/>
  <c r="F1032" i="1"/>
  <c r="B1033" i="1"/>
  <c r="F1033" i="1"/>
  <c r="B1034" i="1"/>
  <c r="F1034" i="1"/>
  <c r="B1035" i="1"/>
  <c r="G1035" i="1"/>
  <c r="B1036" i="1"/>
  <c r="D1036" i="1"/>
  <c r="F1036" i="1"/>
  <c r="B1037" i="1"/>
  <c r="C1037" i="1"/>
  <c r="D1037" i="1"/>
  <c r="F1037" i="1"/>
  <c r="G1037" i="1"/>
  <c r="B1038" i="1"/>
  <c r="C1038" i="1"/>
  <c r="G1038" i="1"/>
  <c r="G1039" i="1"/>
  <c r="B1041" i="1"/>
  <c r="B1042" i="1"/>
  <c r="C1042" i="1"/>
  <c r="D1042" i="1"/>
  <c r="F1042" i="1"/>
  <c r="F1043" i="1"/>
  <c r="G1043" i="1"/>
  <c r="B1044" i="1"/>
  <c r="F1045" i="1"/>
  <c r="B1046" i="1"/>
  <c r="D1046" i="1"/>
  <c r="F1046" i="1"/>
  <c r="F1047" i="1"/>
  <c r="B1048" i="1"/>
  <c r="B1049" i="1"/>
  <c r="D1050" i="1"/>
  <c r="F1050" i="1"/>
  <c r="F1051" i="1"/>
  <c r="B1052" i="1"/>
  <c r="C1052" i="1"/>
  <c r="F1052" i="1"/>
  <c r="B1055" i="1"/>
  <c r="C1055" i="1"/>
  <c r="B1056" i="1"/>
  <c r="F1056" i="1"/>
  <c r="B1057" i="1"/>
  <c r="B1058" i="1"/>
  <c r="C1058" i="1"/>
  <c r="F1058" i="1"/>
  <c r="B1059" i="1"/>
  <c r="F1059" i="1"/>
  <c r="G1059" i="1"/>
  <c r="B1060" i="1"/>
  <c r="C1060" i="1"/>
  <c r="F1060" i="1"/>
  <c r="B1063" i="1"/>
  <c r="F1063" i="1"/>
  <c r="B1064" i="1"/>
  <c r="D1064" i="1"/>
  <c r="F1064" i="1"/>
  <c r="B1065" i="1"/>
  <c r="F1065" i="1"/>
  <c r="G1065" i="1"/>
  <c r="B1066" i="1"/>
  <c r="C1066" i="1"/>
  <c r="F1066" i="1"/>
  <c r="B1067" i="1"/>
  <c r="F1067" i="1"/>
  <c r="C1068" i="1"/>
  <c r="B1069" i="1"/>
  <c r="D1069" i="1"/>
  <c r="G1069" i="1"/>
  <c r="B1070" i="1"/>
  <c r="D1070" i="1"/>
  <c r="B1071" i="1"/>
  <c r="G1071" i="1"/>
  <c r="B1072" i="1"/>
  <c r="D1072" i="1"/>
  <c r="G1072" i="1"/>
  <c r="B1073" i="1"/>
  <c r="C1073" i="1"/>
  <c r="G1073" i="1"/>
  <c r="B1074" i="1"/>
  <c r="G1074" i="1"/>
  <c r="B1075" i="1"/>
  <c r="D1075" i="1"/>
  <c r="G1075" i="1"/>
  <c r="B1076" i="1"/>
  <c r="C1076" i="1"/>
  <c r="G1076" i="1"/>
  <c r="B1077" i="1"/>
  <c r="D1077" i="1"/>
  <c r="F1077" i="1"/>
  <c r="B1078" i="1"/>
  <c r="D1078" i="1"/>
  <c r="F1078" i="1"/>
  <c r="B1080" i="1"/>
  <c r="F1080" i="1"/>
  <c r="G1080" i="1"/>
  <c r="C1081" i="1"/>
  <c r="B1082" i="1"/>
  <c r="C1082" i="1"/>
  <c r="D1082" i="1"/>
  <c r="F1082" i="1"/>
  <c r="B1083" i="1"/>
  <c r="B1084" i="1"/>
  <c r="C1084" i="1"/>
  <c r="B1085" i="1"/>
  <c r="C1085" i="1"/>
  <c r="F1085" i="1"/>
  <c r="B1086" i="1"/>
  <c r="B1087" i="1"/>
  <c r="B1088" i="1"/>
  <c r="C1088" i="1"/>
  <c r="F1088" i="1"/>
  <c r="B1089" i="1"/>
  <c r="D1089" i="1"/>
  <c r="F1089" i="1"/>
  <c r="C1090" i="1"/>
  <c r="B1091" i="1"/>
  <c r="C1091" i="1"/>
  <c r="F1091" i="1"/>
  <c r="B1092" i="1"/>
  <c r="C1092" i="1"/>
  <c r="F1092" i="1"/>
  <c r="B1093" i="1"/>
  <c r="F1093" i="1"/>
  <c r="G1093" i="1"/>
  <c r="B1094" i="1"/>
  <c r="C1094" i="1"/>
  <c r="F1094" i="1"/>
  <c r="F1097" i="1"/>
  <c r="B1098" i="1"/>
  <c r="C1098" i="1"/>
  <c r="F1098" i="1"/>
  <c r="B1100" i="1"/>
  <c r="B1101" i="1"/>
  <c r="B1105" i="1"/>
  <c r="B1107" i="1"/>
  <c r="C1107" i="1"/>
  <c r="F1107" i="1"/>
  <c r="B1108" i="1"/>
  <c r="B1113" i="1"/>
  <c r="F1113" i="1"/>
  <c r="F1114" i="1"/>
  <c r="B1116" i="1"/>
  <c r="B1117" i="1"/>
  <c r="C1118" i="1"/>
  <c r="F1118" i="1"/>
</calcChain>
</file>

<file path=xl/sharedStrings.xml><?xml version="1.0" encoding="utf-8"?>
<sst xmlns="http://schemas.openxmlformats.org/spreadsheetml/2006/main" count="7" uniqueCount="7">
  <si>
    <t>francais</t>
  </si>
  <si>
    <t>espanol</t>
  </si>
  <si>
    <t>deutsch</t>
  </si>
  <si>
    <t>svenska</t>
  </si>
  <si>
    <t>italiano</t>
  </si>
  <si>
    <t>ruskij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</si>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</sst>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rgb="FF222222"/>
      <name val="Arial"/>
      <family val="2"/>
      <charset val="238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2" fontId="0" fillId="0" borderId="1" xfId="0" applyNumberFormat="1" applyFill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1" xfId="0" applyNumberFormat="1" applyBorder="1" applyAlignment="1">
      <alignment horizontal="left" indent="3"/>
    </xf>
    <xf numFmtId="2" fontId="0" fillId="0" borderId="1" xfId="0" applyNumberFormat="1" applyBorder="1" applyAlignment="1"/>
    <xf numFmtId="14" fontId="0" fillId="3" borderId="1" xfId="0" applyNumberFormat="1" applyFill="1" applyBorder="1"/>
    <xf numFmtId="2" fontId="0" fillId="0" borderId="0" xfId="0" applyNumberFormat="1"/>
    <xf numFmtId="2" fontId="0" fillId="0" borderId="1" xfId="0" quotePrefix="1" applyNumberFormat="1" applyBorder="1"/>
    <xf numFmtId="2" fontId="1" fillId="4" borderId="3" xfId="0" applyNumberFormat="1" applyFont="1" applyFill="1" applyBorder="1" applyAlignment="1">
      <alignment horizontal="right" wrapText="1"/>
    </xf>
    <xf numFmtId="2" fontId="1" fillId="4" borderId="3" xfId="0" applyNumberFormat="1" applyFont="1" applyFill="1" applyBorder="1" applyAlignment="1">
      <alignment wrapText="1"/>
    </xf>
    <xf numFmtId="14" fontId="0" fillId="0" borderId="0" xfId="0" applyNumberFormat="1"/>
    <xf numFmtId="2" fontId="2" fillId="0" borderId="4" xfId="0" applyNumberFormat="1" applyFont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abSelected="1" workbookViewId="0">
      <selection activeCell="J5" sqref="J5"/>
    </sheetView>
  </sheetViews>
  <sheetFormatPr defaultRowHeight="14.4" x14ac:dyDescent="0.3"/>
  <cols>
    <col min="1" max="1" width="10.44140625" bestFit="1" customWidth="1"/>
    <col min="2" max="5" width="8.88671875" style="9"/>
    <col min="6" max="6" width="9.109375" style="9" customWidth="1"/>
    <col min="7" max="7" width="8.88671875" style="9"/>
  </cols>
  <sheetData>
    <row r="1" spans="1:7" x14ac:dyDescent="0.3">
      <c r="A1" s="1" t="s">
        <v>6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3">
      <c r="A2" s="2">
        <v>43535</v>
      </c>
      <c r="B2" s="3">
        <f>(16+13+50)/60</f>
        <v>1.3166666666666667</v>
      </c>
      <c r="C2" s="3"/>
      <c r="D2" s="3">
        <f>20/60</f>
        <v>0.33333333333333331</v>
      </c>
      <c r="E2" s="3"/>
      <c r="F2" s="3">
        <f>30/60</f>
        <v>0.5</v>
      </c>
      <c r="G2" s="3"/>
    </row>
    <row r="3" spans="1:7" x14ac:dyDescent="0.3">
      <c r="A3" s="2">
        <v>43536</v>
      </c>
      <c r="B3" s="3">
        <f>(30+9)/60</f>
        <v>0.65</v>
      </c>
      <c r="C3" s="3">
        <f>(10+16)/60</f>
        <v>0.43333333333333335</v>
      </c>
      <c r="D3" s="3">
        <f>(12+3)/60</f>
        <v>0.25</v>
      </c>
      <c r="E3" s="3">
        <f>(12+12+6+2+7+12)/60</f>
        <v>0.85</v>
      </c>
      <c r="F3" s="3">
        <f>(8+6+18)/60</f>
        <v>0.53333333333333333</v>
      </c>
      <c r="G3" s="3">
        <f>10/60</f>
        <v>0.16666666666666666</v>
      </c>
    </row>
    <row r="4" spans="1:7" x14ac:dyDescent="0.3">
      <c r="A4" s="2">
        <v>43537</v>
      </c>
      <c r="B4" s="3">
        <f>(8+6+44+6+23)/60</f>
        <v>1.45</v>
      </c>
      <c r="C4" s="3">
        <f>(4+10+10+5)/60</f>
        <v>0.48333333333333334</v>
      </c>
      <c r="D4" s="3">
        <f>(11+9+13+13+17+25)/60</f>
        <v>1.4666666666666666</v>
      </c>
      <c r="E4" s="3">
        <f>(8+8+4+5+5+8+13+15+2+12)/60</f>
        <v>1.3333333333333333</v>
      </c>
      <c r="F4" s="3">
        <f>50/60</f>
        <v>0.83333333333333337</v>
      </c>
      <c r="G4" s="3"/>
    </row>
    <row r="5" spans="1:7" x14ac:dyDescent="0.3">
      <c r="A5" s="2">
        <v>43538</v>
      </c>
      <c r="B5" s="3">
        <f>67/60</f>
        <v>1.1166666666666667</v>
      </c>
      <c r="C5" s="3">
        <f>(41+5)/60</f>
        <v>0.76666666666666672</v>
      </c>
      <c r="D5" s="3">
        <f>11/60</f>
        <v>0.18333333333333332</v>
      </c>
      <c r="E5" s="3">
        <f>8/60</f>
        <v>0.13333333333333333</v>
      </c>
      <c r="F5" s="3">
        <f>(18+26)/60</f>
        <v>0.73333333333333328</v>
      </c>
      <c r="G5" s="3"/>
    </row>
    <row r="6" spans="1:7" x14ac:dyDescent="0.3">
      <c r="A6" s="2">
        <v>43539</v>
      </c>
      <c r="B6" s="3"/>
      <c r="C6" s="3"/>
      <c r="D6" s="3"/>
      <c r="E6" s="3"/>
      <c r="F6" s="3"/>
      <c r="G6" s="3"/>
    </row>
    <row r="7" spans="1:7" x14ac:dyDescent="0.3">
      <c r="A7" s="2">
        <v>43540</v>
      </c>
      <c r="B7" s="3">
        <f>(6+8+7+10+15+27)/60</f>
        <v>1.2166666666666666</v>
      </c>
      <c r="C7" s="3">
        <f>(13+7+9)/60</f>
        <v>0.48333333333333334</v>
      </c>
      <c r="D7" s="3">
        <f>3/60</f>
        <v>0.05</v>
      </c>
      <c r="E7" s="3">
        <f>(23+10+12+7+6+13)/60</f>
        <v>1.1833333333333333</v>
      </c>
      <c r="F7" s="3">
        <f>(10+5+3+10+16+9)/60</f>
        <v>0.8833333333333333</v>
      </c>
      <c r="G7" s="3">
        <f>(15+12)/60</f>
        <v>0.45</v>
      </c>
    </row>
    <row r="8" spans="1:7" x14ac:dyDescent="0.3">
      <c r="A8" s="2">
        <v>43541</v>
      </c>
      <c r="B8" s="3"/>
      <c r="C8" s="3"/>
      <c r="D8" s="3"/>
      <c r="E8" s="3"/>
      <c r="F8" s="3"/>
      <c r="G8" s="3"/>
    </row>
    <row r="9" spans="1:7" x14ac:dyDescent="0.3">
      <c r="A9" s="2">
        <v>43542</v>
      </c>
      <c r="B9" s="3">
        <f>(12+10+6+16+14+26+11+10+5)/60</f>
        <v>1.8333333333333333</v>
      </c>
      <c r="C9" s="3">
        <f>(8+5+18+12+6+10)/60</f>
        <v>0.98333333333333328</v>
      </c>
      <c r="D9" s="3">
        <f>28/60</f>
        <v>0.46666666666666667</v>
      </c>
      <c r="E9" s="3">
        <f>(10+10+10+7+18)/60</f>
        <v>0.91666666666666663</v>
      </c>
      <c r="F9" s="3">
        <f>(25+7+17+2+15+15)/60</f>
        <v>1.35</v>
      </c>
      <c r="G9" s="3">
        <f>(8+5+11+10+18+20)/60</f>
        <v>1.2</v>
      </c>
    </row>
    <row r="10" spans="1:7" x14ac:dyDescent="0.3">
      <c r="A10" s="2">
        <v>43543</v>
      </c>
      <c r="B10" s="3">
        <f>(8+18)/60</f>
        <v>0.43333333333333335</v>
      </c>
      <c r="C10" s="3"/>
      <c r="D10" s="3">
        <f>12/60</f>
        <v>0.2</v>
      </c>
      <c r="E10" s="3">
        <f>(38+16+16)/60</f>
        <v>1.1666666666666667</v>
      </c>
      <c r="F10" s="3">
        <f>11/60</f>
        <v>0.18333333333333332</v>
      </c>
      <c r="G10" s="3"/>
    </row>
    <row r="11" spans="1:7" x14ac:dyDescent="0.3">
      <c r="A11" s="2">
        <v>43544</v>
      </c>
      <c r="B11" s="3"/>
      <c r="C11" s="3"/>
      <c r="D11" s="3"/>
      <c r="E11" s="3"/>
      <c r="F11" s="3">
        <f>14/60</f>
        <v>0.23333333333333334</v>
      </c>
      <c r="G11" s="3"/>
    </row>
    <row r="12" spans="1:7" x14ac:dyDescent="0.3">
      <c r="A12" s="2">
        <v>43545</v>
      </c>
      <c r="B12" s="3">
        <f>(16+13+36+7+5+10+6)/60</f>
        <v>1.55</v>
      </c>
      <c r="C12" s="3">
        <f>(23+8)/60</f>
        <v>0.51666666666666672</v>
      </c>
      <c r="D12" s="3">
        <f>17/60</f>
        <v>0.28333333333333333</v>
      </c>
      <c r="E12" s="3">
        <f>(10+14+9+3+11+6)/60</f>
        <v>0.8833333333333333</v>
      </c>
      <c r="F12" s="3">
        <f>9/60</f>
        <v>0.15</v>
      </c>
      <c r="G12" s="3">
        <f>10/60</f>
        <v>0.16666666666666666</v>
      </c>
    </row>
    <row r="13" spans="1:7" x14ac:dyDescent="0.3">
      <c r="A13" s="2">
        <v>43546</v>
      </c>
      <c r="B13" s="3">
        <f>(14+12+19+7+8+11+7+8)/60</f>
        <v>1.4333333333333333</v>
      </c>
      <c r="C13" s="3">
        <f>(10+10+4)/60</f>
        <v>0.4</v>
      </c>
      <c r="D13" s="3">
        <f>(15+10+17)/60</f>
        <v>0.7</v>
      </c>
      <c r="E13" s="3">
        <f>(21+13+7+21+6+13)/60</f>
        <v>1.35</v>
      </c>
      <c r="F13" s="3">
        <f>(13+9+5+21)/60</f>
        <v>0.8</v>
      </c>
      <c r="G13" s="3">
        <f>(21+13+9)/60</f>
        <v>0.71666666666666667</v>
      </c>
    </row>
    <row r="14" spans="1:7" x14ac:dyDescent="0.3">
      <c r="A14" s="2">
        <v>43547</v>
      </c>
      <c r="B14" s="3">
        <f>(21+9+14)/60</f>
        <v>0.73333333333333328</v>
      </c>
      <c r="C14" s="3">
        <f>19/60</f>
        <v>0.31666666666666665</v>
      </c>
      <c r="D14" s="3"/>
      <c r="E14" s="3">
        <f>(37+5)/60</f>
        <v>0.7</v>
      </c>
      <c r="F14" s="3">
        <f>(16+15+13)/60</f>
        <v>0.73333333333333328</v>
      </c>
      <c r="G14" s="3"/>
    </row>
    <row r="15" spans="1:7" x14ac:dyDescent="0.3">
      <c r="A15" s="2">
        <v>43548</v>
      </c>
      <c r="B15" s="4">
        <f>(10+18)/60</f>
        <v>0.46666666666666667</v>
      </c>
      <c r="C15" s="4">
        <f>(12+8)/60</f>
        <v>0.33333333333333331</v>
      </c>
      <c r="D15" s="4"/>
      <c r="E15" s="4">
        <f>(18+25+6)/60</f>
        <v>0.81666666666666665</v>
      </c>
      <c r="F15" s="4">
        <f>(15+12+12)/60</f>
        <v>0.65</v>
      </c>
      <c r="G15" s="4">
        <f>(10+15+36)/60</f>
        <v>1.0166666666666666</v>
      </c>
    </row>
    <row r="16" spans="1:7" x14ac:dyDescent="0.3">
      <c r="A16" s="2">
        <v>43549</v>
      </c>
      <c r="B16" s="4"/>
      <c r="C16" s="4"/>
      <c r="D16" s="4"/>
      <c r="E16" s="4"/>
      <c r="F16" s="4"/>
      <c r="G16" s="4"/>
    </row>
    <row r="17" spans="1:7" x14ac:dyDescent="0.3">
      <c r="A17" s="2">
        <v>43550</v>
      </c>
      <c r="B17" s="4">
        <f>(24+11)/60</f>
        <v>0.58333333333333337</v>
      </c>
      <c r="C17" s="4"/>
      <c r="D17" s="4">
        <f>5/60</f>
        <v>8.3333333333333329E-2</v>
      </c>
      <c r="E17" s="4">
        <f>15/60</f>
        <v>0.25</v>
      </c>
      <c r="F17" s="4">
        <f>(12+30+12)/60</f>
        <v>0.9</v>
      </c>
      <c r="G17" s="4"/>
    </row>
    <row r="18" spans="1:7" x14ac:dyDescent="0.3">
      <c r="A18" s="2">
        <v>43551</v>
      </c>
      <c r="B18" s="4">
        <f>(9+4+7)/60</f>
        <v>0.33333333333333331</v>
      </c>
      <c r="C18" s="4">
        <f>10/60</f>
        <v>0.16666666666666666</v>
      </c>
      <c r="D18" s="4">
        <f>15/60</f>
        <v>0.25</v>
      </c>
      <c r="E18" s="4">
        <f>10/60</f>
        <v>0.16666666666666666</v>
      </c>
      <c r="F18" s="4"/>
      <c r="G18" s="4">
        <f>9/60</f>
        <v>0.15</v>
      </c>
    </row>
    <row r="19" spans="1:7" x14ac:dyDescent="0.3">
      <c r="A19" s="2">
        <v>43552</v>
      </c>
      <c r="B19" s="4">
        <f>(14+9+5+26)/60</f>
        <v>0.9</v>
      </c>
      <c r="C19" s="4">
        <f>8/60</f>
        <v>0.13333333333333333</v>
      </c>
      <c r="D19" s="4">
        <f>(21+13)/60</f>
        <v>0.56666666666666665</v>
      </c>
      <c r="E19" s="4">
        <f>(10+13)/60</f>
        <v>0.38333333333333336</v>
      </c>
      <c r="F19" s="4">
        <f>15/60</f>
        <v>0.25</v>
      </c>
      <c r="G19" s="4">
        <f>30/60</f>
        <v>0.5</v>
      </c>
    </row>
    <row r="20" spans="1:7" x14ac:dyDescent="0.3">
      <c r="A20" s="2">
        <v>43553</v>
      </c>
      <c r="B20" s="4">
        <f>(16+17+5)/60</f>
        <v>0.6333333333333333</v>
      </c>
      <c r="C20" s="4">
        <f>10/60</f>
        <v>0.16666666666666666</v>
      </c>
      <c r="D20" s="4">
        <f>9/60</f>
        <v>0.15</v>
      </c>
      <c r="E20" s="4">
        <f>(25+19)/60</f>
        <v>0.73333333333333328</v>
      </c>
      <c r="F20" s="4">
        <f>(8+4)/60</f>
        <v>0.2</v>
      </c>
      <c r="G20" s="4"/>
    </row>
    <row r="21" spans="1:7" x14ac:dyDescent="0.3">
      <c r="A21" s="2">
        <v>43554</v>
      </c>
      <c r="B21" s="4">
        <f>(6+3+16)/60</f>
        <v>0.41666666666666669</v>
      </c>
      <c r="C21" s="4"/>
      <c r="D21" s="4"/>
      <c r="E21" s="4"/>
      <c r="F21" s="4">
        <f>13/60</f>
        <v>0.21666666666666667</v>
      </c>
      <c r="G21" s="4">
        <f>(11+5)/60</f>
        <v>0.26666666666666666</v>
      </c>
    </row>
    <row r="22" spans="1:7" x14ac:dyDescent="0.3">
      <c r="A22" s="2">
        <v>43555</v>
      </c>
      <c r="B22" s="5"/>
      <c r="C22" s="5"/>
      <c r="D22" s="5"/>
      <c r="E22" s="5"/>
      <c r="F22" s="5"/>
      <c r="G22" s="5"/>
    </row>
    <row r="23" spans="1:7" x14ac:dyDescent="0.3">
      <c r="A23" s="2">
        <v>43556</v>
      </c>
      <c r="B23" s="4">
        <f>(11+7+5+10+10+18+7)/60</f>
        <v>1.1333333333333333</v>
      </c>
      <c r="C23" s="4">
        <f>(15+10+19+16)/60</f>
        <v>1</v>
      </c>
      <c r="D23" s="4">
        <f>(9+5)/60</f>
        <v>0.23333333333333334</v>
      </c>
      <c r="E23" s="4">
        <f>(16+14+18)/60</f>
        <v>0.8</v>
      </c>
      <c r="F23" s="4">
        <f>(10+7+6)/60</f>
        <v>0.38333333333333336</v>
      </c>
      <c r="G23" s="4">
        <f>(13+7)/60</f>
        <v>0.33333333333333331</v>
      </c>
    </row>
    <row r="24" spans="1:7" x14ac:dyDescent="0.3">
      <c r="A24" s="2">
        <v>43557</v>
      </c>
      <c r="B24" s="4">
        <f>34/60</f>
        <v>0.56666666666666665</v>
      </c>
      <c r="C24" s="4">
        <f>14/60</f>
        <v>0.23333333333333334</v>
      </c>
      <c r="D24" s="4">
        <f>11/60</f>
        <v>0.18333333333333332</v>
      </c>
      <c r="E24" s="4">
        <f>20/60</f>
        <v>0.33333333333333331</v>
      </c>
      <c r="F24" s="4">
        <f>(15+5+11)/60</f>
        <v>0.51666666666666672</v>
      </c>
      <c r="G24" s="4"/>
    </row>
    <row r="25" spans="1:7" x14ac:dyDescent="0.3">
      <c r="A25" s="2">
        <v>43558</v>
      </c>
      <c r="B25" s="4">
        <f>(56+5+5+6)/60</f>
        <v>1.2</v>
      </c>
      <c r="C25" s="4">
        <f>29/60</f>
        <v>0.48333333333333334</v>
      </c>
      <c r="D25" s="4">
        <f>32/60</f>
        <v>0.53333333333333333</v>
      </c>
      <c r="E25" s="4"/>
      <c r="F25" s="4">
        <f>(11+7)/60</f>
        <v>0.3</v>
      </c>
      <c r="G25" s="4"/>
    </row>
    <row r="26" spans="1:7" x14ac:dyDescent="0.3">
      <c r="A26" s="2">
        <v>43559</v>
      </c>
      <c r="B26" s="4"/>
      <c r="C26" s="4"/>
      <c r="D26" s="4">
        <f>11/60</f>
        <v>0.18333333333333332</v>
      </c>
      <c r="E26" s="4">
        <f>(23+22)/60</f>
        <v>0.75</v>
      </c>
      <c r="F26" s="4"/>
      <c r="G26" s="4">
        <f>11/60</f>
        <v>0.18333333333333332</v>
      </c>
    </row>
    <row r="27" spans="1:7" x14ac:dyDescent="0.3">
      <c r="A27" s="2">
        <v>43560</v>
      </c>
      <c r="B27" s="4"/>
      <c r="C27" s="4"/>
      <c r="D27" s="4"/>
      <c r="E27" s="4"/>
      <c r="F27" s="4"/>
      <c r="G27" s="4"/>
    </row>
    <row r="28" spans="1:7" x14ac:dyDescent="0.3">
      <c r="A28" s="2">
        <v>43561</v>
      </c>
      <c r="B28" s="4">
        <f>(10+16+5+15+7)/60</f>
        <v>0.8833333333333333</v>
      </c>
      <c r="C28" s="4"/>
      <c r="D28" s="4"/>
      <c r="E28" s="4">
        <f>13/60</f>
        <v>0.21666666666666667</v>
      </c>
      <c r="F28" s="4">
        <f>(8+12+23)/60</f>
        <v>0.71666666666666667</v>
      </c>
      <c r="G28" s="4"/>
    </row>
    <row r="29" spans="1:7" x14ac:dyDescent="0.3">
      <c r="A29" s="2">
        <v>43562</v>
      </c>
      <c r="B29" s="4"/>
      <c r="C29" s="4"/>
      <c r="D29" s="4"/>
      <c r="E29" s="4"/>
      <c r="F29" s="4"/>
      <c r="G29" s="4"/>
    </row>
    <row r="30" spans="1:7" x14ac:dyDescent="0.3">
      <c r="A30" s="2">
        <v>43563</v>
      </c>
      <c r="B30" s="4">
        <f>(8+9+15+6)/60</f>
        <v>0.6333333333333333</v>
      </c>
      <c r="C30" s="4">
        <f>(12+16+35+3)/60</f>
        <v>1.1000000000000001</v>
      </c>
      <c r="D30" s="4">
        <f>21/60</f>
        <v>0.35</v>
      </c>
      <c r="E30" s="4"/>
      <c r="F30" s="4">
        <f>13/60</f>
        <v>0.21666666666666667</v>
      </c>
      <c r="G30" s="4">
        <f>(19+12)/60</f>
        <v>0.51666666666666672</v>
      </c>
    </row>
    <row r="31" spans="1:7" x14ac:dyDescent="0.3">
      <c r="A31" s="2">
        <v>43564</v>
      </c>
      <c r="B31" s="4">
        <f>(14+11+4+10+9)/60</f>
        <v>0.8</v>
      </c>
      <c r="C31" s="4">
        <f>8/60</f>
        <v>0.13333333333333333</v>
      </c>
      <c r="D31" s="4"/>
      <c r="E31" s="4">
        <f>(10+8)/60</f>
        <v>0.3</v>
      </c>
      <c r="F31" s="4">
        <f>(8+16)/60</f>
        <v>0.4</v>
      </c>
      <c r="G31" s="4">
        <f>7/60</f>
        <v>0.11666666666666667</v>
      </c>
    </row>
    <row r="32" spans="1:7" x14ac:dyDescent="0.3">
      <c r="A32" s="2">
        <v>43565</v>
      </c>
      <c r="B32" s="4">
        <f>(8+8+25+26)/60</f>
        <v>1.1166666666666667</v>
      </c>
      <c r="C32" s="4">
        <f>(13+6)/60</f>
        <v>0.31666666666666665</v>
      </c>
      <c r="D32" s="4">
        <f>(21+11+7)/60</f>
        <v>0.65</v>
      </c>
      <c r="E32" s="4">
        <f>(22+14+15)/60</f>
        <v>0.85</v>
      </c>
      <c r="F32" s="4">
        <f>(17+10)/60</f>
        <v>0.45</v>
      </c>
      <c r="G32" s="4">
        <f>15/60</f>
        <v>0.25</v>
      </c>
    </row>
    <row r="33" spans="1:7" x14ac:dyDescent="0.3">
      <c r="A33" s="2">
        <v>43566</v>
      </c>
      <c r="B33" s="4">
        <f>(4+23+19)/60</f>
        <v>0.76666666666666672</v>
      </c>
      <c r="C33" s="4"/>
      <c r="D33" s="4"/>
      <c r="E33" s="4">
        <f>(12+2+14+8)/60</f>
        <v>0.6</v>
      </c>
      <c r="F33" s="4">
        <f>(14+4)/60</f>
        <v>0.3</v>
      </c>
      <c r="G33" s="4">
        <f>(10+7)/60</f>
        <v>0.28333333333333333</v>
      </c>
    </row>
    <row r="34" spans="1:7" x14ac:dyDescent="0.3">
      <c r="A34" s="2">
        <v>43567</v>
      </c>
      <c r="B34" s="4">
        <f>(11+9)/60</f>
        <v>0.33333333333333331</v>
      </c>
      <c r="C34" s="4">
        <f>21/60</f>
        <v>0.35</v>
      </c>
      <c r="D34" s="4">
        <f>11/60</f>
        <v>0.18333333333333332</v>
      </c>
      <c r="E34" s="4">
        <f>13/60</f>
        <v>0.21666666666666667</v>
      </c>
      <c r="F34" s="4">
        <f>(11+17)/60</f>
        <v>0.46666666666666667</v>
      </c>
      <c r="G34" s="4">
        <f>10/60</f>
        <v>0.16666666666666666</v>
      </c>
    </row>
    <row r="35" spans="1:7" x14ac:dyDescent="0.3">
      <c r="A35" s="2">
        <v>43568</v>
      </c>
      <c r="B35" s="4"/>
      <c r="C35" s="4"/>
      <c r="D35" s="4"/>
      <c r="E35" s="4"/>
      <c r="F35" s="4"/>
      <c r="G35" s="4"/>
    </row>
    <row r="36" spans="1:7" x14ac:dyDescent="0.3">
      <c r="A36" s="2">
        <v>43569</v>
      </c>
      <c r="B36" s="4">
        <f>(14+13+10+14+7+5+27)/60</f>
        <v>1.5</v>
      </c>
      <c r="C36" s="4">
        <f>(7+14)/60</f>
        <v>0.35</v>
      </c>
      <c r="D36" s="4">
        <f>(15+10+12)/60</f>
        <v>0.6166666666666667</v>
      </c>
      <c r="E36" s="4">
        <f>(25+8+10+4)/60</f>
        <v>0.78333333333333333</v>
      </c>
      <c r="F36" s="4">
        <f>(11+14)/60</f>
        <v>0.41666666666666669</v>
      </c>
      <c r="G36" s="4">
        <f>12/60</f>
        <v>0.2</v>
      </c>
    </row>
    <row r="37" spans="1:7" x14ac:dyDescent="0.3">
      <c r="A37" s="2">
        <v>43570</v>
      </c>
      <c r="B37" s="4"/>
      <c r="C37" s="4"/>
      <c r="D37" s="4"/>
      <c r="E37" s="4"/>
      <c r="F37" s="4"/>
      <c r="G37" s="4"/>
    </row>
    <row r="38" spans="1:7" x14ac:dyDescent="0.3">
      <c r="A38" s="2">
        <v>43571</v>
      </c>
      <c r="B38" s="4">
        <f>10/60</f>
        <v>0.16666666666666666</v>
      </c>
      <c r="C38" s="4"/>
      <c r="D38" s="4">
        <f>(21+11)/60</f>
        <v>0.53333333333333333</v>
      </c>
      <c r="E38" s="4">
        <f>12/60</f>
        <v>0.2</v>
      </c>
      <c r="F38" s="4">
        <f>14/60</f>
        <v>0.23333333333333334</v>
      </c>
      <c r="G38" s="4"/>
    </row>
    <row r="39" spans="1:7" x14ac:dyDescent="0.3">
      <c r="A39" s="2">
        <v>43572</v>
      </c>
      <c r="B39" s="4">
        <f>(12+12+12+5+19+12+8)/60</f>
        <v>1.3333333333333333</v>
      </c>
      <c r="C39" s="4">
        <f>(17+13+10)/60</f>
        <v>0.66666666666666663</v>
      </c>
      <c r="D39" s="4">
        <f>11/60</f>
        <v>0.18333333333333332</v>
      </c>
      <c r="E39" s="4">
        <f>(16+13+12+12+10+11)/60</f>
        <v>1.2333333333333334</v>
      </c>
      <c r="F39" s="4">
        <f>(10+10+7+8)/60</f>
        <v>0.58333333333333337</v>
      </c>
      <c r="G39" s="4">
        <f>(11+26+17+14)/60</f>
        <v>1.1333333333333333</v>
      </c>
    </row>
    <row r="40" spans="1:7" x14ac:dyDescent="0.3">
      <c r="A40" s="2">
        <v>43573</v>
      </c>
      <c r="B40" s="4">
        <f>(23+5+22+5+16+17)/60</f>
        <v>1.4666666666666666</v>
      </c>
      <c r="C40" s="4">
        <f>(12+20)/60</f>
        <v>0.53333333333333333</v>
      </c>
      <c r="D40" s="4">
        <f>25/60</f>
        <v>0.41666666666666669</v>
      </c>
      <c r="E40" s="4">
        <f>(28+17+14+10+10)/60</f>
        <v>1.3166666666666667</v>
      </c>
      <c r="F40" s="4">
        <f>(15+6+9+8)/60</f>
        <v>0.6333333333333333</v>
      </c>
      <c r="G40" s="4"/>
    </row>
    <row r="41" spans="1:7" x14ac:dyDescent="0.3">
      <c r="A41" s="2">
        <v>43574</v>
      </c>
      <c r="B41" s="4">
        <f>(10+25+6+8+14)/60</f>
        <v>1.05</v>
      </c>
      <c r="C41" s="4">
        <f>11/60</f>
        <v>0.18333333333333332</v>
      </c>
      <c r="D41" s="4"/>
      <c r="E41" s="4">
        <f>11/60</f>
        <v>0.18333333333333332</v>
      </c>
      <c r="F41" s="4">
        <f>(10+15)/60</f>
        <v>0.41666666666666669</v>
      </c>
      <c r="G41" s="4">
        <f>16/60</f>
        <v>0.26666666666666666</v>
      </c>
    </row>
    <row r="42" spans="1:7" x14ac:dyDescent="0.3">
      <c r="A42" s="2">
        <v>43575</v>
      </c>
      <c r="B42" s="4">
        <f>(6+11+14)/60</f>
        <v>0.51666666666666672</v>
      </c>
      <c r="C42" s="4">
        <f>(10+10)/60</f>
        <v>0.33333333333333331</v>
      </c>
      <c r="D42" s="4"/>
      <c r="E42" s="4">
        <f>(21+10)/60</f>
        <v>0.51666666666666672</v>
      </c>
      <c r="F42" s="4">
        <f>12/60</f>
        <v>0.2</v>
      </c>
      <c r="G42" s="4"/>
    </row>
    <row r="43" spans="1:7" x14ac:dyDescent="0.3">
      <c r="A43" s="2">
        <v>43576</v>
      </c>
      <c r="B43" s="4">
        <f>(11+11+52)/60</f>
        <v>1.2333333333333334</v>
      </c>
      <c r="C43" s="4">
        <f>(11+12+10)/60</f>
        <v>0.55000000000000004</v>
      </c>
      <c r="D43" s="4">
        <f>31/60</f>
        <v>0.51666666666666672</v>
      </c>
      <c r="E43" s="4">
        <f>12/60</f>
        <v>0.2</v>
      </c>
      <c r="F43" s="4">
        <f>17/60</f>
        <v>0.28333333333333333</v>
      </c>
      <c r="G43" s="4"/>
    </row>
    <row r="44" spans="1:7" x14ac:dyDescent="0.3">
      <c r="A44" s="2">
        <v>43577</v>
      </c>
      <c r="B44" s="4">
        <f>(16+2+6+12+11)/60</f>
        <v>0.78333333333333333</v>
      </c>
      <c r="C44" s="4">
        <f>(11+10)/60</f>
        <v>0.35</v>
      </c>
      <c r="D44" s="4">
        <f>12/60</f>
        <v>0.2</v>
      </c>
      <c r="E44" s="4">
        <f>(25+21+18+3+10+57)/60</f>
        <v>2.2333333333333334</v>
      </c>
      <c r="F44" s="4">
        <f>7/60</f>
        <v>0.11666666666666667</v>
      </c>
      <c r="G44" s="4">
        <f>13/60</f>
        <v>0.21666666666666667</v>
      </c>
    </row>
    <row r="45" spans="1:7" x14ac:dyDescent="0.3">
      <c r="A45" s="2">
        <v>43578</v>
      </c>
      <c r="B45" s="4">
        <f>(25+14)/60</f>
        <v>0.65</v>
      </c>
      <c r="C45" s="4">
        <f>58/60</f>
        <v>0.96666666666666667</v>
      </c>
      <c r="D45" s="4"/>
      <c r="E45" s="4"/>
      <c r="F45" s="4"/>
      <c r="G45" s="4"/>
    </row>
    <row r="46" spans="1:7" x14ac:dyDescent="0.3">
      <c r="A46" s="2">
        <v>43579</v>
      </c>
      <c r="B46" s="4">
        <f>(15+1+7+12+12)/60</f>
        <v>0.78333333333333333</v>
      </c>
      <c r="C46" s="4">
        <f>(12+8)/60</f>
        <v>0.33333333333333331</v>
      </c>
      <c r="D46" s="4">
        <f>(12+12)/60</f>
        <v>0.4</v>
      </c>
      <c r="E46" s="4">
        <f>(10+7+19+24)/60</f>
        <v>1</v>
      </c>
      <c r="F46" s="4">
        <f>(16+8+13)/60</f>
        <v>0.6166666666666667</v>
      </c>
      <c r="G46" s="4">
        <f>6/60</f>
        <v>0.1</v>
      </c>
    </row>
    <row r="47" spans="1:7" x14ac:dyDescent="0.3">
      <c r="A47" s="2">
        <v>43580</v>
      </c>
      <c r="B47" s="4">
        <f>(33+28+20+13+24+12+10)/60</f>
        <v>2.3333333333333335</v>
      </c>
      <c r="C47" s="4">
        <f>(37+8+5)/60</f>
        <v>0.83333333333333337</v>
      </c>
      <c r="D47" s="4"/>
      <c r="E47" s="4">
        <f>(55+21+6+13)/60</f>
        <v>1.5833333333333333</v>
      </c>
      <c r="F47" s="4"/>
      <c r="G47" s="4"/>
    </row>
    <row r="48" spans="1:7" x14ac:dyDescent="0.3">
      <c r="A48" s="2">
        <v>43581</v>
      </c>
      <c r="B48" s="4">
        <f>(14+15+15)/60</f>
        <v>0.73333333333333328</v>
      </c>
      <c r="C48" s="4">
        <f>35/60</f>
        <v>0.58333333333333337</v>
      </c>
      <c r="D48" s="4"/>
      <c r="E48" s="4">
        <f>20/60</f>
        <v>0.33333333333333331</v>
      </c>
      <c r="F48" s="4">
        <f>(16+5)/60</f>
        <v>0.35</v>
      </c>
      <c r="G48" s="4"/>
    </row>
    <row r="49" spans="1:7" x14ac:dyDescent="0.3">
      <c r="A49" s="2">
        <v>43582</v>
      </c>
      <c r="B49" s="4">
        <f>(15+10)/60</f>
        <v>0.41666666666666669</v>
      </c>
      <c r="C49" s="4"/>
      <c r="D49" s="4">
        <f>5/60</f>
        <v>8.3333333333333329E-2</v>
      </c>
      <c r="E49" s="4">
        <f>(23+10+13)/60</f>
        <v>0.76666666666666672</v>
      </c>
      <c r="F49" s="4">
        <f>13/60</f>
        <v>0.21666666666666667</v>
      </c>
      <c r="G49" s="4">
        <f>12/60</f>
        <v>0.2</v>
      </c>
    </row>
    <row r="50" spans="1:7" x14ac:dyDescent="0.3">
      <c r="A50" s="2">
        <v>43583</v>
      </c>
      <c r="B50" s="4">
        <f>(15+12+14+14+6+12+8)/60</f>
        <v>1.35</v>
      </c>
      <c r="C50" s="4">
        <f>12/60</f>
        <v>0.2</v>
      </c>
      <c r="D50" s="4">
        <f>(25+12)/60</f>
        <v>0.6166666666666667</v>
      </c>
      <c r="E50" s="4">
        <f>(11+4+18+8+10+4+13+20+16)/60</f>
        <v>1.7333333333333334</v>
      </c>
      <c r="F50" s="4">
        <f>(6+3)/60</f>
        <v>0.15</v>
      </c>
      <c r="G50" s="4">
        <f>15/60</f>
        <v>0.25</v>
      </c>
    </row>
    <row r="51" spans="1:7" x14ac:dyDescent="0.3">
      <c r="A51" s="2">
        <v>43584</v>
      </c>
      <c r="B51" s="4">
        <f>(10+7+6+7)/60</f>
        <v>0.5</v>
      </c>
      <c r="C51" s="4"/>
      <c r="D51" s="4"/>
      <c r="E51" s="4">
        <f>(12+58+6)/60</f>
        <v>1.2666666666666666</v>
      </c>
      <c r="F51" s="4">
        <f>(6+10+19)/60</f>
        <v>0.58333333333333337</v>
      </c>
      <c r="G51" s="4">
        <f>13/60</f>
        <v>0.21666666666666667</v>
      </c>
    </row>
    <row r="52" spans="1:7" x14ac:dyDescent="0.3">
      <c r="A52" s="2">
        <v>43585</v>
      </c>
      <c r="B52" s="4">
        <f>(10+15+12+28)/60</f>
        <v>1.0833333333333333</v>
      </c>
      <c r="C52" s="4"/>
      <c r="D52" s="4">
        <f>(7+8)/60</f>
        <v>0.25</v>
      </c>
      <c r="E52" s="4">
        <f>(16+15)/60</f>
        <v>0.51666666666666672</v>
      </c>
      <c r="F52" s="4">
        <f>(11+13+7)/60</f>
        <v>0.51666666666666672</v>
      </c>
      <c r="G52" s="4"/>
    </row>
    <row r="53" spans="1:7" x14ac:dyDescent="0.3">
      <c r="A53" s="2">
        <v>43586</v>
      </c>
      <c r="B53" s="4">
        <f>(11+10+27+6+7+6+7+14+2+10)/60</f>
        <v>1.6666666666666667</v>
      </c>
      <c r="C53" s="4">
        <f>(20+8+40)/60</f>
        <v>1.1333333333333333</v>
      </c>
      <c r="D53" s="4">
        <f>(8+11+10+8)/60</f>
        <v>0.6166666666666667</v>
      </c>
      <c r="E53" s="4">
        <f>(25+20+25+13+11+8)/60</f>
        <v>1.7</v>
      </c>
      <c r="F53" s="4">
        <f>(6+10+12+10+9)/60</f>
        <v>0.78333333333333333</v>
      </c>
      <c r="G53" s="4"/>
    </row>
    <row r="54" spans="1:7" x14ac:dyDescent="0.3">
      <c r="A54" s="2">
        <v>43587</v>
      </c>
      <c r="B54" s="4">
        <f>(48+10+12)/60</f>
        <v>1.1666666666666667</v>
      </c>
      <c r="C54" s="4">
        <f>(28+21)/60</f>
        <v>0.81666666666666665</v>
      </c>
      <c r="D54" s="4">
        <f>17/60</f>
        <v>0.28333333333333333</v>
      </c>
      <c r="E54" s="4">
        <f>(9+13+11+10+18)/60</f>
        <v>1.0166666666666666</v>
      </c>
      <c r="F54" s="4">
        <f>13/60</f>
        <v>0.21666666666666667</v>
      </c>
      <c r="G54" s="4">
        <f>(12+12)/60</f>
        <v>0.4</v>
      </c>
    </row>
    <row r="55" spans="1:7" x14ac:dyDescent="0.3">
      <c r="A55" s="2">
        <v>43588</v>
      </c>
      <c r="B55" s="4">
        <f>(13+14+13+14+25)/60</f>
        <v>1.3166666666666667</v>
      </c>
      <c r="C55" s="4">
        <f>(10+13+14)/60</f>
        <v>0.6166666666666667</v>
      </c>
      <c r="D55" s="4"/>
      <c r="E55" s="4">
        <f>(28+13+17)/60</f>
        <v>0.96666666666666667</v>
      </c>
      <c r="F55" s="4">
        <f>(19+5+11+10)/60 +0.38</f>
        <v>1.1299999999999999</v>
      </c>
      <c r="G55" s="4">
        <f>(19+10+11+8)/60</f>
        <v>0.8</v>
      </c>
    </row>
    <row r="56" spans="1:7" x14ac:dyDescent="0.3">
      <c r="A56" s="2">
        <v>43589</v>
      </c>
      <c r="B56" s="4">
        <f>(12+10)/60</f>
        <v>0.36666666666666664</v>
      </c>
      <c r="C56" s="4">
        <f>50/60</f>
        <v>0.83333333333333337</v>
      </c>
      <c r="D56" s="4"/>
      <c r="E56" s="4"/>
      <c r="F56" s="4"/>
      <c r="G56" s="4"/>
    </row>
    <row r="57" spans="1:7" x14ac:dyDescent="0.3">
      <c r="A57" s="2">
        <v>43590</v>
      </c>
      <c r="B57" s="4">
        <f>(10+8+11+6+15)/60</f>
        <v>0.83333333333333337</v>
      </c>
      <c r="C57" s="4">
        <f>(12+9)/60</f>
        <v>0.35</v>
      </c>
      <c r="D57" s="4"/>
      <c r="E57" s="4">
        <f>(3+12+16)/60</f>
        <v>0.51666666666666672</v>
      </c>
      <c r="F57" s="4">
        <f>(8+9+4)/60</f>
        <v>0.35</v>
      </c>
      <c r="G57" s="4">
        <f>10/60</f>
        <v>0.16666666666666666</v>
      </c>
    </row>
    <row r="58" spans="1:7" x14ac:dyDescent="0.3">
      <c r="A58" s="2">
        <v>43591</v>
      </c>
      <c r="B58" s="4"/>
      <c r="C58" s="4"/>
      <c r="D58" s="4"/>
      <c r="E58" s="4"/>
      <c r="F58" s="4">
        <f>(3+6)/60</f>
        <v>0.15</v>
      </c>
      <c r="G58" s="4"/>
    </row>
    <row r="59" spans="1:7" x14ac:dyDescent="0.3">
      <c r="A59" s="2">
        <v>43592</v>
      </c>
      <c r="B59" s="4">
        <f>(7+4)/60</f>
        <v>0.18333333333333332</v>
      </c>
      <c r="C59" s="4">
        <f>17/60</f>
        <v>0.28333333333333333</v>
      </c>
      <c r="D59" s="4"/>
      <c r="E59" s="4"/>
      <c r="F59" s="4"/>
      <c r="G59" s="4"/>
    </row>
    <row r="60" spans="1:7" x14ac:dyDescent="0.3">
      <c r="A60" s="2">
        <v>43593</v>
      </c>
      <c r="B60" s="4">
        <f>(7+20+2)/60</f>
        <v>0.48333333333333334</v>
      </c>
      <c r="C60" s="4"/>
      <c r="D60" s="4"/>
      <c r="E60" s="4">
        <f>(21+10+9+8+4+12)/60</f>
        <v>1.0666666666666667</v>
      </c>
      <c r="F60" s="4">
        <f>(10+20)/60</f>
        <v>0.5</v>
      </c>
      <c r="G60" s="4">
        <f>11/60</f>
        <v>0.18333333333333332</v>
      </c>
    </row>
    <row r="61" spans="1:7" x14ac:dyDescent="0.3">
      <c r="A61" s="2">
        <v>43594</v>
      </c>
      <c r="B61" s="4">
        <f>8/60</f>
        <v>0.13333333333333333</v>
      </c>
      <c r="C61" s="4"/>
      <c r="D61" s="4">
        <f>8/60</f>
        <v>0.13333333333333333</v>
      </c>
      <c r="E61" s="4">
        <f>5/60</f>
        <v>8.3333333333333329E-2</v>
      </c>
      <c r="F61" s="4">
        <f>8/60</f>
        <v>0.13333333333333333</v>
      </c>
      <c r="G61" s="4">
        <f>7/60</f>
        <v>0.11666666666666667</v>
      </c>
    </row>
    <row r="62" spans="1:7" x14ac:dyDescent="0.3">
      <c r="A62" s="2">
        <v>43595</v>
      </c>
      <c r="B62" s="4">
        <f>(6+7+5+43+13)/60</f>
        <v>1.2333333333333334</v>
      </c>
      <c r="C62" s="4">
        <f>(12+15+14+25+22)/60</f>
        <v>1.4666666666666666</v>
      </c>
      <c r="D62" s="4">
        <f>3/60</f>
        <v>0.05</v>
      </c>
      <c r="E62" s="4">
        <f>(19+22+10+10+25)/60</f>
        <v>1.4333333333333333</v>
      </c>
      <c r="F62" s="4">
        <f>(15+8+8)/60</f>
        <v>0.51666666666666672</v>
      </c>
      <c r="G62" s="4">
        <f>(20+15+6+11)/60</f>
        <v>0.8666666666666667</v>
      </c>
    </row>
    <row r="63" spans="1:7" x14ac:dyDescent="0.3">
      <c r="A63" s="2">
        <v>43596</v>
      </c>
      <c r="B63" s="4"/>
      <c r="C63" s="4"/>
      <c r="D63" s="4"/>
      <c r="E63" s="4"/>
      <c r="F63" s="4"/>
      <c r="G63" s="4"/>
    </row>
    <row r="64" spans="1:7" x14ac:dyDescent="0.3">
      <c r="A64" s="2">
        <v>43597</v>
      </c>
      <c r="B64" s="4">
        <f>0.233333333333333+(20+11+25+10)/60</f>
        <v>1.333333333333333</v>
      </c>
      <c r="C64" s="4">
        <f>9/60</f>
        <v>0.15</v>
      </c>
      <c r="D64" s="4"/>
      <c r="E64" s="4">
        <f>(11+18+12)/60</f>
        <v>0.68333333333333335</v>
      </c>
      <c r="F64" s="4">
        <f>(12+13+20+11)/60</f>
        <v>0.93333333333333335</v>
      </c>
      <c r="G64" s="4">
        <f>11/60</f>
        <v>0.18333333333333332</v>
      </c>
    </row>
    <row r="65" spans="1:7" x14ac:dyDescent="0.3">
      <c r="A65" s="2">
        <v>43598</v>
      </c>
      <c r="B65" s="4">
        <f>(30+6)/60</f>
        <v>0.6</v>
      </c>
      <c r="C65" s="4"/>
      <c r="D65" s="4"/>
      <c r="E65" s="4">
        <f>(12+9+3+15+8+7)/60</f>
        <v>0.9</v>
      </c>
      <c r="F65" s="4">
        <f>11/60</f>
        <v>0.18333333333333332</v>
      </c>
      <c r="G65" s="4"/>
    </row>
    <row r="66" spans="1:7" x14ac:dyDescent="0.3">
      <c r="A66" s="2">
        <v>43599</v>
      </c>
      <c r="B66" s="4"/>
      <c r="C66" s="4"/>
      <c r="D66" s="4"/>
      <c r="E66" s="4"/>
      <c r="F66" s="4"/>
      <c r="G66" s="4"/>
    </row>
    <row r="67" spans="1:7" x14ac:dyDescent="0.3">
      <c r="A67" s="2">
        <v>43600</v>
      </c>
      <c r="B67" s="4">
        <f>(11+13+16+7+14+7)/60</f>
        <v>1.1333333333333333</v>
      </c>
      <c r="C67" s="4">
        <f>13/60</f>
        <v>0.21666666666666667</v>
      </c>
      <c r="D67" s="4"/>
      <c r="E67" s="4">
        <f>(13+14+20+22+17)/60</f>
        <v>1.4333333333333333</v>
      </c>
      <c r="F67" s="4">
        <f>15/60</f>
        <v>0.25</v>
      </c>
      <c r="G67" s="4">
        <f>(20+13+24+8+8)/60</f>
        <v>1.2166666666666666</v>
      </c>
    </row>
    <row r="68" spans="1:7" x14ac:dyDescent="0.3">
      <c r="A68" s="2">
        <v>43601</v>
      </c>
      <c r="B68" s="4">
        <f>(18+6+17+10+12+8)/60</f>
        <v>1.1833333333333333</v>
      </c>
      <c r="C68" s="4">
        <f>12/60</f>
        <v>0.2</v>
      </c>
      <c r="D68" s="4"/>
      <c r="E68" s="4">
        <f>(18+12+13+8+4+12+10+28+11+13)/60</f>
        <v>2.15</v>
      </c>
      <c r="F68" s="4">
        <f>(15+13+8+20)/60</f>
        <v>0.93333333333333335</v>
      </c>
      <c r="G68" s="4">
        <f>(8+6)/60</f>
        <v>0.23333333333333334</v>
      </c>
    </row>
    <row r="69" spans="1:7" x14ac:dyDescent="0.3">
      <c r="A69" s="2">
        <v>43602</v>
      </c>
      <c r="B69" s="4"/>
      <c r="C69" s="4"/>
      <c r="D69" s="4"/>
      <c r="E69" s="4"/>
      <c r="F69" s="4"/>
      <c r="G69" s="4"/>
    </row>
    <row r="70" spans="1:7" x14ac:dyDescent="0.3">
      <c r="A70" s="2">
        <v>43603</v>
      </c>
      <c r="B70" s="4"/>
      <c r="C70" s="4"/>
      <c r="D70" s="4"/>
      <c r="E70" s="4"/>
      <c r="F70" s="4"/>
      <c r="G70" s="4"/>
    </row>
    <row r="71" spans="1:7" x14ac:dyDescent="0.3">
      <c r="A71" s="2">
        <v>43604</v>
      </c>
      <c r="B71" s="4">
        <f>(10+17+13+11)/60</f>
        <v>0.85</v>
      </c>
      <c r="C71" s="4">
        <f>(10+11+24)/60</f>
        <v>0.75</v>
      </c>
      <c r="D71" s="4"/>
      <c r="E71" s="4">
        <f>(19+17+11+6)/60</f>
        <v>0.8833333333333333</v>
      </c>
      <c r="F71" s="4">
        <f>5/60</f>
        <v>8.3333333333333329E-2</v>
      </c>
      <c r="G71" s="4">
        <f>8/60</f>
        <v>0.13333333333333333</v>
      </c>
    </row>
    <row r="72" spans="1:7" x14ac:dyDescent="0.3">
      <c r="A72" s="2">
        <v>43605</v>
      </c>
      <c r="B72" s="4"/>
      <c r="C72" s="4"/>
      <c r="D72" s="4"/>
      <c r="E72" s="4"/>
      <c r="F72" s="4"/>
      <c r="G72" s="4"/>
    </row>
    <row r="73" spans="1:7" x14ac:dyDescent="0.3">
      <c r="A73" s="2">
        <v>43606</v>
      </c>
      <c r="B73" s="4"/>
      <c r="C73" s="4"/>
      <c r="D73" s="4"/>
      <c r="E73" s="4">
        <f>17/60</f>
        <v>0.28333333333333333</v>
      </c>
      <c r="F73" s="4">
        <f>12/60</f>
        <v>0.2</v>
      </c>
      <c r="G73" s="4"/>
    </row>
    <row r="74" spans="1:7" x14ac:dyDescent="0.3">
      <c r="A74" s="2">
        <v>43607</v>
      </c>
      <c r="B74" s="4">
        <f>(13+9+17+11)/60</f>
        <v>0.83333333333333337</v>
      </c>
      <c r="C74" s="4">
        <f>17/60</f>
        <v>0.28333333333333333</v>
      </c>
      <c r="D74" s="4"/>
      <c r="E74" s="4">
        <f>(12+7+10)/60</f>
        <v>0.48333333333333334</v>
      </c>
      <c r="F74" s="4">
        <f>12/60</f>
        <v>0.2</v>
      </c>
      <c r="G74" s="4"/>
    </row>
    <row r="75" spans="1:7" x14ac:dyDescent="0.3">
      <c r="A75" s="2">
        <v>43608</v>
      </c>
      <c r="B75" s="4">
        <f>(24+5+27+14+11+15)/60</f>
        <v>1.6</v>
      </c>
      <c r="C75" s="4">
        <f>(14+7)/60</f>
        <v>0.35</v>
      </c>
      <c r="D75" s="4"/>
      <c r="E75" s="4">
        <f>(13+12+13+14+10)/60</f>
        <v>1.0333333333333334</v>
      </c>
      <c r="F75" s="4">
        <f>(13+15+8)/60</f>
        <v>0.6</v>
      </c>
      <c r="G75" s="4">
        <f>(5+9)/60</f>
        <v>0.23333333333333334</v>
      </c>
    </row>
    <row r="76" spans="1:7" x14ac:dyDescent="0.3">
      <c r="A76" s="2">
        <v>43609</v>
      </c>
      <c r="B76" s="4">
        <f>(10+8+11+13+14+10+13)/60</f>
        <v>1.3166666666666667</v>
      </c>
      <c r="C76" s="4">
        <f>(9+8+7)/60</f>
        <v>0.4</v>
      </c>
      <c r="D76" s="4"/>
      <c r="E76" s="4">
        <f>(14+2+11+10)/60</f>
        <v>0.6166666666666667</v>
      </c>
      <c r="F76" s="4">
        <f>(9+15+12+9+19)/60</f>
        <v>1.0666666666666667</v>
      </c>
      <c r="G76" s="4">
        <f>14/60</f>
        <v>0.23333333333333334</v>
      </c>
    </row>
    <row r="77" spans="1:7" x14ac:dyDescent="0.3">
      <c r="A77" s="2">
        <v>43610</v>
      </c>
      <c r="B77" s="4"/>
      <c r="C77" s="4"/>
      <c r="D77" s="4"/>
      <c r="E77" s="4"/>
      <c r="F77" s="4"/>
      <c r="G77" s="4"/>
    </row>
    <row r="78" spans="1:7" x14ac:dyDescent="0.3">
      <c r="A78" s="2">
        <v>43611</v>
      </c>
      <c r="B78" s="4">
        <f>11/60</f>
        <v>0.18333333333333332</v>
      </c>
      <c r="C78" s="4">
        <f>13/60</f>
        <v>0.21666666666666667</v>
      </c>
      <c r="D78" s="4"/>
      <c r="E78" s="4">
        <f>13/60</f>
        <v>0.21666666666666667</v>
      </c>
      <c r="F78" s="4"/>
      <c r="G78" s="4">
        <f>11/60</f>
        <v>0.18333333333333332</v>
      </c>
    </row>
    <row r="79" spans="1:7" x14ac:dyDescent="0.3">
      <c r="A79" s="2">
        <v>43612</v>
      </c>
      <c r="B79" s="4">
        <f>(5+5+10+8)/60</f>
        <v>0.46666666666666667</v>
      </c>
      <c r="C79" s="4">
        <f>(7+13+16)/60</f>
        <v>0.6</v>
      </c>
      <c r="D79" s="4"/>
      <c r="E79" s="4"/>
      <c r="F79" s="4">
        <f>(7+14+10)/60</f>
        <v>0.51666666666666672</v>
      </c>
      <c r="G79" s="4"/>
    </row>
    <row r="80" spans="1:7" x14ac:dyDescent="0.3">
      <c r="A80" s="2">
        <v>43613</v>
      </c>
      <c r="B80" s="4"/>
      <c r="C80" s="4"/>
      <c r="D80" s="4"/>
      <c r="E80" s="4"/>
      <c r="F80" s="4"/>
      <c r="G80" s="4"/>
    </row>
    <row r="81" spans="1:7" x14ac:dyDescent="0.3">
      <c r="A81" s="2">
        <v>43614</v>
      </c>
      <c r="B81" s="4"/>
      <c r="C81" s="4"/>
      <c r="D81" s="4"/>
      <c r="E81" s="4"/>
      <c r="F81" s="4"/>
      <c r="G81" s="4"/>
    </row>
    <row r="82" spans="1:7" x14ac:dyDescent="0.3">
      <c r="A82" s="2">
        <v>43615</v>
      </c>
      <c r="B82" s="4">
        <f>(8+16+4+16)/60</f>
        <v>0.73333333333333328</v>
      </c>
      <c r="C82" s="4"/>
      <c r="D82" s="4"/>
      <c r="E82" s="4">
        <f>(22+10+10)/60</f>
        <v>0.7</v>
      </c>
      <c r="F82" s="4">
        <f>10/60</f>
        <v>0.16666666666666666</v>
      </c>
      <c r="G82" s="4">
        <f>(25+9+7+13)/60</f>
        <v>0.9</v>
      </c>
    </row>
    <row r="83" spans="1:7" x14ac:dyDescent="0.3">
      <c r="A83" s="2">
        <v>43616</v>
      </c>
      <c r="B83" s="4">
        <f>(9+12+13+24+13)/60</f>
        <v>1.1833333333333333</v>
      </c>
      <c r="C83" s="4">
        <f>9/60</f>
        <v>0.15</v>
      </c>
      <c r="D83" s="4"/>
      <c r="E83" s="4">
        <f>(10+13+7+11+14+7+10+10+4)/60</f>
        <v>1.4333333333333333</v>
      </c>
      <c r="F83" s="4">
        <f>(11+15)/60</f>
        <v>0.43333333333333335</v>
      </c>
      <c r="G83" s="4">
        <f>22/60</f>
        <v>0.36666666666666664</v>
      </c>
    </row>
    <row r="84" spans="1:7" x14ac:dyDescent="0.3">
      <c r="A84" s="2">
        <v>43617</v>
      </c>
      <c r="B84" s="4">
        <f>(10+15)/60</f>
        <v>0.41666666666666669</v>
      </c>
      <c r="C84" s="4"/>
      <c r="D84" s="4"/>
      <c r="E84" s="4">
        <f>12/60</f>
        <v>0.2</v>
      </c>
      <c r="F84" s="4">
        <f>12/60</f>
        <v>0.2</v>
      </c>
      <c r="G84" s="4">
        <f>6/60</f>
        <v>0.1</v>
      </c>
    </row>
    <row r="85" spans="1:7" x14ac:dyDescent="0.3">
      <c r="A85" s="2">
        <v>43618</v>
      </c>
      <c r="B85" s="4">
        <f>(3+10+14+10+10+12+35+10)/60</f>
        <v>1.7333333333333334</v>
      </c>
      <c r="C85" s="4">
        <f>(17+8)/60</f>
        <v>0.41666666666666669</v>
      </c>
      <c r="D85" s="4">
        <f>(13+10)/60</f>
        <v>0.38333333333333336</v>
      </c>
      <c r="E85" s="4">
        <f>(14+11+4)/60</f>
        <v>0.48333333333333334</v>
      </c>
      <c r="F85" s="4">
        <f>6/60</f>
        <v>0.1</v>
      </c>
      <c r="G85" s="4">
        <f>8/60</f>
        <v>0.13333333333333333</v>
      </c>
    </row>
    <row r="86" spans="1:7" x14ac:dyDescent="0.3">
      <c r="A86" s="2">
        <v>43619</v>
      </c>
      <c r="B86" s="4">
        <f>11/60</f>
        <v>0.18333333333333332</v>
      </c>
      <c r="C86" s="4">
        <f>(10+29)/60</f>
        <v>0.65</v>
      </c>
      <c r="D86" s="4"/>
      <c r="E86" s="4">
        <f>(15+8+12+9+5+17+6+16+9)/60</f>
        <v>1.6166666666666667</v>
      </c>
      <c r="F86" s="4">
        <f>(10+6+8)/60</f>
        <v>0.4</v>
      </c>
      <c r="G86" s="4">
        <f>(10+11+5)/60</f>
        <v>0.43333333333333335</v>
      </c>
    </row>
    <row r="87" spans="1:7" x14ac:dyDescent="0.3">
      <c r="A87" s="2">
        <v>43620</v>
      </c>
      <c r="B87" s="4">
        <f>(7+3)/60</f>
        <v>0.16666666666666666</v>
      </c>
      <c r="C87" s="4"/>
      <c r="D87" s="4"/>
      <c r="E87" s="4">
        <f>9/60</f>
        <v>0.15</v>
      </c>
      <c r="F87" s="4">
        <f>(13+40)/60</f>
        <v>0.8833333333333333</v>
      </c>
      <c r="G87" s="4">
        <f>7/60</f>
        <v>0.11666666666666667</v>
      </c>
    </row>
    <row r="88" spans="1:7" x14ac:dyDescent="0.3">
      <c r="A88" s="2">
        <v>43621</v>
      </c>
      <c r="B88" s="4">
        <f>(32+5+14+6+13+15+5+13)/60</f>
        <v>1.7166666666666666</v>
      </c>
      <c r="C88" s="4">
        <f>8/60</f>
        <v>0.13333333333333333</v>
      </c>
      <c r="D88" s="4"/>
      <c r="E88" s="4">
        <f>(11+12+3+17+6+11+16+7+13)/60</f>
        <v>1.6</v>
      </c>
      <c r="F88" s="4">
        <f>(7+6+8+14+8+13)/60</f>
        <v>0.93333333333333335</v>
      </c>
      <c r="G88" s="4">
        <f>(11+12+18+8)/60</f>
        <v>0.81666666666666665</v>
      </c>
    </row>
    <row r="89" spans="1:7" x14ac:dyDescent="0.3">
      <c r="A89" s="2">
        <v>43622</v>
      </c>
      <c r="B89" s="4">
        <f>(17+11+14+16+17+9+12+4+17)/60</f>
        <v>1.95</v>
      </c>
      <c r="C89" s="4">
        <f>(10+13+11+10)/60</f>
        <v>0.73333333333333328</v>
      </c>
      <c r="D89" s="4"/>
      <c r="E89" s="4">
        <f>(9+9+5+7+20+12)/60</f>
        <v>1.0333333333333334</v>
      </c>
      <c r="F89" s="4">
        <f>(15+6+15+15+12)/60</f>
        <v>1.05</v>
      </c>
      <c r="G89" s="4">
        <f>(7+10)/60</f>
        <v>0.28333333333333333</v>
      </c>
    </row>
    <row r="90" spans="1:7" x14ac:dyDescent="0.3">
      <c r="A90" s="2">
        <v>43623</v>
      </c>
      <c r="B90" s="4"/>
      <c r="C90" s="4"/>
      <c r="D90" s="4"/>
      <c r="E90" s="4"/>
      <c r="F90" s="4"/>
      <c r="G90" s="4"/>
    </row>
    <row r="91" spans="1:7" x14ac:dyDescent="0.3">
      <c r="A91" s="2">
        <v>43624</v>
      </c>
      <c r="B91" s="4">
        <f>12/60</f>
        <v>0.2</v>
      </c>
      <c r="C91" s="4">
        <f>(31+9+12)/60</f>
        <v>0.8666666666666667</v>
      </c>
      <c r="D91" s="4"/>
      <c r="E91" s="4">
        <f>(15+14)/60</f>
        <v>0.48333333333333334</v>
      </c>
      <c r="F91" s="4"/>
      <c r="G91" s="4"/>
    </row>
    <row r="92" spans="1:7" x14ac:dyDescent="0.3">
      <c r="A92" s="2">
        <v>43625</v>
      </c>
      <c r="B92" s="4">
        <f>(21+16+4+12+10+14+6)/60</f>
        <v>1.3833333333333333</v>
      </c>
      <c r="C92" s="4">
        <f>(15+10+16+14)/60</f>
        <v>0.91666666666666663</v>
      </c>
      <c r="D92" s="4">
        <f>25/60</f>
        <v>0.41666666666666669</v>
      </c>
      <c r="E92" s="4">
        <f>(21+16+17+5+10)/60</f>
        <v>1.1499999999999999</v>
      </c>
      <c r="F92" s="4"/>
      <c r="G92" s="4">
        <f>10/60</f>
        <v>0.16666666666666666</v>
      </c>
    </row>
    <row r="93" spans="1:7" x14ac:dyDescent="0.3">
      <c r="A93" s="2">
        <v>43626</v>
      </c>
      <c r="B93" s="4"/>
      <c r="C93" s="4"/>
      <c r="D93" s="4"/>
      <c r="E93" s="4"/>
      <c r="F93" s="4"/>
      <c r="G93" s="4"/>
    </row>
    <row r="94" spans="1:7" x14ac:dyDescent="0.3">
      <c r="A94" s="2">
        <v>43627</v>
      </c>
      <c r="B94" s="4">
        <f>(7+8+13+18+3+18+17+9+6+10)/60</f>
        <v>1.8166666666666667</v>
      </c>
      <c r="C94" s="4">
        <f>(8+12+10+14+10+16)/60</f>
        <v>1.1666666666666667</v>
      </c>
      <c r="D94" s="4">
        <f>12/60</f>
        <v>0.2</v>
      </c>
      <c r="E94" s="4">
        <f>(6+7+18+18+8+2+1+15+13+28+19+10)/60</f>
        <v>2.4166666666666665</v>
      </c>
      <c r="F94" s="4">
        <f>(13+15+9+17)/60</f>
        <v>0.9</v>
      </c>
      <c r="G94" s="4"/>
    </row>
    <row r="95" spans="1:7" x14ac:dyDescent="0.3">
      <c r="A95" s="2">
        <v>43628</v>
      </c>
      <c r="B95" s="4">
        <f>(21+18+16)/60</f>
        <v>0.91666666666666663</v>
      </c>
      <c r="C95" s="4">
        <f>3/60</f>
        <v>0.05</v>
      </c>
      <c r="D95" s="4">
        <f>11/60</f>
        <v>0.18333333333333332</v>
      </c>
      <c r="E95" s="4">
        <f>88/60</f>
        <v>1.4666666666666666</v>
      </c>
      <c r="F95" s="4">
        <f>(7+8+10)/60</f>
        <v>0.41666666666666669</v>
      </c>
      <c r="G95" s="4">
        <f>(11+6)/60</f>
        <v>0.28333333333333333</v>
      </c>
    </row>
    <row r="96" spans="1:7" x14ac:dyDescent="0.3">
      <c r="A96" s="2">
        <v>43629</v>
      </c>
      <c r="B96" s="4">
        <f>(16+8+25+9)/60</f>
        <v>0.96666666666666667</v>
      </c>
      <c r="C96" s="4">
        <f>16/60</f>
        <v>0.26666666666666666</v>
      </c>
      <c r="D96" s="4"/>
      <c r="E96" s="4">
        <f>(17+12+30)/60</f>
        <v>0.98333333333333328</v>
      </c>
      <c r="F96" s="4">
        <f>11/60</f>
        <v>0.18333333333333332</v>
      </c>
      <c r="G96" s="4">
        <f>16/60</f>
        <v>0.26666666666666666</v>
      </c>
    </row>
    <row r="97" spans="1:7" x14ac:dyDescent="0.3">
      <c r="A97" s="2">
        <v>43630</v>
      </c>
      <c r="B97" s="4">
        <f>(25+7+8+24+32)/60</f>
        <v>1.6</v>
      </c>
      <c r="C97" s="4">
        <f>(14+12)/60</f>
        <v>0.43333333333333335</v>
      </c>
      <c r="D97" s="4"/>
      <c r="E97" s="4">
        <f>(20+12+2)/60</f>
        <v>0.56666666666666665</v>
      </c>
      <c r="F97" s="4">
        <f>15/60</f>
        <v>0.25</v>
      </c>
      <c r="G97" s="4"/>
    </row>
    <row r="98" spans="1:7" x14ac:dyDescent="0.3">
      <c r="A98" s="2">
        <v>43631</v>
      </c>
      <c r="B98" s="4">
        <f>(7+8+13+5+10)/60</f>
        <v>0.71666666666666667</v>
      </c>
      <c r="C98" s="4"/>
      <c r="D98" s="4"/>
      <c r="E98" s="4">
        <f>(20+14+10+15)/60</f>
        <v>0.98333333333333328</v>
      </c>
      <c r="F98" s="4">
        <f>11/60</f>
        <v>0.18333333333333332</v>
      </c>
      <c r="G98" s="4">
        <f>10/60</f>
        <v>0.16666666666666666</v>
      </c>
    </row>
    <row r="99" spans="1:7" x14ac:dyDescent="0.3">
      <c r="A99" s="2">
        <v>43632</v>
      </c>
      <c r="B99" s="4"/>
      <c r="C99" s="4"/>
      <c r="D99" s="4"/>
      <c r="E99" s="4"/>
      <c r="F99" s="4"/>
      <c r="G99" s="4"/>
    </row>
    <row r="100" spans="1:7" x14ac:dyDescent="0.3">
      <c r="A100" s="2">
        <v>43633</v>
      </c>
      <c r="B100" s="4"/>
      <c r="C100" s="4"/>
      <c r="D100" s="4"/>
      <c r="E100" s="4"/>
      <c r="F100" s="4"/>
      <c r="G100" s="4"/>
    </row>
    <row r="101" spans="1:7" x14ac:dyDescent="0.3">
      <c r="A101" s="2">
        <v>43634</v>
      </c>
      <c r="B101" s="4">
        <f>(13+15+5+5)/60</f>
        <v>0.6333333333333333</v>
      </c>
      <c r="C101" s="4">
        <f>15/60</f>
        <v>0.25</v>
      </c>
      <c r="D101" s="4"/>
      <c r="E101" s="4">
        <f>(10+12)/60</f>
        <v>0.36666666666666664</v>
      </c>
      <c r="F101" s="4">
        <f>8/60</f>
        <v>0.13333333333333333</v>
      </c>
      <c r="G101" s="4"/>
    </row>
    <row r="102" spans="1:7" x14ac:dyDescent="0.3">
      <c r="A102" s="2">
        <v>43635</v>
      </c>
      <c r="B102" s="4">
        <f>(3+16+12+13+22+15)/60</f>
        <v>1.35</v>
      </c>
      <c r="C102" s="4">
        <f>(10+6+8+11)/60</f>
        <v>0.58333333333333337</v>
      </c>
      <c r="D102" s="4"/>
      <c r="E102" s="4">
        <f>(12+7+11+10+19)/60</f>
        <v>0.98333333333333328</v>
      </c>
      <c r="F102" s="4">
        <f>(8+5+10)/60</f>
        <v>0.38333333333333336</v>
      </c>
      <c r="G102" s="4">
        <f>(7+9)/60</f>
        <v>0.26666666666666666</v>
      </c>
    </row>
    <row r="103" spans="1:7" x14ac:dyDescent="0.3">
      <c r="A103" s="2">
        <v>43636</v>
      </c>
      <c r="B103" s="4"/>
      <c r="C103" s="4"/>
      <c r="D103" s="4"/>
      <c r="E103" s="4"/>
      <c r="F103" s="4"/>
      <c r="G103" s="4"/>
    </row>
    <row r="104" spans="1:7" x14ac:dyDescent="0.3">
      <c r="A104" s="2">
        <v>43637</v>
      </c>
      <c r="B104" s="4">
        <f>(16+12)/60</f>
        <v>0.46666666666666667</v>
      </c>
      <c r="C104" s="4">
        <f>(3+9)/60</f>
        <v>0.2</v>
      </c>
      <c r="D104" s="4"/>
      <c r="E104" s="4">
        <f>(11+7+11+11)/60</f>
        <v>0.66666666666666663</v>
      </c>
      <c r="F104" s="4">
        <f>(19+6)/60</f>
        <v>0.41666666666666669</v>
      </c>
      <c r="G104" s="4"/>
    </row>
    <row r="105" spans="1:7" x14ac:dyDescent="0.3">
      <c r="A105" s="2">
        <v>43638</v>
      </c>
      <c r="B105" s="4">
        <f>(20+11+14)/60</f>
        <v>0.75</v>
      </c>
      <c r="C105" s="4">
        <f>(15+9)/60</f>
        <v>0.4</v>
      </c>
      <c r="D105" s="4"/>
      <c r="E105" s="4">
        <f>(12+10)/60</f>
        <v>0.36666666666666664</v>
      </c>
      <c r="F105" s="4">
        <f>(13+13+11+5)/60</f>
        <v>0.7</v>
      </c>
      <c r="G105" s="4">
        <f>(13+10)/60</f>
        <v>0.38333333333333336</v>
      </c>
    </row>
    <row r="106" spans="1:7" x14ac:dyDescent="0.3">
      <c r="A106" s="2">
        <v>43639</v>
      </c>
      <c r="B106" s="4">
        <f>(15+17+8)/60</f>
        <v>0.66666666666666663</v>
      </c>
      <c r="C106" s="4">
        <f>(16+10+14)/60</f>
        <v>0.66666666666666663</v>
      </c>
      <c r="D106" s="4"/>
      <c r="E106" s="4">
        <f>(12+13+13)/60</f>
        <v>0.6333333333333333</v>
      </c>
      <c r="F106" s="4">
        <f>(9+7+15+7)/60</f>
        <v>0.6333333333333333</v>
      </c>
      <c r="G106" s="4">
        <f>27/60</f>
        <v>0.45</v>
      </c>
    </row>
    <row r="107" spans="1:7" x14ac:dyDescent="0.3">
      <c r="A107" s="2">
        <v>43640</v>
      </c>
      <c r="B107" s="4"/>
      <c r="C107" s="4">
        <f>(5+13+33)/60</f>
        <v>0.85</v>
      </c>
      <c r="D107" s="4">
        <f>10/60</f>
        <v>0.16666666666666666</v>
      </c>
      <c r="E107" s="4">
        <f>(15+12+10)/60</f>
        <v>0.6166666666666667</v>
      </c>
      <c r="F107" s="4">
        <f>(14+16+6+13)/60</f>
        <v>0.81666666666666665</v>
      </c>
      <c r="G107" s="4">
        <f>7/60</f>
        <v>0.11666666666666667</v>
      </c>
    </row>
    <row r="108" spans="1:7" x14ac:dyDescent="0.3">
      <c r="A108" s="2">
        <v>43641</v>
      </c>
      <c r="B108" s="4">
        <f>(3+11+3+12)/60</f>
        <v>0.48333333333333334</v>
      </c>
      <c r="C108" s="4">
        <f>24/60</f>
        <v>0.4</v>
      </c>
      <c r="D108" s="4"/>
      <c r="E108" s="4">
        <f>(13+5)/60</f>
        <v>0.3</v>
      </c>
      <c r="F108" s="4">
        <f>12/60</f>
        <v>0.2</v>
      </c>
      <c r="G108" s="4">
        <f>8/60</f>
        <v>0.13333333333333333</v>
      </c>
    </row>
    <row r="109" spans="1:7" x14ac:dyDescent="0.3">
      <c r="A109" s="2">
        <v>43642</v>
      </c>
      <c r="B109" s="4">
        <f>(15+13+10+6+20)/60</f>
        <v>1.0666666666666667</v>
      </c>
      <c r="C109" s="4"/>
      <c r="D109" s="4"/>
      <c r="E109" s="4">
        <f>(9+22+14+8+3+5+9+9+8+8+14)/60</f>
        <v>1.8166666666666667</v>
      </c>
      <c r="F109" s="4">
        <f>(11+6+11)/60</f>
        <v>0.46666666666666667</v>
      </c>
      <c r="G109" s="4">
        <f>7/60</f>
        <v>0.11666666666666667</v>
      </c>
    </row>
    <row r="110" spans="1:7" x14ac:dyDescent="0.3">
      <c r="A110" s="2">
        <v>43643</v>
      </c>
      <c r="B110" s="4">
        <f>24/60</f>
        <v>0.4</v>
      </c>
      <c r="C110" s="4"/>
      <c r="D110" s="4"/>
      <c r="E110" s="4"/>
      <c r="F110" s="4"/>
      <c r="G110" s="4"/>
    </row>
    <row r="111" spans="1:7" x14ac:dyDescent="0.3">
      <c r="A111" s="2">
        <v>43644</v>
      </c>
      <c r="B111" s="4"/>
      <c r="C111" s="4"/>
      <c r="D111" s="4"/>
      <c r="E111" s="4"/>
      <c r="F111" s="4"/>
      <c r="G111" s="4"/>
    </row>
    <row r="112" spans="1:7" x14ac:dyDescent="0.3">
      <c r="A112" s="2">
        <v>43645</v>
      </c>
      <c r="B112" s="4"/>
      <c r="C112" s="4"/>
      <c r="D112" s="4"/>
      <c r="E112" s="4"/>
      <c r="F112" s="4"/>
      <c r="G112" s="4"/>
    </row>
    <row r="113" spans="1:7" x14ac:dyDescent="0.3">
      <c r="A113" s="2">
        <v>43646</v>
      </c>
      <c r="B113" s="4">
        <f>(5+12+13+11+8)/60</f>
        <v>0.81666666666666665</v>
      </c>
      <c r="C113" s="4"/>
      <c r="D113" s="4"/>
      <c r="E113" s="4">
        <f>(12+13+10+12+7+18+8+2)/60</f>
        <v>1.3666666666666667</v>
      </c>
      <c r="F113" s="4"/>
      <c r="G113" s="4"/>
    </row>
    <row r="114" spans="1:7" x14ac:dyDescent="0.3">
      <c r="A114" s="2">
        <v>43647</v>
      </c>
      <c r="B114" s="4">
        <f>(7+11+13)/60</f>
        <v>0.51666666666666672</v>
      </c>
      <c r="C114" s="4">
        <f>(10+5+5)/60</f>
        <v>0.33333333333333331</v>
      </c>
      <c r="D114" s="4"/>
      <c r="E114" s="4">
        <f>12/60</f>
        <v>0.2</v>
      </c>
      <c r="F114" s="4"/>
      <c r="G114" s="4"/>
    </row>
    <row r="115" spans="1:7" x14ac:dyDescent="0.3">
      <c r="A115" s="2">
        <v>43648</v>
      </c>
      <c r="B115" s="4">
        <f>(11+13)/60</f>
        <v>0.4</v>
      </c>
      <c r="C115" s="4">
        <f>40/60</f>
        <v>0.66666666666666663</v>
      </c>
      <c r="D115" s="4"/>
      <c r="E115" s="4">
        <f>14/60</f>
        <v>0.23333333333333334</v>
      </c>
      <c r="F115" s="6">
        <f>8/60</f>
        <v>0.13333333333333333</v>
      </c>
      <c r="G115" s="4"/>
    </row>
    <row r="116" spans="1:7" x14ac:dyDescent="0.3">
      <c r="A116" s="2">
        <v>43649</v>
      </c>
      <c r="B116" s="4"/>
      <c r="C116" s="4"/>
      <c r="D116" s="4"/>
      <c r="E116" s="4"/>
      <c r="F116" s="4"/>
      <c r="G116" s="4"/>
    </row>
    <row r="117" spans="1:7" x14ac:dyDescent="0.3">
      <c r="A117" s="2">
        <v>43650</v>
      </c>
      <c r="B117" s="4">
        <f>(10+13+15+11+7+8+4)/60</f>
        <v>1.1333333333333333</v>
      </c>
      <c r="C117" s="4">
        <f>0.116666666666667+9/60</f>
        <v>0.266666666666667</v>
      </c>
      <c r="D117" s="4"/>
      <c r="E117" s="4">
        <f>3/60</f>
        <v>0.05</v>
      </c>
      <c r="F117" s="4">
        <f>(15+12)/60</f>
        <v>0.45</v>
      </c>
      <c r="G117" s="4">
        <f>(10+15+13)/60</f>
        <v>0.6333333333333333</v>
      </c>
    </row>
    <row r="118" spans="1:7" x14ac:dyDescent="0.3">
      <c r="A118" s="2">
        <v>43651</v>
      </c>
      <c r="B118" s="4">
        <f>(25+11)/60</f>
        <v>0.6</v>
      </c>
      <c r="C118" s="4">
        <f>(16+17+19+3)/60</f>
        <v>0.91666666666666663</v>
      </c>
      <c r="D118" s="4"/>
      <c r="E118" s="4">
        <f>(11+13+16+8+9)/60</f>
        <v>0.95</v>
      </c>
      <c r="F118" s="4">
        <f>(14+14+9)/60</f>
        <v>0.6166666666666667</v>
      </c>
      <c r="G118" s="4">
        <f>(5+12+10+9)/60</f>
        <v>0.6</v>
      </c>
    </row>
    <row r="119" spans="1:7" x14ac:dyDescent="0.3">
      <c r="A119" s="2">
        <v>43652</v>
      </c>
      <c r="B119" s="4">
        <f>(12+15+3+6+18)/60</f>
        <v>0.9</v>
      </c>
      <c r="C119" s="4">
        <f>(13+10+13)/60</f>
        <v>0.6</v>
      </c>
      <c r="D119" s="4"/>
      <c r="E119" s="4">
        <f>(7+6+4+15+8+4+12)/60</f>
        <v>0.93333333333333335</v>
      </c>
      <c r="F119" s="4">
        <f>(14+8)/60</f>
        <v>0.36666666666666664</v>
      </c>
      <c r="G119" s="4">
        <f>5/60</f>
        <v>8.3333333333333329E-2</v>
      </c>
    </row>
    <row r="120" spans="1:7" x14ac:dyDescent="0.3">
      <c r="A120" s="2">
        <v>43653</v>
      </c>
      <c r="B120" s="4"/>
      <c r="C120" s="4"/>
      <c r="D120" s="4"/>
      <c r="E120" s="4"/>
      <c r="F120" s="4"/>
      <c r="G120" s="4"/>
    </row>
    <row r="121" spans="1:7" x14ac:dyDescent="0.3">
      <c r="A121" s="2">
        <v>43654</v>
      </c>
      <c r="B121" s="4">
        <f>32/60</f>
        <v>0.53333333333333333</v>
      </c>
      <c r="C121" s="4"/>
      <c r="D121" s="4"/>
      <c r="E121" s="4">
        <f>6/60</f>
        <v>0.1</v>
      </c>
      <c r="F121" s="4">
        <f>(11+10)/60</f>
        <v>0.35</v>
      </c>
      <c r="G121" s="4">
        <f>10/60</f>
        <v>0.16666666666666666</v>
      </c>
    </row>
    <row r="122" spans="1:7" x14ac:dyDescent="0.3">
      <c r="A122" s="2">
        <v>43655</v>
      </c>
      <c r="B122" s="4"/>
      <c r="C122" s="4"/>
      <c r="D122" s="4"/>
      <c r="E122" s="4"/>
      <c r="F122" s="4"/>
      <c r="G122" s="4"/>
    </row>
    <row r="123" spans="1:7" x14ac:dyDescent="0.3">
      <c r="A123" s="2">
        <v>43656</v>
      </c>
      <c r="B123" s="4">
        <f>(13+11+7+5)/60</f>
        <v>0.6</v>
      </c>
      <c r="C123" s="4">
        <f>(12+10+13)/60</f>
        <v>0.58333333333333337</v>
      </c>
      <c r="D123" s="4"/>
      <c r="E123" s="4">
        <f>10/60</f>
        <v>0.16666666666666666</v>
      </c>
      <c r="F123" s="4"/>
      <c r="G123" s="4">
        <f>11/60</f>
        <v>0.18333333333333332</v>
      </c>
    </row>
    <row r="124" spans="1:7" x14ac:dyDescent="0.3">
      <c r="A124" s="2">
        <v>43657</v>
      </c>
      <c r="B124" s="4">
        <f>(17+9+13+12+3+10+3+26)/60</f>
        <v>1.55</v>
      </c>
      <c r="C124" s="4">
        <f>(12+6+8)/60</f>
        <v>0.43333333333333335</v>
      </c>
      <c r="D124" s="4"/>
      <c r="E124" s="4">
        <f>(10+5+17+14)/60</f>
        <v>0.76666666666666672</v>
      </c>
      <c r="F124" s="4">
        <f>(4+4+17+10)/60</f>
        <v>0.58333333333333337</v>
      </c>
      <c r="G124" s="4">
        <f>(4+11+14)/60</f>
        <v>0.48333333333333334</v>
      </c>
    </row>
    <row r="125" spans="1:7" x14ac:dyDescent="0.3">
      <c r="A125" s="2">
        <v>43658</v>
      </c>
      <c r="B125" s="4">
        <f>(6+3+9+4)/60</f>
        <v>0.36666666666666664</v>
      </c>
      <c r="C125" s="4">
        <f>(19+5+8)/60</f>
        <v>0.53333333333333333</v>
      </c>
      <c r="D125" s="4"/>
      <c r="E125" s="4"/>
      <c r="F125" s="4">
        <f>(14+6)/60</f>
        <v>0.33333333333333331</v>
      </c>
      <c r="G125" s="4">
        <f>(11+5)/60</f>
        <v>0.26666666666666666</v>
      </c>
    </row>
    <row r="126" spans="1:7" x14ac:dyDescent="0.3">
      <c r="A126" s="2">
        <v>43659</v>
      </c>
      <c r="B126" s="4"/>
      <c r="C126" s="4"/>
      <c r="D126" s="4"/>
      <c r="E126" s="4"/>
      <c r="F126" s="4"/>
      <c r="G126" s="4"/>
    </row>
    <row r="127" spans="1:7" x14ac:dyDescent="0.3">
      <c r="A127" s="2">
        <v>43660</v>
      </c>
      <c r="B127" s="4"/>
      <c r="C127" s="4"/>
      <c r="D127" s="4"/>
      <c r="E127" s="4">
        <f>(13+7+15)/60</f>
        <v>0.58333333333333337</v>
      </c>
      <c r="F127" s="4"/>
      <c r="G127" s="4">
        <f>14/60</f>
        <v>0.23333333333333334</v>
      </c>
    </row>
    <row r="128" spans="1:7" x14ac:dyDescent="0.3">
      <c r="A128" s="2">
        <v>43661</v>
      </c>
      <c r="B128" s="4">
        <f>(11+15+11+17+13+15+7+10)/60</f>
        <v>1.65</v>
      </c>
      <c r="C128" s="4">
        <f>(16+8+10+15)/60</f>
        <v>0.81666666666666665</v>
      </c>
      <c r="D128" s="4"/>
      <c r="E128" s="4">
        <f>(15+14+10)/60</f>
        <v>0.65</v>
      </c>
      <c r="F128" s="4"/>
      <c r="G128" s="4">
        <f>12/60</f>
        <v>0.2</v>
      </c>
    </row>
    <row r="129" spans="1:7" x14ac:dyDescent="0.3">
      <c r="A129" s="2">
        <v>43662</v>
      </c>
      <c r="B129" s="4">
        <f>5/60</f>
        <v>8.3333333333333329E-2</v>
      </c>
      <c r="C129" s="4"/>
      <c r="D129" s="4"/>
      <c r="E129" s="4"/>
      <c r="F129" s="4"/>
      <c r="G129" s="4"/>
    </row>
    <row r="130" spans="1:7" x14ac:dyDescent="0.3">
      <c r="A130" s="2">
        <v>43663</v>
      </c>
      <c r="B130" s="4">
        <f>(15+8)/60</f>
        <v>0.38333333333333336</v>
      </c>
      <c r="C130" s="4">
        <f>15/60</f>
        <v>0.25</v>
      </c>
      <c r="D130" s="4"/>
      <c r="E130" s="4"/>
      <c r="F130" s="4">
        <f>(17+1)/60</f>
        <v>0.3</v>
      </c>
      <c r="G130" s="4">
        <f>10/60</f>
        <v>0.16666666666666666</v>
      </c>
    </row>
    <row r="131" spans="1:7" x14ac:dyDescent="0.3">
      <c r="A131" s="2">
        <v>43664</v>
      </c>
      <c r="B131" s="4"/>
      <c r="C131" s="4"/>
      <c r="D131" s="4"/>
      <c r="E131" s="4"/>
      <c r="F131" s="4"/>
      <c r="G131" s="4"/>
    </row>
    <row r="132" spans="1:7" x14ac:dyDescent="0.3">
      <c r="A132" s="2">
        <v>43665</v>
      </c>
      <c r="B132" s="4"/>
      <c r="C132" s="4"/>
      <c r="D132" s="4"/>
      <c r="E132" s="4"/>
      <c r="F132" s="4"/>
      <c r="G132" s="4"/>
    </row>
    <row r="133" spans="1:7" x14ac:dyDescent="0.3">
      <c r="A133" s="2">
        <v>43666</v>
      </c>
      <c r="B133" s="4">
        <f>13/60</f>
        <v>0.21666666666666667</v>
      </c>
      <c r="C133" s="4">
        <f>8/60</f>
        <v>0.13333333333333333</v>
      </c>
      <c r="D133" s="4"/>
      <c r="E133" s="4">
        <f>10/60</f>
        <v>0.16666666666666666</v>
      </c>
      <c r="F133" s="4"/>
      <c r="G133" s="4">
        <f>8/60</f>
        <v>0.13333333333333333</v>
      </c>
    </row>
    <row r="134" spans="1:7" x14ac:dyDescent="0.3">
      <c r="A134" s="2">
        <v>43667</v>
      </c>
      <c r="B134" s="4">
        <f>(12+6+36)/60</f>
        <v>0.9</v>
      </c>
      <c r="C134" s="4">
        <f>(20+12+15+3+4)/60</f>
        <v>0.9</v>
      </c>
      <c r="D134" s="4"/>
      <c r="E134" s="4">
        <f>(10+10+8)/60</f>
        <v>0.46666666666666667</v>
      </c>
      <c r="F134" s="4">
        <f>(16+5+10)/60</f>
        <v>0.51666666666666672</v>
      </c>
      <c r="G134" s="4">
        <f>(11+9+12)/60</f>
        <v>0.53333333333333333</v>
      </c>
    </row>
    <row r="135" spans="1:7" x14ac:dyDescent="0.3">
      <c r="A135" s="2">
        <v>43668</v>
      </c>
      <c r="B135" s="4">
        <f>10/60</f>
        <v>0.16666666666666666</v>
      </c>
      <c r="C135" s="4"/>
      <c r="D135" s="4"/>
      <c r="E135" s="4">
        <f>11/60</f>
        <v>0.18333333333333332</v>
      </c>
      <c r="F135" s="4">
        <f>10/60</f>
        <v>0.16666666666666666</v>
      </c>
      <c r="G135" s="4">
        <f>9/60</f>
        <v>0.15</v>
      </c>
    </row>
    <row r="136" spans="1:7" x14ac:dyDescent="0.3">
      <c r="A136" s="2">
        <v>43669</v>
      </c>
      <c r="B136" s="4"/>
      <c r="C136" s="4"/>
      <c r="D136" s="4"/>
      <c r="E136" s="4"/>
      <c r="F136" s="4"/>
      <c r="G136" s="4"/>
    </row>
    <row r="137" spans="1:7" x14ac:dyDescent="0.3">
      <c r="A137" s="2">
        <v>43670</v>
      </c>
      <c r="B137" s="4">
        <f>(12+30+10+7+11)/60</f>
        <v>1.1666666666666667</v>
      </c>
      <c r="C137" s="4"/>
      <c r="D137" s="4"/>
      <c r="E137" s="4">
        <f>16/60</f>
        <v>0.26666666666666666</v>
      </c>
      <c r="F137" s="4">
        <f>27/60</f>
        <v>0.45</v>
      </c>
      <c r="G137" s="4">
        <f>8/60</f>
        <v>0.13333333333333333</v>
      </c>
    </row>
    <row r="138" spans="1:7" x14ac:dyDescent="0.3">
      <c r="A138" s="2">
        <v>43671</v>
      </c>
      <c r="B138" s="4"/>
      <c r="C138" s="4"/>
      <c r="D138" s="4"/>
      <c r="E138" s="4"/>
      <c r="F138" s="4"/>
      <c r="G138" s="4"/>
    </row>
    <row r="139" spans="1:7" x14ac:dyDescent="0.3">
      <c r="A139" s="2">
        <v>43672</v>
      </c>
      <c r="B139" s="4">
        <f>(11+10+18+12+13+15)/60</f>
        <v>1.3166666666666667</v>
      </c>
      <c r="C139" s="4">
        <f>(30+17)/60</f>
        <v>0.78333333333333333</v>
      </c>
      <c r="D139" s="4"/>
      <c r="E139" s="4"/>
      <c r="F139" s="4">
        <f>10/60</f>
        <v>0.16666666666666666</v>
      </c>
      <c r="G139" s="4"/>
    </row>
    <row r="140" spans="1:7" x14ac:dyDescent="0.3">
      <c r="A140" s="2">
        <v>43673</v>
      </c>
      <c r="B140" s="4">
        <f>(14+14+6+12+6+10+8)/60</f>
        <v>1.1666666666666667</v>
      </c>
      <c r="C140" s="4">
        <f>(5+10+4)/60</f>
        <v>0.31666666666666665</v>
      </c>
      <c r="D140" s="4"/>
      <c r="E140" s="4">
        <f>(16+10+12+15+24+9+9)/60</f>
        <v>1.5833333333333333</v>
      </c>
      <c r="F140" s="4">
        <f>(19+30+6+5+9+12)/60</f>
        <v>1.35</v>
      </c>
      <c r="G140" s="4">
        <f>(11+11+10+17)/60</f>
        <v>0.81666666666666665</v>
      </c>
    </row>
    <row r="141" spans="1:7" x14ac:dyDescent="0.3">
      <c r="A141" s="2">
        <v>43674</v>
      </c>
      <c r="B141" s="4">
        <f>(13+9+12+17+7+11+10+12+9)/60</f>
        <v>1.6666666666666667</v>
      </c>
      <c r="C141" s="4">
        <f>(8+14+10+10+6+11)/60</f>
        <v>0.98333333333333328</v>
      </c>
      <c r="D141" s="4"/>
      <c r="E141" s="4">
        <f>(9+7+30+26)/60</f>
        <v>1.2</v>
      </c>
      <c r="F141" s="4">
        <f>(26+15+13+5+13+12+10)/60</f>
        <v>1.5666666666666667</v>
      </c>
      <c r="G141" s="4">
        <f>(5+5+5)/60</f>
        <v>0.25</v>
      </c>
    </row>
    <row r="142" spans="1:7" x14ac:dyDescent="0.3">
      <c r="A142" s="2">
        <v>43675</v>
      </c>
      <c r="B142" s="4">
        <f>(10+7+9)/60</f>
        <v>0.43333333333333335</v>
      </c>
      <c r="C142" s="4">
        <f>(11+5)/60</f>
        <v>0.26666666666666666</v>
      </c>
      <c r="D142" s="4">
        <f>5/60</f>
        <v>8.3333333333333329E-2</v>
      </c>
      <c r="E142" s="4">
        <f>(7+9+16+12+12+16+12+10)/60</f>
        <v>1.5666666666666667</v>
      </c>
      <c r="F142" s="4"/>
      <c r="G142" s="4">
        <f>(23+15+11)/60</f>
        <v>0.81666666666666665</v>
      </c>
    </row>
    <row r="143" spans="1:7" x14ac:dyDescent="0.3">
      <c r="A143" s="2">
        <v>43676</v>
      </c>
      <c r="B143" s="4">
        <f>(14+10+6)/60</f>
        <v>0.5</v>
      </c>
      <c r="C143" s="4">
        <f>(15+16)/60</f>
        <v>0.51666666666666672</v>
      </c>
      <c r="D143" s="4"/>
      <c r="E143" s="4">
        <f>(30+13+10)/60</f>
        <v>0.8833333333333333</v>
      </c>
      <c r="F143" s="4">
        <f>42/60</f>
        <v>0.7</v>
      </c>
      <c r="G143" s="4"/>
    </row>
    <row r="144" spans="1:7" x14ac:dyDescent="0.3">
      <c r="A144" s="2">
        <v>43677</v>
      </c>
      <c r="B144" s="4">
        <f>(19+26+16+13+5)/60</f>
        <v>1.3166666666666667</v>
      </c>
      <c r="C144" s="4">
        <f>(12+5)/60</f>
        <v>0.28333333333333333</v>
      </c>
      <c r="D144" s="4"/>
      <c r="E144" s="4">
        <f>(2+10+7+14+10+10+15)/60</f>
        <v>1.1333333333333333</v>
      </c>
      <c r="F144" s="4">
        <f>(12+8)/60</f>
        <v>0.33333333333333331</v>
      </c>
      <c r="G144" s="4">
        <f>(8+6)/60</f>
        <v>0.23333333333333334</v>
      </c>
    </row>
    <row r="145" spans="1:7" x14ac:dyDescent="0.3">
      <c r="A145" s="2">
        <v>43678</v>
      </c>
      <c r="B145" s="4">
        <f>(12+12+13+8+9+8+34)/60</f>
        <v>1.6</v>
      </c>
      <c r="C145" s="4"/>
      <c r="D145" s="4"/>
      <c r="E145" s="4">
        <f>(19+28)/60</f>
        <v>0.78333333333333333</v>
      </c>
      <c r="F145" s="4">
        <f>(12+24+14+18)/60</f>
        <v>1.1333333333333333</v>
      </c>
      <c r="G145" s="4">
        <f>(15+12+10+24)/60</f>
        <v>1.0166666666666666</v>
      </c>
    </row>
    <row r="146" spans="1:7" x14ac:dyDescent="0.3">
      <c r="A146" s="2">
        <v>43679</v>
      </c>
      <c r="B146" s="4">
        <f>(13+9+11+9+10+14+11)/60</f>
        <v>1.2833333333333334</v>
      </c>
      <c r="C146" s="4">
        <f>(5+7+5+5+7+4)/60</f>
        <v>0.55000000000000004</v>
      </c>
      <c r="D146" s="4"/>
      <c r="E146" s="4">
        <f>(10+13+24)/60</f>
        <v>0.78333333333333333</v>
      </c>
      <c r="F146" s="6">
        <f>(15+11+2+6)/60</f>
        <v>0.56666666666666665</v>
      </c>
      <c r="G146" s="4">
        <f>(25+6)/60</f>
        <v>0.51666666666666672</v>
      </c>
    </row>
    <row r="147" spans="1:7" x14ac:dyDescent="0.3">
      <c r="A147" s="2">
        <v>43680</v>
      </c>
      <c r="B147" s="4">
        <f>(14+15+8+10+5+21+5)/60</f>
        <v>1.3</v>
      </c>
      <c r="C147" s="4"/>
      <c r="D147" s="4">
        <f>15/60</f>
        <v>0.25</v>
      </c>
      <c r="E147" s="4">
        <f>(10+16+20+7+7+14+9+15+8+4+9+14)/60</f>
        <v>2.2166666666666668</v>
      </c>
      <c r="F147" s="4">
        <f>(13+21+19)/60</f>
        <v>0.8833333333333333</v>
      </c>
      <c r="G147" s="4">
        <f>(19+4+10)/60</f>
        <v>0.55000000000000004</v>
      </c>
    </row>
    <row r="148" spans="1:7" x14ac:dyDescent="0.3">
      <c r="A148" s="2">
        <v>43681</v>
      </c>
      <c r="B148" s="4">
        <f>(12+12+15+5+14+85)/60</f>
        <v>2.3833333333333333</v>
      </c>
      <c r="C148" s="4">
        <f>(36+17)/60</f>
        <v>0.8833333333333333</v>
      </c>
      <c r="D148" s="4"/>
      <c r="E148" s="4">
        <f>(14+11+10+15+7+29+14)/60</f>
        <v>1.6666666666666667</v>
      </c>
      <c r="F148" s="4">
        <f>(10+14+8+7)/60</f>
        <v>0.65</v>
      </c>
      <c r="G148" s="4">
        <f>(11+6+10)/60</f>
        <v>0.45</v>
      </c>
    </row>
    <row r="149" spans="1:7" x14ac:dyDescent="0.3">
      <c r="A149" s="2">
        <v>43682</v>
      </c>
      <c r="B149" s="4"/>
      <c r="C149" s="4"/>
      <c r="D149" s="4"/>
      <c r="E149" s="4"/>
      <c r="F149" s="4"/>
      <c r="G149" s="4"/>
    </row>
    <row r="150" spans="1:7" x14ac:dyDescent="0.3">
      <c r="A150" s="2">
        <v>43683</v>
      </c>
      <c r="B150" s="4">
        <f>(5+30+17+8)/60</f>
        <v>1</v>
      </c>
      <c r="C150" s="4">
        <f>(14+7+9)/60</f>
        <v>0.5</v>
      </c>
      <c r="D150" s="4">
        <f>14/60</f>
        <v>0.23333333333333334</v>
      </c>
      <c r="E150" s="4">
        <f>7/60</f>
        <v>0.11666666666666667</v>
      </c>
      <c r="F150" s="4">
        <f>(15+13+11+18+6+6+8)/60</f>
        <v>1.2833333333333334</v>
      </c>
      <c r="G150" s="4">
        <f>(10+10+4+4+10)/60</f>
        <v>0.6333333333333333</v>
      </c>
    </row>
    <row r="151" spans="1:7" x14ac:dyDescent="0.3">
      <c r="A151" s="2">
        <v>43684</v>
      </c>
      <c r="B151" s="4">
        <f>(5+13+10+14+8+10)/60</f>
        <v>1</v>
      </c>
      <c r="C151" s="4">
        <f>(10+13)/60</f>
        <v>0.38333333333333336</v>
      </c>
      <c r="D151" s="4">
        <f>14/60</f>
        <v>0.23333333333333334</v>
      </c>
      <c r="E151" s="4"/>
      <c r="F151" s="4">
        <f>(7+26)/60</f>
        <v>0.55000000000000004</v>
      </c>
      <c r="G151" s="4">
        <f>(13+10)/60</f>
        <v>0.38333333333333336</v>
      </c>
    </row>
    <row r="152" spans="1:7" x14ac:dyDescent="0.3">
      <c r="A152" s="2">
        <v>43685</v>
      </c>
      <c r="B152" s="4"/>
      <c r="C152" s="4"/>
      <c r="D152" s="4"/>
      <c r="E152" s="4"/>
      <c r="F152" s="4"/>
      <c r="G152" s="4"/>
    </row>
    <row r="153" spans="1:7" x14ac:dyDescent="0.3">
      <c r="A153" s="2">
        <v>43686</v>
      </c>
      <c r="B153" s="4"/>
      <c r="C153" s="4"/>
      <c r="D153" s="4"/>
      <c r="E153" s="4"/>
      <c r="F153" s="4"/>
      <c r="G153" s="4"/>
    </row>
    <row r="154" spans="1:7" x14ac:dyDescent="0.3">
      <c r="A154" s="2">
        <v>43687</v>
      </c>
      <c r="B154" s="4"/>
      <c r="C154" s="4"/>
      <c r="D154" s="4"/>
      <c r="E154" s="4"/>
      <c r="F154" s="4"/>
      <c r="G154" s="4"/>
    </row>
    <row r="155" spans="1:7" x14ac:dyDescent="0.3">
      <c r="A155" s="2">
        <v>43688</v>
      </c>
      <c r="B155" s="4">
        <f>(11+16)/60</f>
        <v>0.45</v>
      </c>
      <c r="C155" s="4"/>
      <c r="D155" s="4"/>
      <c r="E155" s="4">
        <f>30/60</f>
        <v>0.5</v>
      </c>
      <c r="F155" s="4"/>
      <c r="G155" s="4">
        <f>37/60</f>
        <v>0.6166666666666667</v>
      </c>
    </row>
    <row r="156" spans="1:7" x14ac:dyDescent="0.3">
      <c r="A156" s="2">
        <v>43689</v>
      </c>
      <c r="B156" s="4">
        <f>14/60</f>
        <v>0.23333333333333334</v>
      </c>
      <c r="C156" s="4">
        <f>(18+4+3+11)/60</f>
        <v>0.6</v>
      </c>
      <c r="D156" s="4"/>
      <c r="E156" s="4"/>
      <c r="F156" s="4">
        <f>(13+13)/60</f>
        <v>0.43333333333333335</v>
      </c>
      <c r="G156" s="4">
        <f>30/60</f>
        <v>0.5</v>
      </c>
    </row>
    <row r="157" spans="1:7" x14ac:dyDescent="0.3">
      <c r="A157" s="2">
        <v>43690</v>
      </c>
      <c r="B157" s="4">
        <f>28/60</f>
        <v>0.46666666666666667</v>
      </c>
      <c r="C157" s="4">
        <f>12/60</f>
        <v>0.2</v>
      </c>
      <c r="D157" s="4"/>
      <c r="E157" s="4"/>
      <c r="F157" s="4"/>
      <c r="G157" s="4">
        <f>(14+8)/60</f>
        <v>0.36666666666666664</v>
      </c>
    </row>
    <row r="158" spans="1:7" x14ac:dyDescent="0.3">
      <c r="A158" s="2">
        <v>43691</v>
      </c>
      <c r="B158" s="4">
        <f>(13+5+24)/60</f>
        <v>0.7</v>
      </c>
      <c r="C158" s="4">
        <f>6/60</f>
        <v>0.1</v>
      </c>
      <c r="D158" s="4"/>
      <c r="E158" s="4">
        <f>(8+6+33+15)/60</f>
        <v>1.0333333333333334</v>
      </c>
      <c r="F158" s="4">
        <f>15/60</f>
        <v>0.25</v>
      </c>
      <c r="G158" s="4">
        <f>(10+10)/60</f>
        <v>0.33333333333333331</v>
      </c>
    </row>
    <row r="159" spans="1:7" x14ac:dyDescent="0.3">
      <c r="A159" s="2">
        <v>43692</v>
      </c>
      <c r="B159" s="4"/>
      <c r="C159" s="4"/>
      <c r="D159" s="4"/>
      <c r="E159" s="4"/>
      <c r="F159" s="4"/>
      <c r="G159" s="4"/>
    </row>
    <row r="160" spans="1:7" x14ac:dyDescent="0.3">
      <c r="A160" s="2">
        <v>43693</v>
      </c>
      <c r="B160" s="4">
        <f>(19+3+35)/60</f>
        <v>0.95</v>
      </c>
      <c r="C160" s="4">
        <f>(17+14+14)/60</f>
        <v>0.75</v>
      </c>
      <c r="D160" s="4"/>
      <c r="E160" s="4"/>
      <c r="F160" s="4"/>
      <c r="G160" s="4">
        <f>(15+10)/60</f>
        <v>0.41666666666666669</v>
      </c>
    </row>
    <row r="161" spans="1:7" x14ac:dyDescent="0.3">
      <c r="A161" s="2">
        <v>43694</v>
      </c>
      <c r="B161" s="4"/>
      <c r="C161" s="4"/>
      <c r="D161" s="4"/>
      <c r="E161" s="4"/>
      <c r="F161" s="4"/>
      <c r="G161" s="4"/>
    </row>
    <row r="162" spans="1:7" x14ac:dyDescent="0.3">
      <c r="A162" s="2">
        <v>43695</v>
      </c>
      <c r="B162" s="4"/>
      <c r="C162" s="4"/>
      <c r="D162" s="4"/>
      <c r="E162" s="4"/>
      <c r="F162" s="4"/>
      <c r="G162" s="4"/>
    </row>
    <row r="163" spans="1:7" x14ac:dyDescent="0.3">
      <c r="A163" s="2">
        <v>43696</v>
      </c>
      <c r="B163" s="4"/>
      <c r="C163" s="4"/>
      <c r="D163" s="4"/>
      <c r="E163" s="4"/>
      <c r="F163" s="4"/>
      <c r="G163" s="4"/>
    </row>
    <row r="164" spans="1:7" x14ac:dyDescent="0.3">
      <c r="A164" s="2">
        <v>43697</v>
      </c>
      <c r="B164" s="4"/>
      <c r="C164" s="4">
        <f>8/60</f>
        <v>0.13333333333333333</v>
      </c>
      <c r="D164" s="4"/>
      <c r="E164" s="4"/>
      <c r="F164" s="4">
        <f>5/60</f>
        <v>8.3333333333333329E-2</v>
      </c>
      <c r="G164" s="4"/>
    </row>
    <row r="165" spans="1:7" x14ac:dyDescent="0.3">
      <c r="A165" s="2">
        <v>43698</v>
      </c>
      <c r="B165" s="4"/>
      <c r="C165" s="4"/>
      <c r="D165" s="4"/>
      <c r="E165" s="4"/>
      <c r="F165" s="4"/>
      <c r="G165" s="4"/>
    </row>
    <row r="166" spans="1:7" x14ac:dyDescent="0.3">
      <c r="A166" s="2">
        <v>43699</v>
      </c>
      <c r="B166" s="4">
        <f>(8+16+7+11)/60</f>
        <v>0.7</v>
      </c>
      <c r="C166" s="4">
        <f>5/60</f>
        <v>8.3333333333333329E-2</v>
      </c>
      <c r="D166" s="4">
        <f>10/60</f>
        <v>0.16666666666666666</v>
      </c>
      <c r="E166" s="4"/>
      <c r="F166" s="4">
        <f>13/60</f>
        <v>0.21666666666666667</v>
      </c>
      <c r="G166" s="4"/>
    </row>
    <row r="167" spans="1:7" x14ac:dyDescent="0.3">
      <c r="A167" s="2">
        <v>43700</v>
      </c>
      <c r="B167" s="4">
        <f>(9+11+6+7)/60</f>
        <v>0.55000000000000004</v>
      </c>
      <c r="C167" s="4">
        <f>6/60</f>
        <v>0.1</v>
      </c>
      <c r="D167" s="4"/>
      <c r="E167" s="4">
        <f>(10+11)/60</f>
        <v>0.35</v>
      </c>
      <c r="F167" s="4"/>
      <c r="G167" s="4"/>
    </row>
    <row r="168" spans="1:7" x14ac:dyDescent="0.3">
      <c r="A168" s="2">
        <v>43701</v>
      </c>
      <c r="B168" s="4"/>
      <c r="C168" s="4"/>
      <c r="D168" s="4"/>
      <c r="E168" s="4"/>
      <c r="F168" s="4"/>
      <c r="G168" s="4"/>
    </row>
    <row r="169" spans="1:7" x14ac:dyDescent="0.3">
      <c r="A169" s="2">
        <v>43702</v>
      </c>
      <c r="B169" s="4">
        <f>10/60</f>
        <v>0.16666666666666666</v>
      </c>
      <c r="C169" s="4"/>
      <c r="D169" s="4"/>
      <c r="E169" s="4">
        <f>17/60</f>
        <v>0.28333333333333333</v>
      </c>
      <c r="F169" s="4"/>
      <c r="G169" s="4">
        <f>(5+15)/60</f>
        <v>0.33333333333333331</v>
      </c>
    </row>
    <row r="170" spans="1:7" x14ac:dyDescent="0.3">
      <c r="A170" s="2">
        <v>43703</v>
      </c>
      <c r="B170" s="4"/>
      <c r="C170" s="4"/>
      <c r="D170" s="4"/>
      <c r="E170" s="4"/>
      <c r="F170" s="4"/>
      <c r="G170" s="4"/>
    </row>
    <row r="171" spans="1:7" x14ac:dyDescent="0.3">
      <c r="A171" s="2">
        <v>43704</v>
      </c>
      <c r="B171" s="4"/>
      <c r="C171" s="4"/>
      <c r="D171" s="4"/>
      <c r="E171" s="4">
        <f>(11+9)/60</f>
        <v>0.33333333333333331</v>
      </c>
      <c r="F171" s="4"/>
      <c r="G171" s="4"/>
    </row>
    <row r="172" spans="1:7" x14ac:dyDescent="0.3">
      <c r="A172" s="2">
        <v>43705</v>
      </c>
      <c r="B172" s="4"/>
      <c r="C172" s="4"/>
      <c r="D172" s="4"/>
      <c r="E172" s="4"/>
      <c r="F172" s="4"/>
      <c r="G172" s="4"/>
    </row>
    <row r="173" spans="1:7" x14ac:dyDescent="0.3">
      <c r="A173" s="2">
        <v>43706</v>
      </c>
      <c r="B173" s="4">
        <f>14/60</f>
        <v>0.23333333333333334</v>
      </c>
      <c r="C173" s="4"/>
      <c r="D173" s="4"/>
      <c r="E173" s="4">
        <f>9/60</f>
        <v>0.15</v>
      </c>
      <c r="F173" s="4"/>
      <c r="G173" s="4"/>
    </row>
    <row r="174" spans="1:7" x14ac:dyDescent="0.3">
      <c r="A174" s="2">
        <v>43707</v>
      </c>
      <c r="B174" s="4"/>
      <c r="C174" s="4"/>
      <c r="D174" s="4"/>
      <c r="E174" s="4"/>
      <c r="F174" s="4"/>
      <c r="G174" s="4"/>
    </row>
    <row r="175" spans="1:7" x14ac:dyDescent="0.3">
      <c r="A175" s="2">
        <v>43708</v>
      </c>
      <c r="B175" s="4"/>
      <c r="C175" s="4"/>
      <c r="D175" s="4"/>
      <c r="E175" s="4"/>
      <c r="F175" s="4"/>
      <c r="G175" s="4"/>
    </row>
    <row r="176" spans="1:7" x14ac:dyDescent="0.3">
      <c r="A176" s="2">
        <v>43709</v>
      </c>
      <c r="B176" s="4">
        <f>(16+12+8)/60</f>
        <v>0.6</v>
      </c>
      <c r="C176" s="4">
        <f>(12+11+12+5)/60</f>
        <v>0.66666666666666663</v>
      </c>
      <c r="D176" s="4">
        <f>(5+8)/60</f>
        <v>0.21666666666666667</v>
      </c>
      <c r="E176" s="4">
        <f>(13+14+10)/60</f>
        <v>0.6166666666666667</v>
      </c>
      <c r="F176" s="4">
        <f>12/60</f>
        <v>0.2</v>
      </c>
      <c r="G176" s="4">
        <f>10/60</f>
        <v>0.16666666666666666</v>
      </c>
    </row>
    <row r="177" spans="1:7" x14ac:dyDescent="0.3">
      <c r="A177" s="2">
        <v>43710</v>
      </c>
      <c r="B177" s="4"/>
      <c r="C177" s="4"/>
      <c r="D177" s="4"/>
      <c r="E177" s="4"/>
      <c r="F177" s="6">
        <f>13/60</f>
        <v>0.21666666666666667</v>
      </c>
      <c r="G177" s="4">
        <f>14/60</f>
        <v>0.23333333333333334</v>
      </c>
    </row>
    <row r="178" spans="1:7" x14ac:dyDescent="0.3">
      <c r="A178" s="2">
        <v>43711</v>
      </c>
      <c r="B178" s="4">
        <f>(7+2+19+10+4+17+13)/60</f>
        <v>1.2</v>
      </c>
      <c r="C178" s="4">
        <f>10/60</f>
        <v>0.16666666666666666</v>
      </c>
      <c r="D178" s="4"/>
      <c r="E178" s="4">
        <f>(25+32+12)/60</f>
        <v>1.1499999999999999</v>
      </c>
      <c r="F178" s="4">
        <f>(13+7+4+8+21)/60</f>
        <v>0.8833333333333333</v>
      </c>
      <c r="G178" s="4">
        <f>(10+7)/60</f>
        <v>0.28333333333333333</v>
      </c>
    </row>
    <row r="179" spans="1:7" x14ac:dyDescent="0.3">
      <c r="A179" s="2">
        <v>43712</v>
      </c>
      <c r="B179" s="4">
        <f>(25+8+17+35+15+4+15)/60</f>
        <v>1.9833333333333334</v>
      </c>
      <c r="C179" s="4">
        <f>9/60</f>
        <v>0.15</v>
      </c>
      <c r="D179" s="4"/>
      <c r="E179" s="4">
        <f>(25+16+14+10)/60</f>
        <v>1.0833333333333333</v>
      </c>
      <c r="F179" s="4"/>
      <c r="G179" s="4">
        <f>(10+9)/60</f>
        <v>0.31666666666666665</v>
      </c>
    </row>
    <row r="180" spans="1:7" x14ac:dyDescent="0.3">
      <c r="A180" s="2">
        <v>43713</v>
      </c>
      <c r="B180" s="4"/>
      <c r="C180" s="4"/>
      <c r="D180" s="4"/>
      <c r="E180" s="4">
        <f>17/60</f>
        <v>0.28333333333333333</v>
      </c>
      <c r="F180" s="4">
        <f>(10+19)/60</f>
        <v>0.48333333333333334</v>
      </c>
      <c r="G180" s="4">
        <f>13/60</f>
        <v>0.21666666666666667</v>
      </c>
    </row>
    <row r="181" spans="1:7" x14ac:dyDescent="0.3">
      <c r="A181" s="2">
        <v>43714</v>
      </c>
      <c r="B181" s="4">
        <f>7/60</f>
        <v>0.11666666666666667</v>
      </c>
      <c r="C181" s="4"/>
      <c r="D181" s="4"/>
      <c r="E181" s="4">
        <f>(3+10)/60</f>
        <v>0.21666666666666667</v>
      </c>
      <c r="F181" s="4">
        <f>6/60</f>
        <v>0.1</v>
      </c>
      <c r="G181" s="4"/>
    </row>
    <row r="182" spans="1:7" x14ac:dyDescent="0.3">
      <c r="A182" s="2">
        <v>43715</v>
      </c>
      <c r="B182" s="4">
        <f>(38+5+8+9+13+16+10+14)/60</f>
        <v>1.8833333333333333</v>
      </c>
      <c r="C182" s="4">
        <f>(14+11+10+13+13)/60</f>
        <v>1.0166666666666666</v>
      </c>
      <c r="D182" s="4"/>
      <c r="E182" s="4">
        <f>(15+13+5+28+10+3)/60</f>
        <v>1.2333333333333334</v>
      </c>
      <c r="F182" s="4">
        <f>(15+12+7+5+10)/60</f>
        <v>0.81666666666666665</v>
      </c>
      <c r="G182" s="4">
        <f>(14+10)/60</f>
        <v>0.4</v>
      </c>
    </row>
    <row r="183" spans="1:7" x14ac:dyDescent="0.3">
      <c r="A183" s="2">
        <v>43716</v>
      </c>
      <c r="B183" s="4">
        <f>(13+4)/60</f>
        <v>0.28333333333333333</v>
      </c>
      <c r="C183" s="4"/>
      <c r="D183" s="4"/>
      <c r="E183" s="4"/>
      <c r="F183" s="4">
        <f>9/60</f>
        <v>0.15</v>
      </c>
      <c r="G183" s="4"/>
    </row>
    <row r="184" spans="1:7" x14ac:dyDescent="0.3">
      <c r="A184" s="2">
        <v>43717</v>
      </c>
      <c r="B184" s="4">
        <f>(11+13+10)/60</f>
        <v>0.56666666666666665</v>
      </c>
      <c r="C184" s="4">
        <f>(12+14)/60</f>
        <v>0.43333333333333335</v>
      </c>
      <c r="D184" s="4"/>
      <c r="E184" s="4">
        <f>(8+6+6+8)/60</f>
        <v>0.46666666666666667</v>
      </c>
      <c r="F184" s="4">
        <f>(17+19+7)/60</f>
        <v>0.71666666666666667</v>
      </c>
      <c r="G184" s="4">
        <f>(14+11+7)/60</f>
        <v>0.53333333333333333</v>
      </c>
    </row>
    <row r="185" spans="1:7" x14ac:dyDescent="0.3">
      <c r="A185" s="2">
        <v>43718</v>
      </c>
      <c r="B185" s="4">
        <f>(11+10+8+16+10+5)/60</f>
        <v>1</v>
      </c>
      <c r="C185" s="4">
        <f>(20+6+22+4+13+10)/60</f>
        <v>1.25</v>
      </c>
      <c r="D185" s="4"/>
      <c r="E185" s="4"/>
      <c r="F185" s="4">
        <f>(3+10+11)/60</f>
        <v>0.4</v>
      </c>
      <c r="G185" s="4"/>
    </row>
    <row r="186" spans="1:7" x14ac:dyDescent="0.3">
      <c r="A186" s="2">
        <v>43719</v>
      </c>
      <c r="B186" s="4">
        <f>12/60</f>
        <v>0.2</v>
      </c>
      <c r="C186" s="4">
        <f>(5+5+7)/60</f>
        <v>0.28333333333333333</v>
      </c>
      <c r="D186" s="4"/>
      <c r="E186" s="4">
        <f>19/60</f>
        <v>0.31666666666666665</v>
      </c>
      <c r="F186" s="4">
        <f>(8+3+12)/60</f>
        <v>0.38333333333333336</v>
      </c>
      <c r="G186" s="4">
        <f>(5+15)/60</f>
        <v>0.33333333333333331</v>
      </c>
    </row>
    <row r="187" spans="1:7" x14ac:dyDescent="0.3">
      <c r="A187" s="2">
        <v>43720</v>
      </c>
      <c r="B187" s="4">
        <f>(14+4+10+13+14+11)/60</f>
        <v>1.1000000000000001</v>
      </c>
      <c r="C187" s="4">
        <f>(13+7+14)/60</f>
        <v>0.56666666666666665</v>
      </c>
      <c r="D187" s="4"/>
      <c r="E187" s="4">
        <f>(30+10)/60</f>
        <v>0.66666666666666663</v>
      </c>
      <c r="F187" s="4">
        <f>(17+10)/60</f>
        <v>0.45</v>
      </c>
      <c r="G187" s="4">
        <f>(13+10+14)/60</f>
        <v>0.6166666666666667</v>
      </c>
    </row>
    <row r="188" spans="1:7" x14ac:dyDescent="0.3">
      <c r="A188" s="2">
        <v>43721</v>
      </c>
      <c r="B188" s="4">
        <f>25/60</f>
        <v>0.41666666666666669</v>
      </c>
      <c r="C188" s="4">
        <f>(25+13+5+22)/60</f>
        <v>1.0833333333333333</v>
      </c>
      <c r="D188" s="4"/>
      <c r="E188" s="4">
        <f>14/60</f>
        <v>0.23333333333333334</v>
      </c>
      <c r="F188" s="4">
        <f>(6+4)/60</f>
        <v>0.16666666666666666</v>
      </c>
      <c r="G188" s="4">
        <f>17/60</f>
        <v>0.28333333333333333</v>
      </c>
    </row>
    <row r="189" spans="1:7" x14ac:dyDescent="0.3">
      <c r="A189" s="2">
        <v>43722</v>
      </c>
      <c r="B189" s="4"/>
      <c r="C189" s="4"/>
      <c r="D189" s="4"/>
      <c r="E189" s="4"/>
      <c r="F189" s="4"/>
      <c r="G189" s="4"/>
    </row>
    <row r="190" spans="1:7" x14ac:dyDescent="0.3">
      <c r="A190" s="2">
        <v>43723</v>
      </c>
      <c r="B190" s="4"/>
      <c r="C190" s="4"/>
      <c r="D190" s="4"/>
      <c r="E190" s="4"/>
      <c r="F190" s="4"/>
      <c r="G190" s="4"/>
    </row>
    <row r="191" spans="1:7" x14ac:dyDescent="0.3">
      <c r="A191" s="2">
        <v>43724</v>
      </c>
      <c r="B191" s="4">
        <f>(50+7)/60</f>
        <v>0.95</v>
      </c>
      <c r="C191" s="7">
        <f>19/60</f>
        <v>0.31666666666666665</v>
      </c>
      <c r="D191" s="4"/>
      <c r="E191" s="4"/>
      <c r="F191" s="4">
        <f>(11+9)/60</f>
        <v>0.33333333333333331</v>
      </c>
      <c r="G191" s="4"/>
    </row>
    <row r="192" spans="1:7" x14ac:dyDescent="0.3">
      <c r="A192" s="2">
        <v>43725</v>
      </c>
      <c r="B192" s="4">
        <f>(6+12+11+21+10)/60</f>
        <v>1</v>
      </c>
      <c r="C192" s="7">
        <f>(14+17)/60</f>
        <v>0.51666666666666672</v>
      </c>
      <c r="D192" s="4">
        <f>(10+8)/60</f>
        <v>0.3</v>
      </c>
      <c r="E192" s="4">
        <f>(16+6+33+22)/60</f>
        <v>1.2833333333333334</v>
      </c>
      <c r="F192" s="4">
        <f>(17+8+9+10)/60</f>
        <v>0.73333333333333328</v>
      </c>
      <c r="G192" s="4">
        <f>(12+20+3)/60</f>
        <v>0.58333333333333337</v>
      </c>
    </row>
    <row r="193" spans="1:7" x14ac:dyDescent="0.3">
      <c r="A193" s="2">
        <v>43726</v>
      </c>
      <c r="B193" s="4"/>
      <c r="C193" s="4"/>
      <c r="D193" s="4"/>
      <c r="E193" s="4"/>
      <c r="F193" s="4"/>
      <c r="G193" s="4"/>
    </row>
    <row r="194" spans="1:7" x14ac:dyDescent="0.3">
      <c r="A194" s="2">
        <v>43727</v>
      </c>
      <c r="B194" s="4">
        <f>(9+15+9+7)/60</f>
        <v>0.66666666666666663</v>
      </c>
      <c r="C194" s="4">
        <f>(13+9+11)/60</f>
        <v>0.55000000000000004</v>
      </c>
      <c r="D194" s="4"/>
      <c r="E194" s="4">
        <f>(10+9+19+23)/60</f>
        <v>1.0166666666666666</v>
      </c>
      <c r="F194" s="4">
        <f>(8+6+12+5)/60</f>
        <v>0.51666666666666672</v>
      </c>
      <c r="G194" s="4">
        <f>10/60</f>
        <v>0.16666666666666666</v>
      </c>
    </row>
    <row r="195" spans="1:7" x14ac:dyDescent="0.3">
      <c r="A195" s="2">
        <v>43728</v>
      </c>
      <c r="B195" s="4">
        <f>9/60</f>
        <v>0.15</v>
      </c>
      <c r="C195" s="4"/>
      <c r="D195" s="4"/>
      <c r="E195" s="4"/>
      <c r="F195" s="4"/>
      <c r="G195" s="4"/>
    </row>
    <row r="196" spans="1:7" x14ac:dyDescent="0.3">
      <c r="A196" s="2">
        <v>43729</v>
      </c>
      <c r="B196" s="4">
        <f>(10+6+5)/60</f>
        <v>0.35</v>
      </c>
      <c r="C196" s="4">
        <f>(15+9+8+9)/60</f>
        <v>0.68333333333333335</v>
      </c>
      <c r="D196" s="4"/>
      <c r="E196" s="4">
        <f>(17+2+21+2)/60</f>
        <v>0.7</v>
      </c>
      <c r="F196" s="4">
        <f>10/60</f>
        <v>0.16666666666666666</v>
      </c>
      <c r="G196" s="4">
        <f>7/60</f>
        <v>0.11666666666666667</v>
      </c>
    </row>
    <row r="197" spans="1:7" x14ac:dyDescent="0.3">
      <c r="A197" s="2">
        <v>43730</v>
      </c>
      <c r="B197" s="4"/>
      <c r="C197" s="4"/>
      <c r="D197" s="4"/>
      <c r="E197" s="4"/>
      <c r="F197" s="4"/>
      <c r="G197" s="4"/>
    </row>
    <row r="198" spans="1:7" x14ac:dyDescent="0.3">
      <c r="A198" s="2">
        <v>43731</v>
      </c>
      <c r="B198" s="4"/>
      <c r="C198" s="4"/>
      <c r="D198" s="4"/>
      <c r="E198" s="4"/>
      <c r="F198" s="4"/>
      <c r="G198" s="4"/>
    </row>
    <row r="199" spans="1:7" x14ac:dyDescent="0.3">
      <c r="A199" s="2">
        <v>43732</v>
      </c>
      <c r="B199" s="4">
        <f>11/60</f>
        <v>0.18333333333333332</v>
      </c>
      <c r="C199" s="4">
        <f>(8+5)/60</f>
        <v>0.21666666666666667</v>
      </c>
      <c r="D199" s="4"/>
      <c r="E199" s="4"/>
      <c r="F199" s="4"/>
      <c r="G199" s="4">
        <f>18/60</f>
        <v>0.3</v>
      </c>
    </row>
    <row r="200" spans="1:7" x14ac:dyDescent="0.3">
      <c r="A200" s="2">
        <v>43733</v>
      </c>
      <c r="B200" s="4"/>
      <c r="C200" s="4">
        <f>8/60</f>
        <v>0.13333333333333333</v>
      </c>
      <c r="D200" s="4"/>
      <c r="E200" s="4"/>
      <c r="F200" s="4"/>
      <c r="G200" s="4"/>
    </row>
    <row r="201" spans="1:7" x14ac:dyDescent="0.3">
      <c r="A201" s="2">
        <v>43734</v>
      </c>
      <c r="B201" s="4">
        <f>(12+12+13+29+12)/60</f>
        <v>1.3</v>
      </c>
      <c r="C201" s="4">
        <f>(16+12+7+24)/60</f>
        <v>0.98333333333333328</v>
      </c>
      <c r="D201" s="4"/>
      <c r="E201" s="4"/>
      <c r="F201" s="4">
        <f>13/60</f>
        <v>0.21666666666666667</v>
      </c>
      <c r="G201" s="4"/>
    </row>
    <row r="202" spans="1:7" x14ac:dyDescent="0.3">
      <c r="A202" s="2">
        <v>43735</v>
      </c>
      <c r="B202" s="4">
        <f>(12+9+4+9)/60</f>
        <v>0.56666666666666665</v>
      </c>
      <c r="C202" s="4"/>
      <c r="D202" s="4"/>
      <c r="E202" s="4"/>
      <c r="F202" s="4"/>
      <c r="G202" s="4"/>
    </row>
    <row r="203" spans="1:7" x14ac:dyDescent="0.3">
      <c r="A203" s="2">
        <v>43736</v>
      </c>
      <c r="B203" s="4">
        <f>16/60</f>
        <v>0.26666666666666666</v>
      </c>
      <c r="C203" s="4">
        <f>7/60</f>
        <v>0.11666666666666667</v>
      </c>
      <c r="D203" s="4"/>
      <c r="E203" s="4"/>
      <c r="F203" s="4">
        <f>10/60</f>
        <v>0.16666666666666666</v>
      </c>
      <c r="G203" s="4"/>
    </row>
    <row r="204" spans="1:7" x14ac:dyDescent="0.3">
      <c r="A204" s="2">
        <v>43737</v>
      </c>
      <c r="B204" s="4">
        <f>(12+10+7+7+4+4+8)/60</f>
        <v>0.8666666666666667</v>
      </c>
      <c r="C204" s="4">
        <f>(11+4+11+10+4+4)/60</f>
        <v>0.73333333333333328</v>
      </c>
      <c r="D204" s="4"/>
      <c r="E204" s="4">
        <f>(11+1+4+10+10+15+5+18)/60</f>
        <v>1.2333333333333334</v>
      </c>
      <c r="F204" s="4">
        <f>(1+18+12+14+16)/60</f>
        <v>1.0166666666666666</v>
      </c>
      <c r="G204" s="4"/>
    </row>
    <row r="205" spans="1:7" x14ac:dyDescent="0.3">
      <c r="A205" s="2">
        <v>43738</v>
      </c>
      <c r="B205" s="4">
        <f>(5+15)/60</f>
        <v>0.33333333333333331</v>
      </c>
      <c r="C205" s="4">
        <f>2/60</f>
        <v>3.3333333333333333E-2</v>
      </c>
      <c r="D205" s="4"/>
      <c r="E205" s="4">
        <f>18/60</f>
        <v>0.3</v>
      </c>
      <c r="F205" s="4">
        <f>(3+15)/60</f>
        <v>0.3</v>
      </c>
      <c r="G205" s="4">
        <f>15/60</f>
        <v>0.25</v>
      </c>
    </row>
    <row r="206" spans="1:7" x14ac:dyDescent="0.3">
      <c r="A206" s="2">
        <v>43739</v>
      </c>
      <c r="B206" s="4">
        <f>(5+10+17+20)/60</f>
        <v>0.8666666666666667</v>
      </c>
      <c r="C206" s="4">
        <f>(14+6+20+13)/60</f>
        <v>0.8833333333333333</v>
      </c>
      <c r="D206" s="4">
        <f>10/60</f>
        <v>0.16666666666666666</v>
      </c>
      <c r="E206" s="4">
        <f>(15+1)/60</f>
        <v>0.26666666666666666</v>
      </c>
      <c r="F206" s="4">
        <f>(10+5+7+13+8+12)/60</f>
        <v>0.91666666666666663</v>
      </c>
      <c r="G206" s="4">
        <f>13/60</f>
        <v>0.21666666666666667</v>
      </c>
    </row>
    <row r="207" spans="1:7" x14ac:dyDescent="0.3">
      <c r="A207" s="2">
        <v>43740</v>
      </c>
      <c r="B207" s="4">
        <f>(3+4+3)/60</f>
        <v>0.16666666666666666</v>
      </c>
      <c r="C207" s="4">
        <f>9/60</f>
        <v>0.15</v>
      </c>
      <c r="D207" s="4"/>
      <c r="E207" s="4"/>
      <c r="F207" s="6">
        <f>17/60</f>
        <v>0.28333333333333333</v>
      </c>
      <c r="G207" s="4"/>
    </row>
    <row r="208" spans="1:7" x14ac:dyDescent="0.3">
      <c r="A208" s="2">
        <v>43741</v>
      </c>
      <c r="B208" s="4">
        <f>2/60</f>
        <v>3.3333333333333333E-2</v>
      </c>
      <c r="C208" s="4"/>
      <c r="D208" s="4"/>
      <c r="E208" s="4"/>
      <c r="F208" s="4"/>
      <c r="G208" s="4">
        <f>10/60</f>
        <v>0.16666666666666666</v>
      </c>
    </row>
    <row r="209" spans="1:7" x14ac:dyDescent="0.3">
      <c r="A209" s="2">
        <v>43742</v>
      </c>
      <c r="B209" s="4">
        <f>(2+14+7)/60</f>
        <v>0.38333333333333336</v>
      </c>
      <c r="C209" s="4">
        <f>17/60</f>
        <v>0.28333333333333333</v>
      </c>
      <c r="D209" s="4">
        <f>9/60</f>
        <v>0.15</v>
      </c>
      <c r="E209" s="4">
        <f>9/60</f>
        <v>0.15</v>
      </c>
      <c r="F209" s="4">
        <f>(12+13+18)/60</f>
        <v>0.71666666666666667</v>
      </c>
      <c r="G209" s="4">
        <f>10/60</f>
        <v>0.16666666666666666</v>
      </c>
    </row>
    <row r="210" spans="1:7" x14ac:dyDescent="0.3">
      <c r="A210" s="2">
        <v>43743</v>
      </c>
      <c r="B210" s="4">
        <f>(16+8+16)/60</f>
        <v>0.66666666666666663</v>
      </c>
      <c r="C210" s="4"/>
      <c r="D210" s="4"/>
      <c r="E210" s="4">
        <f>14/60</f>
        <v>0.23333333333333334</v>
      </c>
      <c r="F210" s="4">
        <f>(5+16+20)/60</f>
        <v>0.68333333333333335</v>
      </c>
      <c r="G210" s="4"/>
    </row>
    <row r="211" spans="1:7" x14ac:dyDescent="0.3">
      <c r="A211" s="2">
        <v>43744</v>
      </c>
      <c r="B211" s="4">
        <f>(10+16+7)/60</f>
        <v>0.55000000000000004</v>
      </c>
      <c r="C211" s="4">
        <f>10/60</f>
        <v>0.16666666666666666</v>
      </c>
      <c r="D211" s="4"/>
      <c r="E211" s="4"/>
      <c r="F211" s="4"/>
      <c r="G211" s="4">
        <f>(11+15+5+9)/60</f>
        <v>0.66666666666666663</v>
      </c>
    </row>
    <row r="212" spans="1:7" x14ac:dyDescent="0.3">
      <c r="A212" s="2">
        <v>43745</v>
      </c>
      <c r="B212" s="4">
        <f>(13+11)/60</f>
        <v>0.4</v>
      </c>
      <c r="C212" s="4"/>
      <c r="D212" s="4"/>
      <c r="E212" s="4">
        <f>(22+14)/60</f>
        <v>0.6</v>
      </c>
      <c r="F212" s="4">
        <f>1/60</f>
        <v>1.6666666666666666E-2</v>
      </c>
      <c r="G212" s="4"/>
    </row>
    <row r="213" spans="1:7" x14ac:dyDescent="0.3">
      <c r="A213" s="2">
        <v>43746</v>
      </c>
      <c r="B213" s="4">
        <f>15/60</f>
        <v>0.25</v>
      </c>
      <c r="C213" s="4">
        <f>(11+5)/60</f>
        <v>0.26666666666666666</v>
      </c>
      <c r="D213" s="4"/>
      <c r="E213" s="4">
        <f>20/60</f>
        <v>0.33333333333333331</v>
      </c>
      <c r="F213" s="4"/>
      <c r="G213" s="4"/>
    </row>
    <row r="214" spans="1:7" x14ac:dyDescent="0.3">
      <c r="A214" s="2">
        <v>43747</v>
      </c>
      <c r="B214" s="4">
        <f>(22+10+13)/60</f>
        <v>0.75</v>
      </c>
      <c r="C214" s="4">
        <f>(17+13)/60</f>
        <v>0.5</v>
      </c>
      <c r="D214" s="4"/>
      <c r="E214" s="4"/>
      <c r="F214" s="4">
        <f>(12+7+14)/60</f>
        <v>0.55000000000000004</v>
      </c>
      <c r="G214" s="4">
        <f>11/60</f>
        <v>0.18333333333333332</v>
      </c>
    </row>
    <row r="215" spans="1:7" x14ac:dyDescent="0.3">
      <c r="A215" s="2">
        <v>43748</v>
      </c>
      <c r="B215" s="4">
        <f>(6+10+5)/60</f>
        <v>0.35</v>
      </c>
      <c r="C215" s="4">
        <f>(15+11)/60</f>
        <v>0.43333333333333335</v>
      </c>
      <c r="D215" s="4"/>
      <c r="E215" s="4">
        <f>6/60</f>
        <v>0.1</v>
      </c>
      <c r="F215" s="4"/>
      <c r="G215" s="4"/>
    </row>
    <row r="216" spans="1:7" x14ac:dyDescent="0.3">
      <c r="A216" s="2">
        <v>43749</v>
      </c>
      <c r="B216" s="4">
        <f>13/60</f>
        <v>0.21666666666666667</v>
      </c>
      <c r="C216" s="4"/>
      <c r="D216" s="4">
        <f>5/60</f>
        <v>8.3333333333333329E-2</v>
      </c>
      <c r="E216" s="4">
        <f>11/60</f>
        <v>0.18333333333333332</v>
      </c>
      <c r="F216" s="4">
        <f>5/60</f>
        <v>8.3333333333333329E-2</v>
      </c>
      <c r="G216" s="4"/>
    </row>
    <row r="217" spans="1:7" x14ac:dyDescent="0.3">
      <c r="A217" s="2">
        <v>43750</v>
      </c>
      <c r="B217" s="4"/>
      <c r="C217" s="4"/>
      <c r="D217" s="4"/>
      <c r="E217" s="4"/>
      <c r="F217" s="4"/>
      <c r="G217" s="4"/>
    </row>
    <row r="218" spans="1:7" x14ac:dyDescent="0.3">
      <c r="A218" s="2">
        <v>43751</v>
      </c>
      <c r="B218" s="4">
        <f>9/60</f>
        <v>0.15</v>
      </c>
      <c r="C218" s="4">
        <f>4/60</f>
        <v>6.6666666666666666E-2</v>
      </c>
      <c r="D218" s="4"/>
      <c r="E218" s="4">
        <f>(21+12)/60</f>
        <v>0.55000000000000004</v>
      </c>
      <c r="F218" s="4">
        <f>(17+18)/60</f>
        <v>0.58333333333333337</v>
      </c>
      <c r="G218" s="4">
        <f>24/60</f>
        <v>0.4</v>
      </c>
    </row>
    <row r="219" spans="1:7" x14ac:dyDescent="0.3">
      <c r="A219" s="2">
        <v>43752</v>
      </c>
      <c r="B219" s="4">
        <f>(10+12+20)/60</f>
        <v>0.7</v>
      </c>
      <c r="C219" s="4">
        <f>(13+10)/60</f>
        <v>0.38333333333333336</v>
      </c>
      <c r="D219" s="4"/>
      <c r="E219" s="4"/>
      <c r="F219" s="4">
        <f>8/60</f>
        <v>0.13333333333333333</v>
      </c>
      <c r="G219" s="4">
        <f>10/60</f>
        <v>0.16666666666666666</v>
      </c>
    </row>
    <row r="220" spans="1:7" x14ac:dyDescent="0.3">
      <c r="A220" s="2">
        <v>43753</v>
      </c>
      <c r="B220" s="4">
        <f>(5+15+12)/60</f>
        <v>0.53333333333333333</v>
      </c>
      <c r="C220" s="4">
        <f>34/60</f>
        <v>0.56666666666666665</v>
      </c>
      <c r="D220" s="4"/>
      <c r="E220" s="4"/>
      <c r="F220" s="4">
        <f>(6+6+10)/60</f>
        <v>0.36666666666666664</v>
      </c>
      <c r="G220" s="4">
        <f>(5+10+14)/60</f>
        <v>0.48333333333333334</v>
      </c>
    </row>
    <row r="221" spans="1:7" x14ac:dyDescent="0.3">
      <c r="A221" s="2">
        <v>43754</v>
      </c>
      <c r="B221" s="4">
        <f>(10+15+6+3+11+6)/60</f>
        <v>0.85</v>
      </c>
      <c r="C221" s="7"/>
      <c r="D221" s="4"/>
      <c r="E221" s="4">
        <f>(11+15+5)/60</f>
        <v>0.51666666666666672</v>
      </c>
      <c r="F221" s="4">
        <f>(10+15)/60</f>
        <v>0.41666666666666669</v>
      </c>
      <c r="G221" s="4">
        <f>8/60</f>
        <v>0.13333333333333333</v>
      </c>
    </row>
    <row r="222" spans="1:7" x14ac:dyDescent="0.3">
      <c r="A222" s="2">
        <v>43755</v>
      </c>
      <c r="B222" s="4">
        <f>(19+8+11+12+6+2)/60</f>
        <v>0.96666666666666667</v>
      </c>
      <c r="C222" s="7">
        <f>(11+12+9)/60</f>
        <v>0.53333333333333333</v>
      </c>
      <c r="D222" s="4"/>
      <c r="E222" s="4">
        <f>6/60</f>
        <v>0.1</v>
      </c>
      <c r="F222" s="4">
        <f>10/60</f>
        <v>0.16666666666666666</v>
      </c>
      <c r="G222" s="4"/>
    </row>
    <row r="223" spans="1:7" x14ac:dyDescent="0.3">
      <c r="A223" s="2">
        <v>43756</v>
      </c>
      <c r="B223" s="4"/>
      <c r="C223" s="4"/>
      <c r="D223" s="4"/>
      <c r="E223" s="4"/>
      <c r="F223" s="4"/>
      <c r="G223" s="4"/>
    </row>
    <row r="224" spans="1:7" x14ac:dyDescent="0.3">
      <c r="A224" s="2">
        <v>43757</v>
      </c>
      <c r="B224" s="4">
        <f>(23+10+15+4)/60</f>
        <v>0.8666666666666667</v>
      </c>
      <c r="C224" s="4">
        <f>(25+17)/60</f>
        <v>0.7</v>
      </c>
      <c r="D224" s="4"/>
      <c r="E224" s="4">
        <f>3/60</f>
        <v>0.05</v>
      </c>
      <c r="F224" s="4">
        <f>15/60</f>
        <v>0.25</v>
      </c>
      <c r="G224" s="4"/>
    </row>
    <row r="225" spans="1:7" x14ac:dyDescent="0.3">
      <c r="A225" s="2">
        <v>43758</v>
      </c>
      <c r="B225" s="4">
        <f>(4+13+8+12)/60</f>
        <v>0.6166666666666667</v>
      </c>
      <c r="C225" s="4">
        <f>(13+8)/60</f>
        <v>0.35</v>
      </c>
      <c r="D225" s="4"/>
      <c r="E225" s="4">
        <f>27/60</f>
        <v>0.45</v>
      </c>
      <c r="F225" s="4">
        <f>(11+10+22+11)/60</f>
        <v>0.9</v>
      </c>
      <c r="G225" s="4">
        <f>(14+13+14)/60</f>
        <v>0.68333333333333335</v>
      </c>
    </row>
    <row r="226" spans="1:7" x14ac:dyDescent="0.3">
      <c r="A226" s="2">
        <v>43759</v>
      </c>
      <c r="B226" s="4">
        <f>10/60</f>
        <v>0.16666666666666666</v>
      </c>
      <c r="C226" s="4">
        <f>(11+15)/60</f>
        <v>0.43333333333333335</v>
      </c>
      <c r="D226" s="4"/>
      <c r="E226" s="4">
        <f>22/60</f>
        <v>0.36666666666666664</v>
      </c>
      <c r="F226" s="4"/>
      <c r="G226" s="4">
        <f>6/60</f>
        <v>0.1</v>
      </c>
    </row>
    <row r="227" spans="1:7" x14ac:dyDescent="0.3">
      <c r="A227" s="2">
        <v>43760</v>
      </c>
      <c r="B227" s="4">
        <f>(5+7+8+6+7+16+12+9)/60</f>
        <v>1.1666666666666667</v>
      </c>
      <c r="C227" s="4">
        <f>(16+7+6+7+14)/60</f>
        <v>0.83333333333333337</v>
      </c>
      <c r="D227" s="4"/>
      <c r="E227" s="4">
        <f>(7+16+3+4+6+4+4+9+9+22+18+12+9+8+9+11+8+16+10+12+2+12)/60</f>
        <v>3.5166666666666666</v>
      </c>
      <c r="F227" s="4">
        <f>(18+15+13)/60</f>
        <v>0.76666666666666672</v>
      </c>
      <c r="G227" s="4">
        <f>(9+15+10)/60</f>
        <v>0.56666666666666665</v>
      </c>
    </row>
    <row r="228" spans="1:7" x14ac:dyDescent="0.3">
      <c r="A228" s="2">
        <v>43761</v>
      </c>
      <c r="B228" s="4">
        <f>(23+19+9+4+2+4+26)/60</f>
        <v>1.45</v>
      </c>
      <c r="C228" s="4">
        <f>(6+15+16+8)/60</f>
        <v>0.75</v>
      </c>
      <c r="D228" s="4">
        <f>17/60</f>
        <v>0.28333333333333333</v>
      </c>
      <c r="E228" s="4">
        <f>(2+9+20)/60</f>
        <v>0.51666666666666672</v>
      </c>
      <c r="F228" s="4">
        <f>45/60</f>
        <v>0.75</v>
      </c>
      <c r="G228" s="4"/>
    </row>
    <row r="229" spans="1:7" x14ac:dyDescent="0.3">
      <c r="A229" s="2">
        <v>43762</v>
      </c>
      <c r="B229" s="4">
        <f>(15+10+3+5)/60</f>
        <v>0.55000000000000004</v>
      </c>
      <c r="C229" s="4">
        <f>9/60</f>
        <v>0.15</v>
      </c>
      <c r="D229" s="4"/>
      <c r="E229" s="4">
        <f>(20+5)/60</f>
        <v>0.41666666666666669</v>
      </c>
      <c r="F229" s="4"/>
      <c r="G229" s="4"/>
    </row>
    <row r="230" spans="1:7" x14ac:dyDescent="0.3">
      <c r="A230" s="2">
        <v>43763</v>
      </c>
      <c r="B230" s="4"/>
      <c r="C230" s="4"/>
      <c r="D230" s="4"/>
      <c r="E230" s="4"/>
      <c r="F230" s="4"/>
      <c r="G230" s="4"/>
    </row>
    <row r="231" spans="1:7" x14ac:dyDescent="0.3">
      <c r="A231" s="2">
        <v>43764</v>
      </c>
      <c r="B231" s="4"/>
      <c r="C231" s="4"/>
      <c r="D231" s="4"/>
      <c r="E231" s="4"/>
      <c r="F231" s="4">
        <f>3/60</f>
        <v>0.05</v>
      </c>
      <c r="G231" s="4"/>
    </row>
    <row r="232" spans="1:7" x14ac:dyDescent="0.3">
      <c r="A232" s="2">
        <v>43765</v>
      </c>
      <c r="B232" s="4">
        <f>(19+14+6+9+14)/60</f>
        <v>1.0333333333333334</v>
      </c>
      <c r="C232" s="4">
        <f>(9+16+14+5)/60</f>
        <v>0.73333333333333328</v>
      </c>
      <c r="D232" s="4">
        <f>10/60</f>
        <v>0.16666666666666666</v>
      </c>
      <c r="E232" s="4">
        <f>(9+4+8)/60</f>
        <v>0.35</v>
      </c>
      <c r="F232" s="4">
        <f>(10+9+2+1)/60</f>
        <v>0.36666666666666664</v>
      </c>
      <c r="G232" s="4">
        <f>16/60</f>
        <v>0.26666666666666666</v>
      </c>
    </row>
    <row r="233" spans="1:7" x14ac:dyDescent="0.3">
      <c r="A233" s="2">
        <v>43766</v>
      </c>
      <c r="B233" s="4">
        <f>(12+10+11+49+10)/60</f>
        <v>1.5333333333333334</v>
      </c>
      <c r="C233" s="4">
        <f>(13+6+9+10+10+1)/60</f>
        <v>0.81666666666666665</v>
      </c>
      <c r="D233" s="4"/>
      <c r="E233" s="4">
        <f>(15+2+15+9+5)/60</f>
        <v>0.76666666666666672</v>
      </c>
      <c r="F233" s="4">
        <f>(9+5+17+9+10)/60</f>
        <v>0.83333333333333337</v>
      </c>
      <c r="G233" s="4"/>
    </row>
    <row r="234" spans="1:7" x14ac:dyDescent="0.3">
      <c r="A234" s="2">
        <v>43767</v>
      </c>
      <c r="B234" s="4">
        <f>(7+21+4+4+6)/60</f>
        <v>0.7</v>
      </c>
      <c r="C234" s="4">
        <f>10/60</f>
        <v>0.16666666666666666</v>
      </c>
      <c r="D234" s="4">
        <f>7/60</f>
        <v>0.11666666666666667</v>
      </c>
      <c r="E234" s="4"/>
      <c r="F234" s="4">
        <f>(6+2+10+10)/60</f>
        <v>0.46666666666666667</v>
      </c>
      <c r="G234" s="4"/>
    </row>
    <row r="235" spans="1:7" x14ac:dyDescent="0.3">
      <c r="A235" s="2">
        <v>43768</v>
      </c>
      <c r="B235" s="4">
        <f>(10+5)/60</f>
        <v>0.25</v>
      </c>
      <c r="C235" s="4">
        <f>14/60</f>
        <v>0.23333333333333334</v>
      </c>
      <c r="D235" s="4"/>
      <c r="E235" s="4">
        <f>(10+12)/60</f>
        <v>0.36666666666666664</v>
      </c>
      <c r="F235" s="4">
        <f>(6+9)/60</f>
        <v>0.25</v>
      </c>
      <c r="G235" s="4"/>
    </row>
    <row r="236" spans="1:7" x14ac:dyDescent="0.3">
      <c r="A236" s="2">
        <v>43769</v>
      </c>
      <c r="B236" s="4">
        <f>5/60</f>
        <v>8.3333333333333329E-2</v>
      </c>
      <c r="C236" s="4"/>
      <c r="D236" s="4"/>
      <c r="E236" s="4">
        <f>11/60</f>
        <v>0.18333333333333332</v>
      </c>
      <c r="F236" s="4">
        <f>9/60</f>
        <v>0.15</v>
      </c>
      <c r="G236" s="4"/>
    </row>
    <row r="237" spans="1:7" x14ac:dyDescent="0.3">
      <c r="A237" s="2">
        <v>43770</v>
      </c>
      <c r="B237" s="4">
        <f>(5+5+3+5)/60</f>
        <v>0.3</v>
      </c>
      <c r="C237" s="4">
        <f>11/60</f>
        <v>0.18333333333333332</v>
      </c>
      <c r="D237" s="4"/>
      <c r="E237" s="4">
        <f>(15+11)/60</f>
        <v>0.43333333333333335</v>
      </c>
      <c r="F237" s="4">
        <f>(15+8+10)/60</f>
        <v>0.55000000000000004</v>
      </c>
      <c r="G237" s="4">
        <f>30/60</f>
        <v>0.5</v>
      </c>
    </row>
    <row r="238" spans="1:7" x14ac:dyDescent="0.3">
      <c r="A238" s="2">
        <v>43771</v>
      </c>
      <c r="B238" s="4">
        <f>(14+5)/60</f>
        <v>0.31666666666666665</v>
      </c>
      <c r="C238" s="4"/>
      <c r="D238" s="4"/>
      <c r="E238" s="4">
        <f>(6+10+19)/60</f>
        <v>0.58333333333333337</v>
      </c>
      <c r="F238" s="4">
        <f>(6+6)/60</f>
        <v>0.2</v>
      </c>
      <c r="G238" s="4"/>
    </row>
    <row r="239" spans="1:7" x14ac:dyDescent="0.3">
      <c r="A239" s="2">
        <v>43772</v>
      </c>
      <c r="B239" s="4">
        <f>(9+10+15+18+6+9+10)/60</f>
        <v>1.2833333333333334</v>
      </c>
      <c r="C239" s="4">
        <f>(8+5+9+12+25+16)/60</f>
        <v>1.25</v>
      </c>
      <c r="D239" s="4"/>
      <c r="E239" s="4">
        <f>12/60</f>
        <v>0.2</v>
      </c>
      <c r="F239" s="4">
        <f>(18+7+5+2)/60</f>
        <v>0.53333333333333333</v>
      </c>
      <c r="G239" s="4">
        <f>(17+9+3)/60</f>
        <v>0.48333333333333334</v>
      </c>
    </row>
    <row r="240" spans="1:7" x14ac:dyDescent="0.3">
      <c r="A240" s="2">
        <v>43773</v>
      </c>
      <c r="B240" s="4">
        <f>(5+11+3)/60</f>
        <v>0.31666666666666665</v>
      </c>
      <c r="C240" s="4">
        <f>15/60</f>
        <v>0.25</v>
      </c>
      <c r="D240" s="4">
        <f>(10+2)/60</f>
        <v>0.2</v>
      </c>
      <c r="E240" s="4"/>
      <c r="F240" s="4">
        <f>(10+8)/60</f>
        <v>0.3</v>
      </c>
      <c r="G240" s="4"/>
    </row>
    <row r="241" spans="1:7" x14ac:dyDescent="0.3">
      <c r="A241" s="2">
        <v>43774</v>
      </c>
      <c r="B241" s="4">
        <f>(14+4+16+5+3+18+29+10)/60</f>
        <v>1.65</v>
      </c>
      <c r="C241" s="4">
        <f>(26+8+17+12)/60</f>
        <v>1.05</v>
      </c>
      <c r="D241" s="4">
        <f>(12+3+10)/60</f>
        <v>0.41666666666666669</v>
      </c>
      <c r="E241" s="4">
        <f>(20+20+12)/60</f>
        <v>0.8666666666666667</v>
      </c>
      <c r="F241" s="4">
        <f>(2+8+10+7+48+35)/60</f>
        <v>1.8333333333333333</v>
      </c>
      <c r="G241" s="4">
        <f>5/60</f>
        <v>8.3333333333333329E-2</v>
      </c>
    </row>
    <row r="242" spans="1:7" x14ac:dyDescent="0.3">
      <c r="A242" s="2">
        <v>43775</v>
      </c>
      <c r="B242" s="4"/>
      <c r="C242" s="4"/>
      <c r="D242" s="4"/>
      <c r="E242" s="4"/>
      <c r="F242" s="4"/>
      <c r="G242" s="4"/>
    </row>
    <row r="243" spans="1:7" x14ac:dyDescent="0.3">
      <c r="A243" s="2">
        <v>43776</v>
      </c>
      <c r="B243" s="4">
        <f>(14+15+4+14+17+14+2)/60</f>
        <v>1.3333333333333333</v>
      </c>
      <c r="C243" s="4">
        <f>14/60</f>
        <v>0.23333333333333334</v>
      </c>
      <c r="D243" s="4"/>
      <c r="E243" s="4"/>
      <c r="F243" s="4">
        <f>(23+17+15+14+15+10+7)/60</f>
        <v>1.6833333333333333</v>
      </c>
      <c r="G243" s="4"/>
    </row>
    <row r="244" spans="1:7" x14ac:dyDescent="0.3">
      <c r="A244" s="2">
        <v>43777</v>
      </c>
      <c r="B244" s="4">
        <f>(12+40)/60</f>
        <v>0.8666666666666667</v>
      </c>
      <c r="C244" s="4">
        <f>(8+8)/60</f>
        <v>0.26666666666666666</v>
      </c>
      <c r="D244" s="4">
        <f>(10+16)/60</f>
        <v>0.43333333333333335</v>
      </c>
      <c r="E244" s="4">
        <f>7/60</f>
        <v>0.11666666666666667</v>
      </c>
      <c r="F244" s="4">
        <f>(13+9)/60</f>
        <v>0.36666666666666664</v>
      </c>
      <c r="G244" s="4"/>
    </row>
    <row r="245" spans="1:7" x14ac:dyDescent="0.3">
      <c r="A245" s="2">
        <v>43778</v>
      </c>
      <c r="B245" s="4">
        <f>(12+20+14+4+6+6+11)/60</f>
        <v>1.2166666666666666</v>
      </c>
      <c r="C245" s="4">
        <f>(20+10+8+6)/60</f>
        <v>0.73333333333333328</v>
      </c>
      <c r="D245" s="4">
        <f>(7+11)/60</f>
        <v>0.3</v>
      </c>
      <c r="E245" s="4">
        <f>11/60</f>
        <v>0.18333333333333332</v>
      </c>
      <c r="F245" s="4">
        <f>(9+2+10+5+6)/60</f>
        <v>0.53333333333333333</v>
      </c>
      <c r="G245" s="4">
        <f>10/60</f>
        <v>0.16666666666666666</v>
      </c>
    </row>
    <row r="246" spans="1:7" x14ac:dyDescent="0.3">
      <c r="A246" s="2">
        <v>43779</v>
      </c>
      <c r="B246" s="4">
        <f>4/60</f>
        <v>6.6666666666666666E-2</v>
      </c>
      <c r="C246" s="4"/>
      <c r="D246" s="4"/>
      <c r="E246" s="4"/>
      <c r="F246" s="4">
        <f>(55+10)/60</f>
        <v>1.0833333333333333</v>
      </c>
      <c r="G246" s="4">
        <f>(26+10)/60</f>
        <v>0.6</v>
      </c>
    </row>
    <row r="247" spans="1:7" x14ac:dyDescent="0.3">
      <c r="A247" s="2">
        <v>43780</v>
      </c>
      <c r="B247" s="4"/>
      <c r="C247" s="4">
        <f>8/60</f>
        <v>0.13333333333333333</v>
      </c>
      <c r="D247" s="4">
        <f>(4+11+10)/60</f>
        <v>0.41666666666666669</v>
      </c>
      <c r="E247" s="4">
        <f>(5+21+23)/60</f>
        <v>0.81666666666666665</v>
      </c>
      <c r="F247" s="4">
        <f>9/60</f>
        <v>0.15</v>
      </c>
      <c r="G247" s="4"/>
    </row>
    <row r="248" spans="1:7" x14ac:dyDescent="0.3">
      <c r="A248" s="2">
        <v>43781</v>
      </c>
      <c r="B248" s="4">
        <f>(11+9+8+18+10+27)/60</f>
        <v>1.3833333333333333</v>
      </c>
      <c r="C248" s="4">
        <f>(24+9+11)/60</f>
        <v>0.73333333333333328</v>
      </c>
      <c r="D248" s="4">
        <f>(9+11)/60</f>
        <v>0.33333333333333331</v>
      </c>
      <c r="E248" s="4"/>
      <c r="F248" s="4">
        <f>(10+5+5)/60</f>
        <v>0.33333333333333331</v>
      </c>
      <c r="G248" s="4">
        <f>12/60</f>
        <v>0.2</v>
      </c>
    </row>
    <row r="249" spans="1:7" x14ac:dyDescent="0.3">
      <c r="A249" s="2">
        <v>43782</v>
      </c>
      <c r="B249" s="4">
        <f>19/60</f>
        <v>0.31666666666666665</v>
      </c>
      <c r="C249" s="4">
        <f>(9+13+9)/60</f>
        <v>0.51666666666666672</v>
      </c>
      <c r="D249" s="4">
        <f>(10+6)/60</f>
        <v>0.26666666666666666</v>
      </c>
      <c r="E249" s="4">
        <f>19/60</f>
        <v>0.31666666666666665</v>
      </c>
      <c r="F249" s="4"/>
      <c r="G249" s="4"/>
    </row>
    <row r="250" spans="1:7" x14ac:dyDescent="0.3">
      <c r="A250" s="2">
        <v>43783</v>
      </c>
      <c r="B250" s="4">
        <f>(18+9)/60</f>
        <v>0.45</v>
      </c>
      <c r="C250" s="4">
        <f>(9+27+10+11+9+6)/60</f>
        <v>1.2</v>
      </c>
      <c r="D250" s="4">
        <f>10/60</f>
        <v>0.16666666666666666</v>
      </c>
      <c r="E250" s="4"/>
      <c r="F250" s="4">
        <f>(17+14+5)/60</f>
        <v>0.6</v>
      </c>
      <c r="G250" s="4">
        <f>5/60</f>
        <v>8.3333333333333329E-2</v>
      </c>
    </row>
    <row r="251" spans="1:7" x14ac:dyDescent="0.3">
      <c r="A251" s="2">
        <v>43784</v>
      </c>
      <c r="B251" s="4">
        <f>(11+9+4+11)/60</f>
        <v>0.58333333333333337</v>
      </c>
      <c r="C251" s="4">
        <f>(2+5)/60</f>
        <v>0.11666666666666667</v>
      </c>
      <c r="D251" s="4"/>
      <c r="E251" s="4">
        <f>9/60</f>
        <v>0.15</v>
      </c>
      <c r="F251" s="4">
        <f>(10+6)/60</f>
        <v>0.26666666666666666</v>
      </c>
      <c r="G251" s="4">
        <f>(5+16)/69</f>
        <v>0.30434782608695654</v>
      </c>
    </row>
    <row r="252" spans="1:7" x14ac:dyDescent="0.3">
      <c r="A252" s="2">
        <v>43785</v>
      </c>
      <c r="B252" s="4">
        <f>(17+13+90+5+19)/60</f>
        <v>2.4</v>
      </c>
      <c r="C252" s="4">
        <f>11/60</f>
        <v>0.18333333333333332</v>
      </c>
      <c r="D252" s="4">
        <f>(6+10+12+3)/60</f>
        <v>0.51666666666666672</v>
      </c>
      <c r="E252" s="4">
        <f>9/60</f>
        <v>0.15</v>
      </c>
      <c r="F252" s="4">
        <f>(12+9+9+8+8+8+7+11+12+12+9+9+12+2+4+10+3+10+11)/60</f>
        <v>2.7666666666666666</v>
      </c>
      <c r="G252" s="4"/>
    </row>
    <row r="253" spans="1:7" x14ac:dyDescent="0.3">
      <c r="A253" s="2">
        <v>43786</v>
      </c>
      <c r="B253" s="4">
        <f>(12+2+12+14+10+19+6+5+5)/60</f>
        <v>1.4166666666666667</v>
      </c>
      <c r="C253" s="4">
        <f>(17+8+14+11+10+17+13+18+13+12)/60</f>
        <v>2.2166666666666668</v>
      </c>
      <c r="D253" s="4">
        <f>(13+10+11+10+8)/60</f>
        <v>0.8666666666666667</v>
      </c>
      <c r="E253" s="4"/>
      <c r="F253" s="4">
        <f>(15+16+30)/60</f>
        <v>1.0166666666666666</v>
      </c>
      <c r="G253" s="4">
        <f>(6+21+15+25+13)/60</f>
        <v>1.3333333333333333</v>
      </c>
    </row>
    <row r="254" spans="1:7" x14ac:dyDescent="0.3">
      <c r="A254" s="2">
        <v>43787</v>
      </c>
      <c r="B254" s="4">
        <f>(19+16+4+65+14+8)/60</f>
        <v>2.1</v>
      </c>
      <c r="C254" s="4">
        <f>(10+5)/60</f>
        <v>0.25</v>
      </c>
      <c r="D254" s="4">
        <f>(10+8+10)/60</f>
        <v>0.46666666666666667</v>
      </c>
      <c r="E254" s="4"/>
      <c r="F254" s="4">
        <f>(25+7+12+7+4+24+12+5+7+14)/60</f>
        <v>1.95</v>
      </c>
      <c r="G254" s="4"/>
    </row>
    <row r="255" spans="1:7" x14ac:dyDescent="0.3">
      <c r="A255" s="2">
        <v>43788</v>
      </c>
      <c r="B255" s="4">
        <f>(9+8+6+18+23+29+24+6+7+9+9+4+6)/60</f>
        <v>2.6333333333333333</v>
      </c>
      <c r="C255" s="4">
        <f>9/60</f>
        <v>0.15</v>
      </c>
      <c r="D255" s="4">
        <f>(8+20+5+3+3+8+5+16+7)/60</f>
        <v>1.25</v>
      </c>
      <c r="E255" s="4"/>
      <c r="F255" s="4">
        <f>(4+12+6+8+6+2+2+20)/60</f>
        <v>1</v>
      </c>
      <c r="G255" s="4">
        <f>(14+7)/60</f>
        <v>0.35</v>
      </c>
    </row>
    <row r="256" spans="1:7" x14ac:dyDescent="0.3">
      <c r="A256" s="2">
        <v>43789</v>
      </c>
      <c r="B256" s="4">
        <f>6/60</f>
        <v>0.1</v>
      </c>
      <c r="C256" s="4">
        <f>7/60</f>
        <v>0.11666666666666667</v>
      </c>
      <c r="D256" s="4">
        <f>(12+5)/60</f>
        <v>0.28333333333333333</v>
      </c>
      <c r="E256" s="4"/>
      <c r="F256" s="4">
        <f>60/60</f>
        <v>1</v>
      </c>
      <c r="G256" s="4"/>
    </row>
    <row r="257" spans="1:7" x14ac:dyDescent="0.3">
      <c r="A257" s="2">
        <v>43790</v>
      </c>
      <c r="B257" s="4">
        <f>(11+5+18+25)/60</f>
        <v>0.98333333333333328</v>
      </c>
      <c r="C257" s="4">
        <f>(17+10+10)/60</f>
        <v>0.6166666666666667</v>
      </c>
      <c r="D257" s="4">
        <f>(20+6)/60</f>
        <v>0.43333333333333335</v>
      </c>
      <c r="E257" s="4"/>
      <c r="F257" s="4">
        <f>(3+6+5+4+6)/60</f>
        <v>0.4</v>
      </c>
      <c r="G257" s="4">
        <f>3/60</f>
        <v>0.05</v>
      </c>
    </row>
    <row r="258" spans="1:7" x14ac:dyDescent="0.3">
      <c r="A258" s="2">
        <v>43791</v>
      </c>
      <c r="B258" s="4">
        <f>(11+4+11+27+10+8+3)/60</f>
        <v>1.2333333333333334</v>
      </c>
      <c r="C258" s="4">
        <f>(5+5)/60</f>
        <v>0.16666666666666666</v>
      </c>
      <c r="D258" s="4"/>
      <c r="E258" s="4">
        <f>(4+8+2+10)/60</f>
        <v>0.4</v>
      </c>
      <c r="F258" s="4">
        <f>(13+5+22+10+15+13+10)/60</f>
        <v>1.4666666666666666</v>
      </c>
      <c r="G258" s="4">
        <f>6/60</f>
        <v>0.1</v>
      </c>
    </row>
    <row r="259" spans="1:7" x14ac:dyDescent="0.3">
      <c r="A259" s="2">
        <v>43792</v>
      </c>
      <c r="B259" s="4"/>
      <c r="C259" s="4"/>
      <c r="D259" s="4"/>
      <c r="E259" s="4"/>
      <c r="F259" s="4"/>
      <c r="G259" s="4"/>
    </row>
    <row r="260" spans="1:7" x14ac:dyDescent="0.3">
      <c r="A260" s="2">
        <v>43793</v>
      </c>
      <c r="B260" s="4">
        <f>(6+2+2+10+4+6)/60</f>
        <v>0.5</v>
      </c>
      <c r="C260" s="4">
        <f>(10+10+7)/60</f>
        <v>0.45</v>
      </c>
      <c r="D260" s="4"/>
      <c r="E260" s="4">
        <f>(10+13)/60</f>
        <v>0.38333333333333336</v>
      </c>
      <c r="F260" s="4">
        <f>(3+6)/60</f>
        <v>0.15</v>
      </c>
      <c r="G260" s="4">
        <f>2/60</f>
        <v>3.3333333333333333E-2</v>
      </c>
    </row>
    <row r="261" spans="1:7" x14ac:dyDescent="0.3">
      <c r="A261" s="2">
        <v>43794</v>
      </c>
      <c r="B261" s="4">
        <f>(17+14+12+3+10+9)/60</f>
        <v>1.0833333333333333</v>
      </c>
      <c r="C261" s="4">
        <f>(16+16+14+10+17+11)/60</f>
        <v>1.4</v>
      </c>
      <c r="D261" s="4">
        <f>(32+38)/60</f>
        <v>1.1666666666666667</v>
      </c>
      <c r="E261" s="4">
        <f>13/60</f>
        <v>0.21666666666666667</v>
      </c>
      <c r="F261" s="4">
        <f>(10+10+11)/60</f>
        <v>0.51666666666666672</v>
      </c>
      <c r="G261" s="4"/>
    </row>
    <row r="262" spans="1:7" x14ac:dyDescent="0.3">
      <c r="A262" s="2">
        <v>43795</v>
      </c>
      <c r="B262" s="4">
        <f>(12+7+23+3+13+7)/60</f>
        <v>1.0833333333333333</v>
      </c>
      <c r="C262" s="4">
        <f>10/60</f>
        <v>0.16666666666666666</v>
      </c>
      <c r="D262" s="4">
        <f>(3+23)/60</f>
        <v>0.43333333333333335</v>
      </c>
      <c r="E262" s="4"/>
      <c r="F262" s="4">
        <f>(10+9+3+4+7+6+7)/60</f>
        <v>0.76666666666666672</v>
      </c>
      <c r="G262" s="4">
        <f>15/60</f>
        <v>0.25</v>
      </c>
    </row>
    <row r="263" spans="1:7" x14ac:dyDescent="0.3">
      <c r="A263" s="2">
        <v>43796</v>
      </c>
      <c r="B263" s="4">
        <f>18/60</f>
        <v>0.3</v>
      </c>
      <c r="C263" s="4"/>
      <c r="D263" s="4">
        <f>(9+20+11)/60</f>
        <v>0.66666666666666663</v>
      </c>
      <c r="E263" s="4"/>
      <c r="F263" s="4">
        <f>(15+15+6+6)/60</f>
        <v>0.7</v>
      </c>
      <c r="G263" s="4"/>
    </row>
    <row r="264" spans="1:7" x14ac:dyDescent="0.3">
      <c r="A264" s="2">
        <v>43797</v>
      </c>
      <c r="B264" s="4">
        <f>(15+35+12+15+9)/60</f>
        <v>1.4333333333333333</v>
      </c>
      <c r="C264" s="4">
        <f>(20+3+8)/60</f>
        <v>0.51666666666666672</v>
      </c>
      <c r="D264" s="4">
        <f>(8+5+15+8)/60</f>
        <v>0.6</v>
      </c>
      <c r="E264" s="4">
        <f>10/60</f>
        <v>0.16666666666666666</v>
      </c>
      <c r="F264" s="4">
        <f>(13+6+12+5+5+6)/60</f>
        <v>0.78333333333333333</v>
      </c>
      <c r="G264" s="4">
        <f>(16+10+4+11)/60</f>
        <v>0.68333333333333335</v>
      </c>
    </row>
    <row r="265" spans="1:7" x14ac:dyDescent="0.3">
      <c r="A265" s="2">
        <v>43798</v>
      </c>
      <c r="B265" s="4">
        <f>(16+9+13+11+5+7+26+5+8+24+5+4)/60</f>
        <v>2.2166666666666668</v>
      </c>
      <c r="C265" s="4">
        <f>7/60</f>
        <v>0.11666666666666667</v>
      </c>
      <c r="D265" s="4">
        <f>(28+10+15)/60</f>
        <v>0.8833333333333333</v>
      </c>
      <c r="E265" s="4"/>
      <c r="F265" s="4">
        <f>(12+4+15+11+11+11+10+13+13+12+15+20+9)/60</f>
        <v>2.6</v>
      </c>
      <c r="G265" s="4">
        <f>10/60</f>
        <v>0.16666666666666666</v>
      </c>
    </row>
    <row r="266" spans="1:7" x14ac:dyDescent="0.3">
      <c r="A266" s="2">
        <v>43799</v>
      </c>
      <c r="B266" s="4">
        <f>(13+15+15+17+5+8+3+70)/60</f>
        <v>2.4333333333333331</v>
      </c>
      <c r="C266" s="4">
        <f>2/60</f>
        <v>3.3333333333333333E-2</v>
      </c>
      <c r="D266" s="4">
        <f>(11+7+14+10+11)/60</f>
        <v>0.8833333333333333</v>
      </c>
      <c r="E266" s="4"/>
      <c r="F266" s="4">
        <f>(6+7+12)/60</f>
        <v>0.41666666666666669</v>
      </c>
      <c r="G266" s="4"/>
    </row>
    <row r="267" spans="1:7" x14ac:dyDescent="0.3">
      <c r="A267" s="2">
        <v>43800</v>
      </c>
      <c r="B267" s="4">
        <f>(13+6+7+5+17+10+16+10+70)/60</f>
        <v>2.5666666666666669</v>
      </c>
      <c r="C267" s="4">
        <f>(13+17+16)/60</f>
        <v>0.76666666666666672</v>
      </c>
      <c r="D267" s="4">
        <f>10/60</f>
        <v>0.16666666666666666</v>
      </c>
      <c r="E267" s="4"/>
      <c r="F267" s="4">
        <f>(10+15+6+15+14)/60</f>
        <v>1</v>
      </c>
      <c r="G267" s="4"/>
    </row>
    <row r="268" spans="1:7" x14ac:dyDescent="0.3">
      <c r="A268" s="2">
        <v>43801</v>
      </c>
      <c r="B268" s="4">
        <f>9/60</f>
        <v>0.15</v>
      </c>
      <c r="C268" s="4"/>
      <c r="D268" s="4">
        <f>14/60</f>
        <v>0.23333333333333334</v>
      </c>
      <c r="E268" s="4"/>
      <c r="F268" s="4">
        <f>(11+10)/60</f>
        <v>0.35</v>
      </c>
      <c r="G268" s="4">
        <f>(18+8+12)/60</f>
        <v>0.6333333333333333</v>
      </c>
    </row>
    <row r="269" spans="1:7" x14ac:dyDescent="0.3">
      <c r="A269" s="2">
        <v>43802</v>
      </c>
      <c r="B269" s="4">
        <f>(11+7+12+4+12)/60</f>
        <v>0.76666666666666672</v>
      </c>
      <c r="C269" s="4">
        <f>9/60</f>
        <v>0.15</v>
      </c>
      <c r="D269" s="4">
        <f>(7+12+10)/60</f>
        <v>0.48333333333333334</v>
      </c>
      <c r="E269" s="4">
        <f>(6+6+12)/60</f>
        <v>0.4</v>
      </c>
      <c r="F269" s="4">
        <f>(3+11)/60</f>
        <v>0.23333333333333334</v>
      </c>
      <c r="G269" s="4"/>
    </row>
    <row r="270" spans="1:7" x14ac:dyDescent="0.3">
      <c r="A270" s="2">
        <v>43803</v>
      </c>
      <c r="B270" s="4"/>
      <c r="C270" s="4"/>
      <c r="D270" s="4"/>
      <c r="E270" s="4"/>
      <c r="F270" s="4"/>
      <c r="G270" s="4"/>
    </row>
    <row r="271" spans="1:7" x14ac:dyDescent="0.3">
      <c r="A271" s="2">
        <v>43804</v>
      </c>
      <c r="B271" s="4">
        <f>16/60</f>
        <v>0.26666666666666666</v>
      </c>
      <c r="C271" s="4"/>
      <c r="D271" s="4">
        <f>15/60</f>
        <v>0.25</v>
      </c>
      <c r="E271" s="4"/>
      <c r="F271" s="4">
        <f>25/60</f>
        <v>0.41666666666666669</v>
      </c>
      <c r="G271" s="4">
        <f>8/60</f>
        <v>0.13333333333333333</v>
      </c>
    </row>
    <row r="272" spans="1:7" x14ac:dyDescent="0.3">
      <c r="A272" s="2">
        <v>43805</v>
      </c>
      <c r="B272" s="4"/>
      <c r="C272" s="4"/>
      <c r="D272" s="4"/>
      <c r="E272" s="4"/>
      <c r="F272" s="4"/>
      <c r="G272" s="4"/>
    </row>
    <row r="273" spans="1:7" x14ac:dyDescent="0.3">
      <c r="A273" s="2">
        <v>43806</v>
      </c>
      <c r="B273" s="4">
        <f>(4+2+2+10+8+12+13+9+10)/60</f>
        <v>1.1666666666666667</v>
      </c>
      <c r="C273" s="4">
        <f>(5+4+14+16)/60</f>
        <v>0.65</v>
      </c>
      <c r="D273" s="4">
        <f>(9+12+5+6+7)/60</f>
        <v>0.65</v>
      </c>
      <c r="E273" s="4"/>
      <c r="F273" s="4">
        <f>(6+5+15+8+5+10+18)/60</f>
        <v>1.1166666666666667</v>
      </c>
      <c r="G273" s="4"/>
    </row>
    <row r="274" spans="1:7" x14ac:dyDescent="0.3">
      <c r="A274" s="2">
        <v>43807</v>
      </c>
      <c r="B274" s="4">
        <f>(4+6+6+15+9+3)/60</f>
        <v>0.71666666666666667</v>
      </c>
      <c r="C274" s="4"/>
      <c r="D274" s="4">
        <f>(7+2)/60</f>
        <v>0.15</v>
      </c>
      <c r="E274" s="4"/>
      <c r="F274" s="4"/>
      <c r="G274" s="4"/>
    </row>
    <row r="275" spans="1:7" x14ac:dyDescent="0.3">
      <c r="A275" s="2">
        <v>43808</v>
      </c>
      <c r="B275" s="4">
        <f>(8+3+11)/60</f>
        <v>0.36666666666666664</v>
      </c>
      <c r="C275" s="4">
        <f>(9+4+2)/60</f>
        <v>0.25</v>
      </c>
      <c r="D275" s="4">
        <f>(10+8)/60</f>
        <v>0.3</v>
      </c>
      <c r="E275" s="4"/>
      <c r="F275" s="4"/>
      <c r="G275" s="4">
        <f>(26+7)/60</f>
        <v>0.55000000000000004</v>
      </c>
    </row>
    <row r="276" spans="1:7" x14ac:dyDescent="0.3">
      <c r="A276" s="2">
        <v>43809</v>
      </c>
      <c r="B276" s="4">
        <f>(4+6+8)/60</f>
        <v>0.3</v>
      </c>
      <c r="C276" s="4">
        <f>(10+6)/60</f>
        <v>0.26666666666666666</v>
      </c>
      <c r="D276" s="4">
        <f>11/60</f>
        <v>0.18333333333333332</v>
      </c>
      <c r="E276" s="4"/>
      <c r="F276" s="4">
        <f>(18+7+3+9)/60</f>
        <v>0.6166666666666667</v>
      </c>
      <c r="G276" s="4"/>
    </row>
    <row r="277" spans="1:7" x14ac:dyDescent="0.3">
      <c r="A277" s="2">
        <v>43810</v>
      </c>
      <c r="B277" s="4">
        <f>(4+15+2+11+4)/60</f>
        <v>0.6</v>
      </c>
      <c r="C277" s="4">
        <f>9/60</f>
        <v>0.15</v>
      </c>
      <c r="D277" s="4">
        <f>(11+5+13)/60</f>
        <v>0.48333333333333334</v>
      </c>
      <c r="E277" s="4"/>
      <c r="F277" s="4">
        <f>(11+13+12)/60</f>
        <v>0.6</v>
      </c>
      <c r="G277" s="4">
        <f>8/60</f>
        <v>0.13333333333333333</v>
      </c>
    </row>
    <row r="278" spans="1:7" x14ac:dyDescent="0.3">
      <c r="A278" s="2">
        <v>43811</v>
      </c>
      <c r="B278" s="4">
        <f>(10+9+6)/60</f>
        <v>0.41666666666666669</v>
      </c>
      <c r="C278" s="4">
        <f>3/60</f>
        <v>0.05</v>
      </c>
      <c r="D278" s="4"/>
      <c r="E278" s="4"/>
      <c r="F278" s="4">
        <f>7/60</f>
        <v>0.11666666666666667</v>
      </c>
      <c r="G278" s="4">
        <f>(7+12)/60</f>
        <v>0.31666666666666665</v>
      </c>
    </row>
    <row r="279" spans="1:7" x14ac:dyDescent="0.3">
      <c r="A279" s="2">
        <v>43812</v>
      </c>
      <c r="B279" s="4"/>
      <c r="C279" s="4"/>
      <c r="D279" s="4"/>
      <c r="E279" s="4"/>
      <c r="F279" s="4">
        <f>13/60</f>
        <v>0.21666666666666667</v>
      </c>
      <c r="G279" s="4"/>
    </row>
    <row r="280" spans="1:7" x14ac:dyDescent="0.3">
      <c r="A280" s="2">
        <v>43813</v>
      </c>
      <c r="B280" s="4">
        <f>(10+13+6+33+6)/60</f>
        <v>1.1333333333333333</v>
      </c>
      <c r="C280" s="4">
        <f>(5+7)/60</f>
        <v>0.2</v>
      </c>
      <c r="D280" s="4">
        <f>(10+11+13+12+5+14+10)/60</f>
        <v>1.25</v>
      </c>
      <c r="E280" s="4">
        <f>15/60</f>
        <v>0.25</v>
      </c>
      <c r="F280" s="4">
        <f>(35+13+28)/60</f>
        <v>1.2666666666666666</v>
      </c>
      <c r="G280" s="4"/>
    </row>
    <row r="281" spans="1:7" x14ac:dyDescent="0.3">
      <c r="A281" s="2">
        <v>43814</v>
      </c>
      <c r="B281" s="4">
        <f>(13+10+8+12+7+6+10)/60</f>
        <v>1.1000000000000001</v>
      </c>
      <c r="C281" s="4">
        <f>24/60</f>
        <v>0.4</v>
      </c>
      <c r="D281" s="4">
        <f>(14+11+11+13)/60</f>
        <v>0.81666666666666665</v>
      </c>
      <c r="E281" s="4"/>
      <c r="F281" s="4">
        <f>(10+6+4+5+4+27)/60</f>
        <v>0.93333333333333335</v>
      </c>
      <c r="G281" s="4"/>
    </row>
    <row r="282" spans="1:7" x14ac:dyDescent="0.3">
      <c r="A282" s="2">
        <v>43815</v>
      </c>
      <c r="B282" s="4">
        <f>(11+12+5+12+11+5)/60</f>
        <v>0.93333333333333335</v>
      </c>
      <c r="C282" s="4">
        <f>(9+9+4)/60</f>
        <v>0.36666666666666664</v>
      </c>
      <c r="D282" s="4">
        <f>(5+6+6+5+13)/60</f>
        <v>0.58333333333333337</v>
      </c>
      <c r="E282" s="4"/>
      <c r="F282" s="4">
        <f>30/60</f>
        <v>0.5</v>
      </c>
      <c r="G282" s="4"/>
    </row>
    <row r="283" spans="1:7" x14ac:dyDescent="0.3">
      <c r="A283" s="2">
        <v>43816</v>
      </c>
      <c r="B283" s="4">
        <f>(5+3+6+11+8+11)/60</f>
        <v>0.73333333333333328</v>
      </c>
      <c r="C283" s="4"/>
      <c r="D283" s="4">
        <f>(11+7+7)/60</f>
        <v>0.41666666666666669</v>
      </c>
      <c r="E283" s="4"/>
      <c r="F283" s="4">
        <f>(15+9+4+14)/60</f>
        <v>0.7</v>
      </c>
      <c r="G283" s="4">
        <f>(23+8)/60</f>
        <v>0.51666666666666672</v>
      </c>
    </row>
    <row r="284" spans="1:7" x14ac:dyDescent="0.3">
      <c r="A284" s="2">
        <v>43817</v>
      </c>
      <c r="B284" s="4">
        <f>8/60</f>
        <v>0.13333333333333333</v>
      </c>
      <c r="C284" s="4"/>
      <c r="D284" s="4"/>
      <c r="E284" s="4"/>
      <c r="F284" s="4"/>
      <c r="G284" s="4"/>
    </row>
    <row r="285" spans="1:7" x14ac:dyDescent="0.3">
      <c r="A285" s="2">
        <v>43818</v>
      </c>
      <c r="B285" s="4"/>
      <c r="C285" s="4"/>
      <c r="D285" s="4"/>
      <c r="E285" s="4"/>
      <c r="F285" s="4"/>
      <c r="G285" s="4"/>
    </row>
    <row r="286" spans="1:7" x14ac:dyDescent="0.3">
      <c r="A286" s="2">
        <v>43819</v>
      </c>
      <c r="B286" s="4"/>
      <c r="C286" s="4"/>
      <c r="D286" s="4"/>
      <c r="E286" s="4"/>
      <c r="F286" s="4"/>
      <c r="G286" s="4"/>
    </row>
    <row r="287" spans="1:7" x14ac:dyDescent="0.3">
      <c r="A287" s="2">
        <v>43820</v>
      </c>
      <c r="B287" s="4">
        <f>(7+16+10+11)/60</f>
        <v>0.73333333333333328</v>
      </c>
      <c r="C287" s="4">
        <f>(16+12)/60</f>
        <v>0.46666666666666667</v>
      </c>
      <c r="D287" s="4">
        <f>(24+8+7)/60</f>
        <v>0.65</v>
      </c>
      <c r="E287" s="4"/>
      <c r="F287" s="4">
        <f>11/60</f>
        <v>0.18333333333333332</v>
      </c>
      <c r="G287" s="4"/>
    </row>
    <row r="288" spans="1:7" x14ac:dyDescent="0.3">
      <c r="A288" s="2">
        <v>43821</v>
      </c>
      <c r="B288" s="4">
        <f>(9+18+15+25+11+15)/60</f>
        <v>1.55</v>
      </c>
      <c r="C288" s="4">
        <f>(2+11+12+7)/60</f>
        <v>0.53333333333333333</v>
      </c>
      <c r="D288" s="4">
        <f>(11+2+7+8+8+7+11+7)/60</f>
        <v>1.0166666666666666</v>
      </c>
      <c r="E288" s="4"/>
      <c r="F288" s="4">
        <f>(11+9+5+14+7+6)/60</f>
        <v>0.8666666666666667</v>
      </c>
      <c r="G288" s="4">
        <f>(28+5)/60</f>
        <v>0.55000000000000004</v>
      </c>
    </row>
    <row r="289" spans="1:7" x14ac:dyDescent="0.3">
      <c r="A289" s="2">
        <v>43822</v>
      </c>
      <c r="B289" s="4">
        <f>(17+6+12+25)/60</f>
        <v>1</v>
      </c>
      <c r="C289" s="4">
        <f>18/60</f>
        <v>0.3</v>
      </c>
      <c r="D289" s="4">
        <f>(12+3)/60</f>
        <v>0.25</v>
      </c>
      <c r="E289" s="4"/>
      <c r="F289" s="4">
        <f>(30+9)/60</f>
        <v>0.65</v>
      </c>
      <c r="G289" s="4">
        <f>10/60</f>
        <v>0.16666666666666666</v>
      </c>
    </row>
    <row r="290" spans="1:7" x14ac:dyDescent="0.3">
      <c r="A290" s="2">
        <v>43823</v>
      </c>
      <c r="B290" s="4">
        <f>(10+5)/60</f>
        <v>0.25</v>
      </c>
      <c r="C290" s="4">
        <f>3/60</f>
        <v>0.05</v>
      </c>
      <c r="D290" s="4"/>
      <c r="E290" s="4"/>
      <c r="F290" s="4">
        <f>10/60</f>
        <v>0.16666666666666666</v>
      </c>
      <c r="G290" s="4">
        <f>5/60</f>
        <v>8.3333333333333329E-2</v>
      </c>
    </row>
    <row r="291" spans="1:7" x14ac:dyDescent="0.3">
      <c r="A291" s="2">
        <v>43824</v>
      </c>
      <c r="B291" s="4">
        <f>(4+2+8+9)/60</f>
        <v>0.38333333333333336</v>
      </c>
      <c r="C291" s="4"/>
      <c r="D291" s="4">
        <f>13/60</f>
        <v>0.21666666666666667</v>
      </c>
      <c r="E291" s="4"/>
      <c r="F291" s="4">
        <f>11/60</f>
        <v>0.18333333333333332</v>
      </c>
      <c r="G291" s="4">
        <f>16/60</f>
        <v>0.26666666666666666</v>
      </c>
    </row>
    <row r="292" spans="1:7" x14ac:dyDescent="0.3">
      <c r="A292" s="2">
        <v>43825</v>
      </c>
      <c r="B292" s="4">
        <f>(12+3+10+14+20+3+9)/60</f>
        <v>1.1833333333333333</v>
      </c>
      <c r="C292" s="4"/>
      <c r="D292" s="4">
        <f>(6+8+5+11+4+20)/60</f>
        <v>0.9</v>
      </c>
      <c r="E292" s="4"/>
      <c r="F292" s="4">
        <f>(13+17+11+13+12+15+15+6+11)/60</f>
        <v>1.8833333333333333</v>
      </c>
      <c r="G292" s="4"/>
    </row>
    <row r="293" spans="1:7" x14ac:dyDescent="0.3">
      <c r="A293" s="2">
        <v>43826</v>
      </c>
      <c r="B293" s="4">
        <f>(5+8+8)/60</f>
        <v>0.35</v>
      </c>
      <c r="C293" s="4">
        <f>(30+8)/60</f>
        <v>0.6333333333333333</v>
      </c>
      <c r="D293" s="4"/>
      <c r="E293" s="4"/>
      <c r="F293" s="4">
        <f>(10+12+8)/60</f>
        <v>0.5</v>
      </c>
      <c r="G293" s="4">
        <f>12/60</f>
        <v>0.2</v>
      </c>
    </row>
    <row r="294" spans="1:7" x14ac:dyDescent="0.3">
      <c r="A294" s="2">
        <v>43827</v>
      </c>
      <c r="B294" s="4">
        <f>(27+10+11+9+7+7+10+6+18)/60</f>
        <v>1.75</v>
      </c>
      <c r="C294" s="4">
        <f>11/60</f>
        <v>0.18333333333333332</v>
      </c>
      <c r="D294" s="4">
        <f>(6+7+6+5+5+6+9+44)/60</f>
        <v>1.4666666666666666</v>
      </c>
      <c r="E294" s="4"/>
      <c r="F294" s="4">
        <f>(10+13+2+6+15+25+15+11+30+9+15)/60</f>
        <v>2.5166666666666666</v>
      </c>
      <c r="G294" s="4"/>
    </row>
    <row r="295" spans="1:7" x14ac:dyDescent="0.3">
      <c r="A295" s="2">
        <v>43828</v>
      </c>
      <c r="B295" s="4">
        <f>(7+6+6+6+11+9+6)/60</f>
        <v>0.85</v>
      </c>
      <c r="C295" s="4">
        <f>15/60</f>
        <v>0.25</v>
      </c>
      <c r="D295" s="4">
        <f>(13+15+14+12+6)/60</f>
        <v>1</v>
      </c>
      <c r="E295" s="4"/>
      <c r="F295" s="4">
        <f>(13+10+10+15+10)/60</f>
        <v>0.96666666666666667</v>
      </c>
      <c r="G295" s="4">
        <f>10/60</f>
        <v>0.16666666666666666</v>
      </c>
    </row>
    <row r="296" spans="1:7" x14ac:dyDescent="0.3">
      <c r="A296" s="2">
        <v>43829</v>
      </c>
      <c r="B296" s="4">
        <f>(10+5)/60</f>
        <v>0.25</v>
      </c>
      <c r="C296" s="4"/>
      <c r="D296" s="4"/>
      <c r="E296" s="4"/>
      <c r="F296" s="4"/>
      <c r="G296" s="4">
        <f>24/60</f>
        <v>0.4</v>
      </c>
    </row>
    <row r="297" spans="1:7" x14ac:dyDescent="0.3">
      <c r="A297" s="2">
        <v>43830</v>
      </c>
      <c r="B297" s="4">
        <f>(7+4+8+6+5+8+3+10+14+11+7+8)/60</f>
        <v>1.5166666666666666</v>
      </c>
      <c r="C297" s="4">
        <f>13/60</f>
        <v>0.21666666666666667</v>
      </c>
      <c r="D297" s="4">
        <f>5/60</f>
        <v>8.3333333333333329E-2</v>
      </c>
      <c r="E297" s="4"/>
      <c r="F297" s="4">
        <f>(3+7)/60</f>
        <v>0.16666666666666666</v>
      </c>
      <c r="G297" s="4">
        <f>3/60</f>
        <v>0.05</v>
      </c>
    </row>
    <row r="298" spans="1:7" x14ac:dyDescent="0.3">
      <c r="A298" s="8">
        <v>43831</v>
      </c>
      <c r="B298" s="4">
        <v>0.6</v>
      </c>
      <c r="C298" s="4">
        <v>0.16666666666666666</v>
      </c>
      <c r="D298" s="4">
        <v>1.0166666666666666</v>
      </c>
      <c r="E298" s="4"/>
      <c r="F298" s="4">
        <v>0.71666666666666667</v>
      </c>
    </row>
    <row r="299" spans="1:7" x14ac:dyDescent="0.3">
      <c r="A299" s="8">
        <v>43832</v>
      </c>
      <c r="B299" s="4">
        <v>0.33333333333333331</v>
      </c>
      <c r="C299" s="4"/>
      <c r="D299" s="4">
        <v>0.13333333333333333</v>
      </c>
      <c r="E299" s="4"/>
      <c r="F299" s="4">
        <v>0.15</v>
      </c>
    </row>
    <row r="300" spans="1:7" x14ac:dyDescent="0.3">
      <c r="A300" s="8">
        <v>43833</v>
      </c>
      <c r="B300" s="4">
        <v>0.1</v>
      </c>
      <c r="C300" s="4">
        <v>0.1</v>
      </c>
      <c r="D300" s="4"/>
      <c r="E300" s="4"/>
      <c r="F300" s="4">
        <v>8.3333333333333329E-2</v>
      </c>
      <c r="G300" s="9">
        <v>0.28333333333333333</v>
      </c>
    </row>
    <row r="301" spans="1:7" x14ac:dyDescent="0.3">
      <c r="A301" s="8">
        <v>43834</v>
      </c>
      <c r="B301" s="4">
        <v>1.3666666666666667</v>
      </c>
      <c r="C301" s="4"/>
      <c r="D301" s="4">
        <v>0.18333333333333332</v>
      </c>
      <c r="E301" s="4"/>
      <c r="F301" s="4">
        <v>0.83333333333333337</v>
      </c>
    </row>
    <row r="302" spans="1:7" x14ac:dyDescent="0.3">
      <c r="A302" s="8">
        <v>43835</v>
      </c>
      <c r="B302" s="4">
        <v>2.1</v>
      </c>
      <c r="C302" s="4">
        <v>0.35</v>
      </c>
      <c r="D302" s="4">
        <v>0.35</v>
      </c>
      <c r="E302" s="4"/>
      <c r="F302" s="4">
        <v>1.4833333333333334</v>
      </c>
      <c r="G302" s="9">
        <v>0.93333333333333335</v>
      </c>
    </row>
    <row r="303" spans="1:7" x14ac:dyDescent="0.3">
      <c r="A303" s="8">
        <v>43836</v>
      </c>
      <c r="B303" s="4">
        <v>2.0666666666666669</v>
      </c>
      <c r="C303" s="4"/>
      <c r="D303" s="4"/>
      <c r="E303" s="4"/>
      <c r="F303" s="4">
        <v>0.83333333333333337</v>
      </c>
      <c r="G303" s="9">
        <v>0.21666666666666667</v>
      </c>
    </row>
    <row r="304" spans="1:7" x14ac:dyDescent="0.3">
      <c r="A304" s="8">
        <v>43837</v>
      </c>
      <c r="B304" s="4">
        <v>8.3333333333333329E-2</v>
      </c>
      <c r="C304" s="4"/>
      <c r="D304" s="4"/>
      <c r="E304" s="4"/>
      <c r="F304" s="4"/>
    </row>
    <row r="305" spans="1:7" x14ac:dyDescent="0.3">
      <c r="A305" s="8">
        <v>43838</v>
      </c>
      <c r="B305" s="4">
        <v>8.3333333333333329E-2</v>
      </c>
      <c r="C305" s="4">
        <v>0.2</v>
      </c>
      <c r="D305" s="4">
        <v>0.16666666666666666</v>
      </c>
      <c r="E305" s="4"/>
      <c r="F305" s="4">
        <v>0.36666666666666664</v>
      </c>
    </row>
    <row r="306" spans="1:7" x14ac:dyDescent="0.3">
      <c r="A306" s="8">
        <v>43839</v>
      </c>
      <c r="B306" s="4">
        <v>6.6666666666666666E-2</v>
      </c>
      <c r="C306" s="4"/>
      <c r="D306" s="4"/>
      <c r="E306" s="4"/>
      <c r="F306" s="4">
        <v>0.13333333333333333</v>
      </c>
    </row>
    <row r="307" spans="1:7" x14ac:dyDescent="0.3">
      <c r="A307" s="8">
        <v>43840</v>
      </c>
      <c r="B307" s="4">
        <v>0.7</v>
      </c>
      <c r="C307" s="4"/>
      <c r="D307" s="4"/>
      <c r="E307" s="4">
        <v>0.13333333333333333</v>
      </c>
      <c r="F307" s="4">
        <v>0.83333333333333337</v>
      </c>
    </row>
    <row r="308" spans="1:7" x14ac:dyDescent="0.3">
      <c r="A308" s="8">
        <v>43841</v>
      </c>
      <c r="B308" s="4">
        <v>1</v>
      </c>
      <c r="C308" s="4">
        <v>0.23333333333333334</v>
      </c>
      <c r="D308" s="4">
        <v>0.5</v>
      </c>
      <c r="E308" s="4">
        <v>0.2</v>
      </c>
      <c r="F308" s="4">
        <v>0.26666666666666666</v>
      </c>
      <c r="G308" s="9">
        <v>3.3333333333333333E-2</v>
      </c>
    </row>
    <row r="309" spans="1:7" x14ac:dyDescent="0.3">
      <c r="A309" s="8">
        <v>43842</v>
      </c>
      <c r="B309" s="4"/>
      <c r="C309" s="4">
        <v>1.3166666666666667</v>
      </c>
      <c r="D309" s="4"/>
      <c r="E309" s="4"/>
      <c r="F309" s="4">
        <v>0.31666666666666665</v>
      </c>
    </row>
    <row r="310" spans="1:7" x14ac:dyDescent="0.3">
      <c r="A310" s="8">
        <v>43843</v>
      </c>
      <c r="B310" s="4">
        <v>0.3</v>
      </c>
      <c r="C310" s="4">
        <v>0.15</v>
      </c>
      <c r="D310" s="4">
        <v>0.2</v>
      </c>
      <c r="E310" s="4"/>
      <c r="F310" s="4">
        <v>0.38333333333333336</v>
      </c>
      <c r="G310" s="9">
        <v>0.13333333333333333</v>
      </c>
    </row>
    <row r="311" spans="1:7" x14ac:dyDescent="0.3">
      <c r="A311" s="8">
        <v>43844</v>
      </c>
      <c r="B311" s="4">
        <v>0.35</v>
      </c>
      <c r="C311" s="4">
        <v>0.33333333333333331</v>
      </c>
      <c r="D311" s="4"/>
      <c r="E311" s="4"/>
      <c r="F311" s="4">
        <v>0.11666666666666667</v>
      </c>
      <c r="G311" s="9">
        <v>0.38333333333333336</v>
      </c>
    </row>
    <row r="312" spans="1:7" x14ac:dyDescent="0.3">
      <c r="A312" s="8">
        <v>43845</v>
      </c>
      <c r="B312" s="4">
        <v>0.45</v>
      </c>
      <c r="C312" s="4">
        <v>0.25</v>
      </c>
      <c r="D312" s="4">
        <v>0.46666666666666667</v>
      </c>
      <c r="E312" s="4"/>
      <c r="F312" s="4">
        <v>0.55000000000000004</v>
      </c>
    </row>
    <row r="313" spans="1:7" x14ac:dyDescent="0.3">
      <c r="A313" s="8">
        <v>43846</v>
      </c>
      <c r="B313" s="4">
        <v>0.5</v>
      </c>
      <c r="C313" s="4">
        <v>0.2</v>
      </c>
      <c r="D313" s="4"/>
      <c r="E313" s="4">
        <v>0.33333333333333331</v>
      </c>
      <c r="F313" s="4">
        <v>0.05</v>
      </c>
      <c r="G313" s="9">
        <v>0.15</v>
      </c>
    </row>
    <row r="314" spans="1:7" x14ac:dyDescent="0.3">
      <c r="A314" s="8">
        <v>43847</v>
      </c>
      <c r="B314" s="4">
        <v>0.91666666666666663</v>
      </c>
      <c r="C314" s="4"/>
      <c r="D314" s="4">
        <v>0.28333333333333333</v>
      </c>
      <c r="E314" s="4">
        <v>0.1</v>
      </c>
      <c r="F314" s="4">
        <v>1.05</v>
      </c>
    </row>
    <row r="315" spans="1:7" x14ac:dyDescent="0.3">
      <c r="A315" s="8">
        <v>43848</v>
      </c>
      <c r="B315" s="4">
        <v>0.6333333333333333</v>
      </c>
      <c r="C315" s="4">
        <v>0.2</v>
      </c>
      <c r="D315" s="4"/>
      <c r="E315" s="4"/>
      <c r="F315" s="4">
        <v>0.21666666666666667</v>
      </c>
    </row>
    <row r="316" spans="1:7" x14ac:dyDescent="0.3">
      <c r="A316" s="8">
        <v>43849</v>
      </c>
      <c r="B316" s="4">
        <v>0.75</v>
      </c>
      <c r="C316" s="4">
        <v>1.0333333333333334</v>
      </c>
      <c r="D316" s="4"/>
      <c r="E316" s="4">
        <v>3.3333333333333333E-2</v>
      </c>
      <c r="F316" s="4">
        <v>0.9</v>
      </c>
      <c r="G316" s="9">
        <v>0.4</v>
      </c>
    </row>
    <row r="317" spans="1:7" x14ac:dyDescent="0.3">
      <c r="A317" s="8">
        <v>43850</v>
      </c>
      <c r="B317" s="4">
        <v>0.18333333333333332</v>
      </c>
      <c r="C317" s="4">
        <v>0.18333333333333332</v>
      </c>
      <c r="D317" s="4"/>
      <c r="E317" s="4">
        <v>0.15</v>
      </c>
      <c r="F317" s="4">
        <v>6.6666666666666666E-2</v>
      </c>
      <c r="G317" s="9">
        <v>0.28333333333333333</v>
      </c>
    </row>
    <row r="318" spans="1:7" x14ac:dyDescent="0.3">
      <c r="A318" s="8">
        <v>43851</v>
      </c>
      <c r="B318" s="4">
        <v>0.28333333333333333</v>
      </c>
      <c r="C318" s="4">
        <v>0.3</v>
      </c>
      <c r="D318" s="4"/>
      <c r="E318" s="4"/>
      <c r="F318" s="4">
        <v>0.51666666666666672</v>
      </c>
      <c r="G318" s="9">
        <v>0.33333333333333331</v>
      </c>
    </row>
    <row r="319" spans="1:7" x14ac:dyDescent="0.3">
      <c r="A319" s="8">
        <v>43852</v>
      </c>
      <c r="B319" s="4">
        <v>0.9</v>
      </c>
      <c r="C319" s="4">
        <v>0.25</v>
      </c>
      <c r="D319" s="4"/>
      <c r="E319" s="4"/>
      <c r="F319" s="4">
        <v>0.51666666666666672</v>
      </c>
      <c r="G319" s="9">
        <v>0.6333333333333333</v>
      </c>
    </row>
    <row r="320" spans="1:7" x14ac:dyDescent="0.3">
      <c r="A320" s="8">
        <v>43853</v>
      </c>
      <c r="B320" s="4">
        <v>0.9</v>
      </c>
      <c r="C320" s="4">
        <v>0.45</v>
      </c>
      <c r="D320" s="4"/>
      <c r="E320" s="4"/>
      <c r="F320" s="4">
        <v>0.28333333333333333</v>
      </c>
    </row>
    <row r="321" spans="1:7" x14ac:dyDescent="0.3">
      <c r="A321" s="8">
        <v>43854</v>
      </c>
      <c r="B321" s="4">
        <v>0.3</v>
      </c>
      <c r="C321" s="4">
        <v>0.35</v>
      </c>
      <c r="D321" s="4"/>
      <c r="E321" s="4">
        <v>0.81666666666666665</v>
      </c>
      <c r="F321" s="4"/>
      <c r="G321" s="9">
        <v>0.18333333333333332</v>
      </c>
    </row>
    <row r="322" spans="1:7" x14ac:dyDescent="0.3">
      <c r="A322" s="8">
        <v>43855</v>
      </c>
      <c r="B322" s="4">
        <v>0.91666666666666663</v>
      </c>
      <c r="C322" s="4">
        <v>0.7</v>
      </c>
      <c r="D322" s="4"/>
      <c r="E322" s="4">
        <v>0.51666666666666672</v>
      </c>
      <c r="F322" s="4"/>
      <c r="G322" s="9">
        <v>0.45</v>
      </c>
    </row>
    <row r="323" spans="1:7" x14ac:dyDescent="0.3">
      <c r="A323" s="8">
        <v>43856</v>
      </c>
      <c r="B323" s="4">
        <v>1.5666666666666667</v>
      </c>
      <c r="C323" s="4">
        <v>0.41666666666666669</v>
      </c>
      <c r="D323" s="4"/>
      <c r="E323" s="4"/>
      <c r="F323" s="4">
        <v>1.7833333333333334</v>
      </c>
      <c r="G323" s="9">
        <v>0.58333333333333337</v>
      </c>
    </row>
    <row r="324" spans="1:7" x14ac:dyDescent="0.3">
      <c r="A324" s="8">
        <v>43857</v>
      </c>
      <c r="B324" s="4">
        <v>0.98333333333333328</v>
      </c>
      <c r="C324" s="4"/>
      <c r="D324" s="4"/>
      <c r="E324" s="4"/>
      <c r="F324" s="4">
        <v>1.2166666666666666</v>
      </c>
    </row>
    <row r="325" spans="1:7" x14ac:dyDescent="0.3">
      <c r="A325" s="8">
        <v>43858</v>
      </c>
      <c r="B325" s="4">
        <v>0.56666666666666665</v>
      </c>
      <c r="C325" s="4">
        <v>0.05</v>
      </c>
      <c r="D325" s="4">
        <v>0.13333333333333333</v>
      </c>
      <c r="E325" s="4">
        <v>0.25</v>
      </c>
      <c r="F325" s="4">
        <v>0.55000000000000004</v>
      </c>
    </row>
    <row r="326" spans="1:7" x14ac:dyDescent="0.3">
      <c r="A326" s="8">
        <v>43859</v>
      </c>
      <c r="B326" s="4">
        <v>0.6333333333333333</v>
      </c>
      <c r="C326" s="4"/>
      <c r="D326" s="4">
        <v>0.15</v>
      </c>
      <c r="E326" s="4"/>
      <c r="F326" s="4">
        <v>0.26666666666666666</v>
      </c>
      <c r="G326" s="9">
        <v>0.16666666666666666</v>
      </c>
    </row>
    <row r="327" spans="1:7" x14ac:dyDescent="0.3">
      <c r="A327" s="8">
        <v>43860</v>
      </c>
      <c r="B327" s="4"/>
      <c r="C327" s="4"/>
      <c r="D327" s="4"/>
      <c r="E327" s="4"/>
      <c r="F327" s="4"/>
    </row>
    <row r="328" spans="1:7" x14ac:dyDescent="0.3">
      <c r="A328" s="8">
        <v>43861</v>
      </c>
      <c r="B328" s="4"/>
      <c r="C328" s="4"/>
      <c r="D328" s="4"/>
      <c r="E328" s="4"/>
      <c r="F328" s="4"/>
    </row>
    <row r="329" spans="1:7" x14ac:dyDescent="0.3">
      <c r="A329" s="8">
        <v>43862</v>
      </c>
    </row>
    <row r="330" spans="1:7" x14ac:dyDescent="0.3">
      <c r="A330" s="8">
        <v>43863</v>
      </c>
    </row>
    <row r="331" spans="1:7" x14ac:dyDescent="0.3">
      <c r="A331" s="8">
        <v>43864</v>
      </c>
      <c r="B331" s="9">
        <v>1.3833333333333333</v>
      </c>
      <c r="C331" s="9">
        <v>0.53333333333333333</v>
      </c>
      <c r="E331" s="9">
        <v>0.3</v>
      </c>
      <c r="F331" s="9">
        <v>1.4333333333333333</v>
      </c>
      <c r="G331" s="9">
        <v>8.3333333333333329E-2</v>
      </c>
    </row>
    <row r="332" spans="1:7" x14ac:dyDescent="0.3">
      <c r="A332" s="8">
        <v>43865</v>
      </c>
      <c r="B332" s="9">
        <v>1.1333333333333333</v>
      </c>
      <c r="C332" s="9">
        <v>0.96666666666666667</v>
      </c>
      <c r="F332" s="9">
        <v>1.05</v>
      </c>
    </row>
    <row r="333" spans="1:7" x14ac:dyDescent="0.3">
      <c r="A333" s="8">
        <v>43866</v>
      </c>
      <c r="B333" s="9">
        <v>1.4333333333333333</v>
      </c>
      <c r="C333" s="9">
        <v>0.53333333333333333</v>
      </c>
      <c r="F333" s="9">
        <v>1.4833333333333334</v>
      </c>
    </row>
    <row r="334" spans="1:7" x14ac:dyDescent="0.3">
      <c r="A334" s="8">
        <v>43867</v>
      </c>
      <c r="B334" s="9">
        <v>1.25</v>
      </c>
      <c r="C334" s="9">
        <v>0.66666666666666663</v>
      </c>
      <c r="D334" s="9">
        <v>0.11666666666666667</v>
      </c>
      <c r="F334" s="9">
        <v>1.2333333333333334</v>
      </c>
    </row>
    <row r="335" spans="1:7" x14ac:dyDescent="0.3">
      <c r="A335" s="8">
        <v>43868</v>
      </c>
    </row>
    <row r="336" spans="1:7" x14ac:dyDescent="0.3">
      <c r="A336" s="8">
        <v>43869</v>
      </c>
      <c r="D336" s="9">
        <v>0.3</v>
      </c>
      <c r="F336" s="9">
        <v>0.2</v>
      </c>
      <c r="G336" s="9">
        <v>0.21666666666666667</v>
      </c>
    </row>
    <row r="337" spans="1:7" x14ac:dyDescent="0.3">
      <c r="A337" s="8">
        <v>43870</v>
      </c>
      <c r="B337" s="9">
        <v>2.5333333333333332</v>
      </c>
      <c r="C337" s="9">
        <v>1.0333333333333334</v>
      </c>
      <c r="D337" s="9">
        <v>0.1</v>
      </c>
      <c r="F337" s="9">
        <v>2.1666666666666665</v>
      </c>
      <c r="G337" s="9">
        <v>0.6333333333333333</v>
      </c>
    </row>
    <row r="338" spans="1:7" x14ac:dyDescent="0.3">
      <c r="A338" s="8">
        <v>43871</v>
      </c>
      <c r="B338" s="9">
        <v>1.35</v>
      </c>
      <c r="E338" s="9">
        <v>1.0333333333333334</v>
      </c>
      <c r="F338" s="9">
        <v>0.76666666666666672</v>
      </c>
    </row>
    <row r="339" spans="1:7" x14ac:dyDescent="0.3">
      <c r="A339" s="8">
        <v>43872</v>
      </c>
      <c r="B339" s="9">
        <v>0.56666666666666665</v>
      </c>
      <c r="F339" s="9">
        <v>0.5</v>
      </c>
    </row>
    <row r="340" spans="1:7" x14ac:dyDescent="0.3">
      <c r="A340" s="8">
        <v>43873</v>
      </c>
      <c r="B340" s="9">
        <v>0.91666666666666663</v>
      </c>
      <c r="C340" s="9">
        <v>0.16666666666666666</v>
      </c>
      <c r="E340" s="9">
        <v>0.36666666666666664</v>
      </c>
      <c r="F340" s="9">
        <v>0.65</v>
      </c>
      <c r="G340" s="9">
        <v>0.2</v>
      </c>
    </row>
    <row r="341" spans="1:7" x14ac:dyDescent="0.3">
      <c r="A341" s="8">
        <v>43874</v>
      </c>
    </row>
    <row r="342" spans="1:7" x14ac:dyDescent="0.3">
      <c r="A342" s="8">
        <v>43875</v>
      </c>
      <c r="B342" s="9">
        <v>0.6</v>
      </c>
      <c r="C342" s="9">
        <v>0.16666666666666666</v>
      </c>
      <c r="F342" s="9">
        <v>0.3</v>
      </c>
      <c r="G342" s="9">
        <v>0.18333333333333332</v>
      </c>
    </row>
    <row r="343" spans="1:7" x14ac:dyDescent="0.3">
      <c r="A343" s="8">
        <v>43876</v>
      </c>
      <c r="B343" s="9">
        <v>0.9</v>
      </c>
      <c r="F343" s="9">
        <v>0.48333333333333334</v>
      </c>
      <c r="G343" s="9">
        <v>0.2</v>
      </c>
    </row>
    <row r="344" spans="1:7" x14ac:dyDescent="0.3">
      <c r="A344" s="8">
        <v>43877</v>
      </c>
      <c r="B344" s="9">
        <v>0.75</v>
      </c>
      <c r="D344" s="9">
        <v>0.26666666666666666</v>
      </c>
      <c r="E344" s="9">
        <v>0.2</v>
      </c>
      <c r="F344" s="9">
        <v>0.46666666666666667</v>
      </c>
      <c r="G344" s="9">
        <v>0.73333333333333328</v>
      </c>
    </row>
    <row r="345" spans="1:7" x14ac:dyDescent="0.3">
      <c r="A345" s="8">
        <v>43878</v>
      </c>
      <c r="B345" s="9">
        <v>0.73333333333333328</v>
      </c>
      <c r="F345" s="9">
        <v>1.05</v>
      </c>
      <c r="G345" s="9">
        <v>0.53333333333333333</v>
      </c>
    </row>
    <row r="346" spans="1:7" x14ac:dyDescent="0.3">
      <c r="A346" s="8">
        <v>43879</v>
      </c>
    </row>
    <row r="347" spans="1:7" x14ac:dyDescent="0.3">
      <c r="A347" s="8">
        <v>43880</v>
      </c>
      <c r="B347" s="9">
        <v>0.91666666666666663</v>
      </c>
      <c r="C347" s="9">
        <v>0.31666666666666665</v>
      </c>
      <c r="D347" s="9">
        <v>0.18333333333333332</v>
      </c>
      <c r="E347" s="9">
        <v>0.16666666666666666</v>
      </c>
      <c r="F347" s="9">
        <v>0.36666666666666664</v>
      </c>
      <c r="G347" s="9">
        <v>0.28333333333333333</v>
      </c>
    </row>
    <row r="348" spans="1:7" x14ac:dyDescent="0.3">
      <c r="A348" s="8">
        <v>43881</v>
      </c>
      <c r="G348" s="9">
        <v>0.15</v>
      </c>
    </row>
    <row r="349" spans="1:7" x14ac:dyDescent="0.3">
      <c r="A349" s="8">
        <v>43882</v>
      </c>
      <c r="B349" s="9">
        <v>0.83333333333333337</v>
      </c>
      <c r="C349" s="9">
        <v>0.6</v>
      </c>
      <c r="F349" s="9">
        <v>0.7</v>
      </c>
      <c r="G349" s="9">
        <v>8.3333333333333329E-2</v>
      </c>
    </row>
    <row r="350" spans="1:7" x14ac:dyDescent="0.3">
      <c r="A350" s="8">
        <v>43883</v>
      </c>
    </row>
    <row r="351" spans="1:7" x14ac:dyDescent="0.3">
      <c r="A351" s="8">
        <v>43884</v>
      </c>
      <c r="B351" s="9">
        <v>1.1166666666666667</v>
      </c>
      <c r="C351" s="9">
        <v>0.33333333333333331</v>
      </c>
      <c r="F351" s="9">
        <v>1.6333333333333333</v>
      </c>
      <c r="G351" s="9">
        <v>0.1</v>
      </c>
    </row>
    <row r="352" spans="1:7" x14ac:dyDescent="0.3">
      <c r="A352" s="8">
        <v>43885</v>
      </c>
      <c r="B352" s="9">
        <v>0.85</v>
      </c>
      <c r="C352" s="9">
        <v>8.3333333333333329E-2</v>
      </c>
      <c r="E352" s="9">
        <v>0.33333333333333331</v>
      </c>
      <c r="F352" s="9">
        <v>0.56666666666666665</v>
      </c>
    </row>
    <row r="353" spans="1:7" x14ac:dyDescent="0.3">
      <c r="A353" s="8">
        <v>43886</v>
      </c>
      <c r="E353" s="9">
        <v>0.43333333333333335</v>
      </c>
      <c r="F353" s="9">
        <v>0.51666666666666672</v>
      </c>
      <c r="G353" s="9">
        <v>0.53333333333333333</v>
      </c>
    </row>
    <row r="354" spans="1:7" x14ac:dyDescent="0.3">
      <c r="A354" s="8">
        <v>43887</v>
      </c>
    </row>
    <row r="355" spans="1:7" x14ac:dyDescent="0.3">
      <c r="A355" s="8">
        <v>43888</v>
      </c>
      <c r="B355" s="9">
        <v>0.33333333333333331</v>
      </c>
      <c r="C355" s="9">
        <v>0.21666666666666667</v>
      </c>
      <c r="E355" s="9">
        <v>0.21666666666666667</v>
      </c>
    </row>
    <row r="356" spans="1:7" x14ac:dyDescent="0.3">
      <c r="A356" s="8">
        <v>43889</v>
      </c>
      <c r="B356" s="9">
        <v>1</v>
      </c>
      <c r="C356" s="9">
        <v>3.3333333333333333E-2</v>
      </c>
      <c r="F356" s="9">
        <v>0.38333333333333336</v>
      </c>
      <c r="G356" s="9">
        <v>0.13333333333333333</v>
      </c>
    </row>
    <row r="357" spans="1:7" x14ac:dyDescent="0.3">
      <c r="A357" s="8">
        <v>43890</v>
      </c>
      <c r="B357" s="9">
        <v>0.33333333333333331</v>
      </c>
      <c r="C357" s="9">
        <v>0.75</v>
      </c>
      <c r="D357" s="9">
        <v>0.51666666666666672</v>
      </c>
      <c r="F357" s="9">
        <v>1.8166666666666667</v>
      </c>
      <c r="G357" s="9">
        <v>0.28333333333333333</v>
      </c>
    </row>
    <row r="358" spans="1:7" x14ac:dyDescent="0.3">
      <c r="A358" s="8">
        <v>43891</v>
      </c>
      <c r="B358" s="9">
        <v>0.1</v>
      </c>
      <c r="C358" s="9">
        <v>0.51666666666666672</v>
      </c>
      <c r="D358" s="9">
        <v>0.1</v>
      </c>
      <c r="F358" s="9">
        <v>0.11666666666666667</v>
      </c>
    </row>
    <row r="359" spans="1:7" x14ac:dyDescent="0.3">
      <c r="A359" s="8">
        <v>43892</v>
      </c>
    </row>
    <row r="360" spans="1:7" x14ac:dyDescent="0.3">
      <c r="A360" s="8">
        <v>43893</v>
      </c>
    </row>
    <row r="361" spans="1:7" x14ac:dyDescent="0.3">
      <c r="A361" s="8">
        <v>43894</v>
      </c>
    </row>
    <row r="362" spans="1:7" x14ac:dyDescent="0.3">
      <c r="A362" s="8">
        <v>43895</v>
      </c>
    </row>
    <row r="363" spans="1:7" x14ac:dyDescent="0.3">
      <c r="A363" s="8">
        <v>43896</v>
      </c>
      <c r="B363" s="9">
        <v>0.95</v>
      </c>
      <c r="C363" s="9">
        <v>0.28333333333333333</v>
      </c>
      <c r="E363" s="9">
        <v>0.26666666666666666</v>
      </c>
      <c r="F363" s="9">
        <v>0.71666666666666667</v>
      </c>
      <c r="G363" s="9">
        <v>1.0666666666666667</v>
      </c>
    </row>
    <row r="364" spans="1:7" x14ac:dyDescent="0.3">
      <c r="A364" s="8">
        <v>43897</v>
      </c>
      <c r="B364" s="9">
        <v>0.6</v>
      </c>
      <c r="C364" s="9">
        <v>0.16666666666666666</v>
      </c>
      <c r="D364" s="9">
        <v>0.45</v>
      </c>
      <c r="F364" s="9">
        <v>0.7</v>
      </c>
    </row>
    <row r="365" spans="1:7" x14ac:dyDescent="0.3">
      <c r="A365" s="8">
        <v>43898</v>
      </c>
      <c r="B365" s="9">
        <v>2.3833333333333333</v>
      </c>
      <c r="C365" s="9">
        <v>0.4</v>
      </c>
      <c r="D365" s="9">
        <v>0.2</v>
      </c>
      <c r="F365" s="9">
        <v>2.6166666666666667</v>
      </c>
      <c r="G365" s="9">
        <v>1.4833333333333334</v>
      </c>
    </row>
    <row r="366" spans="1:7" x14ac:dyDescent="0.3">
      <c r="A366" s="8">
        <v>43899</v>
      </c>
      <c r="B366" s="9">
        <v>1.4333333333333333</v>
      </c>
      <c r="D366" s="9">
        <v>0.41666666666666669</v>
      </c>
      <c r="F366" s="9">
        <v>1.1000000000000001</v>
      </c>
      <c r="G366" s="9">
        <v>0.11666666666666667</v>
      </c>
    </row>
    <row r="367" spans="1:7" x14ac:dyDescent="0.3">
      <c r="A367" s="8">
        <v>43900</v>
      </c>
      <c r="D367" s="9">
        <v>0.11666666666666667</v>
      </c>
    </row>
    <row r="368" spans="1:7" x14ac:dyDescent="0.3">
      <c r="A368" s="8">
        <v>43901</v>
      </c>
      <c r="B368" s="9">
        <v>1.2833333333333334</v>
      </c>
      <c r="C368" s="9">
        <v>0.16666666666666666</v>
      </c>
      <c r="F368" s="9">
        <v>0.8666666666666667</v>
      </c>
      <c r="G368" s="9">
        <v>0.18333333333333332</v>
      </c>
    </row>
    <row r="369" spans="1:7" x14ac:dyDescent="0.3">
      <c r="A369" s="8">
        <v>43902</v>
      </c>
      <c r="B369" s="9">
        <v>0.4</v>
      </c>
      <c r="F369" s="9">
        <v>0.16666666666666666</v>
      </c>
      <c r="G369" s="9">
        <v>0.41666666666666669</v>
      </c>
    </row>
    <row r="370" spans="1:7" x14ac:dyDescent="0.3">
      <c r="A370" s="8">
        <v>43903</v>
      </c>
    </row>
    <row r="371" spans="1:7" x14ac:dyDescent="0.3">
      <c r="A371" s="8">
        <v>43904</v>
      </c>
      <c r="B371" s="9">
        <v>0.91666666666666663</v>
      </c>
      <c r="C371" s="9">
        <v>0.76666666666666672</v>
      </c>
      <c r="F371" s="9">
        <v>1.5833333333333333</v>
      </c>
      <c r="G371" s="9">
        <v>0.55000000000000004</v>
      </c>
    </row>
    <row r="372" spans="1:7" x14ac:dyDescent="0.3">
      <c r="A372" s="8">
        <v>43905</v>
      </c>
      <c r="B372" s="9">
        <v>1.9833333333333334</v>
      </c>
      <c r="C372" s="9">
        <v>1.1666666666666667</v>
      </c>
      <c r="D372" s="9">
        <v>0.46666666666666667</v>
      </c>
      <c r="F372" s="9">
        <v>1.5166666666666666</v>
      </c>
      <c r="G372" s="9">
        <v>0.31666666666666665</v>
      </c>
    </row>
    <row r="373" spans="1:7" x14ac:dyDescent="0.3">
      <c r="A373" s="8">
        <v>43906</v>
      </c>
      <c r="B373" s="9">
        <v>0.26666666666666666</v>
      </c>
      <c r="C373" s="9">
        <v>0.43333333333333335</v>
      </c>
      <c r="F373" s="9">
        <v>0.6166666666666667</v>
      </c>
    </row>
    <row r="374" spans="1:7" x14ac:dyDescent="0.3">
      <c r="A374" s="8">
        <v>43907</v>
      </c>
    </row>
    <row r="375" spans="1:7" x14ac:dyDescent="0.3">
      <c r="A375" s="8">
        <v>43908</v>
      </c>
    </row>
    <row r="376" spans="1:7" x14ac:dyDescent="0.3">
      <c r="A376" s="8">
        <v>43909</v>
      </c>
    </row>
    <row r="377" spans="1:7" x14ac:dyDescent="0.3">
      <c r="A377" s="8">
        <v>43910</v>
      </c>
    </row>
    <row r="378" spans="1:7" x14ac:dyDescent="0.3">
      <c r="A378" s="8">
        <v>43911</v>
      </c>
    </row>
    <row r="379" spans="1:7" x14ac:dyDescent="0.3">
      <c r="A379" s="8">
        <v>43912</v>
      </c>
      <c r="B379" s="9">
        <v>1.0833333333333333</v>
      </c>
      <c r="C379" s="9">
        <v>1.4333333333333333</v>
      </c>
      <c r="F379" s="9">
        <v>0.3</v>
      </c>
      <c r="G379" s="9">
        <v>0.8</v>
      </c>
    </row>
    <row r="380" spans="1:7" x14ac:dyDescent="0.3">
      <c r="A380" s="8">
        <v>43913</v>
      </c>
      <c r="B380" s="9">
        <v>0.73333333333333328</v>
      </c>
      <c r="C380" s="9">
        <v>0.23333333333333334</v>
      </c>
      <c r="F380" s="9">
        <v>0.2</v>
      </c>
    </row>
    <row r="381" spans="1:7" x14ac:dyDescent="0.3">
      <c r="A381" s="8">
        <v>43914</v>
      </c>
      <c r="B381" s="9">
        <v>1.5333333333333334</v>
      </c>
      <c r="C381" s="9">
        <v>0.6333333333333333</v>
      </c>
      <c r="F381" s="9">
        <v>0.56666666666666665</v>
      </c>
      <c r="G381" s="9">
        <v>0.21666666666666667</v>
      </c>
    </row>
    <row r="382" spans="1:7" x14ac:dyDescent="0.3">
      <c r="A382" s="8">
        <v>43915</v>
      </c>
      <c r="B382" s="9">
        <v>0.55000000000000004</v>
      </c>
      <c r="C382" s="9">
        <v>0.46666666666666667</v>
      </c>
      <c r="F382" s="9">
        <v>0.83333333333333337</v>
      </c>
      <c r="G382" s="9">
        <v>0.38333333333333336</v>
      </c>
    </row>
    <row r="383" spans="1:7" x14ac:dyDescent="0.3">
      <c r="A383" s="8">
        <v>43916</v>
      </c>
      <c r="B383" s="9">
        <v>0.3</v>
      </c>
      <c r="F383" s="9">
        <v>0.45</v>
      </c>
    </row>
    <row r="384" spans="1:7" x14ac:dyDescent="0.3">
      <c r="A384" s="8">
        <v>43917</v>
      </c>
      <c r="B384" s="9">
        <v>1.1833333333333333</v>
      </c>
      <c r="C384" s="9">
        <v>0.6166666666666667</v>
      </c>
      <c r="E384" s="9">
        <v>0.56666666666666665</v>
      </c>
      <c r="F384" s="9">
        <v>0.95</v>
      </c>
      <c r="G384" s="9">
        <v>0.23333333333333334</v>
      </c>
    </row>
    <row r="385" spans="1:7" x14ac:dyDescent="0.3">
      <c r="A385" s="8">
        <v>43918</v>
      </c>
      <c r="B385" s="9">
        <v>1.2166666666666666</v>
      </c>
      <c r="C385" s="9">
        <v>0.16666666666666666</v>
      </c>
      <c r="F385" s="9">
        <v>1.5333333333333334</v>
      </c>
      <c r="G385" s="9">
        <v>0.15</v>
      </c>
    </row>
    <row r="386" spans="1:7" x14ac:dyDescent="0.3">
      <c r="A386" s="8">
        <v>43919</v>
      </c>
      <c r="F386" s="9">
        <v>0.16666666666666666</v>
      </c>
    </row>
    <row r="387" spans="1:7" x14ac:dyDescent="0.3">
      <c r="A387" s="8">
        <v>43920</v>
      </c>
      <c r="B387" s="9">
        <v>1.1000000000000001</v>
      </c>
      <c r="C387" s="9">
        <v>0.45</v>
      </c>
      <c r="F387" s="9">
        <v>0.18333333333333332</v>
      </c>
      <c r="G387" s="9">
        <v>0.81666666666666665</v>
      </c>
    </row>
    <row r="388" spans="1:7" x14ac:dyDescent="0.3">
      <c r="A388" s="8">
        <v>43921</v>
      </c>
      <c r="B388" s="9">
        <v>1.2166666666666666</v>
      </c>
      <c r="C388" s="9">
        <v>0.93333333333333335</v>
      </c>
      <c r="D388" s="9">
        <v>0.18333333333333332</v>
      </c>
      <c r="F388" s="9">
        <v>1.5333333333333334</v>
      </c>
      <c r="G388" s="9">
        <v>0.16666666666666666</v>
      </c>
    </row>
    <row r="389" spans="1:7" x14ac:dyDescent="0.3">
      <c r="A389" s="8">
        <v>43922</v>
      </c>
      <c r="B389" s="9">
        <v>8.3333333333333329E-2</v>
      </c>
      <c r="C389" s="9">
        <v>0.25</v>
      </c>
      <c r="D389" s="4"/>
      <c r="E389" s="4"/>
      <c r="F389" s="9">
        <v>0.48333333333333334</v>
      </c>
      <c r="G389" s="9">
        <v>0.41666666666666669</v>
      </c>
    </row>
    <row r="390" spans="1:7" x14ac:dyDescent="0.3">
      <c r="A390" s="8">
        <v>43923</v>
      </c>
      <c r="B390" s="4"/>
      <c r="C390" s="4">
        <v>0.11666666666666667</v>
      </c>
      <c r="D390" s="4"/>
      <c r="E390" s="4"/>
      <c r="F390" s="4">
        <v>0.65</v>
      </c>
    </row>
    <row r="391" spans="1:7" x14ac:dyDescent="0.3">
      <c r="A391" s="8">
        <v>43924</v>
      </c>
      <c r="B391" s="4">
        <v>0.16666666666666666</v>
      </c>
      <c r="C391" s="4">
        <v>0.66666666666666663</v>
      </c>
      <c r="D391" s="4">
        <v>0.36666666666666664</v>
      </c>
      <c r="E391" s="4"/>
      <c r="F391" s="4">
        <v>0.31666666666666665</v>
      </c>
      <c r="G391" s="9">
        <v>0.33333333333333331</v>
      </c>
    </row>
    <row r="392" spans="1:7" x14ac:dyDescent="0.3">
      <c r="A392" s="8">
        <v>43925</v>
      </c>
      <c r="B392" s="4">
        <v>1.0166666666666666</v>
      </c>
      <c r="C392" s="4">
        <v>0.51666666666666672</v>
      </c>
      <c r="D392" s="4">
        <v>0.38333333333333336</v>
      </c>
      <c r="E392" s="4"/>
      <c r="F392" s="4">
        <v>0.51666666666666672</v>
      </c>
      <c r="G392" s="9">
        <v>0.56666666666666665</v>
      </c>
    </row>
    <row r="393" spans="1:7" x14ac:dyDescent="0.3">
      <c r="A393" s="8">
        <v>43926</v>
      </c>
      <c r="B393" s="4">
        <v>0.5</v>
      </c>
      <c r="C393" s="4">
        <v>1</v>
      </c>
      <c r="D393" s="4"/>
      <c r="E393" s="4">
        <v>0.26666666666666666</v>
      </c>
      <c r="F393" s="4">
        <v>0.35</v>
      </c>
      <c r="G393" s="9">
        <v>0.6</v>
      </c>
    </row>
    <row r="394" spans="1:7" x14ac:dyDescent="0.3">
      <c r="A394" s="8">
        <v>43927</v>
      </c>
      <c r="B394" s="4">
        <v>0.15</v>
      </c>
      <c r="C394" s="4">
        <v>0.15</v>
      </c>
      <c r="D394" s="4">
        <v>8.3333333333333329E-2</v>
      </c>
      <c r="E394" s="4"/>
      <c r="F394" s="4"/>
    </row>
    <row r="395" spans="1:7" x14ac:dyDescent="0.3">
      <c r="A395" s="8">
        <v>43928</v>
      </c>
      <c r="B395" s="4">
        <v>1.3166666666666667</v>
      </c>
      <c r="C395" s="4">
        <v>0.4</v>
      </c>
      <c r="D395" s="4"/>
      <c r="E395" s="4">
        <v>0.41666666666666669</v>
      </c>
      <c r="F395" s="4">
        <v>0.3</v>
      </c>
      <c r="G395" s="9">
        <v>0.71666666666666667</v>
      </c>
    </row>
    <row r="396" spans="1:7" x14ac:dyDescent="0.3">
      <c r="A396" s="8">
        <v>43929</v>
      </c>
      <c r="B396" s="4">
        <v>0.25</v>
      </c>
      <c r="C396" s="4">
        <v>0.33333333333333331</v>
      </c>
      <c r="D396" s="4">
        <v>0.1</v>
      </c>
      <c r="E396" s="4"/>
      <c r="F396" s="4">
        <v>0.51666666666666672</v>
      </c>
      <c r="G396" s="9">
        <v>6.6666666666666666E-2</v>
      </c>
    </row>
    <row r="397" spans="1:7" x14ac:dyDescent="0.3">
      <c r="A397" s="8">
        <v>43930</v>
      </c>
      <c r="B397" s="4">
        <v>0.43333333333333335</v>
      </c>
      <c r="C397" s="4"/>
      <c r="D397" s="4"/>
      <c r="E397" s="4"/>
      <c r="F397" s="4">
        <v>0.43333333333333335</v>
      </c>
    </row>
    <row r="398" spans="1:7" x14ac:dyDescent="0.3">
      <c r="A398" s="8">
        <v>43931</v>
      </c>
      <c r="B398" s="4">
        <v>0.3</v>
      </c>
      <c r="C398" s="4">
        <v>0.18333333333333332</v>
      </c>
      <c r="D398" s="4"/>
      <c r="E398" s="4">
        <v>0.65</v>
      </c>
      <c r="F398" s="4">
        <v>0.68333333333333335</v>
      </c>
    </row>
    <row r="399" spans="1:7" x14ac:dyDescent="0.3">
      <c r="A399" s="8">
        <v>43932</v>
      </c>
      <c r="B399" s="4">
        <v>0.25</v>
      </c>
      <c r="C399" s="4">
        <v>6.6666666666666666E-2</v>
      </c>
      <c r="D399" s="4"/>
      <c r="E399" s="4"/>
      <c r="F399" s="4">
        <v>0.15</v>
      </c>
      <c r="G399" s="9">
        <v>0.05</v>
      </c>
    </row>
    <row r="400" spans="1:7" x14ac:dyDescent="0.3">
      <c r="A400" s="8">
        <v>43933</v>
      </c>
      <c r="B400" s="4">
        <v>0.7</v>
      </c>
      <c r="C400" s="4">
        <v>0.33333333333333331</v>
      </c>
      <c r="D400" s="4"/>
      <c r="E400" s="4"/>
      <c r="F400" s="4">
        <v>0.7</v>
      </c>
    </row>
    <row r="401" spans="1:7" x14ac:dyDescent="0.3">
      <c r="A401" s="8">
        <v>43934</v>
      </c>
      <c r="B401" s="4">
        <v>0.71666666666666667</v>
      </c>
      <c r="C401" s="4">
        <v>0.11666666666666667</v>
      </c>
      <c r="D401" s="4">
        <v>0.3</v>
      </c>
      <c r="E401" s="4">
        <v>0.95</v>
      </c>
      <c r="F401" s="4">
        <v>0.21666666666666667</v>
      </c>
      <c r="G401" s="9">
        <v>0.8833333333333333</v>
      </c>
    </row>
    <row r="402" spans="1:7" x14ac:dyDescent="0.3">
      <c r="A402" s="8">
        <v>43935</v>
      </c>
      <c r="B402" s="4">
        <v>0.35</v>
      </c>
      <c r="C402" s="4">
        <v>0.53333333333333333</v>
      </c>
      <c r="D402" s="4"/>
      <c r="E402" s="4"/>
      <c r="F402" s="4">
        <v>0.95</v>
      </c>
      <c r="G402" s="9">
        <v>0.43333333333333335</v>
      </c>
    </row>
    <row r="403" spans="1:7" x14ac:dyDescent="0.3">
      <c r="A403" s="8">
        <v>43936</v>
      </c>
      <c r="B403" s="4">
        <v>0.53333333333333333</v>
      </c>
      <c r="C403" s="4">
        <v>0.53333333333333333</v>
      </c>
      <c r="D403" s="4"/>
      <c r="E403" s="4">
        <v>0.18333333333333332</v>
      </c>
      <c r="F403" s="4">
        <v>0.6166666666666667</v>
      </c>
    </row>
    <row r="404" spans="1:7" x14ac:dyDescent="0.3">
      <c r="A404" s="8">
        <v>43937</v>
      </c>
      <c r="B404" s="4">
        <v>0.26666666666666666</v>
      </c>
      <c r="C404" s="4"/>
      <c r="D404" s="4"/>
      <c r="E404" s="4">
        <v>0.35</v>
      </c>
      <c r="F404" s="4">
        <v>0.85</v>
      </c>
      <c r="G404" s="9">
        <v>0.16666666666666666</v>
      </c>
    </row>
    <row r="405" spans="1:7" x14ac:dyDescent="0.3">
      <c r="A405" s="8">
        <v>43938</v>
      </c>
      <c r="B405" s="4">
        <v>6.6666666666666666E-2</v>
      </c>
      <c r="C405" s="4">
        <v>0.18333333333333332</v>
      </c>
      <c r="D405" s="4"/>
      <c r="E405" s="4">
        <v>0.31666666666666665</v>
      </c>
      <c r="F405" s="4">
        <v>0.43333333333333335</v>
      </c>
    </row>
    <row r="406" spans="1:7" x14ac:dyDescent="0.3">
      <c r="A406" s="8">
        <v>43939</v>
      </c>
      <c r="B406" s="4"/>
      <c r="C406" s="4"/>
      <c r="D406" s="4"/>
      <c r="E406" s="4"/>
      <c r="F406" s="4"/>
    </row>
    <row r="407" spans="1:7" x14ac:dyDescent="0.3">
      <c r="A407" s="8">
        <v>43940</v>
      </c>
      <c r="B407" s="4">
        <v>2.15</v>
      </c>
      <c r="C407" s="4">
        <v>0.6</v>
      </c>
      <c r="D407" s="4">
        <v>6.6666666666666666E-2</v>
      </c>
      <c r="E407" s="4">
        <v>0.6166666666666667</v>
      </c>
      <c r="F407" s="4">
        <v>1.9833333333333334</v>
      </c>
      <c r="G407" s="9">
        <v>1.0833333333333333</v>
      </c>
    </row>
    <row r="408" spans="1:7" x14ac:dyDescent="0.3">
      <c r="A408" s="8">
        <v>43941</v>
      </c>
      <c r="B408" s="4">
        <v>0.45</v>
      </c>
      <c r="C408" s="4">
        <v>0.21666666666666667</v>
      </c>
      <c r="D408" s="4">
        <v>0.2</v>
      </c>
      <c r="E408" s="4"/>
      <c r="F408" s="4">
        <v>0.73333333333333328</v>
      </c>
      <c r="G408" s="9">
        <v>0.7</v>
      </c>
    </row>
    <row r="409" spans="1:7" x14ac:dyDescent="0.3">
      <c r="A409" s="8">
        <v>43942</v>
      </c>
      <c r="B409" s="4">
        <v>1.0833333333333333</v>
      </c>
      <c r="C409" s="4"/>
      <c r="D409" s="4"/>
      <c r="E409" s="4">
        <v>0.1</v>
      </c>
      <c r="F409" s="4">
        <v>0.8</v>
      </c>
    </row>
    <row r="410" spans="1:7" x14ac:dyDescent="0.3">
      <c r="A410" s="8">
        <v>43943</v>
      </c>
      <c r="B410" s="4">
        <v>1.6666666666666667</v>
      </c>
      <c r="C410" s="4"/>
      <c r="D410" s="4"/>
      <c r="E410" s="4"/>
      <c r="F410" s="4">
        <v>1.5</v>
      </c>
      <c r="G410" s="9">
        <v>0.28333333333333333</v>
      </c>
    </row>
    <row r="411" spans="1:7" x14ac:dyDescent="0.3">
      <c r="A411" s="8">
        <v>43944</v>
      </c>
      <c r="B411" s="4">
        <v>0.31666666666666665</v>
      </c>
      <c r="C411" s="4"/>
      <c r="D411" s="4"/>
      <c r="E411" s="4"/>
      <c r="F411" s="4">
        <v>0.68333333333333335</v>
      </c>
    </row>
    <row r="412" spans="1:7" x14ac:dyDescent="0.3">
      <c r="A412" s="8">
        <v>43945</v>
      </c>
      <c r="B412" s="4">
        <v>0.43333333333333335</v>
      </c>
      <c r="C412" s="4">
        <v>0.1</v>
      </c>
      <c r="D412" s="4">
        <v>0.11666666666666667</v>
      </c>
      <c r="E412" s="4">
        <v>0.48333333333333334</v>
      </c>
      <c r="F412" s="4">
        <v>1</v>
      </c>
      <c r="G412" s="9">
        <v>0.51666666666666672</v>
      </c>
    </row>
    <row r="413" spans="1:7" x14ac:dyDescent="0.3">
      <c r="A413" s="8">
        <v>43946</v>
      </c>
      <c r="B413" s="4">
        <v>0.33333333333333331</v>
      </c>
      <c r="C413" s="4"/>
      <c r="D413" s="4"/>
      <c r="E413" s="4">
        <v>0.18333333333333332</v>
      </c>
      <c r="F413" s="4">
        <v>0.91666666666666663</v>
      </c>
    </row>
    <row r="414" spans="1:7" x14ac:dyDescent="0.3">
      <c r="A414" s="8">
        <v>43947</v>
      </c>
      <c r="B414" s="4">
        <v>0.78333333333333333</v>
      </c>
      <c r="C414" s="4">
        <v>0.23333333333333334</v>
      </c>
      <c r="D414" s="4"/>
      <c r="E414" s="4">
        <v>1.1499999999999999</v>
      </c>
      <c r="F414" s="4">
        <v>0.53333333333333333</v>
      </c>
      <c r="G414" s="9">
        <v>0.66666666666666663</v>
      </c>
    </row>
    <row r="415" spans="1:7" x14ac:dyDescent="0.3">
      <c r="A415" s="8">
        <v>43948</v>
      </c>
      <c r="B415" s="4">
        <v>0.35</v>
      </c>
      <c r="C415" s="4"/>
      <c r="D415" s="4"/>
      <c r="E415" s="4">
        <v>0.2</v>
      </c>
      <c r="F415" s="4">
        <v>0.43333333333333335</v>
      </c>
    </row>
    <row r="416" spans="1:7" x14ac:dyDescent="0.3">
      <c r="A416" s="8">
        <v>43949</v>
      </c>
      <c r="B416" s="4">
        <v>1.4166666666666667</v>
      </c>
      <c r="C416" s="10">
        <v>0.18333333333333332</v>
      </c>
      <c r="D416" s="4">
        <v>8.3333333333333329E-2</v>
      </c>
      <c r="E416" s="4">
        <v>1.1166666666666667</v>
      </c>
      <c r="F416" s="4">
        <v>1.35</v>
      </c>
      <c r="G416" s="9">
        <v>0.16666666666666666</v>
      </c>
    </row>
    <row r="417" spans="1:7" x14ac:dyDescent="0.3">
      <c r="A417" s="8">
        <v>43950</v>
      </c>
      <c r="B417" s="4"/>
      <c r="C417" s="4"/>
      <c r="D417" s="4"/>
      <c r="E417" s="4"/>
      <c r="F417" s="4"/>
    </row>
    <row r="418" spans="1:7" x14ac:dyDescent="0.3">
      <c r="A418" s="8">
        <v>43951</v>
      </c>
      <c r="B418" s="4">
        <v>0.25</v>
      </c>
      <c r="C418" s="4"/>
      <c r="D418" s="4"/>
      <c r="E418" s="4">
        <v>0.21666666666666667</v>
      </c>
      <c r="F418" s="4">
        <v>0.35</v>
      </c>
      <c r="G418" s="9">
        <v>0.35</v>
      </c>
    </row>
    <row r="419" spans="1:7" x14ac:dyDescent="0.3">
      <c r="A419" s="8">
        <v>43952</v>
      </c>
      <c r="B419" s="9">
        <v>0.35</v>
      </c>
      <c r="C419" s="9">
        <v>0.45</v>
      </c>
      <c r="F419" s="9">
        <v>0.21666666666666667</v>
      </c>
    </row>
    <row r="420" spans="1:7" x14ac:dyDescent="0.3">
      <c r="A420" s="8">
        <v>43953</v>
      </c>
      <c r="B420" s="9">
        <v>1.0333333333333334</v>
      </c>
      <c r="C420" s="9">
        <v>0.36666666666666664</v>
      </c>
      <c r="F420" s="9">
        <v>0.8833333333333333</v>
      </c>
      <c r="G420" s="9">
        <v>3.3333333333333333E-2</v>
      </c>
    </row>
    <row r="421" spans="1:7" x14ac:dyDescent="0.3">
      <c r="A421" s="8">
        <v>43954</v>
      </c>
      <c r="B421" s="9">
        <v>1.4666666666666666</v>
      </c>
      <c r="C421" s="9">
        <v>1.35</v>
      </c>
      <c r="E421" s="9">
        <v>1.4666666666666666</v>
      </c>
      <c r="F421" s="9">
        <v>2.7</v>
      </c>
    </row>
    <row r="422" spans="1:7" x14ac:dyDescent="0.3">
      <c r="A422" s="8">
        <v>43955</v>
      </c>
      <c r="B422" s="9">
        <v>3.3</v>
      </c>
      <c r="C422" s="9">
        <v>0.8833333333333333</v>
      </c>
      <c r="E422" s="9">
        <v>0.33333333333333331</v>
      </c>
      <c r="F422" s="9">
        <v>3.4</v>
      </c>
    </row>
    <row r="423" spans="1:7" x14ac:dyDescent="0.3">
      <c r="A423" s="8">
        <v>43956</v>
      </c>
      <c r="B423" s="9">
        <v>0.48333333333333334</v>
      </c>
      <c r="C423" s="9">
        <v>8.3333333333333329E-2</v>
      </c>
      <c r="D423" s="9">
        <v>8.3333333333333329E-2</v>
      </c>
      <c r="E423" s="9">
        <v>0.23333333333333334</v>
      </c>
      <c r="F423" s="9">
        <v>1.9666666666666666</v>
      </c>
      <c r="G423" s="9">
        <v>0.38333333333333336</v>
      </c>
    </row>
    <row r="424" spans="1:7" x14ac:dyDescent="0.3">
      <c r="A424" s="8">
        <v>43957</v>
      </c>
      <c r="B424" s="9">
        <v>0.21666666666666667</v>
      </c>
      <c r="E424" s="9">
        <v>0.21666666666666667</v>
      </c>
      <c r="F424" s="9">
        <v>0.41666666666666669</v>
      </c>
    </row>
    <row r="425" spans="1:7" x14ac:dyDescent="0.3">
      <c r="A425" s="8">
        <v>43958</v>
      </c>
      <c r="E425" s="9">
        <v>0.15</v>
      </c>
      <c r="F425" s="9">
        <v>8.3333333333333329E-2</v>
      </c>
    </row>
    <row r="426" spans="1:7" x14ac:dyDescent="0.3">
      <c r="A426" s="8">
        <v>43959</v>
      </c>
      <c r="B426" s="9">
        <v>0.36666666666666664</v>
      </c>
      <c r="C426" s="9">
        <v>0.16666666666666666</v>
      </c>
      <c r="F426" s="9">
        <v>1.3833333333333333</v>
      </c>
    </row>
    <row r="427" spans="1:7" x14ac:dyDescent="0.3">
      <c r="A427" s="8">
        <v>43960</v>
      </c>
      <c r="B427" s="9">
        <v>0.93333333333333335</v>
      </c>
      <c r="C427" s="9">
        <v>0.05</v>
      </c>
      <c r="E427" s="9">
        <v>0.3</v>
      </c>
      <c r="F427" s="9">
        <v>0.48333333333333334</v>
      </c>
      <c r="G427" s="9">
        <v>0.15</v>
      </c>
    </row>
    <row r="428" spans="1:7" x14ac:dyDescent="0.3">
      <c r="A428" s="8">
        <v>43961</v>
      </c>
      <c r="B428" s="9">
        <v>1.1000000000000001</v>
      </c>
      <c r="C428" s="9">
        <v>0.65</v>
      </c>
      <c r="E428" s="9">
        <v>1.25</v>
      </c>
      <c r="G428" s="9">
        <v>0.11666666666666667</v>
      </c>
    </row>
    <row r="429" spans="1:7" x14ac:dyDescent="0.3">
      <c r="A429" s="8">
        <v>43962</v>
      </c>
      <c r="B429" s="9">
        <v>6.1</v>
      </c>
      <c r="C429" s="9">
        <v>0.11666666666666667</v>
      </c>
      <c r="F429" s="9">
        <v>1</v>
      </c>
      <c r="G429" s="9">
        <v>0.7</v>
      </c>
    </row>
    <row r="430" spans="1:7" x14ac:dyDescent="0.3">
      <c r="A430" s="8">
        <v>43963</v>
      </c>
      <c r="B430" s="9">
        <v>3.65</v>
      </c>
    </row>
    <row r="431" spans="1:7" x14ac:dyDescent="0.3">
      <c r="A431" s="8">
        <v>43964</v>
      </c>
      <c r="B431" s="9">
        <v>5.2166666666666668</v>
      </c>
    </row>
    <row r="432" spans="1:7" x14ac:dyDescent="0.3">
      <c r="A432" s="8">
        <v>43965</v>
      </c>
      <c r="B432" s="9">
        <v>1</v>
      </c>
    </row>
    <row r="433" spans="1:7" x14ac:dyDescent="0.3">
      <c r="A433" s="8">
        <v>43966</v>
      </c>
      <c r="B433" s="9">
        <v>1.1000000000000001</v>
      </c>
      <c r="E433" s="9">
        <v>0.18333333333333332</v>
      </c>
      <c r="F433" s="9">
        <v>1.0333333333333334</v>
      </c>
    </row>
    <row r="434" spans="1:7" x14ac:dyDescent="0.3">
      <c r="A434" s="8">
        <v>43967</v>
      </c>
      <c r="B434" s="9">
        <v>0.18333333333333332</v>
      </c>
      <c r="C434" s="9">
        <v>0.25</v>
      </c>
      <c r="E434" s="9">
        <v>0.16666666666666666</v>
      </c>
      <c r="F434" s="9">
        <v>1.1666666666666667</v>
      </c>
    </row>
    <row r="435" spans="1:7" x14ac:dyDescent="0.3">
      <c r="A435" s="8">
        <v>43968</v>
      </c>
      <c r="B435" s="9">
        <v>0.66666666666666663</v>
      </c>
      <c r="C435" s="9">
        <v>0.38333333333333336</v>
      </c>
      <c r="E435" s="9">
        <v>0.38333333333333336</v>
      </c>
      <c r="F435" s="9">
        <v>4</v>
      </c>
    </row>
    <row r="436" spans="1:7" x14ac:dyDescent="0.3">
      <c r="A436" s="8">
        <v>43969</v>
      </c>
    </row>
    <row r="437" spans="1:7" x14ac:dyDescent="0.3">
      <c r="A437" s="8">
        <v>43970</v>
      </c>
      <c r="B437" s="9">
        <v>1.0833333333333333</v>
      </c>
      <c r="C437" s="9">
        <v>0.6166666666666667</v>
      </c>
      <c r="E437" s="9">
        <v>0.6166666666666667</v>
      </c>
      <c r="F437" s="9">
        <v>3.5833333333333335</v>
      </c>
      <c r="G437" s="9">
        <v>0.48333333333333334</v>
      </c>
    </row>
    <row r="438" spans="1:7" x14ac:dyDescent="0.3">
      <c r="A438" s="8">
        <v>43971</v>
      </c>
      <c r="B438" s="9">
        <v>0.58333333333333337</v>
      </c>
      <c r="C438" s="9">
        <v>8.3333333333333329E-2</v>
      </c>
      <c r="F438" s="9">
        <v>0.28333333333333333</v>
      </c>
    </row>
    <row r="439" spans="1:7" x14ac:dyDescent="0.3">
      <c r="A439" s="8">
        <v>43972</v>
      </c>
      <c r="B439" s="9">
        <v>0.16666666666666666</v>
      </c>
      <c r="E439" s="9">
        <v>0.21666666666666667</v>
      </c>
      <c r="F439" s="9">
        <v>2.0166666666666666</v>
      </c>
    </row>
    <row r="440" spans="1:7" x14ac:dyDescent="0.3">
      <c r="A440" s="8">
        <v>43973</v>
      </c>
      <c r="B440" s="9">
        <v>0.43333333333333335</v>
      </c>
      <c r="E440" s="9">
        <v>0.3</v>
      </c>
      <c r="F440" s="9">
        <v>0.11666666666666667</v>
      </c>
    </row>
    <row r="441" spans="1:7" x14ac:dyDescent="0.3">
      <c r="A441" s="8">
        <v>43974</v>
      </c>
      <c r="B441" s="9">
        <v>0.26666666666666666</v>
      </c>
      <c r="C441" s="9">
        <v>0.11666666666666667</v>
      </c>
      <c r="F441" s="9">
        <v>1.1000000000000001</v>
      </c>
    </row>
    <row r="442" spans="1:7" x14ac:dyDescent="0.3">
      <c r="A442" s="8">
        <v>43975</v>
      </c>
      <c r="B442" s="9">
        <v>2.5333333333333332</v>
      </c>
      <c r="C442" s="9">
        <v>0.13333333333333333</v>
      </c>
      <c r="E442" s="9">
        <v>0.55000000000000004</v>
      </c>
      <c r="F442" s="9">
        <v>1.1666666666666667</v>
      </c>
      <c r="G442" s="9">
        <v>0.2</v>
      </c>
    </row>
    <row r="443" spans="1:7" x14ac:dyDescent="0.3">
      <c r="A443" s="8">
        <v>43976</v>
      </c>
      <c r="B443" s="9">
        <v>0.68333333333333335</v>
      </c>
      <c r="D443" s="9">
        <v>0.2</v>
      </c>
      <c r="E443" s="9">
        <v>0.15</v>
      </c>
      <c r="F443" s="9">
        <v>1.25</v>
      </c>
    </row>
    <row r="444" spans="1:7" x14ac:dyDescent="0.3">
      <c r="A444" s="8">
        <v>43977</v>
      </c>
      <c r="B444" s="9">
        <v>0.65</v>
      </c>
      <c r="C444" s="9">
        <v>0.38333333333333336</v>
      </c>
      <c r="E444" s="9">
        <v>0.11666666666666667</v>
      </c>
      <c r="F444" s="9">
        <v>1.6</v>
      </c>
    </row>
    <row r="445" spans="1:7" x14ac:dyDescent="0.3">
      <c r="A445" s="8">
        <v>43978</v>
      </c>
      <c r="B445" s="9">
        <v>3.3333333333333333E-2</v>
      </c>
      <c r="C445" s="9">
        <v>0.21666666666666667</v>
      </c>
      <c r="F445" s="9">
        <v>1.1000000000000001</v>
      </c>
    </row>
    <row r="446" spans="1:7" x14ac:dyDescent="0.3">
      <c r="A446" s="8">
        <v>43979</v>
      </c>
      <c r="B446" s="9">
        <v>0.35</v>
      </c>
      <c r="C446" s="9">
        <v>0.33333333333333331</v>
      </c>
      <c r="F446" s="9">
        <v>0.73333333333333328</v>
      </c>
      <c r="G446" s="9">
        <v>0.16666666666666666</v>
      </c>
    </row>
    <row r="447" spans="1:7" x14ac:dyDescent="0.3">
      <c r="A447" s="8">
        <v>43980</v>
      </c>
      <c r="B447" s="9">
        <v>0.68333333333333335</v>
      </c>
      <c r="C447" s="9">
        <v>0.56666666666666665</v>
      </c>
      <c r="F447" s="9">
        <v>0.51666666666666672</v>
      </c>
      <c r="G447" s="9">
        <v>0.2</v>
      </c>
    </row>
    <row r="448" spans="1:7" x14ac:dyDescent="0.3">
      <c r="A448" s="8">
        <v>43981</v>
      </c>
      <c r="B448" s="9">
        <v>0.46666666666666667</v>
      </c>
      <c r="E448" s="9">
        <v>0.35</v>
      </c>
      <c r="F448" s="9">
        <v>2.1833333333333331</v>
      </c>
    </row>
    <row r="449" spans="1:7" x14ac:dyDescent="0.3">
      <c r="A449" s="8">
        <v>43982</v>
      </c>
      <c r="B449" s="9">
        <v>0.96666666666666667</v>
      </c>
      <c r="C449" s="9">
        <v>0.26666666666666666</v>
      </c>
      <c r="E449" s="9">
        <v>0.81666666666666665</v>
      </c>
      <c r="F449" s="9">
        <v>1.4666666666666666</v>
      </c>
    </row>
    <row r="450" spans="1:7" x14ac:dyDescent="0.3">
      <c r="A450" s="8">
        <v>43983</v>
      </c>
      <c r="B450" s="9">
        <v>0.55000000000000004</v>
      </c>
      <c r="C450" s="9">
        <v>0.2</v>
      </c>
      <c r="E450" s="9">
        <v>0.11666666666666667</v>
      </c>
      <c r="F450" s="9">
        <v>2.8833333333333333</v>
      </c>
    </row>
    <row r="451" spans="1:7" x14ac:dyDescent="0.3">
      <c r="A451" s="8">
        <v>43984</v>
      </c>
      <c r="F451" s="9">
        <v>1.9</v>
      </c>
    </row>
    <row r="452" spans="1:7" x14ac:dyDescent="0.3">
      <c r="A452" s="8">
        <v>43985</v>
      </c>
      <c r="B452" s="9">
        <v>0.98333333333333328</v>
      </c>
      <c r="F452" s="9">
        <v>1.1333333333333333</v>
      </c>
    </row>
    <row r="453" spans="1:7" x14ac:dyDescent="0.3">
      <c r="A453" s="8">
        <v>43986</v>
      </c>
      <c r="B453" s="9">
        <v>0.85</v>
      </c>
      <c r="E453" s="9">
        <v>0.21666666666666667</v>
      </c>
      <c r="F453" s="9">
        <v>1.05</v>
      </c>
    </row>
    <row r="454" spans="1:7" x14ac:dyDescent="0.3">
      <c r="A454" s="8">
        <v>43987</v>
      </c>
      <c r="B454" s="9">
        <v>0.46666666666666667</v>
      </c>
      <c r="F454" s="9">
        <v>2.4500000000000002</v>
      </c>
    </row>
    <row r="455" spans="1:7" x14ac:dyDescent="0.3">
      <c r="A455" s="8">
        <v>43988</v>
      </c>
      <c r="B455" s="9">
        <v>1.85</v>
      </c>
      <c r="C455" s="9">
        <v>1.7</v>
      </c>
      <c r="E455" s="9">
        <v>1.1499999999999999</v>
      </c>
      <c r="F455" s="9">
        <v>4.1833333333333336</v>
      </c>
    </row>
    <row r="456" spans="1:7" x14ac:dyDescent="0.3">
      <c r="A456" s="8">
        <v>43989</v>
      </c>
      <c r="B456" s="9">
        <v>0.2</v>
      </c>
      <c r="C456" s="9">
        <v>13.116666666666667</v>
      </c>
      <c r="F456" s="9">
        <v>0.11666666666666667</v>
      </c>
    </row>
    <row r="457" spans="1:7" x14ac:dyDescent="0.3">
      <c r="A457" s="8">
        <v>43990</v>
      </c>
      <c r="B457" s="9">
        <v>0.5</v>
      </c>
      <c r="F457" s="9">
        <v>0.6333333333333333</v>
      </c>
    </row>
    <row r="458" spans="1:7" x14ac:dyDescent="0.3">
      <c r="A458" s="8">
        <v>43991</v>
      </c>
      <c r="B458" s="9">
        <v>0.55000000000000004</v>
      </c>
      <c r="F458" s="9">
        <v>0.95</v>
      </c>
      <c r="G458" s="9">
        <v>0.25</v>
      </c>
    </row>
    <row r="459" spans="1:7" x14ac:dyDescent="0.3">
      <c r="A459" s="8">
        <v>43992</v>
      </c>
      <c r="G459" s="9">
        <v>5.25</v>
      </c>
    </row>
    <row r="460" spans="1:7" x14ac:dyDescent="0.3">
      <c r="A460" s="8">
        <v>43993</v>
      </c>
      <c r="G460" s="9">
        <v>5.333333333333333</v>
      </c>
    </row>
    <row r="461" spans="1:7" x14ac:dyDescent="0.3">
      <c r="A461" s="8">
        <v>43994</v>
      </c>
      <c r="G461" s="9">
        <v>4.5</v>
      </c>
    </row>
    <row r="462" spans="1:7" x14ac:dyDescent="0.3">
      <c r="A462" s="8">
        <v>43995</v>
      </c>
      <c r="B462" s="9">
        <v>1.0833333333333333</v>
      </c>
      <c r="F462" s="9">
        <v>0.28333333333333333</v>
      </c>
      <c r="G462" s="9">
        <v>7.333333333333333</v>
      </c>
    </row>
    <row r="463" spans="1:7" x14ac:dyDescent="0.3">
      <c r="A463" s="8">
        <v>43996</v>
      </c>
      <c r="B463" s="9">
        <v>3.05</v>
      </c>
      <c r="C463" s="9">
        <v>0.38333333333333336</v>
      </c>
      <c r="D463" s="9">
        <v>2.7</v>
      </c>
      <c r="E463" s="9">
        <v>1.4</v>
      </c>
      <c r="F463" s="9">
        <v>1.9666666666666666</v>
      </c>
      <c r="G463" s="9">
        <v>0.98333333333333328</v>
      </c>
    </row>
    <row r="464" spans="1:7" x14ac:dyDescent="0.3">
      <c r="A464" s="8">
        <v>43997</v>
      </c>
      <c r="B464" s="9">
        <v>1.05</v>
      </c>
      <c r="C464" s="9">
        <v>0.15</v>
      </c>
      <c r="E464" s="9">
        <v>8.3333333333333329E-2</v>
      </c>
      <c r="F464" s="9">
        <v>1.6833333333333333</v>
      </c>
      <c r="G464" s="9">
        <v>0.16666666666666666</v>
      </c>
    </row>
    <row r="465" spans="1:7" x14ac:dyDescent="0.3">
      <c r="A465" s="8">
        <v>43998</v>
      </c>
      <c r="B465" s="9">
        <v>0.91666666666666663</v>
      </c>
      <c r="D465" s="9">
        <v>0.7</v>
      </c>
    </row>
    <row r="466" spans="1:7" x14ac:dyDescent="0.3">
      <c r="A466" s="8">
        <v>43999</v>
      </c>
      <c r="B466" s="9">
        <v>0.25</v>
      </c>
      <c r="C466" s="9">
        <v>0.28333333333333333</v>
      </c>
      <c r="D466" s="9">
        <v>3.25</v>
      </c>
      <c r="F466" s="9">
        <v>1.25</v>
      </c>
    </row>
    <row r="467" spans="1:7" x14ac:dyDescent="0.3">
      <c r="A467" s="8">
        <v>44000</v>
      </c>
    </row>
    <row r="468" spans="1:7" x14ac:dyDescent="0.3">
      <c r="A468" s="8">
        <v>44001</v>
      </c>
      <c r="B468" s="9">
        <v>0.3</v>
      </c>
      <c r="D468" s="9">
        <v>2</v>
      </c>
      <c r="F468" s="9">
        <v>0.13333333333333333</v>
      </c>
      <c r="G468" s="9">
        <v>0.35</v>
      </c>
    </row>
    <row r="469" spans="1:7" x14ac:dyDescent="0.3">
      <c r="A469" s="8">
        <v>44002</v>
      </c>
      <c r="B469" s="9">
        <v>0.91666666666666663</v>
      </c>
      <c r="C469" s="9">
        <v>0.15</v>
      </c>
      <c r="D469" s="9">
        <v>1.3333333333333333</v>
      </c>
      <c r="F469" s="9">
        <v>0.6</v>
      </c>
    </row>
    <row r="470" spans="1:7" x14ac:dyDescent="0.3">
      <c r="A470" s="8">
        <v>44003</v>
      </c>
      <c r="B470" s="9">
        <v>2.4166666666666665</v>
      </c>
      <c r="D470" s="9">
        <v>6.666666666666667</v>
      </c>
      <c r="E470" s="9">
        <v>0.1</v>
      </c>
      <c r="F470" s="9">
        <v>2.3333333333333335</v>
      </c>
    </row>
    <row r="471" spans="1:7" x14ac:dyDescent="0.3">
      <c r="A471" s="8">
        <v>44004</v>
      </c>
      <c r="C471" s="9">
        <v>0.31666666666666665</v>
      </c>
      <c r="D471" s="9">
        <v>3.3333333333333335</v>
      </c>
    </row>
    <row r="472" spans="1:7" x14ac:dyDescent="0.3">
      <c r="A472" s="8">
        <v>44005</v>
      </c>
      <c r="D472" s="9">
        <v>4.666666666666667</v>
      </c>
    </row>
    <row r="473" spans="1:7" x14ac:dyDescent="0.3">
      <c r="A473" s="8">
        <v>44006</v>
      </c>
      <c r="D473" s="9">
        <v>0.66666666666666663</v>
      </c>
    </row>
    <row r="474" spans="1:7" x14ac:dyDescent="0.3">
      <c r="A474" s="8">
        <v>44007</v>
      </c>
      <c r="D474" s="9">
        <v>1.3333333333333333</v>
      </c>
    </row>
    <row r="475" spans="1:7" x14ac:dyDescent="0.3">
      <c r="A475" s="8">
        <v>44008</v>
      </c>
      <c r="B475" s="9">
        <v>0.66666666666666663</v>
      </c>
      <c r="D475" s="9">
        <v>1</v>
      </c>
      <c r="F475" s="9">
        <v>0.66666666666666663</v>
      </c>
      <c r="G475" s="9">
        <v>0.23333333333333334</v>
      </c>
    </row>
    <row r="476" spans="1:7" x14ac:dyDescent="0.3">
      <c r="A476" s="8">
        <v>44009</v>
      </c>
      <c r="D476" s="9">
        <v>5.333333333333333</v>
      </c>
    </row>
    <row r="477" spans="1:7" x14ac:dyDescent="0.3">
      <c r="A477" s="8">
        <v>44010</v>
      </c>
      <c r="B477" s="9">
        <v>7.0166666666666666</v>
      </c>
      <c r="C477" s="9">
        <v>0.26666666666666666</v>
      </c>
      <c r="E477" s="9">
        <v>0.3</v>
      </c>
      <c r="F477" s="9">
        <v>1.7666666666666666</v>
      </c>
    </row>
    <row r="478" spans="1:7" x14ac:dyDescent="0.3">
      <c r="A478" s="8">
        <v>44011</v>
      </c>
      <c r="B478" s="9">
        <v>0.2</v>
      </c>
      <c r="D478" s="9">
        <v>1.6666666666666667</v>
      </c>
      <c r="F478" s="9">
        <v>2.0333333333333332</v>
      </c>
      <c r="G478" s="9">
        <v>0.21666666666666667</v>
      </c>
    </row>
    <row r="479" spans="1:7" x14ac:dyDescent="0.3">
      <c r="A479" s="8">
        <v>44012</v>
      </c>
      <c r="B479" s="9">
        <v>1.4833333333333334</v>
      </c>
      <c r="C479" s="9">
        <v>0.1</v>
      </c>
      <c r="F479" s="9">
        <v>1.3</v>
      </c>
      <c r="G479" s="9">
        <v>0.05</v>
      </c>
    </row>
    <row r="480" spans="1:7" x14ac:dyDescent="0.3">
      <c r="A480" s="8">
        <v>44013</v>
      </c>
      <c r="B480" s="9">
        <v>0.25</v>
      </c>
      <c r="F480" s="9">
        <v>0.43333333333333335</v>
      </c>
      <c r="G480" s="9">
        <v>0.15</v>
      </c>
    </row>
    <row r="481" spans="1:7" x14ac:dyDescent="0.3">
      <c r="A481" s="8">
        <v>44014</v>
      </c>
      <c r="B481" s="9">
        <v>0.53333333333333333</v>
      </c>
      <c r="C481" s="9">
        <v>0.25</v>
      </c>
      <c r="F481" s="9">
        <v>0.18333333333333332</v>
      </c>
    </row>
    <row r="482" spans="1:7" x14ac:dyDescent="0.3">
      <c r="A482" s="8">
        <v>44015</v>
      </c>
      <c r="D482" s="9">
        <v>0.35</v>
      </c>
      <c r="E482" s="9">
        <v>0.5</v>
      </c>
      <c r="F482" s="9">
        <v>0.23333333333333334</v>
      </c>
      <c r="G482" s="9">
        <v>6.6666666666666666E-2</v>
      </c>
    </row>
    <row r="483" spans="1:7" x14ac:dyDescent="0.3">
      <c r="A483" s="8">
        <v>44016</v>
      </c>
      <c r="B483" s="9">
        <v>2.1166666666666667</v>
      </c>
      <c r="C483" s="9">
        <v>0.35</v>
      </c>
      <c r="D483" s="9">
        <v>0.18333333333333332</v>
      </c>
      <c r="E483" s="9">
        <v>0.16666666666666666</v>
      </c>
      <c r="F483" s="9">
        <v>1.7166666666666666</v>
      </c>
      <c r="G483" s="9">
        <v>0.25</v>
      </c>
    </row>
    <row r="484" spans="1:7" x14ac:dyDescent="0.3">
      <c r="A484" s="8">
        <v>44017</v>
      </c>
      <c r="B484" s="9">
        <v>0.6166666666666667</v>
      </c>
      <c r="C484" s="9">
        <v>3.55</v>
      </c>
      <c r="F484" s="9">
        <v>1.8666666666666667</v>
      </c>
      <c r="G484" s="9">
        <v>1.0666666666666667</v>
      </c>
    </row>
    <row r="485" spans="1:7" x14ac:dyDescent="0.3">
      <c r="A485" s="8">
        <v>44018</v>
      </c>
      <c r="D485" s="9">
        <v>0.75</v>
      </c>
      <c r="F485" s="9">
        <v>1.5</v>
      </c>
    </row>
    <row r="486" spans="1:7" x14ac:dyDescent="0.3">
      <c r="A486" s="8">
        <v>44019</v>
      </c>
      <c r="D486" s="9">
        <v>4.5</v>
      </c>
      <c r="F486" s="9">
        <v>0.05</v>
      </c>
    </row>
    <row r="487" spans="1:7" x14ac:dyDescent="0.3">
      <c r="A487" s="8">
        <v>44020</v>
      </c>
      <c r="B487" s="9">
        <v>0.48333333333333334</v>
      </c>
      <c r="C487" s="9">
        <v>0.16666666666666666</v>
      </c>
      <c r="D487" s="9">
        <v>0.15</v>
      </c>
      <c r="G487" s="9">
        <v>0.3</v>
      </c>
    </row>
    <row r="488" spans="1:7" x14ac:dyDescent="0.3">
      <c r="A488" s="8">
        <v>44021</v>
      </c>
      <c r="B488" s="9">
        <v>0.21666666666666667</v>
      </c>
      <c r="F488" s="9">
        <v>0.15</v>
      </c>
    </row>
    <row r="489" spans="1:7" x14ac:dyDescent="0.3">
      <c r="A489" s="8">
        <v>44022</v>
      </c>
      <c r="B489" s="9">
        <v>0.6333333333333333</v>
      </c>
      <c r="D489" s="9">
        <v>1.6</v>
      </c>
      <c r="F489" s="9">
        <v>0.6166666666666667</v>
      </c>
    </row>
    <row r="490" spans="1:7" x14ac:dyDescent="0.3">
      <c r="A490" s="8">
        <v>44023</v>
      </c>
      <c r="D490" s="9">
        <v>3.8</v>
      </c>
    </row>
    <row r="491" spans="1:7" x14ac:dyDescent="0.3">
      <c r="A491" s="8">
        <v>44024</v>
      </c>
      <c r="B491" s="9">
        <v>0.78333333333333333</v>
      </c>
      <c r="C491" s="9">
        <v>0.21666666666666667</v>
      </c>
      <c r="D491" s="9">
        <v>4.7666666666666666</v>
      </c>
      <c r="F491" s="9">
        <v>0.2</v>
      </c>
      <c r="G491" s="9">
        <v>0.16666666666666666</v>
      </c>
    </row>
    <row r="492" spans="1:7" x14ac:dyDescent="0.3">
      <c r="A492" s="8">
        <v>44025</v>
      </c>
      <c r="B492" s="9">
        <v>1.8166666666666667</v>
      </c>
      <c r="C492" s="9">
        <v>0.65</v>
      </c>
      <c r="D492" s="9">
        <v>3.3333333333333333E-2</v>
      </c>
      <c r="F492" s="9">
        <v>0.45</v>
      </c>
    </row>
    <row r="493" spans="1:7" x14ac:dyDescent="0.3">
      <c r="A493" s="8">
        <v>44026</v>
      </c>
      <c r="B493" s="9">
        <v>0.35</v>
      </c>
      <c r="D493" s="9">
        <v>8.3333333333333329E-2</v>
      </c>
      <c r="F493" s="9">
        <v>1.1833333333333333</v>
      </c>
    </row>
    <row r="494" spans="1:7" x14ac:dyDescent="0.3">
      <c r="A494" s="8">
        <v>44027</v>
      </c>
      <c r="B494" s="9">
        <v>0.76666666666666672</v>
      </c>
      <c r="F494" s="9">
        <v>0.33333333333333331</v>
      </c>
    </row>
    <row r="495" spans="1:7" x14ac:dyDescent="0.3">
      <c r="A495" s="8">
        <v>44028</v>
      </c>
      <c r="B495" s="9">
        <v>0.35</v>
      </c>
      <c r="C495" s="9">
        <v>6.6666666666666666E-2</v>
      </c>
      <c r="F495" s="9">
        <v>0.21666666666666667</v>
      </c>
      <c r="G495" s="9">
        <v>0.21666666666666667</v>
      </c>
    </row>
    <row r="496" spans="1:7" x14ac:dyDescent="0.3">
      <c r="A496" s="8">
        <v>44029</v>
      </c>
      <c r="B496" s="9">
        <v>6.6666666666666666E-2</v>
      </c>
      <c r="F496" s="9">
        <v>0.15</v>
      </c>
    </row>
    <row r="497" spans="1:7" x14ac:dyDescent="0.3">
      <c r="A497" s="8">
        <v>44030</v>
      </c>
    </row>
    <row r="498" spans="1:7" x14ac:dyDescent="0.3">
      <c r="A498" s="8">
        <v>44031</v>
      </c>
      <c r="B498" s="9">
        <v>0.26666666666666666</v>
      </c>
      <c r="E498" s="9">
        <v>0.26666666666666666</v>
      </c>
      <c r="F498" s="9">
        <v>0.43333333333333335</v>
      </c>
    </row>
    <row r="499" spans="1:7" x14ac:dyDescent="0.3">
      <c r="A499" s="8">
        <v>44032</v>
      </c>
      <c r="B499" s="9">
        <v>0.9</v>
      </c>
      <c r="C499" s="9">
        <v>0.36666666666666664</v>
      </c>
      <c r="D499" s="9">
        <v>8.1</v>
      </c>
      <c r="F499" s="9">
        <v>2.3666666666666667</v>
      </c>
      <c r="G499" s="9">
        <v>0.35</v>
      </c>
    </row>
    <row r="500" spans="1:7" x14ac:dyDescent="0.3">
      <c r="A500" s="8">
        <v>44033</v>
      </c>
      <c r="B500" s="9">
        <v>1.55</v>
      </c>
      <c r="C500" s="9">
        <v>1.0166666666666666</v>
      </c>
      <c r="D500" s="9">
        <v>1.85</v>
      </c>
      <c r="E500" s="9">
        <v>0.05</v>
      </c>
      <c r="F500" s="9">
        <v>1.9666666666666666</v>
      </c>
      <c r="G500" s="9">
        <v>0.35</v>
      </c>
    </row>
    <row r="501" spans="1:7" x14ac:dyDescent="0.3">
      <c r="A501" s="8">
        <v>44034</v>
      </c>
      <c r="B501" s="9">
        <v>0.11666666666666667</v>
      </c>
      <c r="D501" s="9">
        <v>4.5</v>
      </c>
    </row>
    <row r="502" spans="1:7" x14ac:dyDescent="0.3">
      <c r="A502" s="8">
        <v>44035</v>
      </c>
      <c r="B502" s="9">
        <v>0.11666666666666667</v>
      </c>
      <c r="D502" s="9">
        <v>1.9333333333333333</v>
      </c>
      <c r="G502" s="9">
        <v>0.46666666666666667</v>
      </c>
    </row>
    <row r="503" spans="1:7" x14ac:dyDescent="0.3">
      <c r="A503" s="8">
        <v>44036</v>
      </c>
      <c r="B503" s="9">
        <v>0.15</v>
      </c>
      <c r="F503" s="9">
        <v>0.53333333333333333</v>
      </c>
    </row>
    <row r="504" spans="1:7" x14ac:dyDescent="0.3">
      <c r="A504" s="8">
        <v>44037</v>
      </c>
      <c r="B504" s="9">
        <v>1.0666666666666667</v>
      </c>
      <c r="C504" s="9">
        <v>0.36666666666666664</v>
      </c>
      <c r="D504" s="9">
        <v>9.8166666666666664</v>
      </c>
      <c r="E504" s="9">
        <v>0.68333333333333335</v>
      </c>
      <c r="F504" s="9">
        <v>0.91666666666666663</v>
      </c>
      <c r="G504" s="9">
        <v>0.33333333333333331</v>
      </c>
    </row>
    <row r="505" spans="1:7" x14ac:dyDescent="0.3">
      <c r="A505" s="8">
        <v>44038</v>
      </c>
      <c r="B505" s="9">
        <v>0.8833333333333333</v>
      </c>
      <c r="C505" s="9">
        <v>0.58333333333333337</v>
      </c>
      <c r="D505" s="9">
        <v>0.11666666666666667</v>
      </c>
      <c r="E505" s="9">
        <v>0.25</v>
      </c>
      <c r="F505" s="9">
        <v>0.91666666666666663</v>
      </c>
    </row>
    <row r="506" spans="1:7" x14ac:dyDescent="0.3">
      <c r="A506" s="8">
        <v>44039</v>
      </c>
      <c r="B506" s="9">
        <v>0.8833333333333333</v>
      </c>
      <c r="C506" s="9">
        <v>0.18333333333333332</v>
      </c>
      <c r="E506" s="9">
        <v>1.1166666666666667</v>
      </c>
      <c r="F506" s="9">
        <v>0.91666666666666663</v>
      </c>
      <c r="G506" s="9">
        <v>6.6666666666666666E-2</v>
      </c>
    </row>
    <row r="507" spans="1:7" x14ac:dyDescent="0.3">
      <c r="A507" s="8">
        <v>44040</v>
      </c>
      <c r="B507" s="9">
        <v>0.15</v>
      </c>
      <c r="D507" s="9">
        <v>1</v>
      </c>
    </row>
    <row r="508" spans="1:7" x14ac:dyDescent="0.3">
      <c r="A508" s="8">
        <v>44041</v>
      </c>
      <c r="B508" s="9">
        <v>0.76666666666666672</v>
      </c>
      <c r="D508" s="9">
        <v>0.11666666666666667</v>
      </c>
      <c r="F508" s="9">
        <v>0.25</v>
      </c>
      <c r="G508" s="9">
        <v>0.48333333333333334</v>
      </c>
    </row>
    <row r="509" spans="1:7" x14ac:dyDescent="0.3">
      <c r="A509" s="8">
        <v>44042</v>
      </c>
      <c r="B509" s="9">
        <v>0.73333333333333328</v>
      </c>
      <c r="C509" s="9">
        <v>0.16666666666666666</v>
      </c>
      <c r="D509" s="9">
        <v>0.1</v>
      </c>
      <c r="F509" s="9">
        <v>0.75</v>
      </c>
    </row>
    <row r="510" spans="1:7" x14ac:dyDescent="0.3">
      <c r="A510" s="8">
        <v>44043</v>
      </c>
      <c r="B510" s="9">
        <v>0.41666666666666669</v>
      </c>
      <c r="D510" s="9">
        <v>0.21666666666666667</v>
      </c>
      <c r="E510" s="9">
        <v>0.66666666666666663</v>
      </c>
      <c r="F510" s="9">
        <v>0.8666666666666667</v>
      </c>
    </row>
    <row r="511" spans="1:7" x14ac:dyDescent="0.3">
      <c r="A511" s="8">
        <v>44044</v>
      </c>
      <c r="B511" s="9">
        <v>0.56666666666666665</v>
      </c>
      <c r="D511" s="9">
        <v>1.2833333333333334</v>
      </c>
      <c r="F511" s="9">
        <v>0.23333333333333334</v>
      </c>
      <c r="G511" s="9">
        <v>0.33333333333333331</v>
      </c>
    </row>
    <row r="512" spans="1:7" x14ac:dyDescent="0.3">
      <c r="A512" s="8">
        <v>44045</v>
      </c>
      <c r="D512" s="9">
        <v>2.9</v>
      </c>
    </row>
    <row r="513" spans="1:7" x14ac:dyDescent="0.3">
      <c r="A513" s="8">
        <v>44046</v>
      </c>
      <c r="B513" s="9">
        <v>0.35</v>
      </c>
      <c r="C513" s="9">
        <v>0.1</v>
      </c>
      <c r="D513" s="9">
        <v>3</v>
      </c>
      <c r="F513" s="9">
        <v>0.2</v>
      </c>
      <c r="G513" s="9">
        <v>0.33333333333333331</v>
      </c>
    </row>
    <row r="514" spans="1:7" x14ac:dyDescent="0.3">
      <c r="A514" s="8">
        <v>44047</v>
      </c>
      <c r="B514" s="9">
        <v>0.83333333333333337</v>
      </c>
      <c r="C514" s="9">
        <v>0.33333333333333331</v>
      </c>
      <c r="D514" s="9">
        <v>0.28333333333333333</v>
      </c>
      <c r="E514" s="9">
        <v>0.2</v>
      </c>
      <c r="F514" s="9">
        <v>2.25</v>
      </c>
      <c r="G514" s="9">
        <v>0.16666666666666666</v>
      </c>
    </row>
    <row r="515" spans="1:7" x14ac:dyDescent="0.3">
      <c r="A515" s="8">
        <v>44048</v>
      </c>
      <c r="B515" s="9">
        <v>0.21666666666666667</v>
      </c>
      <c r="C515" s="9">
        <v>8.3333333333333329E-2</v>
      </c>
      <c r="E515" s="9">
        <v>0.2</v>
      </c>
      <c r="F515" s="9">
        <v>2.1333333333333333</v>
      </c>
      <c r="G515" s="9">
        <v>0.41666666666666669</v>
      </c>
    </row>
    <row r="516" spans="1:7" x14ac:dyDescent="0.3">
      <c r="A516" s="8">
        <v>44049</v>
      </c>
      <c r="C516" s="9">
        <v>8.3333333333333329E-2</v>
      </c>
      <c r="F516" s="9">
        <v>2.5</v>
      </c>
    </row>
    <row r="517" spans="1:7" x14ac:dyDescent="0.3">
      <c r="A517" s="8">
        <v>44050</v>
      </c>
      <c r="F517" s="9">
        <v>0.68333333333333335</v>
      </c>
    </row>
    <row r="518" spans="1:7" x14ac:dyDescent="0.3">
      <c r="A518" s="8">
        <v>44051</v>
      </c>
      <c r="B518" s="9">
        <v>0.41666666666666669</v>
      </c>
      <c r="F518" s="9">
        <v>1.5</v>
      </c>
      <c r="G518" s="9">
        <v>0.2</v>
      </c>
    </row>
    <row r="519" spans="1:7" x14ac:dyDescent="0.3">
      <c r="A519" s="8">
        <v>44052</v>
      </c>
      <c r="B519" s="9">
        <v>1.4833333333333334</v>
      </c>
      <c r="E519" s="9">
        <v>0.26666666666666666</v>
      </c>
      <c r="F519" s="9">
        <v>5.6333333333333337</v>
      </c>
    </row>
    <row r="520" spans="1:7" x14ac:dyDescent="0.3">
      <c r="A520" s="8">
        <v>44053</v>
      </c>
      <c r="B520" s="9">
        <v>1.25</v>
      </c>
      <c r="C520" s="9">
        <v>0.38333333333333336</v>
      </c>
      <c r="D520" s="9">
        <v>0.11666666666666667</v>
      </c>
      <c r="E520" s="9">
        <v>0.43333333333333335</v>
      </c>
      <c r="F520" s="9">
        <v>0.9</v>
      </c>
    </row>
    <row r="521" spans="1:7" x14ac:dyDescent="0.3">
      <c r="A521" s="8">
        <v>44054</v>
      </c>
      <c r="B521" s="9">
        <v>1.2333333333333334</v>
      </c>
      <c r="C521" s="9">
        <v>0.1</v>
      </c>
      <c r="G521" s="9">
        <v>0.13333333333333333</v>
      </c>
    </row>
    <row r="522" spans="1:7" x14ac:dyDescent="0.3">
      <c r="A522" s="8">
        <v>44055</v>
      </c>
      <c r="B522" s="9">
        <v>1.5</v>
      </c>
      <c r="F522" s="9">
        <v>0.15</v>
      </c>
    </row>
    <row r="523" spans="1:7" x14ac:dyDescent="0.3">
      <c r="A523" s="8">
        <v>44056</v>
      </c>
      <c r="B523" s="9">
        <v>0.95</v>
      </c>
      <c r="C523" s="9">
        <v>0.25</v>
      </c>
      <c r="D523" s="9">
        <v>1.5</v>
      </c>
      <c r="F523" s="9">
        <v>0.26666666666666666</v>
      </c>
    </row>
    <row r="524" spans="1:7" x14ac:dyDescent="0.3">
      <c r="A524" s="8">
        <v>44057</v>
      </c>
      <c r="B524" s="9">
        <v>0.41666666666666669</v>
      </c>
      <c r="D524" s="9">
        <v>1.5</v>
      </c>
    </row>
    <row r="525" spans="1:7" x14ac:dyDescent="0.3">
      <c r="A525" s="8">
        <v>44058</v>
      </c>
      <c r="B525" s="9">
        <v>0.65</v>
      </c>
      <c r="D525" s="9">
        <v>3</v>
      </c>
      <c r="E525" s="9">
        <v>0.48333333333333334</v>
      </c>
      <c r="F525" s="9">
        <v>4.8166666666666664</v>
      </c>
      <c r="G525" s="9">
        <v>0.55000000000000004</v>
      </c>
    </row>
    <row r="526" spans="1:7" x14ac:dyDescent="0.3">
      <c r="A526" s="8">
        <v>44059</v>
      </c>
      <c r="B526" s="9">
        <v>1.0666666666666667</v>
      </c>
      <c r="C526" s="9">
        <v>0.18333333333333332</v>
      </c>
      <c r="D526" s="9">
        <v>4.1833333333333336</v>
      </c>
      <c r="E526" s="9">
        <v>1.1833333333333333</v>
      </c>
      <c r="F526" s="9">
        <v>0.46666666666666667</v>
      </c>
    </row>
    <row r="527" spans="1:7" x14ac:dyDescent="0.3">
      <c r="A527" s="8">
        <v>44060</v>
      </c>
      <c r="D527" s="9">
        <v>5.3</v>
      </c>
    </row>
    <row r="528" spans="1:7" x14ac:dyDescent="0.3">
      <c r="A528" s="8">
        <v>44061</v>
      </c>
    </row>
    <row r="529" spans="1:7" x14ac:dyDescent="0.3">
      <c r="A529" s="8">
        <v>44062</v>
      </c>
      <c r="B529" s="9">
        <v>0.51666666666666672</v>
      </c>
      <c r="D529" s="9">
        <v>9</v>
      </c>
      <c r="E529" s="9">
        <v>0.26666666666666666</v>
      </c>
      <c r="F529" s="9">
        <v>0.51666666666666672</v>
      </c>
      <c r="G529" s="9">
        <v>0.23333333333333334</v>
      </c>
    </row>
    <row r="530" spans="1:7" x14ac:dyDescent="0.3">
      <c r="A530" s="8">
        <v>44063</v>
      </c>
      <c r="D530" s="9">
        <v>3.15</v>
      </c>
    </row>
    <row r="531" spans="1:7" x14ac:dyDescent="0.3">
      <c r="A531" s="8">
        <v>44064</v>
      </c>
      <c r="B531" s="9">
        <v>0.28333333333333333</v>
      </c>
      <c r="D531" s="9">
        <v>0.75</v>
      </c>
      <c r="F531" s="9">
        <v>0.7</v>
      </c>
      <c r="G531" s="9">
        <v>0.5</v>
      </c>
    </row>
    <row r="532" spans="1:7" x14ac:dyDescent="0.3">
      <c r="A532" s="8">
        <v>44065</v>
      </c>
      <c r="B532" s="9">
        <v>0.4</v>
      </c>
      <c r="D532" s="9">
        <v>5.166666666666667</v>
      </c>
      <c r="E532" s="9">
        <v>0.11666666666666667</v>
      </c>
      <c r="F532" s="9">
        <v>0.6333333333333333</v>
      </c>
    </row>
    <row r="533" spans="1:7" x14ac:dyDescent="0.3">
      <c r="A533" s="8">
        <v>44066</v>
      </c>
      <c r="B533" s="9">
        <v>0.53333333333333333</v>
      </c>
      <c r="D533" s="9">
        <v>7</v>
      </c>
      <c r="E533" s="9">
        <v>0.38333333333333336</v>
      </c>
      <c r="F533" s="9">
        <v>0.5</v>
      </c>
    </row>
    <row r="534" spans="1:7" x14ac:dyDescent="0.3">
      <c r="A534" s="8">
        <v>44067</v>
      </c>
      <c r="B534" s="9">
        <v>0.18333333333333332</v>
      </c>
      <c r="D534" s="9">
        <v>3</v>
      </c>
    </row>
    <row r="535" spans="1:7" x14ac:dyDescent="0.3">
      <c r="A535" s="8">
        <v>44068</v>
      </c>
      <c r="D535" s="9">
        <v>2.1666666666666665</v>
      </c>
    </row>
    <row r="536" spans="1:7" x14ac:dyDescent="0.3">
      <c r="A536" s="8">
        <v>44069</v>
      </c>
      <c r="D536" s="9">
        <v>1</v>
      </c>
    </row>
    <row r="537" spans="1:7" x14ac:dyDescent="0.3">
      <c r="A537" s="8">
        <v>44070</v>
      </c>
    </row>
    <row r="538" spans="1:7" x14ac:dyDescent="0.3">
      <c r="A538" s="8">
        <v>44071</v>
      </c>
      <c r="C538" s="9">
        <v>0.33333333333333331</v>
      </c>
      <c r="D538" s="9">
        <v>6</v>
      </c>
      <c r="E538" s="9">
        <v>0.31666666666666665</v>
      </c>
    </row>
    <row r="539" spans="1:7" x14ac:dyDescent="0.3">
      <c r="A539" s="8">
        <v>44072</v>
      </c>
    </row>
    <row r="540" spans="1:7" x14ac:dyDescent="0.3">
      <c r="A540" s="8">
        <v>44073</v>
      </c>
      <c r="B540" s="9">
        <v>1.9166666666666667</v>
      </c>
      <c r="C540" s="9">
        <v>0.66666666666666663</v>
      </c>
      <c r="D540" s="9">
        <v>3</v>
      </c>
      <c r="E540" s="9">
        <v>0.1</v>
      </c>
      <c r="F540" s="9">
        <v>0.85</v>
      </c>
      <c r="G540" s="9">
        <v>1.7</v>
      </c>
    </row>
    <row r="541" spans="1:7" x14ac:dyDescent="0.3">
      <c r="A541" s="8">
        <v>44074</v>
      </c>
      <c r="B541" s="9">
        <v>0.7</v>
      </c>
      <c r="F541" s="9">
        <v>0.11666666666666667</v>
      </c>
    </row>
    <row r="542" spans="1:7" x14ac:dyDescent="0.3">
      <c r="A542" s="8">
        <v>44075</v>
      </c>
      <c r="D542" s="9">
        <v>0.5</v>
      </c>
      <c r="E542" s="9">
        <v>0.2</v>
      </c>
      <c r="G542" s="9">
        <v>0.33333333333333331</v>
      </c>
    </row>
    <row r="543" spans="1:7" x14ac:dyDescent="0.3">
      <c r="A543" s="8">
        <v>44076</v>
      </c>
      <c r="C543" s="9">
        <v>0.2</v>
      </c>
      <c r="D543" s="9">
        <v>0.2</v>
      </c>
    </row>
    <row r="544" spans="1:7" x14ac:dyDescent="0.3">
      <c r="A544" s="8">
        <v>44077</v>
      </c>
      <c r="C544" s="9">
        <v>0.36666666666666664</v>
      </c>
      <c r="F544" s="9">
        <v>0.26666666666666666</v>
      </c>
    </row>
    <row r="545" spans="1:7" x14ac:dyDescent="0.3">
      <c r="A545" s="8">
        <v>44078</v>
      </c>
      <c r="B545" s="9">
        <v>0.16666666666666666</v>
      </c>
      <c r="G545" s="9">
        <v>0.15</v>
      </c>
    </row>
    <row r="546" spans="1:7" x14ac:dyDescent="0.3">
      <c r="A546" s="8">
        <v>44079</v>
      </c>
      <c r="B546" s="9">
        <v>0.45</v>
      </c>
      <c r="F546" s="9">
        <v>0.35</v>
      </c>
    </row>
    <row r="547" spans="1:7" x14ac:dyDescent="0.3">
      <c r="A547" s="8">
        <v>44080</v>
      </c>
      <c r="B547" s="9">
        <v>0.33333333333333331</v>
      </c>
      <c r="C547" s="9">
        <v>0.25</v>
      </c>
    </row>
    <row r="548" spans="1:7" x14ac:dyDescent="0.3">
      <c r="A548" s="8">
        <v>44081</v>
      </c>
      <c r="B548" s="9">
        <v>0.33333333333333331</v>
      </c>
      <c r="C548" s="9">
        <v>0.5</v>
      </c>
      <c r="F548" s="9">
        <v>0.1</v>
      </c>
    </row>
    <row r="549" spans="1:7" x14ac:dyDescent="0.3">
      <c r="A549" s="8">
        <v>44082</v>
      </c>
      <c r="B549" s="9">
        <v>0.2</v>
      </c>
      <c r="C549" s="9">
        <v>0.13333333333333333</v>
      </c>
      <c r="E549" s="9">
        <v>0.25</v>
      </c>
    </row>
    <row r="550" spans="1:7" x14ac:dyDescent="0.3">
      <c r="A550" s="8">
        <v>44083</v>
      </c>
      <c r="B550" s="9">
        <v>0.41666666666666669</v>
      </c>
      <c r="C550" s="9">
        <v>0.15</v>
      </c>
      <c r="F550" s="9">
        <v>0.2</v>
      </c>
    </row>
    <row r="551" spans="1:7" x14ac:dyDescent="0.3">
      <c r="A551" s="8">
        <v>44084</v>
      </c>
      <c r="B551" s="9">
        <v>3.4666666666666668</v>
      </c>
      <c r="D551" s="9">
        <v>0.28333333333333333</v>
      </c>
      <c r="E551" s="9">
        <v>0.2</v>
      </c>
      <c r="F551" s="9">
        <v>0.2</v>
      </c>
    </row>
    <row r="552" spans="1:7" x14ac:dyDescent="0.3">
      <c r="A552" s="8">
        <v>44085</v>
      </c>
    </row>
    <row r="553" spans="1:7" x14ac:dyDescent="0.3">
      <c r="A553" s="8">
        <v>44086</v>
      </c>
      <c r="B553" s="9">
        <v>0.58333333333333337</v>
      </c>
      <c r="C553" s="9">
        <v>0.26666666666666666</v>
      </c>
      <c r="D553" s="9">
        <v>8.3333333333333329E-2</v>
      </c>
      <c r="F553" s="9">
        <v>0.6</v>
      </c>
      <c r="G553" s="9">
        <v>0.5</v>
      </c>
    </row>
    <row r="554" spans="1:7" x14ac:dyDescent="0.3">
      <c r="A554" s="8">
        <v>44087</v>
      </c>
      <c r="B554" s="9">
        <v>3.5666666666666669</v>
      </c>
      <c r="C554" s="9">
        <v>0.26666666666666666</v>
      </c>
      <c r="E554" s="9">
        <v>0.28333333333333333</v>
      </c>
      <c r="F554" s="9">
        <v>3.4333333333333331</v>
      </c>
      <c r="G554" s="9">
        <v>0.73333333333333328</v>
      </c>
    </row>
    <row r="555" spans="1:7" x14ac:dyDescent="0.3">
      <c r="A555" s="8">
        <v>44088</v>
      </c>
      <c r="B555" s="9">
        <v>0.66666666666666663</v>
      </c>
      <c r="E555" s="9">
        <v>6.6666666666666666E-2</v>
      </c>
      <c r="F555" s="9">
        <v>1.2333333333333334</v>
      </c>
    </row>
    <row r="556" spans="1:7" x14ac:dyDescent="0.3">
      <c r="A556" s="8">
        <v>44089</v>
      </c>
    </row>
    <row r="557" spans="1:7" x14ac:dyDescent="0.3">
      <c r="A557" s="8">
        <v>44090</v>
      </c>
    </row>
    <row r="558" spans="1:7" x14ac:dyDescent="0.3">
      <c r="A558" s="8">
        <v>44091</v>
      </c>
      <c r="B558" s="9">
        <v>0.53333333333333333</v>
      </c>
      <c r="F558" s="9">
        <v>4.7</v>
      </c>
    </row>
    <row r="559" spans="1:7" x14ac:dyDescent="0.3">
      <c r="A559" s="8">
        <v>44092</v>
      </c>
    </row>
    <row r="560" spans="1:7" x14ac:dyDescent="0.3">
      <c r="A560" s="8">
        <v>44093</v>
      </c>
      <c r="B560" s="9">
        <v>0.23333333333333334</v>
      </c>
      <c r="D560" s="9">
        <v>6.6</v>
      </c>
      <c r="F560" s="9">
        <v>6.6666666666666666E-2</v>
      </c>
    </row>
    <row r="561" spans="1:7" x14ac:dyDescent="0.3">
      <c r="A561" s="8">
        <v>44094</v>
      </c>
    </row>
    <row r="562" spans="1:7" x14ac:dyDescent="0.3">
      <c r="A562" s="8">
        <v>44095</v>
      </c>
      <c r="B562" s="9">
        <v>0.7</v>
      </c>
      <c r="D562" s="9">
        <v>0.85</v>
      </c>
      <c r="F562" s="9">
        <v>0.71666666666666667</v>
      </c>
    </row>
    <row r="563" spans="1:7" x14ac:dyDescent="0.3">
      <c r="A563" s="8">
        <v>44096</v>
      </c>
      <c r="B563" s="9">
        <v>0.53333333333333333</v>
      </c>
      <c r="D563" s="9">
        <v>0.76666666666666672</v>
      </c>
      <c r="E563" s="9">
        <v>0.28333333333333333</v>
      </c>
      <c r="F563" s="9">
        <v>0.75</v>
      </c>
      <c r="G563" s="9">
        <v>0.11666666666666667</v>
      </c>
    </row>
    <row r="564" spans="1:7" x14ac:dyDescent="0.3">
      <c r="A564" s="8">
        <v>44097</v>
      </c>
      <c r="D564" s="9">
        <v>1.5</v>
      </c>
      <c r="G564" s="9">
        <v>0.35</v>
      </c>
    </row>
    <row r="565" spans="1:7" x14ac:dyDescent="0.3">
      <c r="A565" s="8">
        <v>44098</v>
      </c>
      <c r="B565" s="9">
        <v>0.53333333333333333</v>
      </c>
      <c r="F565" s="9">
        <v>0.05</v>
      </c>
    </row>
    <row r="566" spans="1:7" x14ac:dyDescent="0.3">
      <c r="A566" s="8">
        <v>44099</v>
      </c>
      <c r="B566" s="9">
        <v>1.1666666666666667</v>
      </c>
      <c r="C566" s="9">
        <v>0.53333333333333333</v>
      </c>
      <c r="F566" s="9">
        <v>1.3666666666666667</v>
      </c>
    </row>
    <row r="567" spans="1:7" x14ac:dyDescent="0.3">
      <c r="A567" s="8">
        <v>44100</v>
      </c>
      <c r="B567" s="9">
        <v>0.78333333333333333</v>
      </c>
      <c r="D567" s="9">
        <v>1.5166666666666666</v>
      </c>
      <c r="F567" s="9">
        <v>1.3</v>
      </c>
    </row>
    <row r="568" spans="1:7" x14ac:dyDescent="0.3">
      <c r="A568" s="8">
        <v>44101</v>
      </c>
      <c r="B568" s="9">
        <v>0.2</v>
      </c>
      <c r="F568" s="9">
        <v>0.31666666666666665</v>
      </c>
      <c r="G568" s="9">
        <v>0.38333333333333336</v>
      </c>
    </row>
    <row r="569" spans="1:7" x14ac:dyDescent="0.3">
      <c r="A569" s="8">
        <v>44102</v>
      </c>
      <c r="B569" s="9">
        <v>1.1333333333333333</v>
      </c>
      <c r="C569" s="9">
        <v>0.05</v>
      </c>
      <c r="D569" s="9">
        <v>1.1000000000000001</v>
      </c>
      <c r="F569" s="9">
        <v>0.46666666666666667</v>
      </c>
    </row>
    <row r="570" spans="1:7" x14ac:dyDescent="0.3">
      <c r="A570" s="8">
        <v>44103</v>
      </c>
    </row>
    <row r="571" spans="1:7" x14ac:dyDescent="0.3">
      <c r="A571" s="8">
        <v>44104</v>
      </c>
      <c r="B571" s="9">
        <v>0.83</v>
      </c>
      <c r="D571" s="9">
        <v>2.2999999999999998</v>
      </c>
      <c r="F571" s="9">
        <v>1.1499999999999999</v>
      </c>
    </row>
    <row r="572" spans="1:7" x14ac:dyDescent="0.3">
      <c r="A572" s="8">
        <v>44105</v>
      </c>
      <c r="B572" s="9">
        <v>8.3333333333333329E-2</v>
      </c>
      <c r="C572" s="9">
        <v>0.4</v>
      </c>
      <c r="D572" s="9">
        <v>1.9166666666666667</v>
      </c>
    </row>
    <row r="573" spans="1:7" x14ac:dyDescent="0.3">
      <c r="A573" s="8">
        <v>44106</v>
      </c>
    </row>
    <row r="574" spans="1:7" x14ac:dyDescent="0.3">
      <c r="A574" s="8">
        <v>44107</v>
      </c>
      <c r="B574" s="9">
        <v>0.2</v>
      </c>
      <c r="E574" s="9">
        <v>0.45</v>
      </c>
      <c r="F574" s="9">
        <v>0.8</v>
      </c>
    </row>
    <row r="575" spans="1:7" x14ac:dyDescent="0.3">
      <c r="A575" s="8">
        <v>44108</v>
      </c>
      <c r="B575" s="9">
        <v>0.91666666666666663</v>
      </c>
      <c r="C575" s="9">
        <v>3.3333333333333333E-2</v>
      </c>
      <c r="D575" s="9">
        <v>1.5833333333333333</v>
      </c>
      <c r="E575" s="9">
        <v>0.3</v>
      </c>
      <c r="F575" s="9">
        <v>1.1166666666666667</v>
      </c>
      <c r="G575" s="9">
        <v>0.11666666666666667</v>
      </c>
    </row>
    <row r="576" spans="1:7" x14ac:dyDescent="0.3">
      <c r="A576" s="8">
        <v>44109</v>
      </c>
      <c r="C576" s="9">
        <v>0.25</v>
      </c>
      <c r="F576" s="9">
        <v>0.3</v>
      </c>
      <c r="G576" s="9">
        <v>0.23333333333333334</v>
      </c>
    </row>
    <row r="577" spans="1:7" x14ac:dyDescent="0.3">
      <c r="A577" s="8">
        <v>44110</v>
      </c>
      <c r="B577" s="9">
        <v>0.21666666666666667</v>
      </c>
      <c r="C577" s="9">
        <v>0.3</v>
      </c>
      <c r="F577" s="9">
        <v>0.23333333333333334</v>
      </c>
    </row>
    <row r="578" spans="1:7" x14ac:dyDescent="0.3">
      <c r="A578" s="8">
        <v>44111</v>
      </c>
      <c r="B578" s="9">
        <v>0.23333333333333334</v>
      </c>
      <c r="G578" s="9">
        <v>0.25</v>
      </c>
    </row>
    <row r="579" spans="1:7" x14ac:dyDescent="0.3">
      <c r="A579" s="8">
        <v>44112</v>
      </c>
      <c r="B579" s="9">
        <v>0.8</v>
      </c>
      <c r="C579" s="9">
        <v>0.43333333333333335</v>
      </c>
      <c r="E579" s="9">
        <v>0.25</v>
      </c>
      <c r="G579" s="9">
        <v>0.21666666666666667</v>
      </c>
    </row>
    <row r="580" spans="1:7" x14ac:dyDescent="0.3">
      <c r="A580" s="8">
        <v>44113</v>
      </c>
    </row>
    <row r="581" spans="1:7" x14ac:dyDescent="0.3">
      <c r="A581" s="8">
        <v>44114</v>
      </c>
      <c r="B581" s="9">
        <v>0.83333333333333337</v>
      </c>
      <c r="C581" s="9">
        <v>0.15</v>
      </c>
      <c r="F581" s="9">
        <v>1.0666666666666667</v>
      </c>
      <c r="G581" s="9">
        <v>0.73333333333333328</v>
      </c>
    </row>
    <row r="582" spans="1:7" x14ac:dyDescent="0.3">
      <c r="A582" s="8">
        <v>44115</v>
      </c>
      <c r="B582" s="9">
        <v>0.6</v>
      </c>
      <c r="C582" s="9">
        <v>0.13333333333333333</v>
      </c>
      <c r="D582" s="9">
        <v>2.25</v>
      </c>
      <c r="F582" s="9">
        <v>0.33333333333333331</v>
      </c>
    </row>
    <row r="583" spans="1:7" x14ac:dyDescent="0.3">
      <c r="A583" s="8">
        <v>44116</v>
      </c>
      <c r="D583" s="9">
        <v>0.75</v>
      </c>
      <c r="F583" s="9">
        <v>0.25</v>
      </c>
    </row>
    <row r="584" spans="1:7" x14ac:dyDescent="0.3">
      <c r="A584" s="8">
        <v>44117</v>
      </c>
      <c r="B584" s="9">
        <v>0.5</v>
      </c>
      <c r="C584" s="9">
        <v>0.28333333333333333</v>
      </c>
      <c r="F584" s="9">
        <v>0.58333333333333337</v>
      </c>
    </row>
    <row r="585" spans="1:7" x14ac:dyDescent="0.3">
      <c r="A585" s="8">
        <v>44118</v>
      </c>
      <c r="B585" s="9">
        <v>0.41666666666666669</v>
      </c>
    </row>
    <row r="586" spans="1:7" x14ac:dyDescent="0.3">
      <c r="A586" s="8">
        <v>44119</v>
      </c>
      <c r="B586" s="9">
        <v>0.11666666666666667</v>
      </c>
      <c r="C586" s="9">
        <v>0.26666666666666666</v>
      </c>
      <c r="F586" s="9">
        <v>0.93333333333333335</v>
      </c>
      <c r="G586" s="9">
        <v>0.25</v>
      </c>
    </row>
    <row r="587" spans="1:7" x14ac:dyDescent="0.3">
      <c r="A587" s="8">
        <v>44120</v>
      </c>
      <c r="B587" s="9">
        <v>0.91666666666666663</v>
      </c>
      <c r="C587" s="9">
        <v>0.23333333333333334</v>
      </c>
      <c r="F587" s="9">
        <v>1.0833333333333333</v>
      </c>
      <c r="G587" s="9">
        <v>0.15</v>
      </c>
    </row>
    <row r="588" spans="1:7" x14ac:dyDescent="0.3">
      <c r="A588" s="8">
        <v>44121</v>
      </c>
      <c r="B588" s="9">
        <v>1.8833333333333333</v>
      </c>
      <c r="C588" s="9">
        <v>0.71666666666666667</v>
      </c>
      <c r="F588" s="9">
        <v>1.6333333333333333</v>
      </c>
      <c r="G588" s="9">
        <v>8.3333333333333329E-2</v>
      </c>
    </row>
    <row r="589" spans="1:7" x14ac:dyDescent="0.3">
      <c r="A589" s="8">
        <v>44122</v>
      </c>
    </row>
    <row r="590" spans="1:7" x14ac:dyDescent="0.3">
      <c r="A590" s="8">
        <v>44123</v>
      </c>
      <c r="B590" s="9">
        <v>1.75</v>
      </c>
      <c r="C590" s="9">
        <v>8.3333333333333329E-2</v>
      </c>
      <c r="E590" s="9">
        <v>0.28333333333333333</v>
      </c>
      <c r="F590" s="9">
        <v>1.2833333333333334</v>
      </c>
      <c r="G590" s="9">
        <v>0.2</v>
      </c>
    </row>
    <row r="591" spans="1:7" x14ac:dyDescent="0.3">
      <c r="A591" s="8">
        <v>44124</v>
      </c>
      <c r="B591" s="9">
        <v>0.38333333333333336</v>
      </c>
    </row>
    <row r="592" spans="1:7" x14ac:dyDescent="0.3">
      <c r="A592" s="8">
        <v>44125</v>
      </c>
      <c r="B592" s="9">
        <v>0.73333333333333328</v>
      </c>
      <c r="C592" s="9">
        <v>0.16666666666666666</v>
      </c>
      <c r="E592" s="9">
        <v>0.25</v>
      </c>
      <c r="F592" s="9">
        <v>0.4</v>
      </c>
      <c r="G592" s="9">
        <v>0.46666666666666667</v>
      </c>
    </row>
    <row r="593" spans="1:7" x14ac:dyDescent="0.3">
      <c r="A593" s="8">
        <v>44126</v>
      </c>
      <c r="B593" s="9">
        <v>0.5</v>
      </c>
      <c r="C593" s="9">
        <v>0.2</v>
      </c>
      <c r="F593" s="9">
        <v>0.31666666666666665</v>
      </c>
    </row>
    <row r="594" spans="1:7" x14ac:dyDescent="0.3">
      <c r="A594" s="8">
        <v>44127</v>
      </c>
    </row>
    <row r="595" spans="1:7" x14ac:dyDescent="0.3">
      <c r="A595" s="8">
        <v>44128</v>
      </c>
      <c r="B595" s="9">
        <v>1.0333333333333334</v>
      </c>
      <c r="F595" s="9">
        <v>1.5166666666666666</v>
      </c>
    </row>
    <row r="596" spans="1:7" x14ac:dyDescent="0.3">
      <c r="A596" s="8">
        <v>44129</v>
      </c>
      <c r="B596" s="9">
        <v>2.2333333333333334</v>
      </c>
      <c r="C596" s="9">
        <v>0.45</v>
      </c>
      <c r="F596" s="9">
        <v>1</v>
      </c>
      <c r="G596" s="9">
        <v>0.38333333333333336</v>
      </c>
    </row>
    <row r="597" spans="1:7" x14ac:dyDescent="0.3">
      <c r="A597" s="8">
        <v>44130</v>
      </c>
      <c r="B597" s="9">
        <v>0.45</v>
      </c>
      <c r="F597" s="9">
        <v>0.15</v>
      </c>
    </row>
    <row r="598" spans="1:7" x14ac:dyDescent="0.3">
      <c r="A598" s="8">
        <v>44131</v>
      </c>
      <c r="F598" s="9">
        <v>0.35</v>
      </c>
    </row>
    <row r="599" spans="1:7" x14ac:dyDescent="0.3">
      <c r="A599" s="8">
        <v>44132</v>
      </c>
      <c r="B599" s="9">
        <v>0.11666666666666667</v>
      </c>
      <c r="D599" s="9">
        <v>8.3333333333333329E-2</v>
      </c>
      <c r="F599" s="9">
        <v>0.5</v>
      </c>
      <c r="G599" s="9">
        <v>8.3333333333333329E-2</v>
      </c>
    </row>
    <row r="600" spans="1:7" x14ac:dyDescent="0.3">
      <c r="A600" s="8">
        <v>44133</v>
      </c>
      <c r="B600" s="9">
        <v>0.15</v>
      </c>
      <c r="C600" s="9">
        <v>0.53333333333333333</v>
      </c>
      <c r="F600" s="9">
        <v>0.38333333333333336</v>
      </c>
    </row>
    <row r="601" spans="1:7" x14ac:dyDescent="0.3">
      <c r="A601" s="8">
        <v>44134</v>
      </c>
      <c r="B601" s="9">
        <v>0.23333333333333334</v>
      </c>
      <c r="F601" s="9">
        <v>0.8666666666666667</v>
      </c>
      <c r="G601" s="9">
        <v>0.25</v>
      </c>
    </row>
    <row r="602" spans="1:7" x14ac:dyDescent="0.3">
      <c r="A602" s="8">
        <v>44135</v>
      </c>
      <c r="B602" s="9">
        <v>2.3166666666666669</v>
      </c>
      <c r="C602" s="9">
        <v>0.13333333333333333</v>
      </c>
      <c r="E602" s="9">
        <v>0.13333333333333333</v>
      </c>
      <c r="F602" s="9">
        <v>1.5666666666666667</v>
      </c>
      <c r="G602" s="9">
        <v>0.96666666666666667</v>
      </c>
    </row>
    <row r="603" spans="1:7" x14ac:dyDescent="0.3">
      <c r="A603" s="8">
        <v>44136</v>
      </c>
      <c r="B603" s="4">
        <v>0.81666666666666665</v>
      </c>
      <c r="C603" s="4">
        <v>0.13333333333333333</v>
      </c>
      <c r="D603" s="4"/>
      <c r="E603" s="4"/>
      <c r="F603" s="4">
        <v>0.98333333333333328</v>
      </c>
    </row>
    <row r="604" spans="1:7" x14ac:dyDescent="0.3">
      <c r="A604" s="8">
        <v>44137</v>
      </c>
      <c r="B604" s="4">
        <v>0.95</v>
      </c>
      <c r="C604" s="4"/>
      <c r="D604" s="4">
        <v>0.98333333333333328</v>
      </c>
      <c r="E604" s="4"/>
      <c r="F604" s="4">
        <v>0.6333333333333333</v>
      </c>
    </row>
    <row r="605" spans="1:7" x14ac:dyDescent="0.3">
      <c r="A605" s="8">
        <v>44138</v>
      </c>
      <c r="B605" s="4">
        <v>0.25</v>
      </c>
      <c r="C605" s="4"/>
      <c r="D605" s="4">
        <v>1.45</v>
      </c>
      <c r="E605" s="4"/>
      <c r="F605" s="4">
        <v>0.68333333333333335</v>
      </c>
    </row>
    <row r="606" spans="1:7" x14ac:dyDescent="0.3">
      <c r="A606" s="8">
        <v>44139</v>
      </c>
      <c r="B606" s="4">
        <v>0.51666666666666672</v>
      </c>
      <c r="C606" s="4">
        <v>0.26666666666666666</v>
      </c>
      <c r="D606" s="4"/>
      <c r="E606" s="4"/>
      <c r="F606" s="4">
        <v>0.8666666666666667</v>
      </c>
      <c r="G606" s="9">
        <v>0.21666666666666667</v>
      </c>
    </row>
    <row r="607" spans="1:7" x14ac:dyDescent="0.3">
      <c r="A607" s="8">
        <v>44140</v>
      </c>
      <c r="B607" s="4">
        <v>0.16666666666666666</v>
      </c>
      <c r="C607" s="4"/>
      <c r="D607" s="4"/>
      <c r="E607" s="4"/>
      <c r="F607" s="4">
        <v>0.25</v>
      </c>
    </row>
    <row r="608" spans="1:7" x14ac:dyDescent="0.3">
      <c r="A608" s="8">
        <v>44141</v>
      </c>
      <c r="B608" s="4">
        <v>0.96666666666666667</v>
      </c>
      <c r="C608" s="4">
        <v>0.43333333333333335</v>
      </c>
      <c r="D608" s="4"/>
      <c r="E608" s="4">
        <v>0.48333333333333334</v>
      </c>
      <c r="F608" s="4">
        <v>1.3166666666666667</v>
      </c>
      <c r="G608" s="9">
        <v>0.16666666666666666</v>
      </c>
    </row>
    <row r="609" spans="1:7" x14ac:dyDescent="0.3">
      <c r="A609" s="8">
        <v>44142</v>
      </c>
      <c r="B609" s="4">
        <v>1.8</v>
      </c>
      <c r="C609" s="4">
        <v>0.56666666666666665</v>
      </c>
      <c r="D609" s="4">
        <v>0.23333333333333334</v>
      </c>
      <c r="E609" s="4">
        <v>0.68333333333333335</v>
      </c>
      <c r="F609" s="4">
        <v>1.9166666666666667</v>
      </c>
      <c r="G609" s="9">
        <v>2.2666666666666666</v>
      </c>
    </row>
    <row r="610" spans="1:7" x14ac:dyDescent="0.3">
      <c r="A610" s="8">
        <v>44143</v>
      </c>
      <c r="B610" s="4">
        <v>2.85</v>
      </c>
      <c r="C610" s="4">
        <v>0.25</v>
      </c>
      <c r="D610" s="4">
        <v>1.2833333333333334</v>
      </c>
      <c r="E610" s="4"/>
      <c r="F610" s="4">
        <v>2.15</v>
      </c>
      <c r="G610" s="9">
        <v>1.0666666666666667</v>
      </c>
    </row>
    <row r="611" spans="1:7" x14ac:dyDescent="0.3">
      <c r="A611" s="8">
        <v>44144</v>
      </c>
      <c r="B611" s="4">
        <v>0.2</v>
      </c>
      <c r="C611" s="4"/>
      <c r="D611" s="4"/>
      <c r="E611" s="4"/>
      <c r="F611" s="4">
        <v>0.31666666666666665</v>
      </c>
      <c r="G611" s="9">
        <v>0.16666666666666666</v>
      </c>
    </row>
    <row r="612" spans="1:7" x14ac:dyDescent="0.3">
      <c r="A612" s="8">
        <v>44145</v>
      </c>
      <c r="B612" s="4">
        <v>0.46666666666666667</v>
      </c>
      <c r="C612" s="4"/>
      <c r="D612" s="4"/>
      <c r="E612" s="4"/>
      <c r="F612" s="4">
        <v>0.96666666666666667</v>
      </c>
    </row>
    <row r="613" spans="1:7" x14ac:dyDescent="0.3">
      <c r="A613" s="8">
        <v>44146</v>
      </c>
      <c r="B613" s="4">
        <v>0.65</v>
      </c>
      <c r="C613" s="4"/>
      <c r="D613" s="4">
        <v>4.5</v>
      </c>
      <c r="E613" s="4"/>
      <c r="F613" s="4">
        <v>2.0166666666666666</v>
      </c>
      <c r="G613" s="9">
        <v>0.35</v>
      </c>
    </row>
    <row r="614" spans="1:7" x14ac:dyDescent="0.3">
      <c r="A614" s="8">
        <v>44147</v>
      </c>
      <c r="B614" s="4"/>
      <c r="C614" s="4">
        <v>0.3</v>
      </c>
      <c r="D614" s="4">
        <v>2.8666666666666667</v>
      </c>
      <c r="E614" s="4"/>
      <c r="F614" s="4"/>
    </row>
    <row r="615" spans="1:7" x14ac:dyDescent="0.3">
      <c r="A615" s="8">
        <v>44148</v>
      </c>
      <c r="B615" s="4">
        <v>0.23333333333333334</v>
      </c>
      <c r="C615" s="4"/>
      <c r="D615" s="4">
        <v>2.15</v>
      </c>
      <c r="E615" s="4"/>
      <c r="F615" s="4">
        <v>0.15</v>
      </c>
      <c r="G615" s="9">
        <v>0.25</v>
      </c>
    </row>
    <row r="616" spans="1:7" x14ac:dyDescent="0.3">
      <c r="A616" s="8">
        <v>44149</v>
      </c>
      <c r="B616" s="4">
        <v>0.93333333333333335</v>
      </c>
      <c r="C616" s="4">
        <v>0.15</v>
      </c>
      <c r="D616" s="4">
        <v>0.2</v>
      </c>
      <c r="E616" s="4"/>
      <c r="F616" s="4">
        <v>0.6333333333333333</v>
      </c>
    </row>
    <row r="617" spans="1:7" x14ac:dyDescent="0.3">
      <c r="A617" s="8">
        <v>44150</v>
      </c>
      <c r="B617" s="4">
        <v>1.1499999999999999</v>
      </c>
      <c r="C617" s="4"/>
      <c r="D617" s="4"/>
      <c r="E617" s="4">
        <v>0.3</v>
      </c>
      <c r="F617" s="4">
        <v>0.71666666666666667</v>
      </c>
    </row>
    <row r="618" spans="1:7" x14ac:dyDescent="0.3">
      <c r="A618" s="8">
        <v>44151</v>
      </c>
      <c r="B618" s="4">
        <v>0.53333333333333333</v>
      </c>
      <c r="C618" s="4"/>
      <c r="D618" s="4">
        <v>0.71666666666666667</v>
      </c>
      <c r="E618" s="4"/>
      <c r="F618" s="4">
        <v>0.96666666666666667</v>
      </c>
      <c r="G618" s="9">
        <v>8.3333333333333329E-2</v>
      </c>
    </row>
    <row r="619" spans="1:7" x14ac:dyDescent="0.3">
      <c r="A619" s="8">
        <v>44152</v>
      </c>
      <c r="B619" s="4">
        <v>0.38333333333333336</v>
      </c>
      <c r="C619" s="4">
        <v>0.4</v>
      </c>
      <c r="D619" s="4">
        <v>0.16666666666666666</v>
      </c>
      <c r="E619" s="4">
        <v>0.25</v>
      </c>
      <c r="F619" s="4">
        <v>1.1666666666666667</v>
      </c>
      <c r="G619" s="9">
        <v>0.3</v>
      </c>
    </row>
    <row r="620" spans="1:7" x14ac:dyDescent="0.3">
      <c r="A620" s="8">
        <v>44153</v>
      </c>
      <c r="B620" s="4"/>
      <c r="C620" s="4"/>
      <c r="D620" s="4"/>
      <c r="E620" s="4"/>
      <c r="F620" s="4"/>
    </row>
    <row r="621" spans="1:7" x14ac:dyDescent="0.3">
      <c r="A621" s="8">
        <v>44154</v>
      </c>
      <c r="B621" s="4">
        <v>2.0666666666666669</v>
      </c>
      <c r="C621" s="4">
        <v>0.46666666666666667</v>
      </c>
      <c r="D621" s="4">
        <v>2.3166666666666669</v>
      </c>
      <c r="E621" s="4">
        <v>0.31666666666666665</v>
      </c>
      <c r="F621" s="4">
        <v>0.6</v>
      </c>
      <c r="G621" s="9">
        <v>0.18333333333333332</v>
      </c>
    </row>
    <row r="622" spans="1:7" x14ac:dyDescent="0.3">
      <c r="A622" s="8">
        <v>44155</v>
      </c>
      <c r="B622" s="4">
        <v>0.75</v>
      </c>
      <c r="C622" s="4">
        <v>0.45</v>
      </c>
      <c r="D622" s="4"/>
      <c r="E622" s="4"/>
      <c r="F622" s="4">
        <v>0.35</v>
      </c>
    </row>
    <row r="623" spans="1:7" x14ac:dyDescent="0.3">
      <c r="A623" s="8">
        <v>44156</v>
      </c>
      <c r="B623" s="4">
        <v>1.4666666666666666</v>
      </c>
      <c r="C623" s="4">
        <v>0.68333333333333335</v>
      </c>
      <c r="D623" s="4"/>
      <c r="E623" s="4"/>
      <c r="F623" s="4">
        <v>0.83333333333333337</v>
      </c>
      <c r="G623" s="9">
        <v>0.36666666666666664</v>
      </c>
    </row>
    <row r="624" spans="1:7" x14ac:dyDescent="0.3">
      <c r="A624" s="8">
        <v>44157</v>
      </c>
      <c r="B624" s="4">
        <v>0.75</v>
      </c>
      <c r="C624" s="4"/>
      <c r="D624" s="4"/>
      <c r="E624" s="4"/>
      <c r="F624" s="4">
        <v>0.8833333333333333</v>
      </c>
    </row>
    <row r="625" spans="1:7" x14ac:dyDescent="0.3">
      <c r="A625" s="8">
        <v>44158</v>
      </c>
      <c r="B625" s="4">
        <v>0.4</v>
      </c>
      <c r="C625" s="4">
        <v>0.31666666666666665</v>
      </c>
      <c r="D625" s="4"/>
      <c r="E625" s="4"/>
      <c r="F625" s="4">
        <v>0.26666666666666666</v>
      </c>
    </row>
    <row r="626" spans="1:7" x14ac:dyDescent="0.3">
      <c r="A626" s="8">
        <v>44159</v>
      </c>
      <c r="B626" s="4"/>
      <c r="C626" s="4"/>
      <c r="D626" s="4">
        <v>0.71666666666666667</v>
      </c>
      <c r="E626" s="4"/>
      <c r="F626" s="4"/>
    </row>
    <row r="627" spans="1:7" x14ac:dyDescent="0.3">
      <c r="A627" s="8">
        <v>44160</v>
      </c>
      <c r="B627" s="4"/>
      <c r="C627" s="4"/>
      <c r="D627" s="4">
        <v>4.4666666666666668</v>
      </c>
      <c r="E627" s="4"/>
      <c r="F627" s="4"/>
    </row>
    <row r="628" spans="1:7" x14ac:dyDescent="0.3">
      <c r="A628" s="8">
        <v>44161</v>
      </c>
      <c r="B628" s="4">
        <v>0.51666666666666672</v>
      </c>
      <c r="C628" s="4"/>
      <c r="D628" s="4">
        <v>3.6166666666666667</v>
      </c>
      <c r="E628" s="4"/>
      <c r="F628" s="4">
        <v>0.33333333333333331</v>
      </c>
      <c r="G628" s="9">
        <v>0.33333333333333331</v>
      </c>
    </row>
    <row r="629" spans="1:7" x14ac:dyDescent="0.3">
      <c r="A629" s="8">
        <v>44162</v>
      </c>
      <c r="B629" s="4"/>
      <c r="C629" s="4"/>
      <c r="D629" s="4">
        <v>1.5833333333333333</v>
      </c>
      <c r="E629" s="4"/>
      <c r="F629" s="4"/>
    </row>
    <row r="630" spans="1:7" x14ac:dyDescent="0.3">
      <c r="A630" s="8">
        <v>44163</v>
      </c>
      <c r="B630" s="4">
        <v>0.6</v>
      </c>
      <c r="C630" s="10"/>
      <c r="D630" s="4">
        <v>2.0499999999999998</v>
      </c>
      <c r="E630" s="4"/>
      <c r="F630" s="4">
        <v>0.6166666666666667</v>
      </c>
      <c r="G630" s="9">
        <v>0.38333333333333336</v>
      </c>
    </row>
    <row r="631" spans="1:7" x14ac:dyDescent="0.3">
      <c r="A631" s="8">
        <v>44164</v>
      </c>
      <c r="B631" s="4">
        <v>1.9166666666666667</v>
      </c>
      <c r="C631" s="4"/>
      <c r="D631" s="4">
        <v>4.3833333333333337</v>
      </c>
      <c r="E631" s="4"/>
      <c r="F631" s="4"/>
    </row>
    <row r="632" spans="1:7" x14ac:dyDescent="0.3">
      <c r="A632" s="8">
        <v>44165</v>
      </c>
      <c r="B632" s="4">
        <v>1.55</v>
      </c>
      <c r="C632" s="4">
        <v>0.85</v>
      </c>
      <c r="D632" s="4"/>
      <c r="E632" s="4"/>
      <c r="F632" s="4">
        <v>1.05</v>
      </c>
      <c r="G632" s="9">
        <v>0.25</v>
      </c>
    </row>
    <row r="633" spans="1:7" x14ac:dyDescent="0.3">
      <c r="A633" s="8">
        <v>44166</v>
      </c>
      <c r="B633" s="4"/>
      <c r="C633" s="4">
        <v>0.25</v>
      </c>
      <c r="D633" s="4"/>
      <c r="E633" s="4"/>
      <c r="F633" s="4">
        <v>0.98333333333333328</v>
      </c>
    </row>
    <row r="634" spans="1:7" x14ac:dyDescent="0.3">
      <c r="A634" s="8">
        <v>44167</v>
      </c>
      <c r="B634" s="4">
        <v>0.21666666666666667</v>
      </c>
      <c r="C634" s="4"/>
      <c r="D634" s="4"/>
      <c r="E634" s="4"/>
      <c r="F634" s="4">
        <v>0.21666666666666667</v>
      </c>
      <c r="G634" s="9">
        <v>0.25</v>
      </c>
    </row>
    <row r="635" spans="1:7" x14ac:dyDescent="0.3">
      <c r="A635" s="8">
        <v>44168</v>
      </c>
      <c r="B635" s="4">
        <v>0.21666666666666667</v>
      </c>
      <c r="C635" s="4"/>
      <c r="D635" s="4">
        <v>0.71666666666666667</v>
      </c>
      <c r="E635" s="4"/>
      <c r="F635" s="4"/>
      <c r="G635" s="9">
        <v>0.21666666666666667</v>
      </c>
    </row>
    <row r="636" spans="1:7" x14ac:dyDescent="0.3">
      <c r="A636" s="8">
        <v>44169</v>
      </c>
      <c r="B636" s="4"/>
      <c r="C636" s="4"/>
      <c r="D636" s="4"/>
      <c r="E636" s="4"/>
      <c r="F636" s="4"/>
    </row>
    <row r="637" spans="1:7" x14ac:dyDescent="0.3">
      <c r="A637" s="8">
        <v>44170</v>
      </c>
      <c r="B637" s="4">
        <v>0.5</v>
      </c>
      <c r="C637" s="4">
        <v>0.8666666666666667</v>
      </c>
      <c r="D637" s="4"/>
      <c r="E637" s="4"/>
      <c r="F637" s="4">
        <v>0.21666666666666667</v>
      </c>
    </row>
    <row r="638" spans="1:7" x14ac:dyDescent="0.3">
      <c r="A638" s="8">
        <v>44171</v>
      </c>
      <c r="B638" s="4">
        <v>1.0333333333333334</v>
      </c>
      <c r="C638" s="4">
        <v>0.51666666666666672</v>
      </c>
      <c r="D638" s="4">
        <v>0.31666666666666665</v>
      </c>
      <c r="E638" s="4">
        <v>0.28333333333333333</v>
      </c>
      <c r="F638" s="4">
        <v>0.81666666666666665</v>
      </c>
      <c r="G638" s="9">
        <v>0.81666666666666665</v>
      </c>
    </row>
    <row r="639" spans="1:7" x14ac:dyDescent="0.3">
      <c r="A639" s="8">
        <v>44172</v>
      </c>
      <c r="B639" s="4"/>
      <c r="C639" s="4"/>
      <c r="D639" s="4">
        <v>1.5666666666666667</v>
      </c>
      <c r="E639" s="4"/>
      <c r="F639" s="4"/>
    </row>
    <row r="640" spans="1:7" x14ac:dyDescent="0.3">
      <c r="A640" s="8">
        <v>44173</v>
      </c>
      <c r="B640" s="4">
        <v>1.0666666666666667</v>
      </c>
      <c r="C640" s="4">
        <v>0.15</v>
      </c>
      <c r="D640" s="4">
        <v>1.4666666666666666</v>
      </c>
      <c r="E640" s="4"/>
      <c r="F640" s="4">
        <v>0.8833333333333333</v>
      </c>
      <c r="G640" s="9">
        <v>0.2</v>
      </c>
    </row>
    <row r="641" spans="1:7" x14ac:dyDescent="0.3">
      <c r="A641" s="8">
        <v>44174</v>
      </c>
      <c r="B641" s="4">
        <v>1.0166666666666666</v>
      </c>
      <c r="C641" s="4">
        <v>0.16666666666666666</v>
      </c>
      <c r="D641" s="4"/>
      <c r="E641" s="4"/>
      <c r="F641" s="4">
        <v>1.3833333333333333</v>
      </c>
      <c r="G641" s="9">
        <v>0.58333333333333337</v>
      </c>
    </row>
    <row r="642" spans="1:7" x14ac:dyDescent="0.3">
      <c r="A642" s="8">
        <v>44175</v>
      </c>
      <c r="B642" s="4">
        <v>0.6333333333333333</v>
      </c>
      <c r="C642" s="4"/>
      <c r="D642" s="4"/>
      <c r="E642" s="4"/>
      <c r="F642" s="4">
        <v>0.66666666666666663</v>
      </c>
      <c r="G642" s="9">
        <v>0.36666666666666664</v>
      </c>
    </row>
    <row r="643" spans="1:7" x14ac:dyDescent="0.3">
      <c r="A643" s="8">
        <v>44176</v>
      </c>
      <c r="B643" s="4">
        <v>0.51666666666666672</v>
      </c>
      <c r="C643" s="4"/>
      <c r="D643" s="4"/>
      <c r="E643" s="4">
        <v>0.2</v>
      </c>
      <c r="F643" s="4">
        <v>0.38333333333333336</v>
      </c>
      <c r="G643" s="9">
        <v>0.16666666666666666</v>
      </c>
    </row>
    <row r="644" spans="1:7" x14ac:dyDescent="0.3">
      <c r="A644" s="8">
        <v>44177</v>
      </c>
      <c r="B644" s="4">
        <v>0.13333333333333333</v>
      </c>
      <c r="C644" s="4">
        <v>0.83333333333333337</v>
      </c>
      <c r="D644" s="4">
        <v>0.13333333333333333</v>
      </c>
      <c r="E644" s="4"/>
      <c r="F644" s="4"/>
      <c r="G644" s="9">
        <v>0.58333333333333337</v>
      </c>
    </row>
    <row r="645" spans="1:7" x14ac:dyDescent="0.3">
      <c r="A645" s="8">
        <v>44178</v>
      </c>
      <c r="B645" s="4">
        <v>0.7</v>
      </c>
      <c r="C645" s="4">
        <v>0.21666666666666667</v>
      </c>
      <c r="D645" s="4"/>
      <c r="E645" s="4"/>
      <c r="F645" s="4">
        <v>0.75</v>
      </c>
    </row>
    <row r="646" spans="1:7" x14ac:dyDescent="0.3">
      <c r="A646" s="8">
        <v>44179</v>
      </c>
      <c r="B646" s="4">
        <v>0.98333333333333328</v>
      </c>
      <c r="C646" s="4"/>
      <c r="D646" s="4"/>
      <c r="E646" s="4"/>
      <c r="F646" s="4">
        <v>0.46666666666666667</v>
      </c>
    </row>
    <row r="647" spans="1:7" x14ac:dyDescent="0.3">
      <c r="A647" s="8">
        <v>44180</v>
      </c>
      <c r="B647" s="4">
        <v>0.13333333333333333</v>
      </c>
      <c r="C647" s="4">
        <v>0.95</v>
      </c>
      <c r="D647" s="4"/>
      <c r="E647" s="4"/>
      <c r="F647" s="4">
        <v>0.1</v>
      </c>
    </row>
    <row r="648" spans="1:7" x14ac:dyDescent="0.3">
      <c r="A648" s="8">
        <v>44181</v>
      </c>
      <c r="B648" s="4">
        <v>0.35</v>
      </c>
      <c r="C648" s="4"/>
      <c r="D648" s="4"/>
      <c r="E648" s="4"/>
      <c r="F648" s="4">
        <v>0.13333333333333333</v>
      </c>
      <c r="G648" s="9">
        <v>0.26666666666666666</v>
      </c>
    </row>
    <row r="649" spans="1:7" x14ac:dyDescent="0.3">
      <c r="A649" s="8">
        <v>44182</v>
      </c>
      <c r="B649" s="4"/>
      <c r="C649" s="4"/>
      <c r="D649" s="4"/>
      <c r="E649" s="4"/>
      <c r="F649" s="4">
        <v>0.58333333333333337</v>
      </c>
    </row>
    <row r="650" spans="1:7" x14ac:dyDescent="0.3">
      <c r="A650" s="8">
        <v>44183</v>
      </c>
      <c r="B650" s="4"/>
      <c r="C650" s="4"/>
      <c r="D650" s="4"/>
      <c r="E650" s="4"/>
      <c r="F650" s="4"/>
    </row>
    <row r="651" spans="1:7" x14ac:dyDescent="0.3">
      <c r="A651" s="8">
        <v>44184</v>
      </c>
      <c r="B651" s="4">
        <v>0.56666666666666665</v>
      </c>
      <c r="C651" s="4">
        <v>0.48333333333333334</v>
      </c>
      <c r="D651" s="4"/>
      <c r="E651" s="4"/>
      <c r="F651" s="4">
        <v>0.83333333333333337</v>
      </c>
    </row>
    <row r="652" spans="1:7" x14ac:dyDescent="0.3">
      <c r="A652" s="8">
        <v>44185</v>
      </c>
      <c r="B652" s="4">
        <v>0.75</v>
      </c>
      <c r="C652" s="4">
        <v>0.16666666666666666</v>
      </c>
      <c r="D652" s="4"/>
      <c r="E652" s="4"/>
      <c r="F652" s="4">
        <v>0.2</v>
      </c>
    </row>
    <row r="653" spans="1:7" x14ac:dyDescent="0.3">
      <c r="A653" s="8">
        <v>44186</v>
      </c>
      <c r="B653" s="4"/>
      <c r="C653" s="4"/>
      <c r="D653" s="4"/>
      <c r="E653" s="4"/>
      <c r="F653" s="4">
        <v>0.51666666666666672</v>
      </c>
      <c r="G653" s="9">
        <v>0.51666666666666672</v>
      </c>
    </row>
    <row r="654" spans="1:7" x14ac:dyDescent="0.3">
      <c r="A654" s="8">
        <v>44187</v>
      </c>
      <c r="B654" s="4"/>
      <c r="C654" s="4"/>
      <c r="D654" s="4"/>
      <c r="E654" s="4"/>
      <c r="F654" s="4"/>
    </row>
    <row r="655" spans="1:7" x14ac:dyDescent="0.3">
      <c r="A655" s="8">
        <v>44188</v>
      </c>
      <c r="B655" s="4"/>
      <c r="C655" s="4"/>
      <c r="D655" s="4"/>
      <c r="E655" s="4"/>
      <c r="F655" s="4"/>
    </row>
    <row r="656" spans="1:7" x14ac:dyDescent="0.3">
      <c r="A656" s="8">
        <v>44189</v>
      </c>
      <c r="B656" s="4"/>
      <c r="C656" s="4"/>
      <c r="D656" s="4"/>
      <c r="E656" s="4"/>
      <c r="F656" s="4"/>
    </row>
    <row r="657" spans="1:7" x14ac:dyDescent="0.3">
      <c r="A657" s="8">
        <v>44190</v>
      </c>
      <c r="B657" s="4"/>
      <c r="C657" s="4"/>
      <c r="D657" s="4"/>
      <c r="E657" s="4"/>
      <c r="F657" s="4"/>
    </row>
    <row r="658" spans="1:7" x14ac:dyDescent="0.3">
      <c r="A658" s="8">
        <v>44191</v>
      </c>
      <c r="B658" s="4">
        <v>0.41666666666666669</v>
      </c>
      <c r="C658" s="4">
        <v>0.11666666666666667</v>
      </c>
      <c r="D658" s="4"/>
      <c r="E658" s="4"/>
      <c r="F658" s="4"/>
    </row>
    <row r="659" spans="1:7" x14ac:dyDescent="0.3">
      <c r="A659" s="8">
        <v>44192</v>
      </c>
      <c r="B659" s="4"/>
      <c r="C659" s="4"/>
      <c r="D659" s="4"/>
      <c r="E659" s="4"/>
      <c r="F659" s="4"/>
    </row>
    <row r="660" spans="1:7" x14ac:dyDescent="0.3">
      <c r="A660" s="8">
        <v>44193</v>
      </c>
      <c r="B660" s="4">
        <v>6.6666666666666666E-2</v>
      </c>
      <c r="C660" s="10">
        <v>0.23333333333333334</v>
      </c>
      <c r="D660" s="4"/>
      <c r="E660" s="4"/>
      <c r="F660" s="4">
        <v>0.41666666666666669</v>
      </c>
      <c r="G660" s="9">
        <v>0.18333333333333332</v>
      </c>
    </row>
    <row r="661" spans="1:7" x14ac:dyDescent="0.3">
      <c r="A661" s="8">
        <v>44194</v>
      </c>
      <c r="B661" s="4">
        <v>0.26666666666666666</v>
      </c>
      <c r="C661" s="4">
        <v>0.2</v>
      </c>
      <c r="D661" s="4"/>
      <c r="E661" s="4"/>
      <c r="F661" s="4">
        <v>0.38333333333333336</v>
      </c>
      <c r="G661" s="9">
        <v>0.21666666666666667</v>
      </c>
    </row>
    <row r="662" spans="1:7" x14ac:dyDescent="0.3">
      <c r="A662" s="8">
        <v>44195</v>
      </c>
      <c r="B662" s="4">
        <v>0.56666666666666665</v>
      </c>
      <c r="C662" s="4"/>
      <c r="D662" s="4">
        <v>0.66666666666666663</v>
      </c>
      <c r="E662" s="4">
        <v>0.15</v>
      </c>
      <c r="F662" s="4">
        <v>0.51666666666666672</v>
      </c>
    </row>
    <row r="663" spans="1:7" x14ac:dyDescent="0.3">
      <c r="A663" s="8">
        <v>44196</v>
      </c>
      <c r="B663" s="4"/>
      <c r="C663" s="4"/>
      <c r="D663" s="4"/>
      <c r="E663" s="4"/>
      <c r="F663" s="4"/>
    </row>
    <row r="664" spans="1:7" x14ac:dyDescent="0.3">
      <c r="A664" s="8">
        <v>44197</v>
      </c>
      <c r="B664" s="4">
        <v>0.38333333333333336</v>
      </c>
      <c r="C664" s="4">
        <v>0.26666666666666666</v>
      </c>
      <c r="D664" s="4"/>
      <c r="E664" s="4"/>
      <c r="F664" s="4"/>
    </row>
    <row r="665" spans="1:7" x14ac:dyDescent="0.3">
      <c r="A665" s="8">
        <v>44198</v>
      </c>
      <c r="B665" s="4"/>
      <c r="C665" s="4"/>
      <c r="D665" s="4"/>
      <c r="E665" s="4"/>
      <c r="F665" s="4"/>
    </row>
    <row r="666" spans="1:7" x14ac:dyDescent="0.3">
      <c r="A666" s="8">
        <v>44199</v>
      </c>
      <c r="B666" s="4"/>
      <c r="C666" s="4"/>
      <c r="D666" s="4"/>
      <c r="E666" s="4"/>
      <c r="F666" s="4"/>
    </row>
    <row r="667" spans="1:7" x14ac:dyDescent="0.3">
      <c r="A667" s="8">
        <v>44200</v>
      </c>
      <c r="B667" s="4">
        <v>0.73333333333333328</v>
      </c>
      <c r="C667" s="4"/>
      <c r="D667" s="4"/>
      <c r="E667" s="4"/>
      <c r="F667" s="4">
        <v>0.83333333333333337</v>
      </c>
    </row>
    <row r="668" spans="1:7" x14ac:dyDescent="0.3">
      <c r="A668" s="8">
        <v>44201</v>
      </c>
      <c r="B668" s="4">
        <v>0.48333333333333334</v>
      </c>
      <c r="C668" s="4"/>
      <c r="D668" s="4"/>
      <c r="E668" s="4"/>
      <c r="F668" s="4">
        <v>0.96666666666666667</v>
      </c>
    </row>
    <row r="669" spans="1:7" x14ac:dyDescent="0.3">
      <c r="A669" s="8">
        <v>44202</v>
      </c>
      <c r="B669" s="4">
        <v>0.83333333333333337</v>
      </c>
      <c r="C669" s="4"/>
      <c r="D669" s="4"/>
      <c r="E669" s="4"/>
      <c r="F669" s="4"/>
    </row>
    <row r="670" spans="1:7" x14ac:dyDescent="0.3">
      <c r="A670" s="8">
        <v>44203</v>
      </c>
      <c r="B670" s="4">
        <v>0.13333333333333333</v>
      </c>
      <c r="C670" s="4"/>
      <c r="D670" s="4"/>
      <c r="E670" s="4"/>
      <c r="F670" s="4">
        <v>0.23333333333333334</v>
      </c>
    </row>
    <row r="671" spans="1:7" x14ac:dyDescent="0.3">
      <c r="A671" s="8">
        <v>44204</v>
      </c>
      <c r="B671" s="4">
        <v>0.05</v>
      </c>
      <c r="C671" s="4"/>
      <c r="D671" s="4"/>
      <c r="E671" s="4"/>
      <c r="F671" s="4"/>
    </row>
    <row r="672" spans="1:7" x14ac:dyDescent="0.3">
      <c r="A672" s="8">
        <v>44205</v>
      </c>
      <c r="B672" s="4">
        <v>0.51666666666666672</v>
      </c>
      <c r="C672" s="4">
        <v>0.13333333333333333</v>
      </c>
      <c r="D672" s="4"/>
      <c r="E672" s="4"/>
      <c r="F672" s="4">
        <v>0.2</v>
      </c>
      <c r="G672" s="9">
        <v>0.6166666666666667</v>
      </c>
    </row>
    <row r="673" spans="1:7" x14ac:dyDescent="0.3">
      <c r="A673" s="8">
        <v>44206</v>
      </c>
      <c r="B673" s="4">
        <v>0.13333333333333333</v>
      </c>
      <c r="C673" s="4">
        <v>0.25</v>
      </c>
      <c r="D673" s="4"/>
      <c r="E673" s="4"/>
      <c r="F673" s="4">
        <v>1.1666666666666667</v>
      </c>
      <c r="G673" s="9">
        <v>0.48333333333333334</v>
      </c>
    </row>
    <row r="674" spans="1:7" x14ac:dyDescent="0.3">
      <c r="A674" s="8">
        <v>44207</v>
      </c>
      <c r="B674" s="4"/>
      <c r="C674" s="4"/>
      <c r="D674" s="4">
        <v>6.4</v>
      </c>
      <c r="E674" s="4"/>
      <c r="F674" s="4"/>
    </row>
    <row r="675" spans="1:7" x14ac:dyDescent="0.3">
      <c r="A675" s="8">
        <v>44208</v>
      </c>
      <c r="B675" s="4"/>
      <c r="C675" s="4">
        <v>0.5</v>
      </c>
      <c r="D675" s="4">
        <v>1</v>
      </c>
      <c r="E675" s="4"/>
      <c r="F675" s="4">
        <v>0.21666666666666667</v>
      </c>
    </row>
    <row r="676" spans="1:7" x14ac:dyDescent="0.3">
      <c r="A676" s="8">
        <v>44209</v>
      </c>
      <c r="B676" s="4"/>
      <c r="C676" s="4">
        <v>8.3333333333333329E-2</v>
      </c>
      <c r="D676" s="4"/>
      <c r="E676" s="4">
        <v>0.18333333333333332</v>
      </c>
      <c r="F676" s="4">
        <v>1.1833333333333333</v>
      </c>
    </row>
    <row r="677" spans="1:7" x14ac:dyDescent="0.3">
      <c r="A677" s="8">
        <v>44210</v>
      </c>
      <c r="B677" s="4">
        <v>0.43333333333333335</v>
      </c>
      <c r="C677" s="4"/>
      <c r="D677" s="4"/>
      <c r="E677" s="4"/>
      <c r="F677" s="4">
        <v>0.21666666666666667</v>
      </c>
    </row>
    <row r="678" spans="1:7" x14ac:dyDescent="0.3">
      <c r="A678" s="8">
        <v>44211</v>
      </c>
      <c r="B678" s="4">
        <v>0.78333333333333333</v>
      </c>
      <c r="C678" s="4">
        <v>0.21666666666666667</v>
      </c>
      <c r="D678" s="4"/>
      <c r="E678" s="4"/>
      <c r="F678" s="4">
        <v>0.8666666666666667</v>
      </c>
    </row>
    <row r="679" spans="1:7" x14ac:dyDescent="0.3">
      <c r="A679" s="8">
        <v>44212</v>
      </c>
      <c r="B679" s="4">
        <v>1.1666666666666667</v>
      </c>
      <c r="C679" s="4">
        <v>0.28333333333333333</v>
      </c>
      <c r="D679" s="4">
        <v>1.0333333333333334</v>
      </c>
      <c r="E679" s="4"/>
      <c r="F679" s="4">
        <v>1.1833333333333333</v>
      </c>
      <c r="G679" s="9">
        <v>0.15</v>
      </c>
    </row>
    <row r="680" spans="1:7" x14ac:dyDescent="0.3">
      <c r="A680" s="8">
        <v>44213</v>
      </c>
      <c r="B680" s="4">
        <v>0.23333333333333334</v>
      </c>
      <c r="C680" s="4"/>
      <c r="D680" s="4"/>
      <c r="E680" s="4"/>
      <c r="F680" s="4">
        <v>0.3</v>
      </c>
    </row>
    <row r="681" spans="1:7" x14ac:dyDescent="0.3">
      <c r="A681" s="8">
        <v>44214</v>
      </c>
      <c r="B681" s="4"/>
      <c r="C681" s="4"/>
      <c r="D681" s="4"/>
      <c r="E681" s="4"/>
      <c r="F681" s="4"/>
    </row>
    <row r="682" spans="1:7" x14ac:dyDescent="0.3">
      <c r="A682" s="8">
        <v>44215</v>
      </c>
      <c r="B682" s="4">
        <v>1.6333333333333333</v>
      </c>
      <c r="C682" s="4"/>
      <c r="D682" s="4">
        <v>2.4</v>
      </c>
      <c r="E682" s="4"/>
      <c r="F682" s="4">
        <v>0.83333333333333337</v>
      </c>
      <c r="G682" s="9">
        <v>0.23333333333333334</v>
      </c>
    </row>
    <row r="683" spans="1:7" x14ac:dyDescent="0.3">
      <c r="A683" s="8">
        <v>44216</v>
      </c>
      <c r="B683" s="4"/>
      <c r="C683" s="4"/>
      <c r="D683" s="4">
        <v>0.91666666666666663</v>
      </c>
      <c r="E683" s="4"/>
      <c r="F683" s="4"/>
    </row>
    <row r="684" spans="1:7" x14ac:dyDescent="0.3">
      <c r="A684" s="8">
        <v>44217</v>
      </c>
      <c r="B684" s="4">
        <v>0.71666666666666667</v>
      </c>
      <c r="C684" s="4"/>
      <c r="D684" s="4">
        <v>2.6333333333333333</v>
      </c>
      <c r="E684" s="4"/>
      <c r="F684" s="4">
        <v>0.16666666666666666</v>
      </c>
      <c r="G684" s="9">
        <v>0.16666666666666666</v>
      </c>
    </row>
    <row r="685" spans="1:7" x14ac:dyDescent="0.3">
      <c r="A685" s="8">
        <v>44218</v>
      </c>
      <c r="B685" s="4"/>
      <c r="C685" s="4"/>
      <c r="D685" s="4">
        <v>0.8833333333333333</v>
      </c>
      <c r="E685" s="4"/>
      <c r="F685" s="4"/>
    </row>
    <row r="686" spans="1:7" x14ac:dyDescent="0.3">
      <c r="A686" s="8">
        <v>44219</v>
      </c>
      <c r="B686" s="4"/>
      <c r="C686" s="4"/>
      <c r="D686" s="4">
        <v>2.9166666666666665</v>
      </c>
      <c r="E686" s="4"/>
      <c r="F686" s="4"/>
    </row>
    <row r="687" spans="1:7" x14ac:dyDescent="0.3">
      <c r="A687" s="8">
        <v>44220</v>
      </c>
      <c r="B687" s="4">
        <v>8.3333333333333329E-2</v>
      </c>
      <c r="C687" s="4"/>
      <c r="D687" s="4">
        <v>0.91666666666666663</v>
      </c>
      <c r="E687" s="4"/>
      <c r="F687" s="4"/>
    </row>
    <row r="688" spans="1:7" x14ac:dyDescent="0.3">
      <c r="A688" s="8">
        <v>44221</v>
      </c>
      <c r="B688" s="4"/>
      <c r="C688" s="4"/>
      <c r="D688" s="4">
        <v>7.3666666666666663</v>
      </c>
      <c r="E688" s="4"/>
      <c r="F688" s="4"/>
    </row>
    <row r="689" spans="1:7" x14ac:dyDescent="0.3">
      <c r="A689" s="8">
        <v>44222</v>
      </c>
      <c r="B689" s="4">
        <v>0.15</v>
      </c>
      <c r="C689" s="4"/>
      <c r="D689" s="4">
        <v>1</v>
      </c>
      <c r="E689" s="4"/>
      <c r="F689" s="4">
        <v>0.2</v>
      </c>
    </row>
    <row r="690" spans="1:7" x14ac:dyDescent="0.3">
      <c r="A690" s="8">
        <v>44223</v>
      </c>
      <c r="B690" s="4">
        <v>0.65</v>
      </c>
      <c r="C690" s="4">
        <v>0.11666666666666667</v>
      </c>
      <c r="D690" s="4">
        <v>2.8</v>
      </c>
      <c r="E690" s="4"/>
      <c r="F690" s="4">
        <v>0.45</v>
      </c>
      <c r="G690" s="9">
        <v>0.33333333333333331</v>
      </c>
    </row>
    <row r="691" spans="1:7" x14ac:dyDescent="0.3">
      <c r="A691" s="8">
        <v>44224</v>
      </c>
      <c r="B691" s="4"/>
      <c r="C691" s="10">
        <v>0.23333333333333334</v>
      </c>
      <c r="D691" s="4">
        <v>2.7833333333333332</v>
      </c>
      <c r="E691" s="4"/>
      <c r="F691" s="4">
        <v>0.38333333333333336</v>
      </c>
    </row>
    <row r="692" spans="1:7" x14ac:dyDescent="0.3">
      <c r="A692" s="8">
        <v>44225</v>
      </c>
      <c r="B692" s="4">
        <v>0.58333333333333337</v>
      </c>
      <c r="C692" s="4">
        <v>0.21666666666666667</v>
      </c>
      <c r="D692" s="4">
        <v>1.8666666666666667</v>
      </c>
      <c r="E692" s="4"/>
      <c r="F692" s="4">
        <v>0.66666666666666663</v>
      </c>
    </row>
    <row r="693" spans="1:7" x14ac:dyDescent="0.3">
      <c r="A693" s="8">
        <v>44226</v>
      </c>
      <c r="B693" s="4"/>
      <c r="C693" s="4"/>
      <c r="D693" s="4">
        <v>0.95</v>
      </c>
      <c r="E693" s="4"/>
      <c r="F693" s="4">
        <v>0.4</v>
      </c>
    </row>
    <row r="694" spans="1:7" x14ac:dyDescent="0.3">
      <c r="A694" s="8">
        <v>44227</v>
      </c>
      <c r="B694" s="4">
        <v>0.6</v>
      </c>
      <c r="C694" s="4">
        <v>0.21666666666666667</v>
      </c>
      <c r="D694" s="4">
        <v>0.95</v>
      </c>
      <c r="E694" s="4"/>
      <c r="F694" s="4">
        <v>0.25</v>
      </c>
      <c r="G694" s="9">
        <v>0.26666666666666666</v>
      </c>
    </row>
    <row r="695" spans="1:7" x14ac:dyDescent="0.3">
      <c r="A695" s="8">
        <v>44228</v>
      </c>
      <c r="B695" s="4"/>
      <c r="C695" s="4"/>
      <c r="D695" s="4">
        <v>2.8166666666666669</v>
      </c>
      <c r="E695" s="4"/>
      <c r="F695" s="4">
        <v>0.38333333333333336</v>
      </c>
    </row>
    <row r="696" spans="1:7" x14ac:dyDescent="0.3">
      <c r="A696" s="8">
        <v>44229</v>
      </c>
      <c r="B696" s="4">
        <v>0.35</v>
      </c>
      <c r="C696" s="4"/>
      <c r="D696" s="4">
        <v>1.9333333333333333</v>
      </c>
      <c r="E696" s="4"/>
      <c r="F696" s="4">
        <v>0.45</v>
      </c>
    </row>
    <row r="697" spans="1:7" x14ac:dyDescent="0.3">
      <c r="A697" s="8">
        <v>44230</v>
      </c>
      <c r="B697" s="4"/>
      <c r="C697" s="4"/>
      <c r="D697" s="4"/>
      <c r="E697" s="4"/>
      <c r="F697" s="4"/>
    </row>
    <row r="698" spans="1:7" x14ac:dyDescent="0.3">
      <c r="A698" s="8">
        <v>44231</v>
      </c>
      <c r="B698" s="4">
        <v>0.4</v>
      </c>
      <c r="C698" s="4">
        <v>0.31666666666666665</v>
      </c>
      <c r="D698" s="4">
        <v>2.5166666666666666</v>
      </c>
      <c r="E698" s="4"/>
      <c r="F698" s="4">
        <v>0.15</v>
      </c>
    </row>
    <row r="699" spans="1:7" x14ac:dyDescent="0.3">
      <c r="A699" s="8">
        <v>44232</v>
      </c>
      <c r="B699" s="4"/>
      <c r="C699" s="4"/>
      <c r="D699" s="4"/>
      <c r="E699" s="4"/>
      <c r="F699" s="4"/>
    </row>
    <row r="700" spans="1:7" x14ac:dyDescent="0.3">
      <c r="A700" s="8">
        <v>44233</v>
      </c>
      <c r="B700" s="4"/>
      <c r="C700" s="4"/>
      <c r="D700" s="4"/>
      <c r="E700" s="4"/>
      <c r="F700" s="4"/>
    </row>
    <row r="701" spans="1:7" x14ac:dyDescent="0.3">
      <c r="A701" s="8">
        <v>44234</v>
      </c>
      <c r="B701" s="4"/>
      <c r="C701" s="4"/>
      <c r="D701" s="4"/>
      <c r="E701" s="4"/>
      <c r="F701" s="4"/>
    </row>
    <row r="702" spans="1:7" x14ac:dyDescent="0.3">
      <c r="A702" s="8">
        <v>44235</v>
      </c>
      <c r="B702" s="4">
        <v>0.7</v>
      </c>
      <c r="C702" s="4"/>
      <c r="D702" s="4"/>
      <c r="E702" s="4"/>
      <c r="F702" s="4">
        <v>8.3333333333333329E-2</v>
      </c>
      <c r="G702" s="9">
        <v>0.43333333333333335</v>
      </c>
    </row>
    <row r="703" spans="1:7" x14ac:dyDescent="0.3">
      <c r="A703" s="8">
        <v>44236</v>
      </c>
      <c r="B703" s="4"/>
      <c r="C703" s="4"/>
      <c r="D703" s="4">
        <v>0.81666666666666665</v>
      </c>
      <c r="E703" s="4"/>
      <c r="F703" s="4"/>
    </row>
    <row r="704" spans="1:7" x14ac:dyDescent="0.3">
      <c r="A704" s="8">
        <v>44237</v>
      </c>
      <c r="B704" s="4"/>
      <c r="C704" s="4"/>
      <c r="D704" s="4">
        <v>2.2833333333333332</v>
      </c>
      <c r="E704" s="4"/>
      <c r="F704" s="4"/>
    </row>
    <row r="705" spans="1:7" x14ac:dyDescent="0.3">
      <c r="A705" s="8">
        <v>44238</v>
      </c>
      <c r="B705" s="4"/>
      <c r="C705" s="4">
        <v>0.45</v>
      </c>
      <c r="D705" s="4">
        <v>1.55</v>
      </c>
      <c r="E705" s="4">
        <v>0.28333333333333333</v>
      </c>
      <c r="F705" s="4">
        <v>0.75</v>
      </c>
    </row>
    <row r="706" spans="1:7" x14ac:dyDescent="0.3">
      <c r="A706" s="8">
        <v>44239</v>
      </c>
      <c r="B706" s="4"/>
      <c r="C706" s="4"/>
      <c r="D706" s="4">
        <v>2.5499999999999998</v>
      </c>
      <c r="E706" s="4"/>
      <c r="F706" s="4">
        <v>0.2</v>
      </c>
    </row>
    <row r="707" spans="1:7" x14ac:dyDescent="0.3">
      <c r="A707" s="8">
        <v>44240</v>
      </c>
      <c r="B707" s="4"/>
      <c r="C707" s="4"/>
      <c r="D707" s="4">
        <v>3.7166666666666668</v>
      </c>
      <c r="E707" s="4"/>
      <c r="F707" s="4"/>
    </row>
    <row r="708" spans="1:7" x14ac:dyDescent="0.3">
      <c r="A708" s="8">
        <v>44241</v>
      </c>
      <c r="B708" s="4"/>
      <c r="C708" s="4"/>
      <c r="D708" s="4">
        <v>3.3333333333333335</v>
      </c>
      <c r="E708" s="4"/>
      <c r="F708" s="4"/>
    </row>
    <row r="709" spans="1:7" x14ac:dyDescent="0.3">
      <c r="A709" s="8">
        <v>44242</v>
      </c>
      <c r="B709" s="4"/>
      <c r="C709" s="4"/>
      <c r="D709" s="4">
        <v>2.0666666666666669</v>
      </c>
      <c r="E709" s="4"/>
      <c r="F709" s="4"/>
    </row>
    <row r="710" spans="1:7" x14ac:dyDescent="0.3">
      <c r="A710" s="8">
        <v>44243</v>
      </c>
      <c r="B710" s="4">
        <v>0.26666666666666666</v>
      </c>
      <c r="C710" s="4"/>
      <c r="D710" s="4">
        <v>3.0166666666666666</v>
      </c>
      <c r="E710" s="4"/>
      <c r="F710" s="4"/>
      <c r="G710" s="9">
        <v>0.18333333333333332</v>
      </c>
    </row>
    <row r="711" spans="1:7" x14ac:dyDescent="0.3">
      <c r="A711" s="8">
        <v>44244</v>
      </c>
      <c r="B711" s="4">
        <v>0.35</v>
      </c>
      <c r="C711" s="4"/>
      <c r="D711" s="4">
        <v>5</v>
      </c>
      <c r="E711" s="4"/>
      <c r="F711" s="4">
        <v>0.31666666666666665</v>
      </c>
    </row>
    <row r="712" spans="1:7" x14ac:dyDescent="0.3">
      <c r="A712" s="8">
        <v>44245</v>
      </c>
      <c r="B712" s="4"/>
      <c r="C712" s="4"/>
      <c r="D712" s="4"/>
      <c r="E712" s="4"/>
      <c r="F712" s="4"/>
    </row>
    <row r="713" spans="1:7" x14ac:dyDescent="0.3">
      <c r="A713" s="8">
        <v>44246</v>
      </c>
      <c r="B713" s="4">
        <v>0.21666666666666667</v>
      </c>
      <c r="C713" s="4">
        <v>0.18333333333333332</v>
      </c>
      <c r="D713" s="4">
        <v>0.7</v>
      </c>
      <c r="E713" s="4"/>
      <c r="F713" s="4"/>
    </row>
    <row r="714" spans="1:7" x14ac:dyDescent="0.3">
      <c r="A714" s="8">
        <v>44247</v>
      </c>
      <c r="B714" s="4"/>
      <c r="C714" s="4"/>
      <c r="D714" s="4">
        <v>9.3333333333333339</v>
      </c>
      <c r="E714" s="4"/>
      <c r="F714" s="4"/>
    </row>
    <row r="715" spans="1:7" x14ac:dyDescent="0.3">
      <c r="A715" s="8">
        <v>44248</v>
      </c>
      <c r="B715" s="4"/>
      <c r="C715" s="4"/>
      <c r="D715" s="4"/>
      <c r="E715" s="4"/>
      <c r="F715" s="4"/>
    </row>
    <row r="716" spans="1:7" x14ac:dyDescent="0.3">
      <c r="A716" s="8">
        <v>44249</v>
      </c>
      <c r="B716" s="4"/>
      <c r="C716" s="4"/>
      <c r="D716" s="4">
        <v>1.3666666666666667</v>
      </c>
      <c r="E716" s="4"/>
      <c r="F716" s="4"/>
    </row>
    <row r="717" spans="1:7" x14ac:dyDescent="0.3">
      <c r="A717" s="8">
        <v>44250</v>
      </c>
      <c r="B717" s="4"/>
      <c r="C717" s="4"/>
      <c r="D717" s="4">
        <v>0.8833333333333333</v>
      </c>
      <c r="E717" s="4"/>
      <c r="F717" s="4"/>
    </row>
    <row r="718" spans="1:7" x14ac:dyDescent="0.3">
      <c r="A718" s="8">
        <v>44251</v>
      </c>
      <c r="B718" s="4"/>
      <c r="C718" s="4"/>
      <c r="D718" s="4">
        <v>3</v>
      </c>
      <c r="E718" s="4"/>
      <c r="F718" s="4"/>
    </row>
    <row r="719" spans="1:7" x14ac:dyDescent="0.3">
      <c r="A719" s="8">
        <v>44252</v>
      </c>
      <c r="B719" s="4"/>
      <c r="C719" s="4"/>
      <c r="D719" s="4">
        <v>4.7</v>
      </c>
      <c r="E719" s="4"/>
      <c r="F719" s="4"/>
    </row>
    <row r="720" spans="1:7" x14ac:dyDescent="0.3">
      <c r="A720" s="8">
        <v>44253</v>
      </c>
      <c r="B720" s="4"/>
      <c r="C720" s="4"/>
      <c r="D720" s="4"/>
      <c r="E720" s="4"/>
      <c r="F720" s="4"/>
    </row>
    <row r="721" spans="1:7" x14ac:dyDescent="0.3">
      <c r="A721" s="8">
        <v>44254</v>
      </c>
      <c r="B721" s="4"/>
      <c r="C721" s="4"/>
      <c r="D721" s="4"/>
      <c r="E721" s="4"/>
      <c r="F721" s="4"/>
    </row>
    <row r="722" spans="1:7" x14ac:dyDescent="0.3">
      <c r="A722" s="8">
        <v>44255</v>
      </c>
      <c r="B722" s="4"/>
      <c r="C722" s="10"/>
      <c r="D722" s="4">
        <v>2.1</v>
      </c>
      <c r="E722" s="4"/>
      <c r="F722" s="4"/>
      <c r="G722" s="9">
        <v>0.11666666666666667</v>
      </c>
    </row>
    <row r="723" spans="1:7" x14ac:dyDescent="0.3">
      <c r="A723" s="8">
        <v>44256</v>
      </c>
      <c r="B723" s="4"/>
      <c r="C723" s="4"/>
      <c r="D723" s="4">
        <v>3.5166666666666666</v>
      </c>
      <c r="E723" s="4"/>
      <c r="F723" s="4"/>
    </row>
    <row r="724" spans="1:7" x14ac:dyDescent="0.3">
      <c r="A724" s="8">
        <v>44257</v>
      </c>
      <c r="B724" s="4"/>
      <c r="C724" s="4"/>
      <c r="D724" s="4">
        <v>0.71666666666666667</v>
      </c>
      <c r="E724" s="4"/>
      <c r="F724" s="4"/>
    </row>
    <row r="725" spans="1:7" x14ac:dyDescent="0.3">
      <c r="A725" s="8">
        <v>44258</v>
      </c>
      <c r="B725" s="4"/>
      <c r="C725" s="4"/>
      <c r="D725" s="4">
        <v>0.7</v>
      </c>
      <c r="E725" s="4"/>
      <c r="F725" s="4"/>
    </row>
    <row r="726" spans="1:7" x14ac:dyDescent="0.3">
      <c r="A726" s="8">
        <v>44259</v>
      </c>
      <c r="B726" s="4">
        <v>0.6166666666666667</v>
      </c>
      <c r="C726" s="4"/>
      <c r="D726" s="4">
        <v>6</v>
      </c>
      <c r="E726" s="4"/>
      <c r="F726" s="4">
        <v>0.55000000000000004</v>
      </c>
    </row>
    <row r="727" spans="1:7" x14ac:dyDescent="0.3">
      <c r="A727" s="8">
        <v>44260</v>
      </c>
      <c r="B727" s="4">
        <v>0.98333333333333328</v>
      </c>
      <c r="C727" s="4">
        <v>0.26666666666666666</v>
      </c>
      <c r="D727" s="4"/>
      <c r="E727" s="4"/>
      <c r="F727" s="4">
        <v>0.51666666666666672</v>
      </c>
    </row>
    <row r="728" spans="1:7" x14ac:dyDescent="0.3">
      <c r="A728" s="8">
        <v>44261</v>
      </c>
      <c r="B728" s="4"/>
      <c r="C728" s="4"/>
      <c r="D728" s="4"/>
      <c r="E728" s="4"/>
      <c r="F728" s="4">
        <v>3</v>
      </c>
      <c r="G728" s="9">
        <v>1.9666666666666666</v>
      </c>
    </row>
    <row r="729" spans="1:7" x14ac:dyDescent="0.3">
      <c r="A729" s="8">
        <v>44262</v>
      </c>
      <c r="B729" s="4">
        <v>0.8833333333333333</v>
      </c>
      <c r="C729" s="4"/>
      <c r="D729" s="4"/>
      <c r="E729" s="4"/>
      <c r="F729" s="4">
        <v>0.28333333333333333</v>
      </c>
      <c r="G729" s="9">
        <v>0.18333333333333332</v>
      </c>
    </row>
    <row r="730" spans="1:7" x14ac:dyDescent="0.3">
      <c r="A730" s="8">
        <v>44263</v>
      </c>
      <c r="B730" s="4">
        <v>0.6333333333333333</v>
      </c>
      <c r="C730" s="4"/>
      <c r="D730" s="4">
        <v>0.1</v>
      </c>
      <c r="E730" s="4">
        <v>0.11666666666666667</v>
      </c>
      <c r="F730" s="4">
        <v>0.38333333333333336</v>
      </c>
    </row>
    <row r="731" spans="1:7" x14ac:dyDescent="0.3">
      <c r="A731" s="8">
        <v>44264</v>
      </c>
      <c r="B731" s="4"/>
      <c r="C731" s="4">
        <v>0.33333333333333331</v>
      </c>
      <c r="D731" s="4"/>
      <c r="E731" s="4"/>
      <c r="F731" s="4"/>
      <c r="G731" s="9">
        <v>0.28333333333333333</v>
      </c>
    </row>
    <row r="732" spans="1:7" x14ac:dyDescent="0.3">
      <c r="A732" s="8">
        <v>44265</v>
      </c>
      <c r="B732" s="4"/>
      <c r="C732" s="4"/>
      <c r="D732" s="4"/>
      <c r="E732" s="4"/>
      <c r="F732" s="4"/>
    </row>
    <row r="733" spans="1:7" x14ac:dyDescent="0.3">
      <c r="A733" s="8">
        <v>44266</v>
      </c>
      <c r="B733" s="4"/>
      <c r="C733" s="4"/>
      <c r="D733" s="4"/>
      <c r="E733" s="4"/>
      <c r="F733" s="4"/>
    </row>
    <row r="734" spans="1:7" x14ac:dyDescent="0.3">
      <c r="A734" s="8">
        <v>44267</v>
      </c>
      <c r="B734" s="4">
        <v>0.8833333333333333</v>
      </c>
      <c r="C734" s="4">
        <v>0.46666666666666667</v>
      </c>
      <c r="D734" s="4"/>
      <c r="E734" s="4"/>
      <c r="F734" s="4">
        <v>0.6333333333333333</v>
      </c>
      <c r="G734" s="9">
        <v>0.33333333333333331</v>
      </c>
    </row>
    <row r="735" spans="1:7" x14ac:dyDescent="0.3">
      <c r="A735" s="8">
        <v>44268</v>
      </c>
      <c r="B735" s="4"/>
      <c r="C735" s="4"/>
      <c r="D735" s="4"/>
      <c r="E735" s="4"/>
      <c r="F735" s="4"/>
    </row>
    <row r="736" spans="1:7" x14ac:dyDescent="0.3">
      <c r="A736" s="8">
        <v>44269</v>
      </c>
      <c r="B736" s="4"/>
      <c r="C736" s="4">
        <v>0.28333333333333333</v>
      </c>
      <c r="D736" s="4"/>
      <c r="E736" s="4"/>
      <c r="F736" s="4"/>
      <c r="G736" s="9">
        <v>0.55000000000000004</v>
      </c>
    </row>
    <row r="737" spans="1:7" x14ac:dyDescent="0.3">
      <c r="A737" s="8">
        <v>44270</v>
      </c>
      <c r="B737" s="4"/>
      <c r="C737" s="4"/>
      <c r="D737" s="4"/>
      <c r="E737" s="4"/>
      <c r="F737" s="4">
        <v>0.41666666666666669</v>
      </c>
      <c r="G737" s="9">
        <v>0.38333333333333336</v>
      </c>
    </row>
    <row r="738" spans="1:7" x14ac:dyDescent="0.3">
      <c r="A738" s="8">
        <v>44271</v>
      </c>
      <c r="B738" s="4">
        <v>1.25</v>
      </c>
      <c r="C738" s="4">
        <v>0.16666666666666666</v>
      </c>
      <c r="D738" s="4">
        <v>0.11666666666666667</v>
      </c>
      <c r="E738" s="4">
        <v>0.38333333333333336</v>
      </c>
      <c r="F738" s="4">
        <v>0.36666666666666664</v>
      </c>
      <c r="G738" s="9">
        <v>0.41666666666666669</v>
      </c>
    </row>
    <row r="739" spans="1:7" x14ac:dyDescent="0.3">
      <c r="A739" s="8">
        <v>44272</v>
      </c>
      <c r="B739" s="4">
        <v>0.45</v>
      </c>
      <c r="C739" s="4"/>
      <c r="D739" s="4"/>
      <c r="E739" s="4"/>
      <c r="F739" s="4"/>
    </row>
    <row r="740" spans="1:7" x14ac:dyDescent="0.3">
      <c r="A740" s="8">
        <v>44273</v>
      </c>
      <c r="B740" s="4"/>
      <c r="C740" s="4"/>
      <c r="D740" s="4"/>
      <c r="E740" s="4"/>
      <c r="F740" s="4"/>
    </row>
    <row r="741" spans="1:7" x14ac:dyDescent="0.3">
      <c r="A741" s="8">
        <v>44274</v>
      </c>
      <c r="B741" s="4">
        <v>0.65</v>
      </c>
      <c r="C741" s="4"/>
      <c r="D741" s="4"/>
      <c r="E741" s="4"/>
      <c r="F741" s="4">
        <v>0.41666666666666669</v>
      </c>
      <c r="G741" s="9">
        <v>0.15</v>
      </c>
    </row>
    <row r="742" spans="1:7" x14ac:dyDescent="0.3">
      <c r="A742" s="8">
        <v>44275</v>
      </c>
      <c r="B742" s="4">
        <v>0.43333333333333335</v>
      </c>
      <c r="C742" s="4"/>
      <c r="D742" s="4"/>
      <c r="E742" s="4"/>
      <c r="F742" s="4">
        <v>0.11666666666666667</v>
      </c>
      <c r="G742" s="9">
        <v>0.15</v>
      </c>
    </row>
    <row r="743" spans="1:7" x14ac:dyDescent="0.3">
      <c r="A743" s="8">
        <v>44276</v>
      </c>
      <c r="B743" s="4"/>
      <c r="C743" s="4"/>
      <c r="D743" s="4"/>
      <c r="E743" s="4"/>
      <c r="F743" s="4"/>
    </row>
    <row r="744" spans="1:7" x14ac:dyDescent="0.3">
      <c r="A744" s="8">
        <v>44277</v>
      </c>
      <c r="B744" s="4"/>
      <c r="C744" s="4"/>
      <c r="D744" s="4">
        <v>2</v>
      </c>
      <c r="E744" s="4">
        <v>0.16666666666666666</v>
      </c>
      <c r="F744" s="4"/>
    </row>
    <row r="745" spans="1:7" x14ac:dyDescent="0.3">
      <c r="A745" s="8">
        <v>44278</v>
      </c>
      <c r="B745" s="4">
        <v>1.0833333333333333</v>
      </c>
      <c r="C745" s="4">
        <v>0.71666666666666667</v>
      </c>
      <c r="D745" s="4"/>
      <c r="E745" s="4"/>
      <c r="F745" s="4">
        <v>0.76666666666666672</v>
      </c>
      <c r="G745" s="9">
        <v>0.7</v>
      </c>
    </row>
    <row r="746" spans="1:7" x14ac:dyDescent="0.3">
      <c r="A746" s="8">
        <v>44279</v>
      </c>
      <c r="B746" s="4">
        <v>0.26666666666666666</v>
      </c>
      <c r="C746" s="4">
        <v>8.3333333333333329E-2</v>
      </c>
      <c r="D746" s="4">
        <v>1.05</v>
      </c>
      <c r="E746" s="4"/>
      <c r="F746" s="4">
        <v>0.98333333333333328</v>
      </c>
    </row>
    <row r="747" spans="1:7" x14ac:dyDescent="0.3">
      <c r="A747" s="8">
        <v>44280</v>
      </c>
      <c r="B747" s="4">
        <v>1.6333333333333333</v>
      </c>
      <c r="C747" s="4"/>
      <c r="D747" s="4">
        <v>0.36666666666666664</v>
      </c>
      <c r="E747" s="4">
        <v>0.35</v>
      </c>
      <c r="F747" s="4">
        <v>0.25</v>
      </c>
    </row>
    <row r="748" spans="1:7" x14ac:dyDescent="0.3">
      <c r="A748" s="8">
        <v>44281</v>
      </c>
      <c r="B748" s="4"/>
      <c r="C748" s="4"/>
      <c r="D748" s="4"/>
      <c r="E748" s="4"/>
      <c r="F748" s="4"/>
    </row>
    <row r="749" spans="1:7" x14ac:dyDescent="0.3">
      <c r="A749" s="8">
        <v>44282</v>
      </c>
      <c r="B749" s="4"/>
      <c r="C749" s="4"/>
      <c r="D749" s="4"/>
      <c r="E749" s="4"/>
      <c r="F749" s="4"/>
    </row>
    <row r="750" spans="1:7" x14ac:dyDescent="0.3">
      <c r="A750" s="8">
        <v>44283</v>
      </c>
      <c r="B750" s="4"/>
      <c r="C750" s="10"/>
      <c r="D750" s="4"/>
      <c r="E750" s="4"/>
      <c r="F750" s="4"/>
    </row>
    <row r="751" spans="1:7" x14ac:dyDescent="0.3">
      <c r="A751" s="8">
        <v>44284</v>
      </c>
      <c r="B751" s="4">
        <v>0.33333333333333331</v>
      </c>
      <c r="C751" s="4">
        <v>0.15</v>
      </c>
      <c r="D751" s="4"/>
      <c r="E751" s="4"/>
      <c r="F751" s="4">
        <v>13.7</v>
      </c>
      <c r="G751" s="9">
        <v>0.25</v>
      </c>
    </row>
    <row r="752" spans="1:7" x14ac:dyDescent="0.3">
      <c r="A752" s="8">
        <v>44285</v>
      </c>
      <c r="B752" s="4">
        <v>0.2</v>
      </c>
      <c r="C752" s="4">
        <v>0.18333333333333332</v>
      </c>
      <c r="D752" s="4">
        <v>2.1166666666666667</v>
      </c>
      <c r="E752" s="4"/>
      <c r="F752" s="4">
        <v>0.48333333333333334</v>
      </c>
    </row>
    <row r="753" spans="1:7" x14ac:dyDescent="0.3">
      <c r="A753" s="8">
        <v>44286</v>
      </c>
      <c r="B753" s="4">
        <v>0.85</v>
      </c>
      <c r="C753" s="4"/>
      <c r="D753" s="4">
        <v>5.7</v>
      </c>
      <c r="E753" s="4"/>
      <c r="F753" s="4">
        <v>0.25</v>
      </c>
    </row>
    <row r="754" spans="1:7" x14ac:dyDescent="0.3">
      <c r="A754" s="8">
        <v>44287</v>
      </c>
      <c r="B754" s="4">
        <v>0.4</v>
      </c>
      <c r="C754" s="4"/>
      <c r="D754" s="4">
        <v>2.1166666666666667</v>
      </c>
      <c r="E754" s="4">
        <v>0.2</v>
      </c>
      <c r="F754" s="4">
        <v>0.35</v>
      </c>
      <c r="G754" s="9">
        <v>0.15</v>
      </c>
    </row>
    <row r="755" spans="1:7" x14ac:dyDescent="0.3">
      <c r="A755" s="8">
        <v>44288</v>
      </c>
      <c r="B755" s="4">
        <v>0.71666666666666667</v>
      </c>
      <c r="C755" s="4">
        <v>0.28333333333333333</v>
      </c>
      <c r="D755" s="4">
        <v>0.15</v>
      </c>
      <c r="E755" s="4"/>
      <c r="F755" s="4">
        <v>0.28333333333333333</v>
      </c>
    </row>
    <row r="756" spans="1:7" x14ac:dyDescent="0.3">
      <c r="A756" s="8">
        <v>44289</v>
      </c>
      <c r="B756" s="4"/>
      <c r="C756" s="4"/>
      <c r="D756" s="4"/>
      <c r="E756" s="4">
        <v>0.18333333333333332</v>
      </c>
      <c r="F756" s="4">
        <v>0.53333333333333333</v>
      </c>
      <c r="G756" s="9">
        <v>0.5</v>
      </c>
    </row>
    <row r="757" spans="1:7" x14ac:dyDescent="0.3">
      <c r="A757" s="8">
        <v>44290</v>
      </c>
      <c r="B757" s="4">
        <v>8.3333333333333329E-2</v>
      </c>
      <c r="C757" s="4"/>
      <c r="D757" s="4"/>
      <c r="E757" s="4"/>
      <c r="F757" s="4">
        <v>0.43333333333333335</v>
      </c>
      <c r="G757" s="9">
        <v>0.16666666666666666</v>
      </c>
    </row>
    <row r="758" spans="1:7" x14ac:dyDescent="0.3">
      <c r="A758" s="8">
        <v>44291</v>
      </c>
      <c r="B758" s="4">
        <v>1.55</v>
      </c>
      <c r="C758" s="4">
        <v>0.5</v>
      </c>
      <c r="D758" s="4">
        <v>2.0499999999999998</v>
      </c>
      <c r="E758" s="4"/>
      <c r="F758" s="4">
        <v>0.41666666666666669</v>
      </c>
      <c r="G758" s="9">
        <v>0.21666666666666667</v>
      </c>
    </row>
    <row r="759" spans="1:7" x14ac:dyDescent="0.3">
      <c r="A759" s="8">
        <v>44292</v>
      </c>
      <c r="B759" s="4">
        <v>6.6666666666666666E-2</v>
      </c>
      <c r="C759" s="4">
        <v>0.13333333333333333</v>
      </c>
      <c r="D759" s="4">
        <v>9.1833333333333336</v>
      </c>
      <c r="E759" s="4"/>
      <c r="F759" s="4"/>
    </row>
    <row r="760" spans="1:7" x14ac:dyDescent="0.3">
      <c r="A760" s="8">
        <v>44293</v>
      </c>
      <c r="B760" s="4"/>
      <c r="C760" s="4"/>
      <c r="D760" s="4"/>
      <c r="E760" s="4"/>
      <c r="F760" s="4"/>
    </row>
    <row r="761" spans="1:7" x14ac:dyDescent="0.3">
      <c r="A761" s="8">
        <v>44294</v>
      </c>
      <c r="B761" s="4">
        <v>0.58333333333333337</v>
      </c>
      <c r="C761" s="4"/>
      <c r="D761" s="4">
        <v>1.35</v>
      </c>
      <c r="E761" s="4"/>
      <c r="F761" s="4">
        <v>0.55000000000000004</v>
      </c>
    </row>
    <row r="762" spans="1:7" x14ac:dyDescent="0.3">
      <c r="A762" s="8">
        <v>44295</v>
      </c>
      <c r="B762" s="4"/>
      <c r="C762" s="4"/>
      <c r="D762" s="4">
        <v>1.3666666666666667</v>
      </c>
      <c r="E762" s="4"/>
      <c r="F762" s="4">
        <v>0.18333333333333332</v>
      </c>
      <c r="G762" s="9">
        <v>0.11666666666666667</v>
      </c>
    </row>
    <row r="763" spans="1:7" x14ac:dyDescent="0.3">
      <c r="A763" s="8">
        <v>44296</v>
      </c>
      <c r="B763" s="4">
        <v>0.71666666666666667</v>
      </c>
      <c r="C763" s="4">
        <v>0.16666666666666666</v>
      </c>
      <c r="D763" s="4">
        <v>0.55000000000000004</v>
      </c>
      <c r="E763" s="4"/>
      <c r="F763" s="4">
        <v>1</v>
      </c>
      <c r="G763" s="9">
        <v>0.68333333333333335</v>
      </c>
    </row>
    <row r="764" spans="1:7" x14ac:dyDescent="0.3">
      <c r="A764" s="8">
        <v>44297</v>
      </c>
      <c r="B764" s="4">
        <v>0.71666666666666667</v>
      </c>
      <c r="C764" s="4"/>
      <c r="D764" s="4">
        <v>1.3833333333333333</v>
      </c>
      <c r="E764" s="4"/>
      <c r="F764" s="4">
        <v>3.4166666666666665</v>
      </c>
    </row>
    <row r="765" spans="1:7" x14ac:dyDescent="0.3">
      <c r="A765" s="8">
        <v>44298</v>
      </c>
      <c r="B765" s="4">
        <v>0.85</v>
      </c>
      <c r="C765" s="4"/>
      <c r="D765" s="4">
        <v>0.7</v>
      </c>
      <c r="E765" s="4">
        <v>8.3333333333333329E-2</v>
      </c>
      <c r="F765" s="4">
        <v>3.9166666666666665</v>
      </c>
      <c r="G765" s="9">
        <v>0.16666666666666666</v>
      </c>
    </row>
    <row r="766" spans="1:7" x14ac:dyDescent="0.3">
      <c r="A766" s="8">
        <v>44299</v>
      </c>
      <c r="B766" s="4"/>
      <c r="C766" s="4"/>
      <c r="D766" s="4"/>
      <c r="E766" s="4"/>
      <c r="F766" s="4"/>
    </row>
    <row r="767" spans="1:7" x14ac:dyDescent="0.3">
      <c r="A767" s="8">
        <v>44300</v>
      </c>
      <c r="B767" s="4">
        <v>0.71666666666666667</v>
      </c>
      <c r="C767" s="4"/>
      <c r="D767" s="4">
        <v>1.4333333333333333</v>
      </c>
      <c r="E767" s="4"/>
      <c r="F767" s="4">
        <v>0.28333333333333333</v>
      </c>
    </row>
    <row r="768" spans="1:7" x14ac:dyDescent="0.3">
      <c r="A768" s="8">
        <v>44301</v>
      </c>
      <c r="B768" s="4">
        <v>0.5</v>
      </c>
      <c r="C768" s="4">
        <v>0.23333333333333334</v>
      </c>
      <c r="D768" s="4">
        <v>0.7</v>
      </c>
      <c r="E768" s="4"/>
      <c r="F768" s="4">
        <v>0.65</v>
      </c>
      <c r="G768" s="9">
        <v>0.15</v>
      </c>
    </row>
    <row r="769" spans="1:7" x14ac:dyDescent="0.3">
      <c r="A769" s="8">
        <v>44302</v>
      </c>
      <c r="B769" s="4">
        <v>0.25</v>
      </c>
      <c r="C769" s="4"/>
      <c r="D769" s="4">
        <v>0.75</v>
      </c>
      <c r="E769" s="4"/>
      <c r="F769" s="4"/>
    </row>
    <row r="770" spans="1:7" x14ac:dyDescent="0.3">
      <c r="A770" s="8">
        <v>44303</v>
      </c>
      <c r="B770" s="4">
        <v>1.2166666666666666</v>
      </c>
      <c r="C770" s="4"/>
      <c r="D770" s="4">
        <v>0.26666666666666666</v>
      </c>
      <c r="E770" s="4">
        <v>0.31666666666666665</v>
      </c>
      <c r="F770" s="4">
        <v>0.4</v>
      </c>
      <c r="G770" s="9">
        <v>0.66666666666666663</v>
      </c>
    </row>
    <row r="771" spans="1:7" x14ac:dyDescent="0.3">
      <c r="A771" s="8">
        <v>44304</v>
      </c>
      <c r="B771" s="4"/>
      <c r="C771" s="4"/>
      <c r="D771" s="4"/>
      <c r="E771" s="4"/>
      <c r="F771" s="4"/>
    </row>
    <row r="772" spans="1:7" x14ac:dyDescent="0.3">
      <c r="A772" s="8">
        <v>44305</v>
      </c>
      <c r="B772" s="4">
        <v>1.2</v>
      </c>
      <c r="C772" s="4"/>
      <c r="D772" s="4">
        <v>0.75</v>
      </c>
      <c r="E772" s="4"/>
      <c r="F772" s="4">
        <v>0.16666666666666666</v>
      </c>
    </row>
    <row r="773" spans="1:7" x14ac:dyDescent="0.3">
      <c r="A773" s="8">
        <v>44306</v>
      </c>
      <c r="B773" s="4"/>
      <c r="C773" s="4">
        <v>0.15</v>
      </c>
      <c r="D773" s="4">
        <v>1.4</v>
      </c>
      <c r="E773" s="4"/>
      <c r="F773" s="4"/>
    </row>
    <row r="774" spans="1:7" x14ac:dyDescent="0.3">
      <c r="A774" s="8">
        <v>44307</v>
      </c>
      <c r="B774" s="4"/>
      <c r="C774" s="4"/>
      <c r="D774" s="4">
        <v>0.7</v>
      </c>
      <c r="E774" s="4"/>
      <c r="F774" s="4"/>
    </row>
    <row r="775" spans="1:7" x14ac:dyDescent="0.3">
      <c r="A775" s="8">
        <v>44308</v>
      </c>
      <c r="B775" s="4"/>
      <c r="C775" s="4"/>
      <c r="D775" s="4"/>
      <c r="E775" s="4"/>
      <c r="F775" s="4"/>
    </row>
    <row r="776" spans="1:7" x14ac:dyDescent="0.3">
      <c r="A776" s="8">
        <v>44309</v>
      </c>
      <c r="B776" s="4">
        <v>0.33333333333333331</v>
      </c>
      <c r="C776" s="4"/>
      <c r="D776" s="4">
        <v>1.4</v>
      </c>
      <c r="E776" s="4"/>
      <c r="F776" s="4"/>
    </row>
    <row r="777" spans="1:7" x14ac:dyDescent="0.3">
      <c r="A777" s="8">
        <v>44310</v>
      </c>
      <c r="B777" s="4"/>
      <c r="C777" s="4"/>
      <c r="D777" s="4"/>
      <c r="E777" s="4"/>
      <c r="F777" s="4"/>
    </row>
    <row r="778" spans="1:7" x14ac:dyDescent="0.3">
      <c r="A778" s="8">
        <v>44311</v>
      </c>
      <c r="B778" s="4">
        <v>8.3333333333333329E-2</v>
      </c>
      <c r="C778" s="4"/>
      <c r="D778" s="4"/>
      <c r="E778" s="4"/>
      <c r="F778" s="4">
        <v>0.25</v>
      </c>
      <c r="G778" s="9">
        <v>0.5</v>
      </c>
    </row>
    <row r="779" spans="1:7" x14ac:dyDescent="0.3">
      <c r="A779" s="8">
        <v>44312</v>
      </c>
      <c r="B779" s="4">
        <v>0.36666666666666664</v>
      </c>
      <c r="C779" s="4"/>
      <c r="D779" s="4"/>
      <c r="E779" s="4">
        <v>0.26666666666666666</v>
      </c>
      <c r="F779" s="4">
        <v>1.05</v>
      </c>
      <c r="G779" s="9">
        <v>0.15</v>
      </c>
    </row>
    <row r="780" spans="1:7" x14ac:dyDescent="0.3">
      <c r="A780" s="8">
        <v>44313</v>
      </c>
      <c r="B780" s="4">
        <v>1.1166666666666667</v>
      </c>
      <c r="C780" s="4"/>
      <c r="D780" s="4">
        <v>0.96666666666666667</v>
      </c>
      <c r="E780" s="4"/>
      <c r="F780" s="4">
        <v>0.26666666666666666</v>
      </c>
      <c r="G780" s="9">
        <v>0.33333333333333331</v>
      </c>
    </row>
    <row r="781" spans="1:7" x14ac:dyDescent="0.3">
      <c r="A781" s="8">
        <v>44314</v>
      </c>
      <c r="B781" s="4">
        <v>0.15</v>
      </c>
      <c r="C781" s="10"/>
      <c r="D781" s="4">
        <v>0.68333333333333335</v>
      </c>
      <c r="E781" s="4"/>
      <c r="F781" s="4"/>
      <c r="G781" s="9">
        <v>0.13333333333333333</v>
      </c>
    </row>
    <row r="782" spans="1:7" x14ac:dyDescent="0.3">
      <c r="A782" s="8">
        <v>44315</v>
      </c>
      <c r="B782" s="4">
        <v>0.6333333333333333</v>
      </c>
      <c r="C782" s="4">
        <v>0.18333333333333332</v>
      </c>
      <c r="D782" s="4">
        <v>6.75</v>
      </c>
      <c r="E782" s="4"/>
      <c r="F782" s="4">
        <v>0.28333333333333333</v>
      </c>
    </row>
    <row r="783" spans="1:7" x14ac:dyDescent="0.3">
      <c r="A783" s="8">
        <v>44316</v>
      </c>
      <c r="B783" s="4"/>
      <c r="C783" s="4"/>
      <c r="D783" s="4">
        <v>8.3666666666666671</v>
      </c>
      <c r="E783" s="4"/>
      <c r="F783" s="4"/>
      <c r="G783" s="9">
        <v>0.6333333333333333</v>
      </c>
    </row>
    <row r="784" spans="1:7" x14ac:dyDescent="0.3">
      <c r="A784" s="8">
        <v>44317</v>
      </c>
      <c r="B784" s="4">
        <v>6.6666666666666666E-2</v>
      </c>
      <c r="C784" s="4"/>
      <c r="D784" s="4"/>
      <c r="E784" s="4"/>
      <c r="F784" s="4"/>
      <c r="G784" s="9">
        <v>0.33333333333333331</v>
      </c>
    </row>
    <row r="785" spans="1:7" x14ac:dyDescent="0.3">
      <c r="A785" s="8">
        <v>44318</v>
      </c>
      <c r="B785" s="4"/>
      <c r="C785" s="4"/>
      <c r="D785" s="4"/>
      <c r="E785" s="4">
        <v>1</v>
      </c>
      <c r="F785" s="4"/>
    </row>
    <row r="786" spans="1:7" x14ac:dyDescent="0.3">
      <c r="A786" s="8">
        <v>44319</v>
      </c>
      <c r="B786" s="4">
        <v>0.26666666666666666</v>
      </c>
      <c r="C786" s="4"/>
      <c r="D786" s="4"/>
      <c r="E786" s="4"/>
      <c r="F786" s="4">
        <v>0.1</v>
      </c>
    </row>
    <row r="787" spans="1:7" x14ac:dyDescent="0.3">
      <c r="A787" s="8">
        <v>44320</v>
      </c>
      <c r="B787" s="4">
        <v>1.1000000000000001</v>
      </c>
      <c r="C787" s="4"/>
      <c r="D787" s="4"/>
      <c r="E787" s="4">
        <v>0.33333333333333331</v>
      </c>
      <c r="F787" s="4">
        <v>0.71666666666666667</v>
      </c>
    </row>
    <row r="788" spans="1:7" x14ac:dyDescent="0.3">
      <c r="A788" s="8">
        <v>44321</v>
      </c>
      <c r="B788" s="4">
        <v>0.21666666666666667</v>
      </c>
      <c r="C788" s="4"/>
      <c r="D788" s="4"/>
      <c r="E788" s="4"/>
      <c r="F788" s="4"/>
    </row>
    <row r="789" spans="1:7" x14ac:dyDescent="0.3">
      <c r="A789" s="8">
        <v>44322</v>
      </c>
      <c r="B789" s="4">
        <v>0.83333333333333337</v>
      </c>
      <c r="C789" s="4"/>
      <c r="D789" s="4"/>
      <c r="E789" s="4"/>
      <c r="F789" s="4">
        <v>0.25</v>
      </c>
    </row>
    <row r="790" spans="1:7" x14ac:dyDescent="0.3">
      <c r="A790" s="8">
        <v>44323</v>
      </c>
      <c r="B790" s="4">
        <v>1.6166666666666667</v>
      </c>
      <c r="C790" s="4">
        <v>0.25</v>
      </c>
      <c r="D790" s="4"/>
      <c r="E790" s="4">
        <v>0.28333333333333333</v>
      </c>
      <c r="F790" s="4">
        <v>1.6666666666666667</v>
      </c>
      <c r="G790" s="9">
        <v>0.15</v>
      </c>
    </row>
    <row r="791" spans="1:7" x14ac:dyDescent="0.3">
      <c r="A791" s="8">
        <v>44324</v>
      </c>
      <c r="B791" s="4">
        <v>6.6666666666666666E-2</v>
      </c>
      <c r="C791" s="4"/>
      <c r="D791" s="4">
        <v>1.5166666666666666</v>
      </c>
      <c r="E791" s="4">
        <v>0.16666666666666666</v>
      </c>
      <c r="F791" s="4">
        <v>0.2</v>
      </c>
      <c r="G791" s="9">
        <v>0.16666666666666666</v>
      </c>
    </row>
    <row r="792" spans="1:7" x14ac:dyDescent="0.3">
      <c r="A792" s="8">
        <v>44325</v>
      </c>
      <c r="B792" s="4">
        <v>1.55</v>
      </c>
      <c r="C792" s="4"/>
      <c r="D792" s="4"/>
      <c r="E792" s="4"/>
      <c r="F792" s="4">
        <v>0.41666666666666669</v>
      </c>
      <c r="G792" s="9">
        <v>0.15</v>
      </c>
    </row>
    <row r="793" spans="1:7" x14ac:dyDescent="0.3">
      <c r="A793" s="8">
        <v>44326</v>
      </c>
      <c r="B793" s="4">
        <v>0.41666666666666669</v>
      </c>
      <c r="C793" s="4"/>
      <c r="D793" s="4">
        <v>2.9666666666666668</v>
      </c>
      <c r="E793" s="4"/>
      <c r="F793" s="4"/>
    </row>
    <row r="794" spans="1:7" x14ac:dyDescent="0.3">
      <c r="A794" s="8">
        <v>44327</v>
      </c>
      <c r="B794" s="4">
        <v>0.2</v>
      </c>
      <c r="C794" s="4"/>
      <c r="D794" s="4">
        <v>2.1333333333333333</v>
      </c>
      <c r="E794" s="4"/>
      <c r="F794" s="4">
        <v>0.15</v>
      </c>
    </row>
    <row r="795" spans="1:7" x14ac:dyDescent="0.3">
      <c r="A795" s="8">
        <v>44328</v>
      </c>
      <c r="B795" s="4">
        <v>0.41666666666666669</v>
      </c>
      <c r="C795" s="4"/>
      <c r="D795" s="4">
        <v>1.4</v>
      </c>
      <c r="E795" s="4"/>
      <c r="F795" s="4"/>
    </row>
    <row r="796" spans="1:7" x14ac:dyDescent="0.3">
      <c r="A796" s="8">
        <v>44329</v>
      </c>
      <c r="B796" s="4"/>
      <c r="C796" s="4"/>
      <c r="D796" s="4"/>
      <c r="E796" s="4"/>
      <c r="F796" s="4"/>
    </row>
    <row r="797" spans="1:7" x14ac:dyDescent="0.3">
      <c r="A797" s="8">
        <v>44330</v>
      </c>
      <c r="B797" s="4">
        <v>0.41666666666666669</v>
      </c>
      <c r="C797" s="4"/>
      <c r="D797" s="4"/>
      <c r="E797" s="4"/>
      <c r="F797" s="4"/>
    </row>
    <row r="798" spans="1:7" x14ac:dyDescent="0.3">
      <c r="A798" s="8">
        <v>44331</v>
      </c>
      <c r="B798" s="4"/>
      <c r="C798" s="4"/>
      <c r="D798" s="4"/>
      <c r="E798" s="4"/>
      <c r="F798" s="4"/>
    </row>
    <row r="799" spans="1:7" x14ac:dyDescent="0.3">
      <c r="A799" s="8">
        <v>44332</v>
      </c>
      <c r="B799" s="4">
        <v>0.33333333333333331</v>
      </c>
      <c r="C799" s="4"/>
      <c r="D799" s="4"/>
      <c r="E799" s="4"/>
      <c r="F799" s="4"/>
    </row>
    <row r="800" spans="1:7" x14ac:dyDescent="0.3">
      <c r="A800" s="8">
        <v>44333</v>
      </c>
      <c r="B800" s="4">
        <v>0.3</v>
      </c>
      <c r="C800" s="4"/>
      <c r="D800" s="4"/>
      <c r="E800" s="4"/>
      <c r="F800" s="4">
        <v>0.6</v>
      </c>
      <c r="G800" s="9">
        <v>0.48333333333333334</v>
      </c>
    </row>
    <row r="801" spans="1:7" x14ac:dyDescent="0.3">
      <c r="A801" s="8">
        <v>44334</v>
      </c>
      <c r="B801" s="4"/>
      <c r="C801" s="4"/>
      <c r="D801" s="4"/>
      <c r="E801" s="4"/>
      <c r="F801" s="4"/>
    </row>
    <row r="802" spans="1:7" x14ac:dyDescent="0.3">
      <c r="A802" s="8">
        <v>44335</v>
      </c>
      <c r="B802" s="4">
        <v>0.81666666666666665</v>
      </c>
      <c r="C802" s="4">
        <v>0.28333333333333333</v>
      </c>
      <c r="D802" s="4"/>
      <c r="E802" s="4">
        <v>0.16666666666666666</v>
      </c>
      <c r="F802" s="4">
        <v>0.8833333333333333</v>
      </c>
      <c r="G802" s="9">
        <v>0.38333333333333336</v>
      </c>
    </row>
    <row r="803" spans="1:7" x14ac:dyDescent="0.3">
      <c r="A803" s="8">
        <v>44336</v>
      </c>
      <c r="B803" s="4"/>
      <c r="C803" s="4"/>
      <c r="D803" s="4"/>
      <c r="E803" s="4"/>
      <c r="F803" s="4"/>
    </row>
    <row r="804" spans="1:7" x14ac:dyDescent="0.3">
      <c r="A804" s="8">
        <v>44337</v>
      </c>
      <c r="B804" s="4"/>
      <c r="C804" s="4"/>
      <c r="D804" s="4"/>
      <c r="E804" s="4"/>
      <c r="F804" s="4"/>
    </row>
    <row r="805" spans="1:7" x14ac:dyDescent="0.3">
      <c r="A805" s="8">
        <v>44338</v>
      </c>
      <c r="B805" s="4"/>
      <c r="C805" s="4"/>
      <c r="D805" s="4"/>
      <c r="E805" s="4"/>
      <c r="F805" s="4"/>
    </row>
    <row r="806" spans="1:7" x14ac:dyDescent="0.3">
      <c r="A806" s="8">
        <v>44339</v>
      </c>
      <c r="B806" s="4"/>
      <c r="C806" s="4"/>
      <c r="D806" s="4"/>
      <c r="E806" s="4"/>
      <c r="F806" s="4"/>
    </row>
    <row r="807" spans="1:7" x14ac:dyDescent="0.3">
      <c r="A807" s="8">
        <v>44340</v>
      </c>
      <c r="B807" s="4">
        <v>0.35</v>
      </c>
      <c r="C807" s="4">
        <v>0.58333333333333337</v>
      </c>
      <c r="D807" s="4">
        <v>8.0500000000000007</v>
      </c>
      <c r="E807" s="4"/>
      <c r="F807" s="4"/>
      <c r="G807" s="9">
        <v>0.41666666666666669</v>
      </c>
    </row>
    <row r="808" spans="1:7" x14ac:dyDescent="0.3">
      <c r="A808" s="8">
        <v>44341</v>
      </c>
      <c r="B808" s="4"/>
      <c r="C808" s="4">
        <v>0.18333333333333332</v>
      </c>
      <c r="D808" s="4"/>
      <c r="E808" s="4"/>
      <c r="F808" s="4"/>
    </row>
    <row r="809" spans="1:7" x14ac:dyDescent="0.3">
      <c r="A809" s="8">
        <v>44342</v>
      </c>
      <c r="B809" s="4">
        <v>0.6166666666666667</v>
      </c>
      <c r="C809" s="4">
        <v>0.46666666666666667</v>
      </c>
      <c r="D809" s="4"/>
      <c r="E809" s="4"/>
      <c r="F809" s="4">
        <v>0.41666666666666669</v>
      </c>
    </row>
    <row r="810" spans="1:7" x14ac:dyDescent="0.3">
      <c r="A810" s="8">
        <v>44343</v>
      </c>
      <c r="B810" s="4"/>
      <c r="C810" s="4"/>
      <c r="D810" s="4"/>
      <c r="E810" s="4"/>
      <c r="F810" s="4">
        <v>0.35</v>
      </c>
    </row>
    <row r="811" spans="1:7" x14ac:dyDescent="0.3">
      <c r="A811" s="8">
        <v>44344</v>
      </c>
      <c r="B811" s="4">
        <v>0.36666666666666664</v>
      </c>
      <c r="C811" s="10"/>
      <c r="D811" s="4">
        <v>0.5</v>
      </c>
      <c r="E811" s="4"/>
      <c r="F811" s="4">
        <v>0.25</v>
      </c>
      <c r="G811" s="9">
        <v>0.2</v>
      </c>
    </row>
    <row r="812" spans="1:7" x14ac:dyDescent="0.3">
      <c r="A812" s="8">
        <v>44345</v>
      </c>
      <c r="B812" s="4">
        <v>0.46666666666666667</v>
      </c>
      <c r="C812" s="4"/>
      <c r="D812" s="4">
        <v>0.45</v>
      </c>
      <c r="E812" s="4"/>
      <c r="F812" s="4">
        <v>0.2</v>
      </c>
    </row>
    <row r="813" spans="1:7" x14ac:dyDescent="0.3">
      <c r="A813" s="8">
        <v>44346</v>
      </c>
      <c r="B813" s="4">
        <v>0.23333333333333334</v>
      </c>
      <c r="C813" s="4"/>
      <c r="D813" s="4">
        <v>4</v>
      </c>
      <c r="E813" s="4"/>
      <c r="F813" s="4">
        <v>1.8333333333333333</v>
      </c>
      <c r="G813" s="9">
        <v>0.11666666666666667</v>
      </c>
    </row>
    <row r="814" spans="1:7" x14ac:dyDescent="0.3">
      <c r="A814" s="8">
        <v>44347</v>
      </c>
      <c r="B814" s="4">
        <v>0.2</v>
      </c>
      <c r="C814" s="4"/>
      <c r="D814" s="4"/>
      <c r="E814" s="4">
        <v>0.35</v>
      </c>
      <c r="F814" s="4">
        <v>2.0333333333333332</v>
      </c>
    </row>
    <row r="815" spans="1:7" x14ac:dyDescent="0.3">
      <c r="A815" s="8">
        <v>44348</v>
      </c>
      <c r="B815" s="4">
        <v>0.23333333333333334</v>
      </c>
      <c r="C815" s="4"/>
      <c r="D815" s="4"/>
      <c r="E815" s="4"/>
      <c r="F815" s="4">
        <v>0.31666666666666665</v>
      </c>
    </row>
    <row r="816" spans="1:7" x14ac:dyDescent="0.3">
      <c r="A816" s="8">
        <v>44349</v>
      </c>
      <c r="B816" s="4">
        <v>1.45</v>
      </c>
      <c r="C816" s="4"/>
      <c r="D816" s="4">
        <v>0.3</v>
      </c>
      <c r="E816" s="4"/>
      <c r="F816" s="4">
        <v>0.46666666666666667</v>
      </c>
    </row>
    <row r="817" spans="1:7" x14ac:dyDescent="0.3">
      <c r="A817" s="8">
        <v>44350</v>
      </c>
      <c r="B817" s="4">
        <v>0.16666666666666666</v>
      </c>
      <c r="C817" s="4"/>
      <c r="D817" s="4">
        <v>8.3333333333333329E-2</v>
      </c>
      <c r="E817" s="4"/>
      <c r="F817" s="4"/>
    </row>
    <row r="818" spans="1:7" x14ac:dyDescent="0.3">
      <c r="A818" s="8">
        <v>44351</v>
      </c>
      <c r="B818" s="4">
        <v>0.8</v>
      </c>
      <c r="C818" s="4">
        <v>0.6</v>
      </c>
      <c r="D818" s="4">
        <v>0.26666666666666666</v>
      </c>
      <c r="E818" s="4"/>
      <c r="F818" s="4">
        <v>1.65</v>
      </c>
      <c r="G818" s="9">
        <v>0.16666666666666666</v>
      </c>
    </row>
    <row r="819" spans="1:7" x14ac:dyDescent="0.3">
      <c r="A819" s="8">
        <v>44352</v>
      </c>
      <c r="B819" s="4">
        <v>6.6666666666666666E-2</v>
      </c>
      <c r="C819" s="4"/>
      <c r="D819" s="4">
        <v>1.4</v>
      </c>
      <c r="E819" s="4"/>
      <c r="F819" s="4"/>
    </row>
    <row r="820" spans="1:7" x14ac:dyDescent="0.3">
      <c r="A820" s="8">
        <v>44353</v>
      </c>
      <c r="B820" s="4">
        <v>0.25</v>
      </c>
      <c r="C820" s="4"/>
      <c r="D820" s="4">
        <v>0.7</v>
      </c>
      <c r="E820" s="4"/>
      <c r="F820" s="4"/>
    </row>
    <row r="821" spans="1:7" x14ac:dyDescent="0.3">
      <c r="A821" s="8">
        <v>44354</v>
      </c>
      <c r="B821" s="4">
        <v>0.56666666666666665</v>
      </c>
      <c r="C821" s="4">
        <v>0.28333333333333333</v>
      </c>
      <c r="D821" s="4">
        <v>0.96666666666666667</v>
      </c>
      <c r="E821" s="4"/>
      <c r="F821" s="4">
        <v>0.16666666666666666</v>
      </c>
    </row>
    <row r="822" spans="1:7" x14ac:dyDescent="0.3">
      <c r="A822" s="8">
        <v>44355</v>
      </c>
      <c r="B822" s="4"/>
      <c r="C822" s="4"/>
      <c r="D822" s="4"/>
      <c r="E822" s="4"/>
      <c r="F822" s="4"/>
    </row>
    <row r="823" spans="1:7" x14ac:dyDescent="0.3">
      <c r="A823" s="8">
        <v>44356</v>
      </c>
      <c r="B823" s="4">
        <v>0.4</v>
      </c>
      <c r="C823" s="4">
        <v>0.68333333333333335</v>
      </c>
      <c r="D823" s="4">
        <v>0.3</v>
      </c>
      <c r="E823" s="4"/>
      <c r="F823" s="4">
        <v>0.25</v>
      </c>
      <c r="G823" s="9">
        <v>0.28333333333333333</v>
      </c>
    </row>
    <row r="824" spans="1:7" x14ac:dyDescent="0.3">
      <c r="A824" s="8">
        <v>44357</v>
      </c>
      <c r="B824" s="4"/>
      <c r="C824" s="4"/>
      <c r="D824" s="4"/>
      <c r="E824" s="4"/>
      <c r="F824" s="4"/>
    </row>
    <row r="825" spans="1:7" x14ac:dyDescent="0.3">
      <c r="A825" s="8">
        <v>44358</v>
      </c>
      <c r="B825" s="4">
        <v>0.23333333333333334</v>
      </c>
      <c r="C825" s="4">
        <v>0.28333333333333333</v>
      </c>
      <c r="D825" s="4">
        <v>0.16666666666666666</v>
      </c>
      <c r="E825" s="4"/>
      <c r="F825" s="4">
        <v>0.31666666666666665</v>
      </c>
      <c r="G825" s="9">
        <v>0.38333333333333336</v>
      </c>
    </row>
    <row r="826" spans="1:7" x14ac:dyDescent="0.3">
      <c r="A826" s="8">
        <v>44359</v>
      </c>
      <c r="B826" s="4"/>
      <c r="C826" s="4"/>
      <c r="D826" s="4"/>
      <c r="E826" s="4"/>
      <c r="F826" s="4"/>
    </row>
    <row r="827" spans="1:7" x14ac:dyDescent="0.3">
      <c r="A827" s="8">
        <v>44360</v>
      </c>
      <c r="B827" s="4"/>
      <c r="C827" s="4"/>
      <c r="D827" s="4"/>
      <c r="E827" s="4"/>
      <c r="F827" s="4"/>
    </row>
    <row r="828" spans="1:7" x14ac:dyDescent="0.3">
      <c r="A828" s="8">
        <v>44361</v>
      </c>
      <c r="B828" s="4">
        <v>0.3</v>
      </c>
      <c r="C828" s="4">
        <v>0.25</v>
      </c>
      <c r="D828" s="4"/>
      <c r="E828" s="4"/>
      <c r="F828" s="4"/>
      <c r="G828" s="9">
        <v>0.33333333333333331</v>
      </c>
    </row>
    <row r="829" spans="1:7" x14ac:dyDescent="0.3">
      <c r="A829" s="8">
        <v>44362</v>
      </c>
      <c r="B829" s="4">
        <v>0.6</v>
      </c>
      <c r="C829" s="4">
        <v>0.41666666666666669</v>
      </c>
      <c r="D829" s="4"/>
      <c r="E829" s="4"/>
      <c r="F829" s="4">
        <v>0.23333333333333334</v>
      </c>
      <c r="G829" s="9">
        <v>0.16666666666666666</v>
      </c>
    </row>
    <row r="830" spans="1:7" x14ac:dyDescent="0.3">
      <c r="A830" s="8">
        <v>44363</v>
      </c>
      <c r="B830" s="4"/>
      <c r="C830" s="4"/>
      <c r="D830" s="4"/>
      <c r="E830" s="4"/>
      <c r="F830" s="4"/>
    </row>
    <row r="831" spans="1:7" x14ac:dyDescent="0.3">
      <c r="A831" s="8">
        <v>44364</v>
      </c>
      <c r="B831" s="4">
        <v>0.31666666666666665</v>
      </c>
      <c r="C831" s="4">
        <v>8.3333333333333329E-2</v>
      </c>
      <c r="D831" s="4">
        <v>19</v>
      </c>
      <c r="E831" s="4"/>
      <c r="F831" s="4">
        <v>0.41666666666666669</v>
      </c>
      <c r="G831" s="9">
        <v>0.26666666666666666</v>
      </c>
    </row>
    <row r="832" spans="1:7" x14ac:dyDescent="0.3">
      <c r="A832" s="8">
        <v>44365</v>
      </c>
      <c r="B832" s="4"/>
      <c r="C832" s="4"/>
      <c r="D832" s="4"/>
      <c r="E832" s="4"/>
      <c r="F832" s="4"/>
    </row>
    <row r="833" spans="1:7" x14ac:dyDescent="0.3">
      <c r="A833" s="8">
        <v>44366</v>
      </c>
      <c r="B833" s="4">
        <v>0.41666666666666669</v>
      </c>
      <c r="C833" s="4">
        <v>0.21666666666666667</v>
      </c>
      <c r="D833" s="4">
        <v>4.666666666666667</v>
      </c>
      <c r="E833" s="4"/>
      <c r="F833" s="4">
        <v>6.6666666666666666E-2</v>
      </c>
      <c r="G833" s="9">
        <v>0.15</v>
      </c>
    </row>
    <row r="834" spans="1:7" x14ac:dyDescent="0.3">
      <c r="A834" s="8">
        <v>44367</v>
      </c>
      <c r="B834" s="4">
        <v>0.56999999999999995</v>
      </c>
      <c r="C834" s="4">
        <v>0.27</v>
      </c>
      <c r="D834" s="4">
        <v>0.6</v>
      </c>
      <c r="E834" s="4"/>
      <c r="F834" s="4">
        <v>0.17</v>
      </c>
      <c r="G834" s="9">
        <v>0.23</v>
      </c>
    </row>
    <row r="835" spans="1:7" x14ac:dyDescent="0.3">
      <c r="A835" s="8">
        <v>44368</v>
      </c>
      <c r="B835" s="4">
        <v>7.0000000000000007E-2</v>
      </c>
      <c r="C835" s="4">
        <v>0.25</v>
      </c>
      <c r="D835" s="4">
        <v>0.67</v>
      </c>
      <c r="E835" s="4"/>
      <c r="F835" s="4">
        <v>2.5</v>
      </c>
      <c r="G835" s="9">
        <v>0.42</v>
      </c>
    </row>
    <row r="836" spans="1:7" x14ac:dyDescent="0.3">
      <c r="A836" s="8">
        <v>44369</v>
      </c>
      <c r="B836" s="4">
        <v>1.55</v>
      </c>
      <c r="C836" s="4"/>
      <c r="D836" s="4">
        <v>1.5</v>
      </c>
      <c r="E836" s="4"/>
      <c r="F836" s="4"/>
    </row>
    <row r="837" spans="1:7" x14ac:dyDescent="0.3">
      <c r="A837" s="8">
        <v>44370</v>
      </c>
      <c r="B837" s="4">
        <v>0.38</v>
      </c>
      <c r="C837" s="4"/>
      <c r="D837" s="4">
        <v>1.2</v>
      </c>
      <c r="E837" s="4"/>
      <c r="F837" s="4">
        <v>0.57999999999999996</v>
      </c>
      <c r="G837" s="9">
        <v>0.37</v>
      </c>
    </row>
    <row r="838" spans="1:7" x14ac:dyDescent="0.3">
      <c r="A838" s="8">
        <v>44371</v>
      </c>
      <c r="B838" s="4"/>
      <c r="C838" s="4"/>
      <c r="D838" s="4">
        <v>1.5</v>
      </c>
      <c r="E838" s="4"/>
      <c r="F838" s="4"/>
    </row>
    <row r="839" spans="1:7" x14ac:dyDescent="0.3">
      <c r="A839" s="8">
        <v>44372</v>
      </c>
      <c r="B839" s="4">
        <v>0.55000000000000004</v>
      </c>
      <c r="C839" s="4">
        <v>0.3</v>
      </c>
      <c r="D839" s="4"/>
      <c r="E839" s="4"/>
      <c r="F839" s="4">
        <v>0.7</v>
      </c>
      <c r="G839" s="9">
        <v>0.05</v>
      </c>
    </row>
    <row r="840" spans="1:7" x14ac:dyDescent="0.3">
      <c r="A840" s="8">
        <v>44373</v>
      </c>
      <c r="B840" s="4"/>
      <c r="C840" s="4"/>
      <c r="D840" s="4"/>
      <c r="E840" s="4"/>
      <c r="F840" s="4"/>
    </row>
    <row r="841" spans="1:7" x14ac:dyDescent="0.3">
      <c r="A841" s="8">
        <v>44374</v>
      </c>
      <c r="B841" s="4"/>
      <c r="C841" s="4"/>
      <c r="D841" s="4"/>
      <c r="E841" s="4"/>
      <c r="F841" s="4"/>
    </row>
    <row r="842" spans="1:7" x14ac:dyDescent="0.3">
      <c r="A842" s="8">
        <v>44375</v>
      </c>
      <c r="B842" s="4"/>
      <c r="C842" s="10"/>
      <c r="D842" s="4"/>
      <c r="E842" s="4"/>
      <c r="F842" s="4"/>
    </row>
    <row r="843" spans="1:7" x14ac:dyDescent="0.3">
      <c r="A843" s="8">
        <v>44376</v>
      </c>
      <c r="B843" s="4"/>
      <c r="C843" s="4"/>
      <c r="D843" s="4"/>
      <c r="E843" s="4"/>
      <c r="F843" s="4"/>
    </row>
    <row r="844" spans="1:7" x14ac:dyDescent="0.3">
      <c r="A844" s="8">
        <v>44377</v>
      </c>
      <c r="B844" s="4"/>
      <c r="C844" s="4"/>
      <c r="D844" s="4"/>
      <c r="E844" s="4"/>
      <c r="F844" s="4"/>
    </row>
    <row r="845" spans="1:7" x14ac:dyDescent="0.3">
      <c r="A845" s="8">
        <v>44378</v>
      </c>
      <c r="B845" s="4"/>
      <c r="C845" s="4"/>
      <c r="D845" s="4">
        <v>7</v>
      </c>
      <c r="E845" s="4"/>
      <c r="F845" s="4"/>
      <c r="G845" s="9">
        <v>0.28000000000000003</v>
      </c>
    </row>
    <row r="846" spans="1:7" x14ac:dyDescent="0.3">
      <c r="A846" s="8">
        <v>44379</v>
      </c>
      <c r="B846" s="4">
        <v>0.75</v>
      </c>
      <c r="C846" s="4"/>
      <c r="D846" s="4">
        <v>0.75</v>
      </c>
      <c r="E846" s="4"/>
      <c r="F846" s="4">
        <v>0.23</v>
      </c>
    </row>
    <row r="847" spans="1:7" x14ac:dyDescent="0.3">
      <c r="A847" s="8">
        <v>44380</v>
      </c>
      <c r="B847" s="4">
        <v>0.8</v>
      </c>
      <c r="C847" s="4"/>
      <c r="D847" s="4">
        <v>0.22</v>
      </c>
      <c r="E847" s="4"/>
      <c r="F847" s="4">
        <v>0.77</v>
      </c>
      <c r="G847" s="9">
        <v>0.83</v>
      </c>
    </row>
    <row r="848" spans="1:7" x14ac:dyDescent="0.3">
      <c r="A848" s="8">
        <v>44381</v>
      </c>
      <c r="B848" s="4"/>
      <c r="C848" s="4">
        <v>0.2</v>
      </c>
      <c r="D848" s="4">
        <v>1.03</v>
      </c>
      <c r="E848" s="4"/>
      <c r="F848" s="4">
        <v>0.45</v>
      </c>
      <c r="G848" s="9">
        <v>0.17</v>
      </c>
    </row>
    <row r="849" spans="1:7" x14ac:dyDescent="0.3">
      <c r="A849" s="8">
        <v>44382</v>
      </c>
      <c r="B849" s="4"/>
      <c r="C849" s="4"/>
      <c r="D849" s="4">
        <v>0.4</v>
      </c>
      <c r="E849" s="4">
        <v>1.88</v>
      </c>
      <c r="F849" s="4">
        <v>2.65</v>
      </c>
      <c r="G849" s="9">
        <v>0.93</v>
      </c>
    </row>
    <row r="850" spans="1:7" x14ac:dyDescent="0.3">
      <c r="A850" s="8">
        <v>44383</v>
      </c>
      <c r="B850" s="4">
        <v>0.1</v>
      </c>
      <c r="C850" s="4">
        <v>0.2</v>
      </c>
      <c r="D850" s="4">
        <v>1.72</v>
      </c>
      <c r="E850" s="4">
        <v>0.33</v>
      </c>
      <c r="F850" s="4">
        <v>1.08</v>
      </c>
    </row>
    <row r="851" spans="1:7" x14ac:dyDescent="0.3">
      <c r="A851" s="8">
        <v>44384</v>
      </c>
      <c r="B851" s="4">
        <v>0.88</v>
      </c>
      <c r="C851" s="4"/>
      <c r="D851" s="4"/>
      <c r="E851" s="4"/>
      <c r="F851" s="4"/>
      <c r="G851" s="9">
        <v>0.13</v>
      </c>
    </row>
    <row r="852" spans="1:7" x14ac:dyDescent="0.3">
      <c r="A852" s="8">
        <v>44385</v>
      </c>
      <c r="B852" s="4">
        <v>1.1000000000000001</v>
      </c>
      <c r="C852" s="4">
        <v>0.18</v>
      </c>
      <c r="D852" s="4">
        <v>2.8</v>
      </c>
      <c r="E852" s="4"/>
      <c r="F852" s="4">
        <v>0.33</v>
      </c>
      <c r="G852" s="9">
        <v>0.18</v>
      </c>
    </row>
    <row r="853" spans="1:7" x14ac:dyDescent="0.3">
      <c r="A853" s="8">
        <v>44386</v>
      </c>
      <c r="B853" s="4">
        <v>0.83</v>
      </c>
      <c r="C853" s="4">
        <v>0.56999999999999995</v>
      </c>
      <c r="D853" s="4">
        <v>1.57</v>
      </c>
      <c r="E853" s="4"/>
      <c r="F853" s="4">
        <v>0.35</v>
      </c>
      <c r="G853" s="9">
        <v>0.17</v>
      </c>
    </row>
    <row r="854" spans="1:7" x14ac:dyDescent="0.3">
      <c r="A854" s="8">
        <v>44387</v>
      </c>
      <c r="B854" s="4">
        <v>0.23</v>
      </c>
      <c r="C854" s="4">
        <v>0.22</v>
      </c>
      <c r="D854" s="4">
        <v>2.25</v>
      </c>
      <c r="E854" s="4"/>
      <c r="F854" s="4">
        <v>0.23</v>
      </c>
      <c r="G854" s="9">
        <v>0.18</v>
      </c>
    </row>
    <row r="855" spans="1:7" x14ac:dyDescent="0.3">
      <c r="A855" s="8">
        <v>44388</v>
      </c>
      <c r="B855" s="4">
        <v>0.56999999999999995</v>
      </c>
      <c r="C855" s="4"/>
      <c r="D855" s="4">
        <v>0.75</v>
      </c>
      <c r="E855" s="4"/>
      <c r="F855" s="4">
        <v>0.23</v>
      </c>
    </row>
    <row r="856" spans="1:7" x14ac:dyDescent="0.3">
      <c r="A856" s="8">
        <v>44389</v>
      </c>
      <c r="B856" s="4">
        <v>0.5</v>
      </c>
      <c r="C856" s="4"/>
      <c r="D856" s="4"/>
      <c r="E856" s="4"/>
      <c r="F856" s="4">
        <v>0.1</v>
      </c>
    </row>
    <row r="857" spans="1:7" x14ac:dyDescent="0.3">
      <c r="A857" s="8">
        <v>44390</v>
      </c>
      <c r="B857" s="4">
        <v>0.62</v>
      </c>
      <c r="C857" s="4">
        <v>0.18</v>
      </c>
      <c r="D857" s="4">
        <v>0.33</v>
      </c>
      <c r="E857" s="4"/>
      <c r="F857" s="4">
        <v>0.25</v>
      </c>
      <c r="G857" s="9">
        <v>0.17</v>
      </c>
    </row>
    <row r="858" spans="1:7" x14ac:dyDescent="0.3">
      <c r="A858" s="8">
        <v>44391</v>
      </c>
      <c r="B858" s="4">
        <v>0.22</v>
      </c>
      <c r="C858" s="4"/>
      <c r="D858" s="4"/>
      <c r="E858" s="4"/>
      <c r="F858" s="4"/>
    </row>
    <row r="859" spans="1:7" x14ac:dyDescent="0.3">
      <c r="A859" s="8">
        <v>44392</v>
      </c>
      <c r="B859" s="4"/>
      <c r="C859" s="4"/>
      <c r="D859" s="4"/>
      <c r="E859" s="4"/>
      <c r="F859" s="4"/>
      <c r="G859" s="9">
        <v>0.23</v>
      </c>
    </row>
    <row r="860" spans="1:7" x14ac:dyDescent="0.3">
      <c r="A860" s="8">
        <v>44393</v>
      </c>
      <c r="B860" s="4"/>
      <c r="C860" s="4">
        <v>0.6</v>
      </c>
      <c r="D860" s="4"/>
      <c r="E860" s="4"/>
      <c r="F860" s="4">
        <v>0.78</v>
      </c>
    </row>
    <row r="861" spans="1:7" x14ac:dyDescent="0.3">
      <c r="A861" s="8">
        <v>44394</v>
      </c>
      <c r="B861" s="4"/>
      <c r="C861" s="4"/>
      <c r="D861" s="4"/>
      <c r="E861" s="4"/>
      <c r="F861" s="4"/>
    </row>
    <row r="862" spans="1:7" x14ac:dyDescent="0.3">
      <c r="A862" s="8">
        <v>44395</v>
      </c>
      <c r="B862" s="4"/>
      <c r="C862" s="4"/>
      <c r="D862" s="4"/>
      <c r="E862" s="4"/>
      <c r="F862" s="4"/>
    </row>
    <row r="863" spans="1:7" x14ac:dyDescent="0.3">
      <c r="A863" s="8">
        <v>44396</v>
      </c>
      <c r="B863" s="4"/>
      <c r="C863" s="4"/>
      <c r="D863" s="4"/>
      <c r="E863" s="4"/>
      <c r="F863" s="4"/>
      <c r="G863" s="9">
        <v>0.65</v>
      </c>
    </row>
    <row r="864" spans="1:7" x14ac:dyDescent="0.3">
      <c r="A864" s="8">
        <v>44397</v>
      </c>
      <c r="B864" s="4">
        <v>0.63</v>
      </c>
      <c r="C864" s="4">
        <v>0.15</v>
      </c>
      <c r="D864" s="4"/>
      <c r="E864" s="4"/>
      <c r="F864" s="4">
        <v>0.7</v>
      </c>
    </row>
    <row r="865" spans="1:7" x14ac:dyDescent="0.3">
      <c r="A865" s="8">
        <v>44398</v>
      </c>
      <c r="B865" s="4">
        <v>0.27</v>
      </c>
      <c r="C865" s="4"/>
      <c r="D865" s="4"/>
      <c r="E865" s="4"/>
      <c r="F865" s="4">
        <v>1.02</v>
      </c>
    </row>
    <row r="866" spans="1:7" x14ac:dyDescent="0.3">
      <c r="A866" s="8">
        <v>44399</v>
      </c>
      <c r="B866" s="4">
        <v>0.93</v>
      </c>
      <c r="C866" s="4">
        <v>0.32</v>
      </c>
      <c r="D866" s="4">
        <v>0.9</v>
      </c>
      <c r="E866" s="4"/>
      <c r="F866" s="4">
        <v>7.0000000000000007E-2</v>
      </c>
    </row>
    <row r="867" spans="1:7" x14ac:dyDescent="0.3">
      <c r="A867" s="8">
        <v>44400</v>
      </c>
      <c r="B867" s="4">
        <v>0.2</v>
      </c>
      <c r="C867" s="4"/>
      <c r="D867" s="4">
        <v>0.3</v>
      </c>
      <c r="E867" s="4"/>
      <c r="F867" s="4">
        <v>0.22</v>
      </c>
    </row>
    <row r="868" spans="1:7" x14ac:dyDescent="0.3">
      <c r="A868" s="8">
        <v>44401</v>
      </c>
      <c r="B868" s="4"/>
      <c r="C868" s="4"/>
      <c r="D868" s="4"/>
      <c r="E868" s="4"/>
      <c r="F868" s="4"/>
    </row>
    <row r="869" spans="1:7" x14ac:dyDescent="0.3">
      <c r="A869" s="8">
        <v>44402</v>
      </c>
      <c r="B869" s="4"/>
      <c r="C869" s="4"/>
      <c r="D869" s="4"/>
      <c r="E869" s="4"/>
      <c r="F869" s="4"/>
    </row>
    <row r="870" spans="1:7" x14ac:dyDescent="0.3">
      <c r="A870" s="8">
        <v>44403</v>
      </c>
      <c r="B870" s="4"/>
      <c r="C870" s="4"/>
      <c r="D870" s="4"/>
      <c r="E870" s="4"/>
      <c r="F870" s="4"/>
    </row>
    <row r="871" spans="1:7" x14ac:dyDescent="0.3">
      <c r="A871" s="8">
        <v>44404</v>
      </c>
      <c r="B871" s="4"/>
      <c r="C871" s="4"/>
      <c r="D871" s="4"/>
      <c r="E871" s="4"/>
      <c r="F871" s="4"/>
      <c r="G871" s="9">
        <v>0.57999999999999996</v>
      </c>
    </row>
    <row r="872" spans="1:7" x14ac:dyDescent="0.3">
      <c r="A872" s="8">
        <v>44405</v>
      </c>
      <c r="B872" s="4">
        <v>0.48</v>
      </c>
      <c r="C872" s="4">
        <v>0.5</v>
      </c>
      <c r="D872" s="4">
        <v>0.68</v>
      </c>
      <c r="E872" s="4"/>
      <c r="F872" s="4">
        <v>0.72</v>
      </c>
      <c r="G872" s="9">
        <v>0.2</v>
      </c>
    </row>
    <row r="873" spans="1:7" x14ac:dyDescent="0.3">
      <c r="A873" s="8">
        <v>44406</v>
      </c>
      <c r="B873" s="4">
        <v>0.88</v>
      </c>
      <c r="C873" s="10">
        <v>0.12</v>
      </c>
      <c r="D873" s="4">
        <v>0.47</v>
      </c>
      <c r="E873" s="4">
        <v>0.13</v>
      </c>
      <c r="F873" s="4">
        <v>0.82</v>
      </c>
    </row>
    <row r="874" spans="1:7" x14ac:dyDescent="0.3">
      <c r="A874" s="8">
        <v>44407</v>
      </c>
      <c r="B874" s="4"/>
      <c r="C874" s="4">
        <v>0.08</v>
      </c>
      <c r="D874" s="4"/>
      <c r="E874" s="4"/>
      <c r="F874" s="4">
        <v>0.53</v>
      </c>
    </row>
    <row r="875" spans="1:7" x14ac:dyDescent="0.3">
      <c r="A875" s="8">
        <v>44408</v>
      </c>
      <c r="B875" s="4"/>
      <c r="C875" s="4"/>
      <c r="D875" s="4"/>
      <c r="E875" s="4"/>
      <c r="F875" s="4"/>
    </row>
    <row r="876" spans="1:7" ht="15" thickBot="1" x14ac:dyDescent="0.35">
      <c r="A876" s="8">
        <v>44409</v>
      </c>
      <c r="B876" s="4"/>
      <c r="C876" s="4"/>
      <c r="D876" s="4">
        <v>7</v>
      </c>
      <c r="E876" s="4"/>
      <c r="F876" s="4"/>
      <c r="G876" s="9">
        <v>0.28000000000000003</v>
      </c>
    </row>
    <row r="877" spans="1:7" ht="15" thickBot="1" x14ac:dyDescent="0.35">
      <c r="A877" s="8">
        <v>44410</v>
      </c>
      <c r="B877" s="11">
        <v>0.75</v>
      </c>
      <c r="C877" s="12"/>
      <c r="D877" s="11">
        <v>0.75</v>
      </c>
      <c r="E877" s="12"/>
      <c r="F877" s="11">
        <v>0.23</v>
      </c>
    </row>
    <row r="878" spans="1:7" ht="15" thickBot="1" x14ac:dyDescent="0.35">
      <c r="A878" s="8">
        <v>44411</v>
      </c>
      <c r="B878" s="11">
        <v>0.8</v>
      </c>
      <c r="C878" s="12"/>
      <c r="D878" s="11">
        <v>0.22</v>
      </c>
      <c r="E878" s="12"/>
      <c r="F878" s="11">
        <v>0.77</v>
      </c>
      <c r="G878" s="9">
        <v>0.83</v>
      </c>
    </row>
    <row r="879" spans="1:7" ht="15" thickBot="1" x14ac:dyDescent="0.35">
      <c r="A879" s="8">
        <v>44412</v>
      </c>
      <c r="B879" s="12"/>
      <c r="C879" s="11">
        <v>0.2</v>
      </c>
      <c r="D879" s="11">
        <v>1.03</v>
      </c>
      <c r="E879" s="12"/>
      <c r="F879" s="11">
        <v>0.45</v>
      </c>
      <c r="G879" s="9">
        <v>0.17</v>
      </c>
    </row>
    <row r="880" spans="1:7" ht="15" thickBot="1" x14ac:dyDescent="0.35">
      <c r="A880" s="8">
        <v>44413</v>
      </c>
      <c r="B880" s="12"/>
      <c r="C880" s="12"/>
      <c r="D880" s="11">
        <v>0.4</v>
      </c>
      <c r="E880" s="11">
        <v>1.88</v>
      </c>
      <c r="F880" s="11">
        <v>2.65</v>
      </c>
      <c r="G880" s="9">
        <v>0.93</v>
      </c>
    </row>
    <row r="881" spans="1:7" ht="15" thickBot="1" x14ac:dyDescent="0.35">
      <c r="A881" s="8">
        <v>44414</v>
      </c>
      <c r="B881" s="11">
        <v>0.1</v>
      </c>
      <c r="C881" s="11">
        <v>0.2</v>
      </c>
      <c r="D881" s="11">
        <v>1.72</v>
      </c>
      <c r="E881" s="11">
        <v>0.33</v>
      </c>
      <c r="F881" s="11">
        <v>1.08</v>
      </c>
    </row>
    <row r="882" spans="1:7" ht="15" thickBot="1" x14ac:dyDescent="0.35">
      <c r="A882" s="8">
        <v>44415</v>
      </c>
      <c r="B882" s="11">
        <v>0.88</v>
      </c>
      <c r="C882" s="12"/>
      <c r="D882" s="12"/>
      <c r="E882" s="12"/>
      <c r="F882" s="12"/>
      <c r="G882" s="9">
        <v>0.13</v>
      </c>
    </row>
    <row r="883" spans="1:7" ht="15" thickBot="1" x14ac:dyDescent="0.35">
      <c r="A883" s="8">
        <v>44416</v>
      </c>
      <c r="B883" s="11">
        <v>1.1000000000000001</v>
      </c>
      <c r="C883" s="11">
        <v>0.18</v>
      </c>
      <c r="D883" s="11">
        <v>2.8</v>
      </c>
      <c r="E883" s="12"/>
      <c r="F883" s="11">
        <v>0.33</v>
      </c>
      <c r="G883" s="9">
        <v>0.18</v>
      </c>
    </row>
    <row r="884" spans="1:7" ht="15" thickBot="1" x14ac:dyDescent="0.35">
      <c r="A884" s="8">
        <v>44417</v>
      </c>
      <c r="B884" s="11">
        <v>0.83</v>
      </c>
      <c r="C884" s="11">
        <v>0.56999999999999995</v>
      </c>
      <c r="D884" s="11">
        <v>1.57</v>
      </c>
      <c r="E884" s="12"/>
      <c r="F884" s="11">
        <v>0.35</v>
      </c>
      <c r="G884" s="9">
        <v>0.17</v>
      </c>
    </row>
    <row r="885" spans="1:7" ht="15" thickBot="1" x14ac:dyDescent="0.35">
      <c r="A885" s="8">
        <v>44418</v>
      </c>
      <c r="B885" s="11">
        <v>0.23</v>
      </c>
      <c r="C885" s="11">
        <v>0.22</v>
      </c>
      <c r="D885" s="11">
        <v>2.25</v>
      </c>
      <c r="E885" s="12"/>
      <c r="F885" s="11">
        <v>0.23</v>
      </c>
      <c r="G885" s="9">
        <v>0.18</v>
      </c>
    </row>
    <row r="886" spans="1:7" ht="15" thickBot="1" x14ac:dyDescent="0.35">
      <c r="A886" s="8">
        <v>44419</v>
      </c>
      <c r="B886" s="11">
        <v>0.56999999999999995</v>
      </c>
      <c r="C886" s="12"/>
      <c r="D886" s="11">
        <v>0.75</v>
      </c>
      <c r="E886" s="12"/>
      <c r="F886" s="11">
        <v>0.23</v>
      </c>
    </row>
    <row r="887" spans="1:7" ht="15" thickBot="1" x14ac:dyDescent="0.35">
      <c r="A887" s="8">
        <v>44420</v>
      </c>
      <c r="B887" s="11">
        <v>0.5</v>
      </c>
      <c r="C887" s="12"/>
      <c r="D887" s="12"/>
      <c r="E887" s="12"/>
      <c r="F887" s="11">
        <v>0.1</v>
      </c>
    </row>
    <row r="888" spans="1:7" ht="15" thickBot="1" x14ac:dyDescent="0.35">
      <c r="A888" s="8">
        <v>44421</v>
      </c>
      <c r="B888" s="11">
        <v>0.62</v>
      </c>
      <c r="C888" s="11">
        <v>0.18</v>
      </c>
      <c r="D888" s="11">
        <v>0.33</v>
      </c>
      <c r="E888" s="12"/>
      <c r="F888" s="11">
        <v>0.25</v>
      </c>
      <c r="G888" s="9">
        <v>0.17</v>
      </c>
    </row>
    <row r="889" spans="1:7" ht="15" thickBot="1" x14ac:dyDescent="0.35">
      <c r="A889" s="8">
        <v>44422</v>
      </c>
      <c r="B889" s="11">
        <v>0.22</v>
      </c>
      <c r="C889" s="12"/>
      <c r="D889" s="12"/>
      <c r="E889" s="12"/>
      <c r="F889" s="12"/>
    </row>
    <row r="890" spans="1:7" ht="15" thickBot="1" x14ac:dyDescent="0.35">
      <c r="A890" s="8">
        <v>44423</v>
      </c>
      <c r="B890" s="12"/>
      <c r="C890" s="12"/>
      <c r="D890" s="12"/>
      <c r="E890" s="12"/>
      <c r="F890" s="12"/>
      <c r="G890" s="9">
        <v>0.23</v>
      </c>
    </row>
    <row r="891" spans="1:7" ht="15" thickBot="1" x14ac:dyDescent="0.35">
      <c r="A891" s="8">
        <v>44424</v>
      </c>
      <c r="B891" s="12"/>
      <c r="C891" s="11">
        <v>0.6</v>
      </c>
      <c r="D891" s="12"/>
      <c r="E891" s="12"/>
      <c r="F891" s="11">
        <v>0.78</v>
      </c>
    </row>
    <row r="892" spans="1:7" ht="15" thickBot="1" x14ac:dyDescent="0.35">
      <c r="A892" s="8">
        <v>44425</v>
      </c>
      <c r="B892" s="12"/>
      <c r="C892" s="12"/>
      <c r="D892" s="12"/>
      <c r="E892" s="12"/>
      <c r="F892" s="12"/>
    </row>
    <row r="893" spans="1:7" ht="15" thickBot="1" x14ac:dyDescent="0.35">
      <c r="A893" s="8">
        <v>44426</v>
      </c>
      <c r="B893" s="12"/>
      <c r="C893" s="12"/>
      <c r="D893" s="12"/>
      <c r="E893" s="12"/>
      <c r="F893" s="12"/>
    </row>
    <row r="894" spans="1:7" ht="15" thickBot="1" x14ac:dyDescent="0.35">
      <c r="A894" s="8">
        <v>44427</v>
      </c>
      <c r="B894" s="12"/>
      <c r="C894" s="12"/>
      <c r="D894" s="12"/>
      <c r="E894" s="12"/>
      <c r="F894" s="12"/>
      <c r="G894" s="9">
        <v>0.65</v>
      </c>
    </row>
    <row r="895" spans="1:7" ht="15" thickBot="1" x14ac:dyDescent="0.35">
      <c r="A895" s="8">
        <v>44428</v>
      </c>
      <c r="B895" s="11">
        <v>0.63</v>
      </c>
      <c r="C895" s="11">
        <v>0.15</v>
      </c>
      <c r="D895" s="12"/>
      <c r="E895" s="12"/>
      <c r="F895" s="11">
        <v>0.7</v>
      </c>
    </row>
    <row r="896" spans="1:7" ht="15" thickBot="1" x14ac:dyDescent="0.35">
      <c r="A896" s="8">
        <v>44429</v>
      </c>
      <c r="B896" s="11">
        <v>0.27</v>
      </c>
      <c r="C896" s="12"/>
      <c r="D896" s="12"/>
      <c r="E896" s="12"/>
      <c r="F896" s="11">
        <v>1.02</v>
      </c>
    </row>
    <row r="897" spans="1:7" ht="15" thickBot="1" x14ac:dyDescent="0.35">
      <c r="A897" s="8">
        <v>44430</v>
      </c>
      <c r="B897" s="11">
        <v>0.93</v>
      </c>
      <c r="C897" s="11">
        <v>0.32</v>
      </c>
      <c r="D897" s="11">
        <v>0.9</v>
      </c>
      <c r="E897" s="12"/>
      <c r="F897" s="11">
        <v>7.0000000000000007E-2</v>
      </c>
    </row>
    <row r="898" spans="1:7" ht="15" thickBot="1" x14ac:dyDescent="0.35">
      <c r="A898" s="8">
        <v>44431</v>
      </c>
      <c r="B898" s="11">
        <v>0.2</v>
      </c>
      <c r="C898" s="12"/>
      <c r="D898" s="11">
        <v>0.3</v>
      </c>
      <c r="E898" s="12"/>
      <c r="F898" s="11">
        <v>0.22</v>
      </c>
    </row>
    <row r="899" spans="1:7" ht="15" thickBot="1" x14ac:dyDescent="0.35">
      <c r="A899" s="8">
        <v>44432</v>
      </c>
      <c r="B899" s="12"/>
      <c r="C899" s="12"/>
      <c r="D899" s="12"/>
      <c r="E899" s="12"/>
      <c r="F899" s="12"/>
    </row>
    <row r="900" spans="1:7" ht="15" thickBot="1" x14ac:dyDescent="0.35">
      <c r="A900" s="8">
        <v>44433</v>
      </c>
      <c r="B900" s="12"/>
      <c r="C900" s="12"/>
      <c r="D900" s="12"/>
      <c r="E900" s="12"/>
      <c r="F900" s="12"/>
    </row>
    <row r="901" spans="1:7" ht="15" thickBot="1" x14ac:dyDescent="0.35">
      <c r="A901" s="8">
        <v>44434</v>
      </c>
      <c r="B901" s="12"/>
      <c r="C901" s="12"/>
      <c r="D901" s="12"/>
      <c r="E901" s="12"/>
      <c r="F901" s="12"/>
    </row>
    <row r="902" spans="1:7" ht="15" thickBot="1" x14ac:dyDescent="0.35">
      <c r="A902" s="8">
        <v>44435</v>
      </c>
      <c r="B902" s="12"/>
      <c r="C902" s="12"/>
      <c r="D902" s="12"/>
      <c r="E902" s="12"/>
      <c r="F902" s="12"/>
      <c r="G902" s="9">
        <v>0.57999999999999996</v>
      </c>
    </row>
    <row r="903" spans="1:7" ht="15" thickBot="1" x14ac:dyDescent="0.35">
      <c r="A903" s="8">
        <v>44436</v>
      </c>
      <c r="B903" s="11">
        <v>0.48</v>
      </c>
      <c r="C903" s="11">
        <v>0.5</v>
      </c>
      <c r="D903" s="11">
        <v>0.68</v>
      </c>
      <c r="E903" s="12"/>
      <c r="F903" s="11">
        <v>0.72</v>
      </c>
      <c r="G903" s="9">
        <v>0.2</v>
      </c>
    </row>
    <row r="904" spans="1:7" ht="15" thickBot="1" x14ac:dyDescent="0.35">
      <c r="A904" s="8">
        <v>44437</v>
      </c>
      <c r="B904" s="11">
        <v>0.88</v>
      </c>
      <c r="C904" s="11">
        <v>0.12</v>
      </c>
      <c r="D904" s="11">
        <v>0.47</v>
      </c>
      <c r="E904" s="11">
        <v>0.13</v>
      </c>
      <c r="F904" s="11">
        <v>0.82</v>
      </c>
    </row>
    <row r="905" spans="1:7" ht="15" thickBot="1" x14ac:dyDescent="0.35">
      <c r="A905" s="8">
        <v>44438</v>
      </c>
      <c r="B905" s="12"/>
      <c r="C905" s="11">
        <v>0.08</v>
      </c>
      <c r="D905" s="12"/>
      <c r="E905" s="12"/>
      <c r="F905" s="11">
        <v>0.53</v>
      </c>
    </row>
    <row r="906" spans="1:7" ht="15" thickBot="1" x14ac:dyDescent="0.35">
      <c r="A906" s="8">
        <v>44439</v>
      </c>
      <c r="B906" s="12"/>
      <c r="C906" s="12"/>
      <c r="D906" s="12">
        <f>7</f>
        <v>7</v>
      </c>
      <c r="E906" s="12"/>
      <c r="F906" s="12"/>
    </row>
    <row r="907" spans="1:7" x14ac:dyDescent="0.3">
      <c r="A907" s="13">
        <v>44440</v>
      </c>
      <c r="B907" s="14"/>
      <c r="C907" s="14"/>
      <c r="D907" s="14"/>
      <c r="E907" s="14"/>
      <c r="F907" s="14">
        <f>(6+23+17)/60</f>
        <v>0.76666666666666672</v>
      </c>
      <c r="G907" s="14"/>
    </row>
    <row r="908" spans="1:7" x14ac:dyDescent="0.3">
      <c r="A908" s="13">
        <v>44441</v>
      </c>
      <c r="B908" s="14"/>
      <c r="C908" s="14">
        <f>12/60</f>
        <v>0.2</v>
      </c>
      <c r="D908" s="14"/>
      <c r="E908" s="14"/>
      <c r="F908" s="14">
        <f>12/60</f>
        <v>0.2</v>
      </c>
      <c r="G908" s="14"/>
    </row>
    <row r="909" spans="1:7" x14ac:dyDescent="0.3">
      <c r="A909" s="13">
        <v>44442</v>
      </c>
      <c r="B909" s="14"/>
      <c r="C909" s="14"/>
      <c r="D909" s="14"/>
      <c r="E909" s="14"/>
      <c r="F909" s="14"/>
      <c r="G909" s="14"/>
    </row>
    <row r="910" spans="1:7" x14ac:dyDescent="0.3">
      <c r="A910" s="13">
        <v>44443</v>
      </c>
      <c r="B910" s="14">
        <f>15/60</f>
        <v>0.25</v>
      </c>
      <c r="C910" s="14"/>
      <c r="D910" s="14"/>
      <c r="E910" s="14"/>
      <c r="F910" s="14">
        <f>(55+15)/60</f>
        <v>1.1666666666666667</v>
      </c>
      <c r="G910" s="14">
        <f>30/60</f>
        <v>0.5</v>
      </c>
    </row>
    <row r="911" spans="1:7" x14ac:dyDescent="0.3">
      <c r="A911" s="13">
        <v>44444</v>
      </c>
      <c r="B911" s="14">
        <f>(40+20)/60</f>
        <v>1</v>
      </c>
      <c r="C911" s="14">
        <f>20/50</f>
        <v>0.4</v>
      </c>
      <c r="D911" s="14"/>
      <c r="E911" s="14"/>
      <c r="F911" s="14">
        <f>(18+14)/60</f>
        <v>0.53333333333333333</v>
      </c>
      <c r="G911" s="14"/>
    </row>
    <row r="912" spans="1:7" x14ac:dyDescent="0.3">
      <c r="A912" s="13">
        <v>44445</v>
      </c>
      <c r="B912" s="14">
        <f>2+((46+11)/60)</f>
        <v>2.95</v>
      </c>
      <c r="C912" s="14"/>
      <c r="D912" s="14"/>
      <c r="E912" s="14"/>
      <c r="F912" s="14">
        <f>(40+52+11+65)/60</f>
        <v>2.8</v>
      </c>
      <c r="G912" s="14"/>
    </row>
    <row r="913" spans="1:7" x14ac:dyDescent="0.3">
      <c r="A913" s="13">
        <v>44446</v>
      </c>
      <c r="B913" s="14"/>
      <c r="C913" s="14"/>
      <c r="D913" s="14"/>
      <c r="E913" s="14"/>
      <c r="F913" s="14">
        <f>(30+26)/60</f>
        <v>0.93333333333333335</v>
      </c>
      <c r="G913" s="14">
        <f>19/60</f>
        <v>0.31666666666666665</v>
      </c>
    </row>
    <row r="914" spans="1:7" x14ac:dyDescent="0.3">
      <c r="A914" s="13">
        <v>44447</v>
      </c>
      <c r="B914" s="14"/>
      <c r="C914" s="14"/>
      <c r="D914" s="14"/>
      <c r="E914" s="14"/>
      <c r="F914" s="14"/>
      <c r="G914" s="14"/>
    </row>
    <row r="915" spans="1:7" x14ac:dyDescent="0.3">
      <c r="A915" s="13">
        <v>44448</v>
      </c>
      <c r="B915" s="14"/>
      <c r="C915" s="14"/>
      <c r="D915" s="14"/>
      <c r="E915" s="14"/>
      <c r="F915" s="14"/>
      <c r="G915" s="14"/>
    </row>
    <row r="916" spans="1:7" x14ac:dyDescent="0.3">
      <c r="A916" s="13">
        <v>44449</v>
      </c>
      <c r="B916" s="14">
        <f>12/60</f>
        <v>0.2</v>
      </c>
      <c r="C916" s="14"/>
      <c r="D916" s="14">
        <f>66/60</f>
        <v>1.1000000000000001</v>
      </c>
      <c r="E916" s="14"/>
      <c r="F916" s="14">
        <f>30/60</f>
        <v>0.5</v>
      </c>
      <c r="G916" s="14"/>
    </row>
    <row r="917" spans="1:7" x14ac:dyDescent="0.3">
      <c r="A917" s="13">
        <v>44450</v>
      </c>
      <c r="B917" s="14">
        <f>11/60</f>
        <v>0.18333333333333332</v>
      </c>
      <c r="C917" s="14"/>
      <c r="D917" s="14"/>
      <c r="E917" s="14"/>
      <c r="F917" s="14"/>
      <c r="G917" s="14"/>
    </row>
    <row r="918" spans="1:7" x14ac:dyDescent="0.3">
      <c r="A918" s="13">
        <v>44451</v>
      </c>
      <c r="B918" s="14"/>
      <c r="C918" s="14">
        <f>14/60</f>
        <v>0.23333333333333334</v>
      </c>
      <c r="D918" s="14"/>
      <c r="E918" s="14"/>
      <c r="F918" s="14">
        <f>50/60</f>
        <v>0.83333333333333337</v>
      </c>
      <c r="G918" s="14"/>
    </row>
    <row r="919" spans="1:7" x14ac:dyDescent="0.3">
      <c r="A919" s="13">
        <v>44452</v>
      </c>
      <c r="B919" s="14"/>
      <c r="C919" s="14"/>
      <c r="D919" s="14"/>
      <c r="E919" s="14"/>
      <c r="F919" s="14">
        <f>15/60</f>
        <v>0.25</v>
      </c>
      <c r="G919" s="14"/>
    </row>
    <row r="920" spans="1:7" x14ac:dyDescent="0.3">
      <c r="A920" s="13">
        <v>44453</v>
      </c>
      <c r="B920" s="14">
        <f>(25+18+12)/60</f>
        <v>0.91666666666666663</v>
      </c>
      <c r="C920" s="14"/>
      <c r="D920" s="14"/>
      <c r="E920" s="14"/>
      <c r="F920" s="14">
        <f>40/60</f>
        <v>0.66666666666666663</v>
      </c>
      <c r="G920" s="14"/>
    </row>
    <row r="921" spans="1:7" x14ac:dyDescent="0.3">
      <c r="A921" s="13">
        <v>44454</v>
      </c>
      <c r="B921" s="14">
        <f>(28+13+12)/60</f>
        <v>0.8833333333333333</v>
      </c>
      <c r="C921" s="14"/>
      <c r="D921" s="14">
        <f>20/60</f>
        <v>0.33333333333333331</v>
      </c>
      <c r="E921" s="14"/>
      <c r="F921" s="14">
        <f>(45+12)/60</f>
        <v>0.95</v>
      </c>
      <c r="G921" s="14"/>
    </row>
    <row r="922" spans="1:7" x14ac:dyDescent="0.3">
      <c r="A922" s="13">
        <v>44455</v>
      </c>
      <c r="B922" s="14">
        <f>(6+33+10)/60</f>
        <v>0.81666666666666665</v>
      </c>
      <c r="C922" s="14"/>
      <c r="D922" s="14">
        <f>12/60</f>
        <v>0.2</v>
      </c>
      <c r="E922" s="14"/>
      <c r="F922" s="14">
        <f>23/60</f>
        <v>0.38333333333333336</v>
      </c>
      <c r="G922" s="14">
        <f>6/60</f>
        <v>0.1</v>
      </c>
    </row>
    <row r="923" spans="1:7" x14ac:dyDescent="0.3">
      <c r="A923" s="13">
        <v>44456</v>
      </c>
      <c r="B923" s="14"/>
      <c r="C923" s="14"/>
      <c r="D923" s="14"/>
      <c r="E923" s="14"/>
      <c r="F923" s="14"/>
      <c r="G923" s="14"/>
    </row>
    <row r="924" spans="1:7" x14ac:dyDescent="0.3">
      <c r="A924" s="13">
        <v>44457</v>
      </c>
      <c r="B924" s="14"/>
      <c r="C924" s="14"/>
      <c r="D924" s="14"/>
      <c r="E924" s="14"/>
      <c r="F924" s="14"/>
      <c r="G924" s="14"/>
    </row>
    <row r="925" spans="1:7" x14ac:dyDescent="0.3">
      <c r="A925" s="13">
        <v>44458</v>
      </c>
      <c r="B925" s="14">
        <f>(14+17)/60</f>
        <v>0.51666666666666672</v>
      </c>
      <c r="C925" s="14">
        <f>13/60</f>
        <v>0.21666666666666667</v>
      </c>
      <c r="D925" s="14"/>
      <c r="E925" s="14"/>
      <c r="F925" s="14">
        <f>(7+6+30+3)/60</f>
        <v>0.76666666666666672</v>
      </c>
      <c r="G925" s="14">
        <f>17/60</f>
        <v>0.28333333333333333</v>
      </c>
    </row>
    <row r="926" spans="1:7" x14ac:dyDescent="0.3">
      <c r="A926" s="13">
        <v>44459</v>
      </c>
      <c r="B926" s="14">
        <f>(20+9+23+13+20+24+16+14+15+23)/60</f>
        <v>2.95</v>
      </c>
      <c r="C926" s="14"/>
      <c r="D926" s="14"/>
      <c r="E926" s="14"/>
      <c r="F926" s="14">
        <f>(6+12+7)/60</f>
        <v>0.41666666666666669</v>
      </c>
      <c r="G926" s="14">
        <f>(14+29)/60</f>
        <v>0.71666666666666667</v>
      </c>
    </row>
    <row r="927" spans="1:7" x14ac:dyDescent="0.3">
      <c r="A927" s="13">
        <v>44460</v>
      </c>
      <c r="B927" s="14">
        <f>(10+14)/60</f>
        <v>0.4</v>
      </c>
      <c r="C927" s="14"/>
      <c r="D927" s="14"/>
      <c r="E927" s="14"/>
      <c r="F927" s="14">
        <f>(28+11+21+15)/60</f>
        <v>1.25</v>
      </c>
      <c r="G927" s="14">
        <f>7/60</f>
        <v>0.11666666666666667</v>
      </c>
    </row>
    <row r="928" spans="1:7" x14ac:dyDescent="0.3">
      <c r="A928" s="13">
        <v>44461</v>
      </c>
      <c r="B928" s="14"/>
      <c r="C928" s="14"/>
      <c r="D928" s="14"/>
      <c r="E928" s="14"/>
      <c r="F928" s="14">
        <f>(34+41)/60</f>
        <v>1.25</v>
      </c>
      <c r="G928" s="14"/>
    </row>
    <row r="929" spans="1:7" x14ac:dyDescent="0.3">
      <c r="A929" s="13">
        <v>44462</v>
      </c>
      <c r="B929" s="14">
        <f>16/60</f>
        <v>0.26666666666666666</v>
      </c>
      <c r="C929" s="14"/>
      <c r="D929" s="14"/>
      <c r="E929" s="14"/>
      <c r="F929" s="14"/>
      <c r="G929" s="14"/>
    </row>
    <row r="930" spans="1:7" x14ac:dyDescent="0.3">
      <c r="A930" s="13">
        <v>44463</v>
      </c>
      <c r="B930" s="14">
        <f>27/60</f>
        <v>0.45</v>
      </c>
      <c r="C930" s="14"/>
      <c r="D930" s="14"/>
      <c r="E930" s="14"/>
      <c r="F930" s="14"/>
      <c r="G930" s="14"/>
    </row>
    <row r="931" spans="1:7" x14ac:dyDescent="0.3">
      <c r="A931" s="13">
        <v>44464</v>
      </c>
      <c r="B931" s="14">
        <f>(15+32)/60</f>
        <v>0.78333333333333333</v>
      </c>
      <c r="C931" s="14"/>
      <c r="D931" s="14"/>
      <c r="E931" s="14"/>
      <c r="F931" s="14"/>
      <c r="G931" s="14"/>
    </row>
    <row r="932" spans="1:7" x14ac:dyDescent="0.3">
      <c r="A932" s="13">
        <v>44465</v>
      </c>
      <c r="B932" s="14"/>
      <c r="C932" s="14"/>
      <c r="D932" s="14"/>
      <c r="E932" s="14"/>
      <c r="F932" s="14"/>
      <c r="G932" s="14"/>
    </row>
    <row r="933" spans="1:7" x14ac:dyDescent="0.3">
      <c r="A933" s="13">
        <v>44466</v>
      </c>
      <c r="B933" s="14"/>
      <c r="C933" s="14"/>
      <c r="D933" s="14"/>
      <c r="E933" s="14"/>
      <c r="F933" s="14"/>
      <c r="G933" s="14"/>
    </row>
    <row r="934" spans="1:7" x14ac:dyDescent="0.3">
      <c r="A934" s="13">
        <v>44467</v>
      </c>
      <c r="B934" s="14">
        <f>(22+10+26)/60</f>
        <v>0.96666666666666667</v>
      </c>
      <c r="C934" s="14"/>
      <c r="D934" s="14"/>
      <c r="E934" s="14"/>
      <c r="F934" s="14"/>
      <c r="G934" s="14"/>
    </row>
    <row r="935" spans="1:7" x14ac:dyDescent="0.3">
      <c r="A935" s="13">
        <v>44468</v>
      </c>
      <c r="B935" s="14">
        <f>28/60</f>
        <v>0.46666666666666667</v>
      </c>
      <c r="C935" s="14"/>
      <c r="D935" s="14">
        <f>12/60</f>
        <v>0.2</v>
      </c>
      <c r="E935" s="14"/>
      <c r="F935" s="14">
        <f>(45+8)/60</f>
        <v>0.8833333333333333</v>
      </c>
      <c r="G935" s="14"/>
    </row>
    <row r="936" spans="1:7" x14ac:dyDescent="0.3">
      <c r="A936" s="13">
        <v>44469</v>
      </c>
      <c r="B936" s="14"/>
      <c r="C936" s="14"/>
      <c r="D936" s="14"/>
      <c r="E936" s="14"/>
      <c r="F936" s="14">
        <f>10/60</f>
        <v>0.16666666666666666</v>
      </c>
      <c r="G936" s="14"/>
    </row>
    <row r="937" spans="1:7" x14ac:dyDescent="0.3">
      <c r="A937" s="13">
        <v>44470</v>
      </c>
      <c r="B937" s="14"/>
      <c r="C937" s="14"/>
      <c r="D937" s="14"/>
      <c r="E937" s="14"/>
      <c r="F937" s="14">
        <f>26/60</f>
        <v>0.43333333333333335</v>
      </c>
      <c r="G937" s="14"/>
    </row>
    <row r="938" spans="1:7" x14ac:dyDescent="0.3">
      <c r="A938" s="13">
        <v>44471</v>
      </c>
      <c r="B938" s="14">
        <f>(13+13)/60</f>
        <v>0.43333333333333335</v>
      </c>
      <c r="C938" s="14"/>
      <c r="D938" s="14">
        <f>4/60</f>
        <v>6.6666666666666666E-2</v>
      </c>
      <c r="E938" s="14"/>
      <c r="F938" s="14"/>
      <c r="G938" s="14"/>
    </row>
    <row r="939" spans="1:7" x14ac:dyDescent="0.3">
      <c r="A939" s="13">
        <v>44472</v>
      </c>
      <c r="B939" s="14"/>
      <c r="C939" s="14"/>
      <c r="D939" s="14"/>
      <c r="E939" s="14"/>
      <c r="F939" s="14"/>
      <c r="G939" s="14"/>
    </row>
    <row r="940" spans="1:7" x14ac:dyDescent="0.3">
      <c r="A940" s="13">
        <v>44473</v>
      </c>
      <c r="B940" s="14"/>
      <c r="C940" s="14"/>
      <c r="D940" s="14"/>
      <c r="E940" s="14"/>
      <c r="F940" s="14"/>
      <c r="G940" s="14"/>
    </row>
    <row r="941" spans="1:7" x14ac:dyDescent="0.3">
      <c r="A941" s="13">
        <v>44474</v>
      </c>
      <c r="B941" s="14"/>
      <c r="C941" s="14"/>
      <c r="D941" s="14"/>
      <c r="E941" s="14"/>
      <c r="F941" s="14"/>
      <c r="G941" s="14"/>
    </row>
    <row r="942" spans="1:7" x14ac:dyDescent="0.3">
      <c r="A942" s="13">
        <v>44475</v>
      </c>
      <c r="B942" s="14"/>
      <c r="C942" s="14"/>
      <c r="D942" s="14"/>
      <c r="E942" s="14"/>
      <c r="F942" s="14"/>
      <c r="G942" s="14"/>
    </row>
    <row r="943" spans="1:7" x14ac:dyDescent="0.3">
      <c r="A943" s="13">
        <v>44476</v>
      </c>
      <c r="B943" s="14"/>
      <c r="C943" s="14"/>
      <c r="D943" s="14"/>
      <c r="E943" s="14"/>
      <c r="F943" s="14"/>
      <c r="G943" s="14"/>
    </row>
    <row r="944" spans="1:7" x14ac:dyDescent="0.3">
      <c r="A944" s="13">
        <v>44477</v>
      </c>
      <c r="B944" s="14"/>
      <c r="C944" s="14"/>
      <c r="D944" s="14"/>
      <c r="E944" s="14"/>
      <c r="F944" s="14"/>
      <c r="G944" s="14"/>
    </row>
    <row r="945" spans="1:7" x14ac:dyDescent="0.3">
      <c r="A945" s="13">
        <v>44478</v>
      </c>
      <c r="B945" s="14"/>
      <c r="C945" s="14"/>
      <c r="D945" s="14"/>
      <c r="E945" s="14"/>
      <c r="F945" s="14"/>
      <c r="G945" s="14"/>
    </row>
    <row r="946" spans="1:7" x14ac:dyDescent="0.3">
      <c r="A946" s="13">
        <v>44479</v>
      </c>
      <c r="B946" s="14"/>
      <c r="C946" s="14"/>
      <c r="D946" s="14"/>
      <c r="E946" s="14"/>
      <c r="F946" s="14"/>
      <c r="G946" s="14"/>
    </row>
    <row r="947" spans="1:7" x14ac:dyDescent="0.3">
      <c r="A947" s="13">
        <v>44480</v>
      </c>
      <c r="B947" s="14"/>
      <c r="C947" s="14"/>
      <c r="D947" s="14"/>
      <c r="E947" s="14"/>
      <c r="F947" s="14"/>
      <c r="G947" s="14"/>
    </row>
    <row r="948" spans="1:7" x14ac:dyDescent="0.3">
      <c r="A948" s="13">
        <v>44481</v>
      </c>
      <c r="B948" s="14"/>
      <c r="C948" s="14"/>
      <c r="D948" s="14"/>
      <c r="E948" s="14"/>
      <c r="F948" s="14"/>
      <c r="G948" s="14"/>
    </row>
    <row r="949" spans="1:7" x14ac:dyDescent="0.3">
      <c r="A949" s="13">
        <v>44482</v>
      </c>
      <c r="B949" s="14"/>
      <c r="C949" s="14"/>
      <c r="D949" s="14"/>
      <c r="E949" s="14"/>
      <c r="F949" s="14"/>
      <c r="G949" s="14"/>
    </row>
    <row r="950" spans="1:7" x14ac:dyDescent="0.3">
      <c r="A950" s="13">
        <v>44483</v>
      </c>
      <c r="B950" s="14"/>
      <c r="C950" s="14"/>
      <c r="D950" s="14"/>
      <c r="E950" s="14"/>
      <c r="F950" s="14"/>
      <c r="G950" s="14"/>
    </row>
    <row r="951" spans="1:7" x14ac:dyDescent="0.3">
      <c r="A951" s="13">
        <v>44484</v>
      </c>
      <c r="B951" s="14"/>
      <c r="C951" s="14"/>
      <c r="D951" s="14"/>
      <c r="E951" s="14"/>
      <c r="F951" s="14"/>
      <c r="G951" s="14"/>
    </row>
    <row r="952" spans="1:7" x14ac:dyDescent="0.3">
      <c r="A952" s="13">
        <v>44485</v>
      </c>
      <c r="B952" s="14">
        <f>10/60</f>
        <v>0.16666666666666666</v>
      </c>
      <c r="C952" s="14">
        <f>32/60</f>
        <v>0.53333333333333333</v>
      </c>
      <c r="D952" s="14"/>
      <c r="E952" s="14"/>
      <c r="F952" s="14">
        <f>10/60</f>
        <v>0.16666666666666666</v>
      </c>
      <c r="G952" s="14"/>
    </row>
    <row r="953" spans="1:7" x14ac:dyDescent="0.3">
      <c r="A953" s="13">
        <v>44486</v>
      </c>
      <c r="B953" s="14"/>
      <c r="C953" s="14">
        <f t="shared" ref="C953:C954" si="0">11/60</f>
        <v>0.18333333333333332</v>
      </c>
      <c r="D953" s="14"/>
      <c r="E953" s="14"/>
      <c r="F953" s="14"/>
      <c r="G953" s="14"/>
    </row>
    <row r="954" spans="1:7" x14ac:dyDescent="0.3">
      <c r="A954" s="13">
        <v>44487</v>
      </c>
      <c r="B954" s="14"/>
      <c r="C954" s="14">
        <f t="shared" si="0"/>
        <v>0.18333333333333332</v>
      </c>
      <c r="D954" s="14"/>
      <c r="E954" s="14"/>
      <c r="F954" s="14">
        <f>16/60</f>
        <v>0.26666666666666666</v>
      </c>
      <c r="G954" s="14"/>
    </row>
    <row r="955" spans="1:7" x14ac:dyDescent="0.3">
      <c r="A955" s="13">
        <v>44488</v>
      </c>
      <c r="B955" s="14"/>
      <c r="C955" s="14">
        <f>13/60</f>
        <v>0.21666666666666667</v>
      </c>
      <c r="D955" s="14"/>
      <c r="E955" s="14"/>
      <c r="F955" s="14"/>
      <c r="G955" s="14"/>
    </row>
    <row r="956" spans="1:7" x14ac:dyDescent="0.3">
      <c r="A956" s="13">
        <v>44489</v>
      </c>
      <c r="B956" s="14"/>
      <c r="C956" s="14"/>
      <c r="D956" s="14"/>
      <c r="E956" s="14"/>
      <c r="F956" s="14"/>
      <c r="G956" s="14"/>
    </row>
    <row r="957" spans="1:7" x14ac:dyDescent="0.3">
      <c r="A957" s="13">
        <v>44490</v>
      </c>
      <c r="B957" s="14"/>
      <c r="C957" s="14"/>
      <c r="D957" s="14"/>
      <c r="E957" s="14"/>
      <c r="F957" s="14"/>
      <c r="G957" s="14"/>
    </row>
    <row r="958" spans="1:7" x14ac:dyDescent="0.3">
      <c r="A958" s="13">
        <v>44491</v>
      </c>
      <c r="B958" s="14"/>
      <c r="C958" s="14"/>
      <c r="D958" s="14">
        <f>3</f>
        <v>3</v>
      </c>
      <c r="E958" s="14"/>
      <c r="F958" s="14"/>
      <c r="G958" s="14"/>
    </row>
    <row r="959" spans="1:7" x14ac:dyDescent="0.3">
      <c r="A959" s="13">
        <v>44492</v>
      </c>
      <c r="B959" s="14"/>
      <c r="C959" s="14"/>
      <c r="D959" s="14"/>
      <c r="E959" s="14"/>
      <c r="F959" s="14"/>
      <c r="G959" s="14"/>
    </row>
    <row r="960" spans="1:7" x14ac:dyDescent="0.3">
      <c r="A960" s="13">
        <v>44493</v>
      </c>
      <c r="B960" s="14"/>
      <c r="C960" s="14"/>
      <c r="D960" s="14">
        <f>3</f>
        <v>3</v>
      </c>
      <c r="E960" s="14"/>
      <c r="F960" s="14"/>
      <c r="G960" s="14"/>
    </row>
    <row r="961" spans="1:7" x14ac:dyDescent="0.3">
      <c r="A961" s="13">
        <v>44494</v>
      </c>
      <c r="B961" s="14"/>
      <c r="C961" s="14"/>
      <c r="D961" s="14"/>
      <c r="E961" s="14"/>
      <c r="F961" s="14"/>
      <c r="G961" s="14"/>
    </row>
    <row r="962" spans="1:7" x14ac:dyDescent="0.3">
      <c r="A962" s="13">
        <v>44495</v>
      </c>
      <c r="B962" s="14">
        <f>11/60</f>
        <v>0.18333333333333332</v>
      </c>
      <c r="C962" s="14"/>
      <c r="D962" s="14">
        <f>4/60</f>
        <v>6.6666666666666666E-2</v>
      </c>
      <c r="E962" s="14"/>
      <c r="F962" s="14">
        <f>8/60</f>
        <v>0.13333333333333333</v>
      </c>
      <c r="G962" s="14"/>
    </row>
    <row r="963" spans="1:7" x14ac:dyDescent="0.3">
      <c r="A963" s="13">
        <v>44496</v>
      </c>
      <c r="B963" s="14"/>
      <c r="C963" s="14"/>
      <c r="D963" s="14"/>
      <c r="E963" s="14"/>
      <c r="F963" s="14"/>
      <c r="G963" s="14"/>
    </row>
    <row r="964" spans="1:7" x14ac:dyDescent="0.3">
      <c r="A964" s="13">
        <v>44497</v>
      </c>
      <c r="B964" s="14"/>
      <c r="C964" s="14"/>
      <c r="D964" s="14"/>
      <c r="E964" s="14"/>
      <c r="F964" s="14"/>
      <c r="G964" s="14"/>
    </row>
    <row r="965" spans="1:7" x14ac:dyDescent="0.3">
      <c r="A965" s="13">
        <v>44498</v>
      </c>
      <c r="B965" s="14">
        <f>(13+23)/60</f>
        <v>0.6</v>
      </c>
      <c r="C965" s="14"/>
      <c r="D965" s="14">
        <f>3</f>
        <v>3</v>
      </c>
      <c r="E965" s="14"/>
      <c r="F965" s="14">
        <f>2</f>
        <v>2</v>
      </c>
      <c r="G965" s="14"/>
    </row>
    <row r="966" spans="1:7" x14ac:dyDescent="0.3">
      <c r="A966" s="13">
        <v>44499</v>
      </c>
      <c r="B966" s="14"/>
      <c r="C966" s="14"/>
      <c r="D966" s="14"/>
      <c r="E966" s="14"/>
      <c r="F966" s="14">
        <f>4</f>
        <v>4</v>
      </c>
      <c r="G966" s="14"/>
    </row>
    <row r="967" spans="1:7" x14ac:dyDescent="0.3">
      <c r="A967" s="13">
        <v>44500</v>
      </c>
      <c r="B967" s="14"/>
      <c r="C967" s="14"/>
      <c r="D967" s="14"/>
      <c r="E967" s="14"/>
      <c r="F967" s="14"/>
      <c r="G967" s="14"/>
    </row>
    <row r="968" spans="1:7" x14ac:dyDescent="0.3">
      <c r="A968" s="13">
        <v>44501</v>
      </c>
      <c r="B968" s="14"/>
      <c r="C968" s="14"/>
      <c r="D968" s="14"/>
      <c r="E968" s="14"/>
      <c r="F968" s="14"/>
      <c r="G968" s="14"/>
    </row>
    <row r="969" spans="1:7" x14ac:dyDescent="0.3">
      <c r="A969" s="13">
        <v>44502</v>
      </c>
      <c r="B969" s="14">
        <f>13/60</f>
        <v>0.21666666666666667</v>
      </c>
      <c r="C969" s="14"/>
      <c r="D969" s="14"/>
      <c r="E969" s="14"/>
      <c r="F969" s="14">
        <f>(63+38)/60</f>
        <v>1.6833333333333333</v>
      </c>
      <c r="G969" s="14"/>
    </row>
    <row r="970" spans="1:7" x14ac:dyDescent="0.3">
      <c r="A970" s="13">
        <v>44503</v>
      </c>
      <c r="B970" s="14">
        <f>8/60</f>
        <v>0.13333333333333333</v>
      </c>
      <c r="C970" s="14"/>
      <c r="D970" s="14">
        <f>3</f>
        <v>3</v>
      </c>
      <c r="E970" s="14"/>
      <c r="F970" s="14"/>
      <c r="G970" s="14"/>
    </row>
    <row r="971" spans="1:7" x14ac:dyDescent="0.3">
      <c r="A971" s="13">
        <v>44504</v>
      </c>
      <c r="B971" s="14"/>
      <c r="C971" s="14"/>
      <c r="D971" s="14"/>
      <c r="E971" s="14"/>
      <c r="F971" s="14">
        <f>17/60</f>
        <v>0.28333333333333333</v>
      </c>
      <c r="G971" s="14"/>
    </row>
    <row r="972" spans="1:7" x14ac:dyDescent="0.3">
      <c r="A972" s="13">
        <v>44505</v>
      </c>
      <c r="B972" s="14"/>
      <c r="C972" s="14">
        <f>(13+30+24)/60</f>
        <v>1.1166666666666667</v>
      </c>
      <c r="D972" s="14">
        <f>0.5</f>
        <v>0.5</v>
      </c>
      <c r="E972" s="14"/>
      <c r="F972" s="14"/>
      <c r="G972" s="14"/>
    </row>
    <row r="973" spans="1:7" x14ac:dyDescent="0.3">
      <c r="A973" s="13">
        <v>44506</v>
      </c>
      <c r="B973" s="14">
        <f>16/60</f>
        <v>0.26666666666666666</v>
      </c>
      <c r="C973" s="14">
        <f>18/60</f>
        <v>0.3</v>
      </c>
      <c r="D973" s="14"/>
      <c r="E973" s="14"/>
      <c r="F973" s="14">
        <f>(52+40)/60</f>
        <v>1.5333333333333334</v>
      </c>
      <c r="G973" s="14"/>
    </row>
    <row r="974" spans="1:7" x14ac:dyDescent="0.3">
      <c r="A974" s="13">
        <v>44507</v>
      </c>
      <c r="B974" s="14"/>
      <c r="C974" s="14"/>
      <c r="D974" s="14"/>
      <c r="E974" s="14"/>
      <c r="F974" s="14"/>
      <c r="G974" s="14"/>
    </row>
    <row r="975" spans="1:7" x14ac:dyDescent="0.3">
      <c r="A975" s="13">
        <v>44508</v>
      </c>
      <c r="B975" s="14"/>
      <c r="C975" s="14"/>
      <c r="D975" s="14"/>
      <c r="E975" s="14"/>
      <c r="F975" s="14">
        <f>0.5</f>
        <v>0.5</v>
      </c>
      <c r="G975" s="14"/>
    </row>
    <row r="976" spans="1:7" x14ac:dyDescent="0.3">
      <c r="A976" s="13">
        <v>44509</v>
      </c>
      <c r="B976" s="14"/>
      <c r="C976" s="14"/>
      <c r="D976" s="14"/>
      <c r="E976" s="14"/>
      <c r="F976" s="14"/>
      <c r="G976" s="14"/>
    </row>
    <row r="977" spans="1:7" x14ac:dyDescent="0.3">
      <c r="A977" s="13">
        <v>44510</v>
      </c>
      <c r="B977" s="14"/>
      <c r="C977" s="14"/>
      <c r="D977" s="14"/>
      <c r="E977" s="14"/>
      <c r="F977" s="14">
        <f>8/60</f>
        <v>0.13333333333333333</v>
      </c>
      <c r="G977" s="14"/>
    </row>
    <row r="978" spans="1:7" x14ac:dyDescent="0.3">
      <c r="A978" s="13">
        <v>44511</v>
      </c>
      <c r="B978" s="14"/>
      <c r="C978" s="14"/>
      <c r="D978" s="14"/>
      <c r="E978" s="14"/>
      <c r="F978" s="14"/>
      <c r="G978" s="14"/>
    </row>
    <row r="979" spans="1:7" x14ac:dyDescent="0.3">
      <c r="A979" s="13">
        <v>44512</v>
      </c>
      <c r="B979" s="14"/>
      <c r="C979" s="14">
        <f>14/60</f>
        <v>0.23333333333333334</v>
      </c>
      <c r="D979" s="14"/>
      <c r="E979" s="14"/>
      <c r="F979" s="14">
        <f>6/60</f>
        <v>0.1</v>
      </c>
      <c r="G979" s="14"/>
    </row>
    <row r="980" spans="1:7" x14ac:dyDescent="0.3">
      <c r="A980" s="13">
        <v>44513</v>
      </c>
      <c r="B980" s="14"/>
      <c r="C980" s="14"/>
      <c r="D980" s="14"/>
      <c r="E980" s="14"/>
      <c r="F980" s="14"/>
      <c r="G980" s="14"/>
    </row>
    <row r="981" spans="1:7" x14ac:dyDescent="0.3">
      <c r="A981" s="13">
        <v>44514</v>
      </c>
      <c r="B981" s="14">
        <f>23/60</f>
        <v>0.38333333333333336</v>
      </c>
      <c r="C981" s="14"/>
      <c r="D981" s="14"/>
      <c r="E981" s="14"/>
      <c r="F981" s="14">
        <f>3</f>
        <v>3</v>
      </c>
      <c r="G981" s="14"/>
    </row>
    <row r="982" spans="1:7" x14ac:dyDescent="0.3">
      <c r="A982" s="13">
        <v>44515</v>
      </c>
      <c r="B982" s="14">
        <f>5/60</f>
        <v>8.3333333333333329E-2</v>
      </c>
      <c r="C982" s="14"/>
      <c r="D982" s="14"/>
      <c r="E982" s="14"/>
      <c r="F982" s="14">
        <f>(21+20+47)/60</f>
        <v>1.4666666666666666</v>
      </c>
      <c r="G982" s="14"/>
    </row>
    <row r="983" spans="1:7" x14ac:dyDescent="0.3">
      <c r="A983" s="13">
        <v>44516</v>
      </c>
      <c r="B983" s="14"/>
      <c r="C983" s="14">
        <f>3</f>
        <v>3</v>
      </c>
      <c r="D983" s="14"/>
      <c r="E983" s="14"/>
      <c r="F983" s="14">
        <f>16/60</f>
        <v>0.26666666666666666</v>
      </c>
      <c r="G983" s="14"/>
    </row>
    <row r="984" spans="1:7" x14ac:dyDescent="0.3">
      <c r="A984" s="13">
        <v>44517</v>
      </c>
      <c r="B984" s="14">
        <f t="shared" ref="B984:C984" si="1">3</f>
        <v>3</v>
      </c>
      <c r="C984" s="14">
        <f t="shared" si="1"/>
        <v>3</v>
      </c>
      <c r="D984" s="14"/>
      <c r="E984" s="14"/>
      <c r="F984" s="14"/>
      <c r="G984" s="14"/>
    </row>
    <row r="985" spans="1:7" x14ac:dyDescent="0.3">
      <c r="A985" s="13">
        <v>44518</v>
      </c>
      <c r="B985" s="14">
        <f>0.5</f>
        <v>0.5</v>
      </c>
      <c r="C985" s="14">
        <f>3</f>
        <v>3</v>
      </c>
      <c r="D985" s="14"/>
      <c r="E985" s="14"/>
      <c r="F985" s="14">
        <f>3</f>
        <v>3</v>
      </c>
      <c r="G985" s="14"/>
    </row>
    <row r="986" spans="1:7" x14ac:dyDescent="0.3">
      <c r="A986" s="13">
        <v>44519</v>
      </c>
      <c r="B986" s="14">
        <f>(6+20+28)/60</f>
        <v>0.9</v>
      </c>
      <c r="C986" s="14">
        <f>8/60</f>
        <v>0.13333333333333333</v>
      </c>
      <c r="D986" s="14"/>
      <c r="E986" s="14"/>
      <c r="F986" s="14">
        <f>18/60</f>
        <v>0.3</v>
      </c>
      <c r="G986" s="14"/>
    </row>
    <row r="987" spans="1:7" x14ac:dyDescent="0.3">
      <c r="A987" s="13">
        <v>44520</v>
      </c>
      <c r="B987" s="14"/>
      <c r="C987" s="14">
        <f>20/60</f>
        <v>0.33333333333333331</v>
      </c>
      <c r="D987" s="14"/>
      <c r="E987" s="14"/>
      <c r="F987" s="14">
        <f>36/60</f>
        <v>0.6</v>
      </c>
      <c r="G987" s="14"/>
    </row>
    <row r="988" spans="1:7" x14ac:dyDescent="0.3">
      <c r="A988" s="13">
        <v>44521</v>
      </c>
      <c r="B988" s="14"/>
      <c r="C988" s="14">
        <f>15/60</f>
        <v>0.25</v>
      </c>
      <c r="D988" s="14"/>
      <c r="E988" s="14"/>
      <c r="F988" s="14"/>
      <c r="G988" s="14"/>
    </row>
    <row r="989" spans="1:7" x14ac:dyDescent="0.3">
      <c r="A989" s="13">
        <v>44522</v>
      </c>
      <c r="B989" s="14">
        <f>24/60</f>
        <v>0.4</v>
      </c>
      <c r="C989" s="14">
        <f t="shared" ref="C989:C990" si="2">3</f>
        <v>3</v>
      </c>
      <c r="D989" s="14">
        <f t="shared" ref="D989:D990" si="3">2</f>
        <v>2</v>
      </c>
      <c r="E989" s="14"/>
      <c r="F989" s="14">
        <f>(6+20)/60</f>
        <v>0.43333333333333335</v>
      </c>
      <c r="G989" s="14"/>
    </row>
    <row r="990" spans="1:7" x14ac:dyDescent="0.3">
      <c r="A990" s="13">
        <v>44523</v>
      </c>
      <c r="B990" s="14"/>
      <c r="C990" s="14">
        <f t="shared" si="2"/>
        <v>3</v>
      </c>
      <c r="D990" s="14">
        <f t="shared" si="3"/>
        <v>2</v>
      </c>
      <c r="E990" s="14"/>
      <c r="F990" s="14"/>
      <c r="G990" s="14"/>
    </row>
    <row r="991" spans="1:7" x14ac:dyDescent="0.3">
      <c r="A991" s="13">
        <v>44524</v>
      </c>
      <c r="B991" s="14">
        <f>3</f>
        <v>3</v>
      </c>
      <c r="C991" s="14"/>
      <c r="D991" s="14"/>
      <c r="E991" s="14"/>
      <c r="F991" s="14"/>
      <c r="G991" s="14"/>
    </row>
    <row r="992" spans="1:7" x14ac:dyDescent="0.3">
      <c r="A992" s="13">
        <v>44525</v>
      </c>
      <c r="B992" s="14">
        <f>4</f>
        <v>4</v>
      </c>
      <c r="C992" s="14"/>
      <c r="D992" s="14"/>
      <c r="E992" s="14"/>
      <c r="F992" s="14"/>
      <c r="G992" s="14"/>
    </row>
    <row r="993" spans="1:7" x14ac:dyDescent="0.3">
      <c r="A993" s="13">
        <v>44526</v>
      </c>
      <c r="B993" s="14">
        <f>3</f>
        <v>3</v>
      </c>
      <c r="C993" s="14"/>
      <c r="D993" s="14"/>
      <c r="E993" s="14"/>
      <c r="F993" s="14"/>
      <c r="G993" s="14"/>
    </row>
    <row r="994" spans="1:7" x14ac:dyDescent="0.3">
      <c r="A994" s="13">
        <v>44527</v>
      </c>
      <c r="B994" s="14">
        <f>(12+27+15+16)/60</f>
        <v>1.1666666666666667</v>
      </c>
      <c r="C994" s="14">
        <f>20/60</f>
        <v>0.33333333333333331</v>
      </c>
      <c r="D994" s="14">
        <f>7/60</f>
        <v>0.11666666666666667</v>
      </c>
      <c r="E994" s="14"/>
      <c r="F994" s="14">
        <f>(9+15+26)/60</f>
        <v>0.83333333333333337</v>
      </c>
      <c r="G994" s="14">
        <f>38/60</f>
        <v>0.6333333333333333</v>
      </c>
    </row>
    <row r="995" spans="1:7" x14ac:dyDescent="0.3">
      <c r="A995" s="13">
        <v>44528</v>
      </c>
      <c r="B995" s="14">
        <f t="shared" ref="B995:B996" si="4">4</f>
        <v>4</v>
      </c>
      <c r="C995" s="14"/>
      <c r="D995" s="14"/>
      <c r="E995" s="14"/>
      <c r="F995" s="14"/>
      <c r="G995" s="14"/>
    </row>
    <row r="996" spans="1:7" x14ac:dyDescent="0.3">
      <c r="A996" s="13">
        <v>44529</v>
      </c>
      <c r="B996" s="14">
        <f t="shared" si="4"/>
        <v>4</v>
      </c>
      <c r="C996" s="14"/>
      <c r="D996" s="14"/>
      <c r="E996" s="14"/>
      <c r="F996" s="14"/>
      <c r="G996" s="14"/>
    </row>
    <row r="997" spans="1:7" x14ac:dyDescent="0.3">
      <c r="A997" s="13">
        <v>44530</v>
      </c>
      <c r="B997" s="14">
        <f>3</f>
        <v>3</v>
      </c>
      <c r="C997" s="14">
        <f>15/60</f>
        <v>0.25</v>
      </c>
      <c r="D997" s="14"/>
      <c r="E997" s="14"/>
      <c r="F997" s="14">
        <f>(17+14)/60</f>
        <v>0.51666666666666672</v>
      </c>
      <c r="G997" s="14"/>
    </row>
    <row r="998" spans="1:7" x14ac:dyDescent="0.3">
      <c r="A998" s="13">
        <v>44531</v>
      </c>
      <c r="B998" s="14">
        <f>4</f>
        <v>4</v>
      </c>
      <c r="C998" s="14"/>
      <c r="D998" s="14"/>
      <c r="E998" s="14"/>
      <c r="F998" s="14"/>
      <c r="G998" s="14">
        <f>13/60</f>
        <v>0.21666666666666667</v>
      </c>
    </row>
    <row r="999" spans="1:7" x14ac:dyDescent="0.3">
      <c r="A999" s="13">
        <v>44532</v>
      </c>
      <c r="B999" s="14">
        <f>(17+7)/60</f>
        <v>0.4</v>
      </c>
      <c r="C999" s="14">
        <f>22/60</f>
        <v>0.36666666666666664</v>
      </c>
      <c r="D999" s="14"/>
      <c r="E999" s="14"/>
      <c r="F999" s="14"/>
      <c r="G999" s="14"/>
    </row>
    <row r="1000" spans="1:7" x14ac:dyDescent="0.3">
      <c r="A1000" s="13">
        <v>44533</v>
      </c>
      <c r="B1000" s="14">
        <f>(9+28+24+14+28)/60</f>
        <v>1.7166666666666666</v>
      </c>
      <c r="C1000" s="14">
        <f>(6+24)/60</f>
        <v>0.5</v>
      </c>
      <c r="D1000" s="14"/>
      <c r="E1000" s="14"/>
      <c r="F1000" s="14"/>
      <c r="G1000" s="14"/>
    </row>
    <row r="1001" spans="1:7" x14ac:dyDescent="0.3">
      <c r="A1001" s="13">
        <v>44534</v>
      </c>
      <c r="B1001" s="14">
        <f>4</f>
        <v>4</v>
      </c>
      <c r="C1001" s="14"/>
      <c r="D1001" s="14"/>
      <c r="E1001" s="14"/>
      <c r="F1001" s="14">
        <f>37/60</f>
        <v>0.6166666666666667</v>
      </c>
      <c r="G1001" s="14"/>
    </row>
    <row r="1002" spans="1:7" x14ac:dyDescent="0.3">
      <c r="A1002" s="13">
        <v>44535</v>
      </c>
      <c r="B1002" s="14">
        <f>5/60</f>
        <v>8.3333333333333329E-2</v>
      </c>
      <c r="C1002" s="14"/>
      <c r="D1002" s="14"/>
      <c r="E1002" s="14"/>
      <c r="F1002" s="14">
        <f>15/60</f>
        <v>0.25</v>
      </c>
      <c r="G1002" s="14"/>
    </row>
    <row r="1003" spans="1:7" x14ac:dyDescent="0.3">
      <c r="A1003" s="13">
        <v>44536</v>
      </c>
      <c r="B1003" s="14"/>
      <c r="C1003" s="14"/>
      <c r="D1003" s="14"/>
      <c r="E1003" s="14"/>
      <c r="F1003" s="14"/>
      <c r="G1003" s="14"/>
    </row>
    <row r="1004" spans="1:7" x14ac:dyDescent="0.3">
      <c r="A1004" s="13">
        <v>44537</v>
      </c>
      <c r="B1004" s="14"/>
      <c r="C1004" s="14"/>
      <c r="D1004" s="14"/>
      <c r="E1004" s="14"/>
      <c r="F1004" s="14"/>
      <c r="G1004" s="14"/>
    </row>
    <row r="1005" spans="1:7" x14ac:dyDescent="0.3">
      <c r="A1005" s="13">
        <v>44538</v>
      </c>
      <c r="B1005" s="14"/>
      <c r="C1005" s="14"/>
      <c r="D1005" s="14"/>
      <c r="E1005" s="14"/>
      <c r="F1005" s="14"/>
      <c r="G1005" s="14"/>
    </row>
    <row r="1006" spans="1:7" x14ac:dyDescent="0.3">
      <c r="A1006" s="13">
        <v>44539</v>
      </c>
      <c r="B1006" s="14"/>
      <c r="C1006" s="14"/>
      <c r="D1006" s="14"/>
      <c r="E1006" s="14"/>
      <c r="F1006" s="14">
        <f>90/60</f>
        <v>1.5</v>
      </c>
      <c r="G1006" s="14"/>
    </row>
    <row r="1007" spans="1:7" x14ac:dyDescent="0.3">
      <c r="A1007" s="13">
        <v>44540</v>
      </c>
      <c r="B1007" s="14">
        <f>(15+8)/60</f>
        <v>0.38333333333333336</v>
      </c>
      <c r="C1007" s="14">
        <f>11/60</f>
        <v>0.18333333333333332</v>
      </c>
      <c r="D1007" s="14"/>
      <c r="E1007" s="14"/>
      <c r="F1007" s="14"/>
      <c r="G1007" s="14">
        <f>30/60</f>
        <v>0.5</v>
      </c>
    </row>
    <row r="1008" spans="1:7" x14ac:dyDescent="0.3">
      <c r="A1008" s="13">
        <v>44541</v>
      </c>
      <c r="B1008" s="14"/>
      <c r="C1008" s="14"/>
      <c r="D1008" s="14"/>
      <c r="E1008" s="14"/>
      <c r="F1008" s="14">
        <f>90/60</f>
        <v>1.5</v>
      </c>
      <c r="G1008" s="14"/>
    </row>
    <row r="1009" spans="1:7" x14ac:dyDescent="0.3">
      <c r="A1009" s="13">
        <v>44542</v>
      </c>
      <c r="B1009" s="14"/>
      <c r="C1009" s="14">
        <f>3</f>
        <v>3</v>
      </c>
      <c r="D1009" s="14"/>
      <c r="E1009" s="14"/>
      <c r="F1009" s="14">
        <f>3</f>
        <v>3</v>
      </c>
      <c r="G1009" s="14"/>
    </row>
    <row r="1010" spans="1:7" x14ac:dyDescent="0.3">
      <c r="A1010" s="13">
        <v>44543</v>
      </c>
      <c r="B1010" s="14">
        <f>13/60</f>
        <v>0.21666666666666667</v>
      </c>
      <c r="C1010" s="14"/>
      <c r="D1010" s="14"/>
      <c r="E1010" s="14"/>
      <c r="F1010" s="14"/>
      <c r="G1010" s="14"/>
    </row>
    <row r="1011" spans="1:7" x14ac:dyDescent="0.3">
      <c r="A1011" s="13">
        <v>44544</v>
      </c>
      <c r="B1011" s="14"/>
      <c r="C1011" s="14">
        <f>8/60</f>
        <v>0.13333333333333333</v>
      </c>
      <c r="D1011" s="14"/>
      <c r="E1011" s="14"/>
      <c r="F1011" s="14">
        <f>90/60</f>
        <v>1.5</v>
      </c>
      <c r="G1011" s="14"/>
    </row>
    <row r="1012" spans="1:7" x14ac:dyDescent="0.3">
      <c r="A1012" s="13">
        <v>44545</v>
      </c>
      <c r="B1012" s="14">
        <f>10/60</f>
        <v>0.16666666666666666</v>
      </c>
      <c r="C1012" s="14"/>
      <c r="D1012" s="14"/>
      <c r="E1012" s="14"/>
      <c r="F1012" s="14">
        <f t="shared" ref="F1012:F1013" si="5">3</f>
        <v>3</v>
      </c>
      <c r="G1012" s="14"/>
    </row>
    <row r="1013" spans="1:7" x14ac:dyDescent="0.3">
      <c r="A1013" s="13">
        <v>44546</v>
      </c>
      <c r="B1013" s="14"/>
      <c r="C1013" s="14"/>
      <c r="D1013" s="14">
        <f>3</f>
        <v>3</v>
      </c>
      <c r="E1013" s="14"/>
      <c r="F1013" s="14">
        <f t="shared" si="5"/>
        <v>3</v>
      </c>
      <c r="G1013" s="14"/>
    </row>
    <row r="1014" spans="1:7" x14ac:dyDescent="0.3">
      <c r="A1014" s="13">
        <v>44547</v>
      </c>
      <c r="B1014" s="14">
        <f>24/60</f>
        <v>0.4</v>
      </c>
      <c r="C1014" s="14"/>
      <c r="D1014" s="14">
        <f>6/60</f>
        <v>0.1</v>
      </c>
      <c r="E1014" s="14"/>
      <c r="F1014" s="14">
        <f>90/60</f>
        <v>1.5</v>
      </c>
      <c r="G1014" s="14"/>
    </row>
    <row r="1015" spans="1:7" x14ac:dyDescent="0.3">
      <c r="A1015" s="13">
        <v>44548</v>
      </c>
      <c r="B1015" s="14"/>
      <c r="C1015" s="14">
        <f>2</f>
        <v>2</v>
      </c>
      <c r="D1015" s="14"/>
      <c r="E1015" s="14"/>
      <c r="F1015" s="14">
        <f>70/60</f>
        <v>1.1666666666666667</v>
      </c>
      <c r="G1015" s="14"/>
    </row>
    <row r="1016" spans="1:7" x14ac:dyDescent="0.3">
      <c r="A1016" s="13">
        <v>44549</v>
      </c>
      <c r="B1016" s="14">
        <f>3</f>
        <v>3</v>
      </c>
      <c r="C1016" s="14">
        <f>12/60</f>
        <v>0.2</v>
      </c>
      <c r="D1016" s="14">
        <f>3</f>
        <v>3</v>
      </c>
      <c r="E1016" s="14"/>
      <c r="F1016" s="14">
        <f>8/60</f>
        <v>0.13333333333333333</v>
      </c>
      <c r="G1016" s="14"/>
    </row>
    <row r="1017" spans="1:7" x14ac:dyDescent="0.3">
      <c r="A1017" s="13">
        <v>44550</v>
      </c>
      <c r="B1017" s="14">
        <f>(3+10+23)/60</f>
        <v>0.6</v>
      </c>
      <c r="C1017" s="14"/>
      <c r="D1017" s="14"/>
      <c r="E1017" s="14"/>
      <c r="F1017" s="14">
        <v>0.75</v>
      </c>
      <c r="G1017" s="14"/>
    </row>
    <row r="1018" spans="1:7" x14ac:dyDescent="0.3">
      <c r="A1018" s="13">
        <v>44551</v>
      </c>
      <c r="B1018" s="14">
        <f>10/60</f>
        <v>0.16666666666666666</v>
      </c>
      <c r="C1018" s="14"/>
      <c r="D1018" s="14">
        <f>3</f>
        <v>3</v>
      </c>
      <c r="E1018" s="14"/>
      <c r="F1018" s="14">
        <v>0.75</v>
      </c>
      <c r="G1018" s="14"/>
    </row>
    <row r="1019" spans="1:7" x14ac:dyDescent="0.3">
      <c r="A1019" s="13">
        <v>44552</v>
      </c>
      <c r="B1019" s="14">
        <f t="shared" ref="B1019:B1020" si="6">3</f>
        <v>3</v>
      </c>
      <c r="C1019" s="14"/>
      <c r="D1019" s="14"/>
      <c r="E1019" s="14"/>
      <c r="F1019" s="14">
        <f t="shared" ref="F1019:F1021" si="7">3</f>
        <v>3</v>
      </c>
      <c r="G1019" s="14">
        <f>18/60</f>
        <v>0.3</v>
      </c>
    </row>
    <row r="1020" spans="1:7" x14ac:dyDescent="0.3">
      <c r="A1020" s="13">
        <v>44553</v>
      </c>
      <c r="B1020" s="14">
        <f t="shared" si="6"/>
        <v>3</v>
      </c>
      <c r="C1020" s="14"/>
      <c r="D1020" s="14">
        <f>3</f>
        <v>3</v>
      </c>
      <c r="E1020" s="14"/>
      <c r="F1020" s="14">
        <f t="shared" si="7"/>
        <v>3</v>
      </c>
      <c r="G1020" s="14"/>
    </row>
    <row r="1021" spans="1:7" x14ac:dyDescent="0.3">
      <c r="A1021" s="13">
        <v>44554</v>
      </c>
      <c r="B1021" s="14">
        <f>9/60</f>
        <v>0.15</v>
      </c>
      <c r="C1021" s="14"/>
      <c r="D1021" s="14"/>
      <c r="E1021" s="14"/>
      <c r="F1021" s="14">
        <f t="shared" si="7"/>
        <v>3</v>
      </c>
      <c r="G1021" s="14"/>
    </row>
    <row r="1022" spans="1:7" x14ac:dyDescent="0.3">
      <c r="A1022" s="13">
        <v>44555</v>
      </c>
      <c r="B1022" s="14">
        <f>3</f>
        <v>3</v>
      </c>
      <c r="C1022" s="14"/>
      <c r="D1022" s="14">
        <f t="shared" ref="D1022:D1023" si="8">3</f>
        <v>3</v>
      </c>
      <c r="E1022" s="14"/>
      <c r="F1022" s="14">
        <f>17/60</f>
        <v>0.28333333333333333</v>
      </c>
      <c r="G1022" s="14"/>
    </row>
    <row r="1023" spans="1:7" x14ac:dyDescent="0.3">
      <c r="A1023" s="13">
        <v>44556</v>
      </c>
      <c r="B1023" s="14">
        <f>3/60</f>
        <v>0.05</v>
      </c>
      <c r="C1023" s="14"/>
      <c r="D1023" s="14">
        <f t="shared" si="8"/>
        <v>3</v>
      </c>
      <c r="E1023" s="14"/>
      <c r="F1023" s="14"/>
      <c r="G1023" s="14"/>
    </row>
    <row r="1024" spans="1:7" x14ac:dyDescent="0.3">
      <c r="A1024" s="13">
        <v>44557</v>
      </c>
      <c r="B1024" s="14">
        <f t="shared" ref="B1024:B1025" si="9">3</f>
        <v>3</v>
      </c>
      <c r="C1024" s="14"/>
      <c r="D1024" s="14"/>
      <c r="E1024" s="14"/>
      <c r="F1024" s="14"/>
      <c r="G1024" s="14"/>
    </row>
    <row r="1025" spans="1:7" x14ac:dyDescent="0.3">
      <c r="A1025" s="13">
        <v>44558</v>
      </c>
      <c r="B1025" s="14">
        <f t="shared" si="9"/>
        <v>3</v>
      </c>
      <c r="C1025" s="14"/>
      <c r="D1025" s="14"/>
      <c r="E1025" s="14"/>
      <c r="F1025" s="14">
        <f>90/60</f>
        <v>1.5</v>
      </c>
      <c r="G1025" s="14"/>
    </row>
    <row r="1026" spans="1:7" x14ac:dyDescent="0.3">
      <c r="A1026" s="13">
        <v>44559</v>
      </c>
      <c r="B1026" s="14">
        <f>10/60</f>
        <v>0.16666666666666666</v>
      </c>
      <c r="C1026" s="14"/>
      <c r="D1026" s="14"/>
      <c r="E1026" s="14"/>
      <c r="F1026" s="14"/>
      <c r="G1026" s="14"/>
    </row>
    <row r="1027" spans="1:7" x14ac:dyDescent="0.3">
      <c r="A1027" s="13">
        <v>44560</v>
      </c>
      <c r="B1027" s="14">
        <f>13/60</f>
        <v>0.21666666666666667</v>
      </c>
      <c r="C1027" s="14"/>
      <c r="D1027" s="14"/>
      <c r="E1027" s="14"/>
      <c r="F1027" s="14"/>
      <c r="G1027" s="14">
        <f>24/60</f>
        <v>0.4</v>
      </c>
    </row>
    <row r="1028" spans="1:7" x14ac:dyDescent="0.3">
      <c r="A1028" s="13">
        <v>44561</v>
      </c>
      <c r="B1028" s="14">
        <f>31/60</f>
        <v>0.51666666666666672</v>
      </c>
      <c r="C1028" s="14">
        <f>9/60</f>
        <v>0.15</v>
      </c>
      <c r="D1028" s="14"/>
      <c r="E1028" s="14"/>
      <c r="F1028" s="14"/>
      <c r="G1028" s="14">
        <f>25/60</f>
        <v>0.41666666666666669</v>
      </c>
    </row>
    <row r="1029" spans="1:7" x14ac:dyDescent="0.3">
      <c r="A1029" s="13">
        <v>44562</v>
      </c>
      <c r="B1029" s="14">
        <f>16/60</f>
        <v>0.26666666666666666</v>
      </c>
      <c r="C1029" s="14"/>
      <c r="D1029" s="14"/>
      <c r="E1029" s="14"/>
      <c r="F1029" s="14"/>
      <c r="G1029" s="14">
        <f>12/60</f>
        <v>0.2</v>
      </c>
    </row>
    <row r="1030" spans="1:7" x14ac:dyDescent="0.3">
      <c r="A1030" s="13">
        <v>44563</v>
      </c>
      <c r="B1030" s="14">
        <f>(10+18)/60</f>
        <v>0.46666666666666667</v>
      </c>
      <c r="C1030" s="14">
        <f>14/60</f>
        <v>0.23333333333333334</v>
      </c>
      <c r="D1030" s="14"/>
      <c r="E1030" s="14"/>
      <c r="F1030" s="14"/>
      <c r="G1030" s="14">
        <f>28/60</f>
        <v>0.46666666666666667</v>
      </c>
    </row>
    <row r="1031" spans="1:7" x14ac:dyDescent="0.3">
      <c r="A1031" s="13">
        <v>44564</v>
      </c>
      <c r="B1031" s="14">
        <f>11/60</f>
        <v>0.18333333333333332</v>
      </c>
      <c r="C1031" s="14">
        <f>(12+10)/60</f>
        <v>0.36666666666666664</v>
      </c>
      <c r="D1031" s="14"/>
      <c r="E1031" s="14"/>
      <c r="F1031" s="14">
        <f>18/60</f>
        <v>0.3</v>
      </c>
      <c r="G1031" s="14"/>
    </row>
    <row r="1032" spans="1:7" x14ac:dyDescent="0.3">
      <c r="A1032" s="13">
        <v>44565</v>
      </c>
      <c r="B1032" s="14">
        <f>(15+16)/60</f>
        <v>0.51666666666666672</v>
      </c>
      <c r="C1032" s="14">
        <f>24/60</f>
        <v>0.4</v>
      </c>
      <c r="D1032" s="14"/>
      <c r="E1032" s="14"/>
      <c r="F1032" s="14">
        <f>26/60</f>
        <v>0.43333333333333335</v>
      </c>
      <c r="G1032" s="14"/>
    </row>
    <row r="1033" spans="1:7" x14ac:dyDescent="0.3">
      <c r="A1033" s="13">
        <v>44566</v>
      </c>
      <c r="B1033" s="14">
        <f>10/60</f>
        <v>0.16666666666666666</v>
      </c>
      <c r="C1033" s="14"/>
      <c r="D1033" s="14"/>
      <c r="E1033" s="14"/>
      <c r="F1033" s="14">
        <f>29/60</f>
        <v>0.48333333333333334</v>
      </c>
      <c r="G1033" s="14"/>
    </row>
    <row r="1034" spans="1:7" x14ac:dyDescent="0.3">
      <c r="A1034" s="13">
        <v>44567</v>
      </c>
      <c r="B1034" s="14">
        <f>4/60</f>
        <v>6.6666666666666666E-2</v>
      </c>
      <c r="C1034" s="14"/>
      <c r="D1034" s="14"/>
      <c r="E1034" s="14"/>
      <c r="F1034" s="14">
        <f>6/60</f>
        <v>0.1</v>
      </c>
      <c r="G1034" s="14"/>
    </row>
    <row r="1035" spans="1:7" x14ac:dyDescent="0.3">
      <c r="A1035" s="13">
        <v>44568</v>
      </c>
      <c r="B1035" s="14">
        <f>20/60</f>
        <v>0.33333333333333331</v>
      </c>
      <c r="C1035" s="14"/>
      <c r="D1035" s="14"/>
      <c r="E1035" s="14"/>
      <c r="F1035" s="14"/>
      <c r="G1035" s="14">
        <f>12/60</f>
        <v>0.2</v>
      </c>
    </row>
    <row r="1036" spans="1:7" x14ac:dyDescent="0.3">
      <c r="A1036" s="13">
        <v>44569</v>
      </c>
      <c r="B1036" s="14">
        <f>10/60</f>
        <v>0.16666666666666666</v>
      </c>
      <c r="C1036" s="14"/>
      <c r="D1036" s="14">
        <f>17/60</f>
        <v>0.28333333333333333</v>
      </c>
      <c r="E1036" s="14"/>
      <c r="F1036" s="14">
        <f>34/60</f>
        <v>0.56666666666666665</v>
      </c>
      <c r="G1036" s="14"/>
    </row>
    <row r="1037" spans="1:7" x14ac:dyDescent="0.3">
      <c r="A1037" s="13">
        <v>44570</v>
      </c>
      <c r="B1037" s="14">
        <f>(15+13+15+8)/60</f>
        <v>0.85</v>
      </c>
      <c r="C1037" s="14">
        <f t="shared" ref="C1037:D1037" si="10">5/60</f>
        <v>8.3333333333333329E-2</v>
      </c>
      <c r="D1037" s="14">
        <f t="shared" si="10"/>
        <v>8.3333333333333329E-2</v>
      </c>
      <c r="E1037" s="14"/>
      <c r="F1037" s="14">
        <f>(40+12)/60</f>
        <v>0.8666666666666667</v>
      </c>
      <c r="G1037" s="14">
        <f>31/60</f>
        <v>0.51666666666666672</v>
      </c>
    </row>
    <row r="1038" spans="1:7" x14ac:dyDescent="0.3">
      <c r="A1038" s="13">
        <v>44571</v>
      </c>
      <c r="B1038" s="14">
        <f>20/60</f>
        <v>0.33333333333333331</v>
      </c>
      <c r="C1038" s="14">
        <f>(13+13)/60</f>
        <v>0.43333333333333335</v>
      </c>
      <c r="D1038" s="14"/>
      <c r="E1038" s="14"/>
      <c r="F1038" s="14"/>
      <c r="G1038" s="14">
        <f>16/60</f>
        <v>0.26666666666666666</v>
      </c>
    </row>
    <row r="1039" spans="1:7" x14ac:dyDescent="0.3">
      <c r="A1039" s="13">
        <v>44572</v>
      </c>
      <c r="B1039" s="14"/>
      <c r="C1039" s="14"/>
      <c r="D1039" s="14"/>
      <c r="E1039" s="14"/>
      <c r="F1039" s="14"/>
      <c r="G1039" s="14">
        <f>23/60</f>
        <v>0.38333333333333336</v>
      </c>
    </row>
    <row r="1040" spans="1:7" x14ac:dyDescent="0.3">
      <c r="A1040" s="13">
        <v>44573</v>
      </c>
      <c r="B1040" s="14"/>
      <c r="C1040" s="14"/>
      <c r="D1040" s="14"/>
      <c r="E1040" s="14"/>
      <c r="F1040" s="14"/>
      <c r="G1040" s="14"/>
    </row>
    <row r="1041" spans="1:7" x14ac:dyDescent="0.3">
      <c r="A1041" s="13">
        <v>44574</v>
      </c>
      <c r="B1041" s="14">
        <f>7/60</f>
        <v>0.11666666666666667</v>
      </c>
      <c r="C1041" s="14"/>
      <c r="D1041" s="14"/>
      <c r="E1041" s="14"/>
      <c r="F1041" s="14"/>
      <c r="G1041" s="14"/>
    </row>
    <row r="1042" spans="1:7" x14ac:dyDescent="0.3">
      <c r="A1042" s="13">
        <v>44575</v>
      </c>
      <c r="B1042" s="14">
        <f>(16+14+13)/60</f>
        <v>0.71666666666666667</v>
      </c>
      <c r="C1042" s="14">
        <f>(10+25+8)/60</f>
        <v>0.71666666666666667</v>
      </c>
      <c r="D1042" s="14">
        <f>22/60</f>
        <v>0.36666666666666664</v>
      </c>
      <c r="E1042" s="14"/>
      <c r="F1042" s="14">
        <f>(12+20)/60</f>
        <v>0.53333333333333333</v>
      </c>
      <c r="G1042" s="14"/>
    </row>
    <row r="1043" spans="1:7" x14ac:dyDescent="0.3">
      <c r="A1043" s="13">
        <v>44576</v>
      </c>
      <c r="B1043" s="14"/>
      <c r="C1043" s="14"/>
      <c r="D1043" s="14"/>
      <c r="E1043" s="14"/>
      <c r="F1043" s="14">
        <f>53/60</f>
        <v>0.8833333333333333</v>
      </c>
      <c r="G1043" s="14">
        <f>8/60</f>
        <v>0.13333333333333333</v>
      </c>
    </row>
    <row r="1044" spans="1:7" x14ac:dyDescent="0.3">
      <c r="A1044" s="13">
        <v>44577</v>
      </c>
      <c r="B1044" s="14">
        <f>3</f>
        <v>3</v>
      </c>
      <c r="C1044" s="14"/>
      <c r="D1044" s="14"/>
      <c r="E1044" s="14"/>
      <c r="F1044" s="14"/>
      <c r="G1044" s="14"/>
    </row>
    <row r="1045" spans="1:7" x14ac:dyDescent="0.3">
      <c r="A1045" s="13">
        <v>44578</v>
      </c>
      <c r="B1045" s="14"/>
      <c r="C1045" s="14"/>
      <c r="D1045" s="14"/>
      <c r="E1045" s="14"/>
      <c r="F1045" s="14">
        <f>3</f>
        <v>3</v>
      </c>
      <c r="G1045" s="14"/>
    </row>
    <row r="1046" spans="1:7" x14ac:dyDescent="0.3">
      <c r="A1046" s="13">
        <v>44579</v>
      </c>
      <c r="B1046" s="14">
        <f>14/60</f>
        <v>0.23333333333333334</v>
      </c>
      <c r="C1046" s="14"/>
      <c r="D1046" s="14">
        <f>3</f>
        <v>3</v>
      </c>
      <c r="E1046" s="14"/>
      <c r="F1046" s="14">
        <f>10/60</f>
        <v>0.16666666666666666</v>
      </c>
      <c r="G1046" s="14"/>
    </row>
    <row r="1047" spans="1:7" x14ac:dyDescent="0.3">
      <c r="A1047" s="13">
        <v>44580</v>
      </c>
      <c r="B1047" s="14"/>
      <c r="C1047" s="14"/>
      <c r="D1047" s="14"/>
      <c r="E1047" s="14"/>
      <c r="F1047" s="14">
        <f>16/60</f>
        <v>0.26666666666666666</v>
      </c>
      <c r="G1047" s="14"/>
    </row>
    <row r="1048" spans="1:7" x14ac:dyDescent="0.3">
      <c r="A1048" s="13">
        <v>44581</v>
      </c>
      <c r="B1048" s="14">
        <f>2</f>
        <v>2</v>
      </c>
      <c r="C1048" s="14"/>
      <c r="D1048" s="14"/>
      <c r="E1048" s="14"/>
      <c r="F1048" s="14"/>
      <c r="G1048" s="14"/>
    </row>
    <row r="1049" spans="1:7" x14ac:dyDescent="0.3">
      <c r="A1049" s="13">
        <v>44582</v>
      </c>
      <c r="B1049" s="14">
        <f>(30+10+11+35)/60</f>
        <v>1.4333333333333333</v>
      </c>
      <c r="C1049" s="14"/>
      <c r="D1049" s="14"/>
      <c r="E1049" s="14"/>
      <c r="F1049" s="14"/>
      <c r="G1049" s="14"/>
    </row>
    <row r="1050" spans="1:7" x14ac:dyDescent="0.3">
      <c r="A1050" s="13">
        <v>44583</v>
      </c>
      <c r="B1050" s="14"/>
      <c r="C1050" s="14"/>
      <c r="D1050" s="14">
        <f>2</f>
        <v>2</v>
      </c>
      <c r="E1050" s="14"/>
      <c r="F1050" s="14">
        <f>2</f>
        <v>2</v>
      </c>
      <c r="G1050" s="14"/>
    </row>
    <row r="1051" spans="1:7" x14ac:dyDescent="0.3">
      <c r="A1051" s="13">
        <v>44584</v>
      </c>
      <c r="B1051" s="14"/>
      <c r="C1051" s="14"/>
      <c r="D1051" s="14"/>
      <c r="E1051" s="14"/>
      <c r="F1051" s="14">
        <f>(11+33)/60</f>
        <v>0.73333333333333328</v>
      </c>
      <c r="G1051" s="14"/>
    </row>
    <row r="1052" spans="1:7" x14ac:dyDescent="0.3">
      <c r="A1052" s="13">
        <v>44585</v>
      </c>
      <c r="B1052" s="14">
        <f>(11+12)/60</f>
        <v>0.38333333333333336</v>
      </c>
      <c r="C1052" s="14">
        <f>(18+26)/60</f>
        <v>0.73333333333333328</v>
      </c>
      <c r="D1052" s="14"/>
      <c r="E1052" s="14"/>
      <c r="F1052" s="14">
        <f>1</f>
        <v>1</v>
      </c>
      <c r="G1052" s="14"/>
    </row>
    <row r="1053" spans="1:7" x14ac:dyDescent="0.3">
      <c r="A1053" s="13">
        <v>44586</v>
      </c>
      <c r="B1053" s="14"/>
      <c r="C1053" s="14"/>
      <c r="D1053" s="14"/>
      <c r="E1053" s="14"/>
      <c r="F1053" s="14"/>
      <c r="G1053" s="14"/>
    </row>
    <row r="1054" spans="1:7" x14ac:dyDescent="0.3">
      <c r="A1054" s="13">
        <v>44587</v>
      </c>
      <c r="B1054" s="14"/>
      <c r="C1054" s="14"/>
      <c r="D1054" s="14"/>
      <c r="E1054" s="14"/>
      <c r="F1054" s="14"/>
      <c r="G1054" s="14"/>
    </row>
    <row r="1055" spans="1:7" x14ac:dyDescent="0.3">
      <c r="A1055" s="13">
        <v>44588</v>
      </c>
      <c r="B1055" s="14">
        <f>120/60</f>
        <v>2</v>
      </c>
      <c r="C1055" s="14">
        <f>20/60</f>
        <v>0.33333333333333331</v>
      </c>
      <c r="D1055" s="14"/>
      <c r="E1055" s="14"/>
      <c r="F1055" s="14"/>
      <c r="G1055" s="14"/>
    </row>
    <row r="1056" spans="1:7" x14ac:dyDescent="0.3">
      <c r="A1056" s="13">
        <v>44589</v>
      </c>
      <c r="B1056" s="14">
        <f>(12+22)/60</f>
        <v>0.56666666666666665</v>
      </c>
      <c r="C1056" s="14"/>
      <c r="D1056" s="14"/>
      <c r="E1056" s="14"/>
      <c r="F1056" s="14">
        <f>7/60</f>
        <v>0.11666666666666667</v>
      </c>
      <c r="G1056" s="14"/>
    </row>
    <row r="1057" spans="1:7" x14ac:dyDescent="0.3">
      <c r="A1057" s="13">
        <v>44590</v>
      </c>
      <c r="B1057" s="14">
        <f>120/60</f>
        <v>2</v>
      </c>
      <c r="C1057" s="14"/>
      <c r="D1057" s="14"/>
      <c r="E1057" s="14"/>
      <c r="F1057" s="14"/>
      <c r="G1057" s="14"/>
    </row>
    <row r="1058" spans="1:7" x14ac:dyDescent="0.3">
      <c r="A1058" s="13">
        <v>44591</v>
      </c>
      <c r="B1058" s="14">
        <f>(13+16)/60</f>
        <v>0.48333333333333334</v>
      </c>
      <c r="C1058" s="14">
        <f>(31+120+19+23)/60</f>
        <v>3.2166666666666668</v>
      </c>
      <c r="D1058" s="14"/>
      <c r="E1058" s="14"/>
      <c r="F1058" s="14">
        <f>(50+30+16+29+11+17)/60</f>
        <v>2.5499999999999998</v>
      </c>
      <c r="G1058" s="14"/>
    </row>
    <row r="1059" spans="1:7" x14ac:dyDescent="0.3">
      <c r="A1059" s="13">
        <v>44592</v>
      </c>
      <c r="B1059" s="14">
        <f>15/60</f>
        <v>0.25</v>
      </c>
      <c r="C1059" s="14"/>
      <c r="D1059" s="14"/>
      <c r="E1059" s="14"/>
      <c r="F1059" s="14">
        <f>20/60</f>
        <v>0.33333333333333331</v>
      </c>
      <c r="G1059" s="14">
        <f>26/60</f>
        <v>0.43333333333333335</v>
      </c>
    </row>
    <row r="1060" spans="1:7" x14ac:dyDescent="0.3">
      <c r="A1060" s="13">
        <v>44593</v>
      </c>
      <c r="B1060" s="14">
        <f>19/60</f>
        <v>0.31666666666666665</v>
      </c>
      <c r="C1060" s="14">
        <f>32/60</f>
        <v>0.53333333333333333</v>
      </c>
      <c r="D1060" s="14"/>
      <c r="E1060" s="14"/>
      <c r="F1060" s="14">
        <f>11/60</f>
        <v>0.18333333333333332</v>
      </c>
      <c r="G1060" s="14"/>
    </row>
    <row r="1061" spans="1:7" x14ac:dyDescent="0.3">
      <c r="A1061" s="13">
        <v>44594</v>
      </c>
      <c r="B1061" s="14"/>
      <c r="C1061" s="14"/>
      <c r="D1061" s="14"/>
      <c r="E1061" s="14"/>
      <c r="F1061" s="14"/>
      <c r="G1061" s="14"/>
    </row>
    <row r="1062" spans="1:7" x14ac:dyDescent="0.3">
      <c r="A1062" s="13">
        <v>44595</v>
      </c>
      <c r="B1062" s="14"/>
      <c r="C1062" s="14"/>
      <c r="D1062" s="14"/>
      <c r="E1062" s="14"/>
      <c r="F1062" s="14"/>
      <c r="G1062" s="14"/>
    </row>
    <row r="1063" spans="1:7" x14ac:dyDescent="0.3">
      <c r="A1063" s="13">
        <v>44596</v>
      </c>
      <c r="B1063" s="14">
        <f>(11+7)/60</f>
        <v>0.3</v>
      </c>
      <c r="C1063" s="14"/>
      <c r="D1063" s="14"/>
      <c r="E1063" s="14"/>
      <c r="F1063" s="14">
        <f>43/60</f>
        <v>0.71666666666666667</v>
      </c>
      <c r="G1063" s="14"/>
    </row>
    <row r="1064" spans="1:7" x14ac:dyDescent="0.3">
      <c r="A1064" s="13">
        <v>44597</v>
      </c>
      <c r="B1064" s="14">
        <f>(9+13)/60</f>
        <v>0.36666666666666664</v>
      </c>
      <c r="C1064" s="14"/>
      <c r="D1064" s="14">
        <f>21/60</f>
        <v>0.35</v>
      </c>
      <c r="E1064" s="14"/>
      <c r="F1064" s="14">
        <f>6/60</f>
        <v>0.1</v>
      </c>
      <c r="G1064" s="14"/>
    </row>
    <row r="1065" spans="1:7" x14ac:dyDescent="0.3">
      <c r="A1065" s="13">
        <v>44598</v>
      </c>
      <c r="B1065" s="14">
        <f>(9+12+17+25)/60</f>
        <v>1.05</v>
      </c>
      <c r="C1065" s="14"/>
      <c r="D1065" s="14"/>
      <c r="E1065" s="14"/>
      <c r="F1065" s="14">
        <f>59/60</f>
        <v>0.98333333333333328</v>
      </c>
      <c r="G1065" s="14">
        <f>(26+19+38+25)/60</f>
        <v>1.8</v>
      </c>
    </row>
    <row r="1066" spans="1:7" x14ac:dyDescent="0.3">
      <c r="A1066" s="13">
        <v>44599</v>
      </c>
      <c r="B1066" s="14">
        <f>0.75</f>
        <v>0.75</v>
      </c>
      <c r="C1066" s="14">
        <f>30/60</f>
        <v>0.5</v>
      </c>
      <c r="D1066" s="14"/>
      <c r="E1066" s="14"/>
      <c r="F1066" s="14">
        <f>(90+11)/60</f>
        <v>1.6833333333333333</v>
      </c>
      <c r="G1066" s="14"/>
    </row>
    <row r="1067" spans="1:7" x14ac:dyDescent="0.3">
      <c r="A1067" s="13">
        <v>44600</v>
      </c>
      <c r="B1067" s="14">
        <f>0.75+0.75</f>
        <v>1.5</v>
      </c>
      <c r="C1067" s="14"/>
      <c r="D1067" s="14"/>
      <c r="E1067" s="14"/>
      <c r="F1067" s="14">
        <f>90/60</f>
        <v>1.5</v>
      </c>
      <c r="G1067" s="14"/>
    </row>
    <row r="1068" spans="1:7" x14ac:dyDescent="0.3">
      <c r="A1068" s="13">
        <v>44601</v>
      </c>
      <c r="B1068" s="14"/>
      <c r="C1068" s="14">
        <f>8/60</f>
        <v>0.13333333333333333</v>
      </c>
      <c r="D1068" s="14"/>
      <c r="E1068" s="14"/>
      <c r="F1068" s="14"/>
      <c r="G1068" s="14"/>
    </row>
    <row r="1069" spans="1:7" x14ac:dyDescent="0.3">
      <c r="A1069" s="13">
        <v>44602</v>
      </c>
      <c r="B1069" s="14">
        <f>2</f>
        <v>2</v>
      </c>
      <c r="C1069" s="14"/>
      <c r="D1069" s="14">
        <f>0.75</f>
        <v>0.75</v>
      </c>
      <c r="E1069" s="14"/>
      <c r="F1069" s="14"/>
      <c r="G1069" s="14">
        <f>17/60</f>
        <v>0.28333333333333333</v>
      </c>
    </row>
    <row r="1070" spans="1:7" x14ac:dyDescent="0.3">
      <c r="A1070" s="13">
        <v>44603</v>
      </c>
      <c r="B1070" s="14">
        <f>45/60</f>
        <v>0.75</v>
      </c>
      <c r="C1070" s="14"/>
      <c r="D1070" s="14">
        <f>27/60</f>
        <v>0.45</v>
      </c>
      <c r="E1070" s="14"/>
      <c r="F1070" s="14"/>
      <c r="G1070" s="14"/>
    </row>
    <row r="1071" spans="1:7" x14ac:dyDescent="0.3">
      <c r="A1071" s="13">
        <v>44604</v>
      </c>
      <c r="B1071" s="14">
        <f>19/60</f>
        <v>0.31666666666666665</v>
      </c>
      <c r="C1071" s="14"/>
      <c r="D1071" s="14"/>
      <c r="E1071" s="14"/>
      <c r="F1071" s="14"/>
      <c r="G1071" s="14">
        <f>34/60</f>
        <v>0.56666666666666665</v>
      </c>
    </row>
    <row r="1072" spans="1:7" x14ac:dyDescent="0.3">
      <c r="A1072" s="13">
        <v>44605</v>
      </c>
      <c r="B1072" s="14">
        <f>2</f>
        <v>2</v>
      </c>
      <c r="C1072" s="14"/>
      <c r="D1072" s="14">
        <f>0.75</f>
        <v>0.75</v>
      </c>
      <c r="E1072" s="14"/>
      <c r="F1072" s="14"/>
      <c r="G1072" s="14">
        <f>49/60</f>
        <v>0.81666666666666665</v>
      </c>
    </row>
    <row r="1073" spans="1:7" x14ac:dyDescent="0.3">
      <c r="A1073" s="13">
        <v>44606</v>
      </c>
      <c r="B1073" s="14">
        <f>20/60</f>
        <v>0.33333333333333331</v>
      </c>
      <c r="C1073" s="14">
        <f>26/60</f>
        <v>0.43333333333333335</v>
      </c>
      <c r="D1073" s="14"/>
      <c r="E1073" s="14"/>
      <c r="F1073" s="14"/>
      <c r="G1073" s="14">
        <f>37/60</f>
        <v>0.6166666666666667</v>
      </c>
    </row>
    <row r="1074" spans="1:7" x14ac:dyDescent="0.3">
      <c r="A1074" s="13">
        <v>44607</v>
      </c>
      <c r="B1074" s="14">
        <f>(26+20)/60</f>
        <v>0.76666666666666672</v>
      </c>
      <c r="C1074" s="14"/>
      <c r="D1074" s="14"/>
      <c r="E1074" s="14"/>
      <c r="F1074" s="14"/>
      <c r="G1074" s="14">
        <f>(28+10)/60</f>
        <v>0.6333333333333333</v>
      </c>
    </row>
    <row r="1075" spans="1:7" x14ac:dyDescent="0.3">
      <c r="A1075" s="13">
        <v>44608</v>
      </c>
      <c r="B1075" s="14">
        <f t="shared" ref="B1075:B1077" si="11">2</f>
        <v>2</v>
      </c>
      <c r="C1075" s="14"/>
      <c r="D1075" s="14">
        <f>2</f>
        <v>2</v>
      </c>
      <c r="E1075" s="14"/>
      <c r="F1075" s="14"/>
      <c r="G1075" s="14">
        <f>(34+25)/60</f>
        <v>0.98333333333333328</v>
      </c>
    </row>
    <row r="1076" spans="1:7" x14ac:dyDescent="0.3">
      <c r="A1076" s="13">
        <v>44609</v>
      </c>
      <c r="B1076" s="14">
        <f t="shared" si="11"/>
        <v>2</v>
      </c>
      <c r="C1076" s="14">
        <f>2</f>
        <v>2</v>
      </c>
      <c r="D1076" s="14"/>
      <c r="E1076" s="14"/>
      <c r="F1076" s="14"/>
      <c r="G1076" s="14">
        <f>32/60</f>
        <v>0.53333333333333333</v>
      </c>
    </row>
    <row r="1077" spans="1:7" x14ac:dyDescent="0.3">
      <c r="A1077" s="13">
        <v>44610</v>
      </c>
      <c r="B1077" s="14">
        <f t="shared" si="11"/>
        <v>2</v>
      </c>
      <c r="C1077" s="14"/>
      <c r="D1077" s="14">
        <f>0.75</f>
        <v>0.75</v>
      </c>
      <c r="E1077" s="14"/>
      <c r="F1077" s="14">
        <f>0.75</f>
        <v>0.75</v>
      </c>
      <c r="G1077" s="14"/>
    </row>
    <row r="1078" spans="1:7" x14ac:dyDescent="0.3">
      <c r="A1078" s="13">
        <v>44611</v>
      </c>
      <c r="B1078" s="14">
        <f>0.75</f>
        <v>0.75</v>
      </c>
      <c r="C1078" s="14"/>
      <c r="D1078" s="14">
        <f>2</f>
        <v>2</v>
      </c>
      <c r="E1078" s="14"/>
      <c r="F1078" s="14">
        <f>2</f>
        <v>2</v>
      </c>
      <c r="G1078" s="14"/>
    </row>
    <row r="1079" spans="1:7" x14ac:dyDescent="0.3">
      <c r="A1079" s="13">
        <v>44612</v>
      </c>
      <c r="B1079" s="14"/>
      <c r="C1079" s="14"/>
      <c r="D1079" s="14"/>
      <c r="E1079" s="14"/>
      <c r="F1079" s="14"/>
      <c r="G1079" s="14"/>
    </row>
    <row r="1080" spans="1:7" x14ac:dyDescent="0.3">
      <c r="A1080" s="13">
        <v>44613</v>
      </c>
      <c r="B1080" s="14">
        <f>26/60</f>
        <v>0.43333333333333335</v>
      </c>
      <c r="C1080" s="14"/>
      <c r="D1080" s="14"/>
      <c r="E1080" s="14"/>
      <c r="F1080" s="14">
        <f>15/60</f>
        <v>0.25</v>
      </c>
      <c r="G1080" s="14">
        <f>23/60</f>
        <v>0.38333333333333336</v>
      </c>
    </row>
    <row r="1081" spans="1:7" x14ac:dyDescent="0.3">
      <c r="A1081" s="13">
        <v>44614</v>
      </c>
      <c r="B1081" s="14"/>
      <c r="C1081" s="14">
        <f>(25+25+20)/60</f>
        <v>1.1666666666666667</v>
      </c>
      <c r="D1081" s="14"/>
      <c r="E1081" s="14"/>
      <c r="F1081" s="14"/>
      <c r="G1081" s="14"/>
    </row>
    <row r="1082" spans="1:7" x14ac:dyDescent="0.3">
      <c r="A1082" s="13">
        <v>44615</v>
      </c>
      <c r="B1082" s="14">
        <f>14/60</f>
        <v>0.23333333333333334</v>
      </c>
      <c r="C1082" s="14">
        <f>30/60</f>
        <v>0.5</v>
      </c>
      <c r="D1082" s="14">
        <f>2</f>
        <v>2</v>
      </c>
      <c r="E1082" s="14"/>
      <c r="F1082" s="14">
        <f>25/60</f>
        <v>0.41666666666666669</v>
      </c>
      <c r="G1082" s="14"/>
    </row>
    <row r="1083" spans="1:7" x14ac:dyDescent="0.3">
      <c r="A1083" s="13">
        <v>44616</v>
      </c>
      <c r="B1083" s="14">
        <f>17/60</f>
        <v>0.28333333333333333</v>
      </c>
      <c r="C1083" s="14"/>
      <c r="D1083" s="14"/>
      <c r="E1083" s="14"/>
      <c r="F1083" s="14"/>
      <c r="G1083" s="14"/>
    </row>
    <row r="1084" spans="1:7" x14ac:dyDescent="0.3">
      <c r="A1084" s="13">
        <v>44617</v>
      </c>
      <c r="B1084" s="14">
        <f>16/60</f>
        <v>0.26666666666666666</v>
      </c>
      <c r="C1084" s="14">
        <f>18/60</f>
        <v>0.3</v>
      </c>
      <c r="D1084" s="14"/>
      <c r="E1084" s="14"/>
      <c r="F1084" s="14"/>
      <c r="G1084" s="14"/>
    </row>
    <row r="1085" spans="1:7" x14ac:dyDescent="0.3">
      <c r="A1085" s="13">
        <v>44618</v>
      </c>
      <c r="B1085" s="14">
        <f>(14+33)/60</f>
        <v>0.78333333333333333</v>
      </c>
      <c r="C1085" s="14">
        <f>13/60</f>
        <v>0.21666666666666667</v>
      </c>
      <c r="D1085" s="14"/>
      <c r="E1085" s="14"/>
      <c r="F1085" s="14">
        <f>(30+9+24)/60</f>
        <v>1.05</v>
      </c>
      <c r="G1085" s="14"/>
    </row>
    <row r="1086" spans="1:7" x14ac:dyDescent="0.3">
      <c r="A1086" s="13">
        <v>44619</v>
      </c>
      <c r="B1086" s="14">
        <f>12/60</f>
        <v>0.2</v>
      </c>
      <c r="C1086" s="14"/>
      <c r="D1086" s="14"/>
      <c r="E1086" s="14"/>
      <c r="F1086" s="14"/>
      <c r="G1086" s="14"/>
    </row>
    <row r="1087" spans="1:7" x14ac:dyDescent="0.3">
      <c r="A1087" s="13">
        <v>44620</v>
      </c>
      <c r="B1087" s="14">
        <f>(20+10+10)/60</f>
        <v>0.66666666666666663</v>
      </c>
      <c r="C1087" s="14"/>
      <c r="D1087" s="14"/>
      <c r="E1087" s="14"/>
      <c r="F1087" s="14"/>
      <c r="G1087" s="14"/>
    </row>
    <row r="1088" spans="1:7" x14ac:dyDescent="0.3">
      <c r="A1088" s="13">
        <v>44621</v>
      </c>
      <c r="B1088" s="14">
        <f>(23+18)/60</f>
        <v>0.68333333333333335</v>
      </c>
      <c r="C1088" s="14">
        <f>16/60</f>
        <v>0.26666666666666666</v>
      </c>
      <c r="D1088" s="14"/>
      <c r="E1088" s="14"/>
      <c r="F1088" s="14">
        <f>72/60</f>
        <v>1.2</v>
      </c>
      <c r="G1088" s="14"/>
    </row>
    <row r="1089" spans="1:7" x14ac:dyDescent="0.3">
      <c r="A1089" s="13">
        <v>44622</v>
      </c>
      <c r="B1089" s="14">
        <f>0.75</f>
        <v>0.75</v>
      </c>
      <c r="C1089" s="14"/>
      <c r="D1089" s="14">
        <f>0.75</f>
        <v>0.75</v>
      </c>
      <c r="E1089" s="14"/>
      <c r="F1089" s="14">
        <f>0.75</f>
        <v>0.75</v>
      </c>
      <c r="G1089" s="14"/>
    </row>
    <row r="1090" spans="1:7" x14ac:dyDescent="0.3">
      <c r="A1090" s="13">
        <v>44623</v>
      </c>
      <c r="B1090" s="14"/>
      <c r="C1090" s="14">
        <f>14/60</f>
        <v>0.23333333333333334</v>
      </c>
      <c r="D1090" s="14"/>
      <c r="E1090" s="14"/>
      <c r="F1090" s="14"/>
      <c r="G1090" s="14"/>
    </row>
    <row r="1091" spans="1:7" x14ac:dyDescent="0.3">
      <c r="A1091" s="13">
        <v>44624</v>
      </c>
      <c r="B1091" s="14">
        <f>(25+20)/60</f>
        <v>0.75</v>
      </c>
      <c r="C1091" s="14">
        <f>11/60</f>
        <v>0.18333333333333332</v>
      </c>
      <c r="D1091" s="14"/>
      <c r="E1091" s="14"/>
      <c r="F1091" s="14">
        <f>18/60</f>
        <v>0.3</v>
      </c>
      <c r="G1091" s="14"/>
    </row>
    <row r="1092" spans="1:7" x14ac:dyDescent="0.3">
      <c r="A1092" s="13">
        <v>44625</v>
      </c>
      <c r="B1092" s="14">
        <f>(12+16)/60</f>
        <v>0.46666666666666667</v>
      </c>
      <c r="C1092" s="14">
        <f>12/60</f>
        <v>0.2</v>
      </c>
      <c r="D1092" s="14"/>
      <c r="E1092" s="14"/>
      <c r="F1092" s="14">
        <f>(42+12)/60</f>
        <v>0.9</v>
      </c>
      <c r="G1092" s="14"/>
    </row>
    <row r="1093" spans="1:7" x14ac:dyDescent="0.3">
      <c r="A1093" s="13">
        <v>44626</v>
      </c>
      <c r="B1093" s="14">
        <f>27/60</f>
        <v>0.45</v>
      </c>
      <c r="C1093" s="14"/>
      <c r="D1093" s="14"/>
      <c r="E1093" s="14"/>
      <c r="F1093" s="14">
        <f>(29+11+23)/60</f>
        <v>1.05</v>
      </c>
      <c r="G1093" s="14">
        <f>9/60</f>
        <v>0.15</v>
      </c>
    </row>
    <row r="1094" spans="1:7" x14ac:dyDescent="0.3">
      <c r="A1094" s="13">
        <v>44627</v>
      </c>
      <c r="B1094" s="14">
        <f>90/60</f>
        <v>1.5</v>
      </c>
      <c r="C1094" s="14">
        <f>29/60</f>
        <v>0.48333333333333334</v>
      </c>
      <c r="D1094" s="14"/>
      <c r="E1094" s="14"/>
      <c r="F1094" s="14">
        <f>30/60</f>
        <v>0.5</v>
      </c>
      <c r="G1094" s="14"/>
    </row>
    <row r="1095" spans="1:7" x14ac:dyDescent="0.3">
      <c r="A1095" s="13">
        <v>44628</v>
      </c>
      <c r="B1095" s="14"/>
      <c r="C1095" s="14"/>
      <c r="D1095" s="14"/>
      <c r="E1095" s="14"/>
      <c r="F1095" s="14"/>
      <c r="G1095" s="14"/>
    </row>
    <row r="1096" spans="1:7" x14ac:dyDescent="0.3">
      <c r="A1096" s="13">
        <v>44629</v>
      </c>
      <c r="B1096" s="14"/>
      <c r="C1096" s="14"/>
      <c r="D1096" s="14"/>
      <c r="E1096" s="14"/>
      <c r="F1096" s="14"/>
      <c r="G1096" s="14"/>
    </row>
    <row r="1097" spans="1:7" x14ac:dyDescent="0.3">
      <c r="A1097" s="13">
        <v>44630</v>
      </c>
      <c r="B1097" s="14"/>
      <c r="C1097" s="14"/>
      <c r="D1097" s="14"/>
      <c r="E1097" s="14"/>
      <c r="F1097" s="14">
        <f>18/60</f>
        <v>0.3</v>
      </c>
      <c r="G1097" s="14"/>
    </row>
    <row r="1098" spans="1:7" x14ac:dyDescent="0.3">
      <c r="A1098" s="13">
        <v>44631</v>
      </c>
      <c r="B1098" s="14">
        <f>(16+8)/60</f>
        <v>0.4</v>
      </c>
      <c r="C1098" s="14">
        <f>28/60</f>
        <v>0.46666666666666667</v>
      </c>
      <c r="D1098" s="14"/>
      <c r="E1098" s="14"/>
      <c r="F1098" s="14">
        <f>55/60</f>
        <v>0.91666666666666663</v>
      </c>
      <c r="G1098" s="14"/>
    </row>
    <row r="1099" spans="1:7" x14ac:dyDescent="0.3">
      <c r="A1099" s="13">
        <v>44632</v>
      </c>
      <c r="B1099" s="14"/>
      <c r="C1099" s="14"/>
      <c r="D1099" s="14"/>
      <c r="E1099" s="14"/>
      <c r="F1099" s="14"/>
      <c r="G1099" s="14"/>
    </row>
    <row r="1100" spans="1:7" x14ac:dyDescent="0.3">
      <c r="A1100" s="13">
        <v>44633</v>
      </c>
      <c r="B1100" s="14">
        <f>18/60</f>
        <v>0.3</v>
      </c>
      <c r="C1100" s="14"/>
      <c r="D1100" s="14"/>
      <c r="E1100" s="14"/>
      <c r="F1100" s="14"/>
      <c r="G1100" s="14"/>
    </row>
    <row r="1101" spans="1:7" x14ac:dyDescent="0.3">
      <c r="A1101" s="13">
        <v>44634</v>
      </c>
      <c r="B1101" s="14">
        <f>19/60</f>
        <v>0.31666666666666665</v>
      </c>
      <c r="C1101" s="14"/>
      <c r="D1101" s="14"/>
      <c r="E1101" s="14"/>
      <c r="F1101" s="14"/>
      <c r="G1101" s="14"/>
    </row>
    <row r="1102" spans="1:7" x14ac:dyDescent="0.3">
      <c r="A1102" s="13">
        <v>44635</v>
      </c>
      <c r="B1102" s="14"/>
      <c r="C1102" s="14"/>
      <c r="D1102" s="14"/>
      <c r="E1102" s="14"/>
      <c r="F1102" s="14"/>
      <c r="G1102" s="14"/>
    </row>
    <row r="1103" spans="1:7" x14ac:dyDescent="0.3">
      <c r="A1103" s="13">
        <v>44636</v>
      </c>
      <c r="B1103" s="14"/>
      <c r="C1103" s="14"/>
      <c r="D1103" s="14"/>
      <c r="E1103" s="14"/>
      <c r="F1103" s="14"/>
      <c r="G1103" s="14"/>
    </row>
    <row r="1104" spans="1:7" x14ac:dyDescent="0.3">
      <c r="A1104" s="13">
        <v>44637</v>
      </c>
      <c r="B1104" s="14"/>
      <c r="C1104" s="14"/>
      <c r="D1104" s="14"/>
      <c r="E1104" s="14"/>
      <c r="F1104" s="14"/>
      <c r="G1104" s="14"/>
    </row>
    <row r="1105" spans="1:7" x14ac:dyDescent="0.3">
      <c r="A1105" s="13">
        <v>44638</v>
      </c>
      <c r="B1105" s="14">
        <f>(15+29)/60</f>
        <v>0.73333333333333328</v>
      </c>
      <c r="C1105" s="14"/>
      <c r="D1105" s="14"/>
      <c r="E1105" s="14"/>
      <c r="F1105" s="14"/>
      <c r="G1105" s="14"/>
    </row>
    <row r="1106" spans="1:7" x14ac:dyDescent="0.3">
      <c r="A1106" s="13">
        <v>44639</v>
      </c>
      <c r="B1106" s="14"/>
      <c r="C1106" s="14"/>
      <c r="D1106" s="14"/>
      <c r="E1106" s="14"/>
      <c r="F1106" s="14"/>
      <c r="G1106" s="14"/>
    </row>
    <row r="1107" spans="1:7" x14ac:dyDescent="0.3">
      <c r="A1107" s="13">
        <v>44640</v>
      </c>
      <c r="B1107" s="14">
        <f>10/60</f>
        <v>0.16666666666666666</v>
      </c>
      <c r="C1107" s="14">
        <f>9/60</f>
        <v>0.15</v>
      </c>
      <c r="D1107" s="14"/>
      <c r="E1107" s="14"/>
      <c r="F1107" s="14">
        <f>42/60</f>
        <v>0.7</v>
      </c>
      <c r="G1107" s="14"/>
    </row>
    <row r="1108" spans="1:7" x14ac:dyDescent="0.3">
      <c r="A1108" s="13">
        <v>44641</v>
      </c>
      <c r="B1108" s="14">
        <f>16/60</f>
        <v>0.26666666666666666</v>
      </c>
      <c r="C1108" s="14"/>
      <c r="D1108" s="14"/>
      <c r="E1108" s="14"/>
      <c r="F1108" s="14"/>
      <c r="G1108" s="14"/>
    </row>
    <row r="1109" spans="1:7" x14ac:dyDescent="0.3">
      <c r="A1109" s="13">
        <v>44642</v>
      </c>
      <c r="B1109" s="14"/>
      <c r="C1109" s="14"/>
      <c r="D1109" s="14"/>
      <c r="E1109" s="14"/>
      <c r="F1109" s="14"/>
      <c r="G1109" s="14"/>
    </row>
    <row r="1110" spans="1:7" x14ac:dyDescent="0.3">
      <c r="A1110" s="13">
        <v>44643</v>
      </c>
      <c r="B1110" s="14"/>
      <c r="C1110" s="14"/>
      <c r="D1110" s="14"/>
      <c r="E1110" s="14"/>
      <c r="F1110" s="14"/>
      <c r="G1110" s="14"/>
    </row>
    <row r="1111" spans="1:7" x14ac:dyDescent="0.3">
      <c r="A1111" s="13">
        <v>44644</v>
      </c>
      <c r="B1111" s="14"/>
      <c r="C1111" s="14"/>
      <c r="D1111" s="14"/>
      <c r="E1111" s="14"/>
      <c r="F1111" s="14"/>
      <c r="G1111" s="14"/>
    </row>
    <row r="1112" spans="1:7" x14ac:dyDescent="0.3">
      <c r="A1112" s="13">
        <v>44645</v>
      </c>
      <c r="B1112" s="14"/>
      <c r="C1112" s="14"/>
      <c r="D1112" s="14"/>
      <c r="E1112" s="14"/>
      <c r="F1112" s="14"/>
      <c r="G1112" s="14"/>
    </row>
    <row r="1113" spans="1:7" x14ac:dyDescent="0.3">
      <c r="A1113" s="13">
        <v>44646</v>
      </c>
      <c r="B1113" s="14">
        <f>(11+15+16)/60</f>
        <v>0.7</v>
      </c>
      <c r="C1113" s="14"/>
      <c r="D1113" s="14"/>
      <c r="E1113" s="14"/>
      <c r="F1113" s="14">
        <f>(20+13)/60</f>
        <v>0.55000000000000004</v>
      </c>
      <c r="G1113" s="14"/>
    </row>
    <row r="1114" spans="1:7" x14ac:dyDescent="0.3">
      <c r="A1114" s="13">
        <v>44647</v>
      </c>
      <c r="B1114" s="14"/>
      <c r="C1114" s="14"/>
      <c r="D1114" s="14"/>
      <c r="E1114" s="14"/>
      <c r="F1114" s="14">
        <f>(43+15)/60</f>
        <v>0.96666666666666667</v>
      </c>
      <c r="G1114" s="14"/>
    </row>
    <row r="1115" spans="1:7" x14ac:dyDescent="0.3">
      <c r="A1115" s="13">
        <v>44648</v>
      </c>
      <c r="B1115" s="14"/>
      <c r="C1115" s="14"/>
      <c r="D1115" s="14"/>
      <c r="E1115" s="14"/>
      <c r="F1115" s="14"/>
      <c r="G1115" s="14"/>
    </row>
    <row r="1116" spans="1:7" x14ac:dyDescent="0.3">
      <c r="A1116" s="13">
        <v>44649</v>
      </c>
      <c r="B1116" s="14">
        <f>(23+11+6)/60</f>
        <v>0.66666666666666663</v>
      </c>
      <c r="C1116" s="14"/>
      <c r="D1116" s="14"/>
      <c r="E1116" s="14"/>
      <c r="F1116" s="14"/>
      <c r="G1116" s="14"/>
    </row>
    <row r="1117" spans="1:7" x14ac:dyDescent="0.3">
      <c r="A1117" s="13">
        <v>44650</v>
      </c>
      <c r="B1117" s="14">
        <f>25/60</f>
        <v>0.41666666666666669</v>
      </c>
      <c r="C1117" s="14"/>
      <c r="D1117" s="14"/>
      <c r="E1117" s="14"/>
      <c r="F1117" s="14"/>
      <c r="G1117" s="14"/>
    </row>
    <row r="1118" spans="1:7" x14ac:dyDescent="0.3">
      <c r="A1118" s="13">
        <v>44651</v>
      </c>
      <c r="B1118" s="14"/>
      <c r="C1118" s="14">
        <f>16/60</f>
        <v>0.26666666666666666</v>
      </c>
      <c r="D1118" s="14"/>
      <c r="E1118" s="14"/>
      <c r="F1118" s="14">
        <f>(40+28)/60</f>
        <v>1.1333333333333333</v>
      </c>
      <c r="G1118" s="14"/>
    </row>
    <row r="1119" spans="1:7" x14ac:dyDescent="0.3">
      <c r="A1119" s="13">
        <v>44652</v>
      </c>
      <c r="B1119" s="9">
        <v>0.35</v>
      </c>
      <c r="D1119" s="9">
        <v>0.16666666666666666</v>
      </c>
      <c r="F1119" s="9">
        <v>0.1</v>
      </c>
    </row>
    <row r="1120" spans="1:7" x14ac:dyDescent="0.3">
      <c r="A1120" s="13">
        <v>44653</v>
      </c>
      <c r="B1120" s="9">
        <v>0.78333333333333333</v>
      </c>
      <c r="F1120" s="9">
        <v>0.71666666666666667</v>
      </c>
    </row>
    <row r="1121" spans="1:6" x14ac:dyDescent="0.3">
      <c r="A1121" s="13">
        <v>44654</v>
      </c>
      <c r="B1121" s="9">
        <v>0.35</v>
      </c>
      <c r="F1121" s="9">
        <v>0.75</v>
      </c>
    </row>
    <row r="1122" spans="1:6" x14ac:dyDescent="0.3">
      <c r="A1122" s="13">
        <v>44655</v>
      </c>
    </row>
    <row r="1123" spans="1:6" x14ac:dyDescent="0.3">
      <c r="A1123" s="13">
        <v>44656</v>
      </c>
      <c r="B1123" s="9">
        <v>0.6166666666666667</v>
      </c>
      <c r="F1123" s="9">
        <v>0.98333333333333328</v>
      </c>
    </row>
    <row r="1124" spans="1:6" x14ac:dyDescent="0.3">
      <c r="A1124" s="13">
        <v>44657</v>
      </c>
      <c r="F1124" s="9">
        <v>4.95</v>
      </c>
    </row>
    <row r="1125" spans="1:6" x14ac:dyDescent="0.3">
      <c r="A1125" s="13">
        <v>44658</v>
      </c>
      <c r="F1125" s="9">
        <v>0.76666666666666672</v>
      </c>
    </row>
    <row r="1126" spans="1:6" x14ac:dyDescent="0.3">
      <c r="A1126" s="13">
        <v>44659</v>
      </c>
      <c r="C1126" s="9">
        <v>0.2</v>
      </c>
      <c r="F1126" s="9">
        <v>0.2</v>
      </c>
    </row>
    <row r="1127" spans="1:6" x14ac:dyDescent="0.3">
      <c r="A1127" s="13">
        <v>44660</v>
      </c>
    </row>
    <row r="1128" spans="1:6" x14ac:dyDescent="0.3">
      <c r="A1128" s="13">
        <v>44661</v>
      </c>
      <c r="B1128" s="9">
        <v>0.25</v>
      </c>
      <c r="F1128" s="9">
        <v>1.1666666666666667</v>
      </c>
    </row>
    <row r="1129" spans="1:6" x14ac:dyDescent="0.3">
      <c r="A1129" s="13">
        <v>44662</v>
      </c>
      <c r="B1129" s="9">
        <v>1</v>
      </c>
      <c r="C1129" s="9">
        <v>0.4</v>
      </c>
      <c r="F1129" s="9">
        <v>0.53333333333333333</v>
      </c>
    </row>
    <row r="1130" spans="1:6" x14ac:dyDescent="0.3">
      <c r="A1130" s="13">
        <v>44663</v>
      </c>
      <c r="B1130" s="9">
        <v>2.95</v>
      </c>
      <c r="F1130" s="9">
        <v>2.8</v>
      </c>
    </row>
    <row r="1131" spans="1:6" x14ac:dyDescent="0.3">
      <c r="A1131" s="13">
        <v>44664</v>
      </c>
      <c r="F1131" s="9">
        <v>0.93333333333333335</v>
      </c>
    </row>
    <row r="1132" spans="1:6" x14ac:dyDescent="0.3">
      <c r="A1132" s="13">
        <v>44665</v>
      </c>
    </row>
    <row r="1133" spans="1:6" x14ac:dyDescent="0.3">
      <c r="A1133" s="13">
        <v>44666</v>
      </c>
    </row>
    <row r="1134" spans="1:6" x14ac:dyDescent="0.3">
      <c r="A1134" s="13">
        <v>44667</v>
      </c>
      <c r="B1134" s="9">
        <v>0.2</v>
      </c>
      <c r="D1134" s="9">
        <v>1.1000000000000001</v>
      </c>
      <c r="F1134" s="9">
        <v>0.5</v>
      </c>
    </row>
    <row r="1135" spans="1:6" x14ac:dyDescent="0.3">
      <c r="A1135" s="13">
        <v>44668</v>
      </c>
      <c r="B1135" s="9">
        <v>0.18333333333333332</v>
      </c>
    </row>
    <row r="1136" spans="1:6" x14ac:dyDescent="0.3">
      <c r="A1136" s="13">
        <v>44669</v>
      </c>
      <c r="C1136" s="9">
        <v>0.23333333333333334</v>
      </c>
      <c r="F1136" s="9">
        <v>0.83333333333333337</v>
      </c>
    </row>
    <row r="1137" spans="1:6" x14ac:dyDescent="0.3">
      <c r="A1137" s="13">
        <v>44670</v>
      </c>
      <c r="F1137" s="9">
        <v>0.25</v>
      </c>
    </row>
    <row r="1138" spans="1:6" x14ac:dyDescent="0.3">
      <c r="A1138" s="13">
        <v>44671</v>
      </c>
      <c r="B1138" s="9">
        <v>0.91666666666666663</v>
      </c>
      <c r="F1138" s="9">
        <v>0.66666666666666663</v>
      </c>
    </row>
    <row r="1139" spans="1:6" x14ac:dyDescent="0.3">
      <c r="A1139" s="13">
        <v>44672</v>
      </c>
      <c r="B1139" s="9">
        <v>0.8833333333333333</v>
      </c>
      <c r="D1139" s="9">
        <v>0.33333333333333331</v>
      </c>
      <c r="F1139" s="9">
        <v>0.95</v>
      </c>
    </row>
    <row r="1140" spans="1:6" x14ac:dyDescent="0.3">
      <c r="A1140" s="13">
        <v>44673</v>
      </c>
      <c r="B1140" s="9">
        <v>0.81666666666666665</v>
      </c>
      <c r="D1140" s="9">
        <v>0.2</v>
      </c>
      <c r="F1140" s="9">
        <v>0.38333333333333336</v>
      </c>
    </row>
    <row r="1141" spans="1:6" x14ac:dyDescent="0.3">
      <c r="A1141" s="13">
        <v>44674</v>
      </c>
    </row>
    <row r="1142" spans="1:6" x14ac:dyDescent="0.3">
      <c r="A1142" s="13">
        <v>44675</v>
      </c>
    </row>
    <row r="1143" spans="1:6" x14ac:dyDescent="0.3">
      <c r="A1143" s="13">
        <v>44676</v>
      </c>
      <c r="B1143" s="9">
        <v>0.51666666666666672</v>
      </c>
      <c r="C1143" s="9">
        <v>0.21666666666666667</v>
      </c>
      <c r="F1143" s="9">
        <v>0.76666666666666672</v>
      </c>
    </row>
    <row r="1144" spans="1:6" x14ac:dyDescent="0.3">
      <c r="A1144" s="13">
        <v>44677</v>
      </c>
      <c r="B1144" s="9">
        <v>2.95</v>
      </c>
      <c r="F1144" s="9">
        <v>0.41666666666666669</v>
      </c>
    </row>
    <row r="1145" spans="1:6" x14ac:dyDescent="0.3">
      <c r="A1145" s="13">
        <v>44678</v>
      </c>
      <c r="B1145" s="9">
        <v>0.4</v>
      </c>
      <c r="F1145" s="9">
        <v>1.25</v>
      </c>
    </row>
    <row r="1146" spans="1:6" x14ac:dyDescent="0.3">
      <c r="A1146" s="13">
        <v>44679</v>
      </c>
      <c r="F1146" s="9">
        <v>1.25</v>
      </c>
    </row>
    <row r="1147" spans="1:6" x14ac:dyDescent="0.3">
      <c r="A1147" s="13">
        <v>44680</v>
      </c>
      <c r="B1147" s="9">
        <v>0.26666666666666666</v>
      </c>
    </row>
    <row r="1148" spans="1:6" x14ac:dyDescent="0.3">
      <c r="A1148" s="13">
        <v>44681</v>
      </c>
      <c r="B1148" s="9">
        <v>0.45</v>
      </c>
    </row>
    <row r="1149" spans="1:6" x14ac:dyDescent="0.3">
      <c r="A1149" s="13">
        <v>44682</v>
      </c>
      <c r="B1149" s="9">
        <v>0.78333333333333333</v>
      </c>
    </row>
    <row r="1150" spans="1:6" x14ac:dyDescent="0.3">
      <c r="A1150" s="13">
        <v>44683</v>
      </c>
    </row>
    <row r="1151" spans="1:6" x14ac:dyDescent="0.3">
      <c r="A1151" s="13">
        <v>44684</v>
      </c>
    </row>
    <row r="1152" spans="1:6" x14ac:dyDescent="0.3">
      <c r="A1152" s="13">
        <v>44685</v>
      </c>
      <c r="B1152" s="9">
        <v>0.96666666666666667</v>
      </c>
    </row>
    <row r="1153" spans="1:6" x14ac:dyDescent="0.3">
      <c r="A1153" s="13">
        <v>44686</v>
      </c>
      <c r="B1153" s="9">
        <v>0.46666666666666667</v>
      </c>
      <c r="D1153" s="9">
        <v>0.2</v>
      </c>
      <c r="F1153" s="9">
        <v>0.8833333333333333</v>
      </c>
    </row>
    <row r="1154" spans="1:6" x14ac:dyDescent="0.3">
      <c r="A1154" s="13">
        <v>44687</v>
      </c>
      <c r="F1154" s="9">
        <v>0.16666666666666666</v>
      </c>
    </row>
    <row r="1155" spans="1:6" x14ac:dyDescent="0.3">
      <c r="A1155" s="13">
        <v>44688</v>
      </c>
    </row>
    <row r="1156" spans="1:6" x14ac:dyDescent="0.3">
      <c r="A1156" s="13">
        <v>44689</v>
      </c>
      <c r="F1156" s="9">
        <v>0.43333333333333335</v>
      </c>
    </row>
    <row r="1157" spans="1:6" x14ac:dyDescent="0.3">
      <c r="A1157" s="13">
        <v>44690</v>
      </c>
      <c r="B1157" s="9">
        <v>0.43333333333333335</v>
      </c>
      <c r="D1157" s="9">
        <v>6.6666666666666666E-2</v>
      </c>
    </row>
    <row r="1158" spans="1:6" x14ac:dyDescent="0.3">
      <c r="A1158" s="13">
        <v>44691</v>
      </c>
    </row>
    <row r="1159" spans="1:6" x14ac:dyDescent="0.3">
      <c r="A1159" s="13">
        <v>44692</v>
      </c>
    </row>
    <row r="1160" spans="1:6" x14ac:dyDescent="0.3">
      <c r="A1160" s="13">
        <v>44693</v>
      </c>
    </row>
    <row r="1161" spans="1:6" x14ac:dyDescent="0.3">
      <c r="A1161" s="13">
        <v>44694</v>
      </c>
    </row>
    <row r="1162" spans="1:6" x14ac:dyDescent="0.3">
      <c r="A1162" s="13">
        <v>44695</v>
      </c>
    </row>
    <row r="1163" spans="1:6" x14ac:dyDescent="0.3">
      <c r="A1163" s="13">
        <v>44696</v>
      </c>
    </row>
    <row r="1164" spans="1:6" x14ac:dyDescent="0.3">
      <c r="A1164" s="13">
        <v>44697</v>
      </c>
    </row>
    <row r="1165" spans="1:6" x14ac:dyDescent="0.3">
      <c r="A1165" s="13">
        <v>44698</v>
      </c>
    </row>
    <row r="1166" spans="1:6" x14ac:dyDescent="0.3">
      <c r="A1166" s="13">
        <v>44699</v>
      </c>
    </row>
    <row r="1167" spans="1:6" x14ac:dyDescent="0.3">
      <c r="A1167" s="13">
        <v>44700</v>
      </c>
    </row>
    <row r="1168" spans="1:6" x14ac:dyDescent="0.3">
      <c r="A1168" s="13">
        <v>44701</v>
      </c>
    </row>
    <row r="1169" spans="1:6" x14ac:dyDescent="0.3">
      <c r="A1169" s="13">
        <v>44702</v>
      </c>
    </row>
    <row r="1170" spans="1:6" x14ac:dyDescent="0.3">
      <c r="A1170" s="13">
        <v>44703</v>
      </c>
    </row>
    <row r="1171" spans="1:6" x14ac:dyDescent="0.3">
      <c r="A1171" s="13">
        <v>44704</v>
      </c>
      <c r="B1171" s="9">
        <v>0.16666666666666666</v>
      </c>
      <c r="C1171" s="9">
        <v>0.53333333333333333</v>
      </c>
      <c r="F1171" s="9">
        <v>0.16666666666666666</v>
      </c>
    </row>
    <row r="1172" spans="1:6" x14ac:dyDescent="0.3">
      <c r="A1172" s="13">
        <v>44705</v>
      </c>
      <c r="C1172" s="9">
        <v>0.18333333333333332</v>
      </c>
    </row>
    <row r="1173" spans="1:6" x14ac:dyDescent="0.3">
      <c r="A1173" s="13">
        <v>44706</v>
      </c>
      <c r="C1173" s="9">
        <v>0.18333333333333332</v>
      </c>
      <c r="F1173" s="9">
        <v>0.26666666666666666</v>
      </c>
    </row>
    <row r="1174" spans="1:6" x14ac:dyDescent="0.3">
      <c r="A1174" s="13">
        <v>44707</v>
      </c>
      <c r="C1174" s="9">
        <v>0.21666666666666667</v>
      </c>
    </row>
    <row r="1175" spans="1:6" x14ac:dyDescent="0.3">
      <c r="A1175" s="13">
        <v>44708</v>
      </c>
    </row>
    <row r="1176" spans="1:6" x14ac:dyDescent="0.3">
      <c r="A1176" s="13">
        <v>44709</v>
      </c>
    </row>
    <row r="1177" spans="1:6" x14ac:dyDescent="0.3">
      <c r="A1177" s="13">
        <v>44710</v>
      </c>
      <c r="D1177" s="9">
        <v>3</v>
      </c>
    </row>
    <row r="1178" spans="1:6" x14ac:dyDescent="0.3">
      <c r="A1178" s="13">
        <v>44711</v>
      </c>
    </row>
    <row r="1179" spans="1:6" x14ac:dyDescent="0.3">
      <c r="A1179" s="13">
        <v>44712</v>
      </c>
      <c r="D1179" s="9">
        <v>3</v>
      </c>
    </row>
    <row r="1180" spans="1:6" x14ac:dyDescent="0.3">
      <c r="A1180" s="13">
        <v>44713</v>
      </c>
    </row>
    <row r="1181" spans="1:6" x14ac:dyDescent="0.3">
      <c r="A1181" s="13">
        <v>44714</v>
      </c>
      <c r="B1181" s="9">
        <v>0.18333333333333332</v>
      </c>
      <c r="D1181" s="9">
        <v>6.6666666666666666E-2</v>
      </c>
      <c r="F1181" s="9">
        <v>0.13333333333333333</v>
      </c>
    </row>
    <row r="1182" spans="1:6" x14ac:dyDescent="0.3">
      <c r="A1182" s="13">
        <v>44715</v>
      </c>
    </row>
    <row r="1183" spans="1:6" x14ac:dyDescent="0.3">
      <c r="A1183" s="13">
        <v>44716</v>
      </c>
    </row>
    <row r="1184" spans="1:6" x14ac:dyDescent="0.3">
      <c r="A1184" s="13">
        <v>44717</v>
      </c>
      <c r="B1184" s="9">
        <v>0.6</v>
      </c>
      <c r="D1184" s="9">
        <v>3</v>
      </c>
      <c r="F1184" s="9">
        <v>2</v>
      </c>
    </row>
    <row r="1185" spans="1:6" x14ac:dyDescent="0.3">
      <c r="A1185" s="13">
        <v>44718</v>
      </c>
      <c r="F1185" s="9">
        <v>4</v>
      </c>
    </row>
    <row r="1186" spans="1:6" x14ac:dyDescent="0.3">
      <c r="A1186" s="13">
        <v>44719</v>
      </c>
    </row>
    <row r="1187" spans="1:6" x14ac:dyDescent="0.3">
      <c r="A1187" s="13">
        <v>44720</v>
      </c>
    </row>
    <row r="1188" spans="1:6" x14ac:dyDescent="0.3">
      <c r="A1188" s="13">
        <v>44721</v>
      </c>
      <c r="B1188" s="9">
        <v>0.21666666666666667</v>
      </c>
      <c r="F1188" s="9">
        <v>1.6833333333333333</v>
      </c>
    </row>
    <row r="1189" spans="1:6" x14ac:dyDescent="0.3">
      <c r="A1189" s="13">
        <v>44722</v>
      </c>
      <c r="B1189" s="9">
        <v>0.13333333333333333</v>
      </c>
      <c r="D1189" s="9">
        <v>3</v>
      </c>
    </row>
    <row r="1190" spans="1:6" x14ac:dyDescent="0.3">
      <c r="A1190" s="13">
        <v>44723</v>
      </c>
      <c r="F1190" s="9">
        <v>0.28333333333333333</v>
      </c>
    </row>
    <row r="1191" spans="1:6" x14ac:dyDescent="0.3">
      <c r="A1191" s="13">
        <v>44724</v>
      </c>
      <c r="C1191" s="9">
        <v>1.1166666666666667</v>
      </c>
      <c r="D1191" s="9">
        <v>0.5</v>
      </c>
    </row>
    <row r="1192" spans="1:6" x14ac:dyDescent="0.3">
      <c r="A1192" s="13">
        <v>44725</v>
      </c>
      <c r="B1192" s="9">
        <v>0.26666666666666666</v>
      </c>
      <c r="C1192" s="9">
        <v>0.3</v>
      </c>
      <c r="F1192" s="9">
        <v>1.5333333333333334</v>
      </c>
    </row>
    <row r="1193" spans="1:6" x14ac:dyDescent="0.3">
      <c r="A1193" s="13">
        <v>44726</v>
      </c>
    </row>
    <row r="1194" spans="1:6" x14ac:dyDescent="0.3">
      <c r="A1194" s="13">
        <v>44727</v>
      </c>
      <c r="F1194" s="9">
        <v>0.5</v>
      </c>
    </row>
    <row r="1195" spans="1:6" x14ac:dyDescent="0.3">
      <c r="A1195" s="13">
        <v>44728</v>
      </c>
    </row>
    <row r="1196" spans="1:6" x14ac:dyDescent="0.3">
      <c r="A1196" s="13">
        <v>44729</v>
      </c>
      <c r="F1196" s="9">
        <v>0.13333333333333333</v>
      </c>
    </row>
    <row r="1197" spans="1:6" x14ac:dyDescent="0.3">
      <c r="A1197" s="13">
        <v>44730</v>
      </c>
    </row>
    <row r="1198" spans="1:6" x14ac:dyDescent="0.3">
      <c r="A1198" s="13">
        <v>44731</v>
      </c>
      <c r="C1198" s="9">
        <v>0.23333333333333334</v>
      </c>
      <c r="F1198" s="9">
        <v>0.1</v>
      </c>
    </row>
    <row r="1199" spans="1:6" x14ac:dyDescent="0.3">
      <c r="A1199" s="13">
        <v>44732</v>
      </c>
    </row>
    <row r="1200" spans="1:6" x14ac:dyDescent="0.3">
      <c r="A1200" s="13">
        <v>44733</v>
      </c>
      <c r="B1200" s="9">
        <v>0.38333333333333336</v>
      </c>
      <c r="F1200" s="9">
        <v>3</v>
      </c>
    </row>
    <row r="1201" spans="1:6" x14ac:dyDescent="0.3">
      <c r="A1201" s="13">
        <v>44734</v>
      </c>
      <c r="B1201" s="9">
        <v>8.3333333333333329E-2</v>
      </c>
      <c r="F1201" s="9">
        <v>1.4666666666666666</v>
      </c>
    </row>
    <row r="1202" spans="1:6" x14ac:dyDescent="0.3">
      <c r="A1202" s="13">
        <v>44735</v>
      </c>
      <c r="C1202" s="9">
        <v>3</v>
      </c>
      <c r="F1202" s="9">
        <v>0.26666666666666666</v>
      </c>
    </row>
    <row r="1203" spans="1:6" x14ac:dyDescent="0.3">
      <c r="A1203" s="13">
        <v>44736</v>
      </c>
      <c r="B1203" s="9">
        <v>3</v>
      </c>
      <c r="C1203" s="9">
        <v>3</v>
      </c>
    </row>
    <row r="1204" spans="1:6" x14ac:dyDescent="0.3">
      <c r="A1204" s="13">
        <v>44737</v>
      </c>
      <c r="B1204" s="9">
        <v>0.5</v>
      </c>
      <c r="C1204" s="9">
        <v>3</v>
      </c>
      <c r="F1204" s="9">
        <v>3</v>
      </c>
    </row>
    <row r="1205" spans="1:6" x14ac:dyDescent="0.3">
      <c r="A1205" s="13">
        <v>44738</v>
      </c>
      <c r="B1205" s="9">
        <v>0.9</v>
      </c>
      <c r="C1205" s="9">
        <v>0.13333333333333333</v>
      </c>
      <c r="F1205" s="9">
        <v>0.3</v>
      </c>
    </row>
    <row r="1206" spans="1:6" x14ac:dyDescent="0.3">
      <c r="A1206" s="13">
        <v>44739</v>
      </c>
      <c r="C1206" s="9">
        <v>0.33333333333333331</v>
      </c>
      <c r="F1206" s="9">
        <v>0.6</v>
      </c>
    </row>
    <row r="1207" spans="1:6" x14ac:dyDescent="0.3">
      <c r="A1207" s="13">
        <v>44740</v>
      </c>
      <c r="C1207" s="9">
        <v>0.25</v>
      </c>
    </row>
    <row r="1208" spans="1:6" x14ac:dyDescent="0.3">
      <c r="A1208" s="13">
        <v>44741</v>
      </c>
      <c r="B1208" s="9">
        <v>0.4</v>
      </c>
      <c r="C1208" s="9">
        <v>3</v>
      </c>
      <c r="D1208" s="9">
        <v>2</v>
      </c>
      <c r="F1208" s="9">
        <v>0.43333333333333335</v>
      </c>
    </row>
    <row r="1209" spans="1:6" x14ac:dyDescent="0.3">
      <c r="A1209" s="13">
        <v>44742</v>
      </c>
      <c r="C1209" s="9">
        <v>3</v>
      </c>
      <c r="D1209" s="9">
        <v>2</v>
      </c>
    </row>
    <row r="1210" spans="1:6" x14ac:dyDescent="0.3">
      <c r="A1210" s="13">
        <v>44743</v>
      </c>
      <c r="B1210" s="9">
        <v>3</v>
      </c>
    </row>
    <row r="1211" spans="1:6" x14ac:dyDescent="0.3">
      <c r="A1211" s="13">
        <v>44744</v>
      </c>
      <c r="B1211" s="9">
        <v>4</v>
      </c>
    </row>
    <row r="1212" spans="1:6" x14ac:dyDescent="0.3">
      <c r="A1212" s="13">
        <v>44745</v>
      </c>
      <c r="B1212" s="9">
        <v>3</v>
      </c>
    </row>
    <row r="1213" spans="1:6" x14ac:dyDescent="0.3">
      <c r="A1213" s="13">
        <v>44746</v>
      </c>
      <c r="B1213" s="9">
        <v>1.1666666666666667</v>
      </c>
      <c r="C1213" s="9">
        <v>0.33333333333333331</v>
      </c>
      <c r="D1213" s="9">
        <v>0.11666666666666667</v>
      </c>
      <c r="F1213" s="9">
        <v>0.83333333333333337</v>
      </c>
    </row>
    <row r="1214" spans="1:6" x14ac:dyDescent="0.3">
      <c r="A1214" s="13">
        <v>44747</v>
      </c>
      <c r="B1214" s="9">
        <v>4</v>
      </c>
    </row>
    <row r="1215" spans="1:6" x14ac:dyDescent="0.3">
      <c r="A1215" s="13">
        <v>44748</v>
      </c>
      <c r="B1215" s="9">
        <v>4</v>
      </c>
    </row>
    <row r="1216" spans="1:6" x14ac:dyDescent="0.3">
      <c r="A1216" s="13">
        <v>44749</v>
      </c>
      <c r="B1216" s="9">
        <v>3</v>
      </c>
      <c r="C1216" s="9">
        <v>0.25</v>
      </c>
      <c r="F1216" s="9">
        <v>0.51666666666666672</v>
      </c>
    </row>
    <row r="1217" spans="1:6" x14ac:dyDescent="0.3">
      <c r="A1217" s="13">
        <v>44750</v>
      </c>
      <c r="B1217" s="9">
        <v>4</v>
      </c>
    </row>
    <row r="1218" spans="1:6" x14ac:dyDescent="0.3">
      <c r="A1218" s="13">
        <v>44751</v>
      </c>
      <c r="B1218" s="9">
        <v>0.4</v>
      </c>
      <c r="C1218" s="9">
        <v>0.36666666666666664</v>
      </c>
    </row>
    <row r="1219" spans="1:6" x14ac:dyDescent="0.3">
      <c r="A1219" s="13">
        <v>44752</v>
      </c>
      <c r="B1219" s="9">
        <v>1.7166666666666666</v>
      </c>
      <c r="C1219" s="9">
        <v>0.5</v>
      </c>
    </row>
    <row r="1220" spans="1:6" x14ac:dyDescent="0.3">
      <c r="A1220" s="13">
        <v>44753</v>
      </c>
      <c r="B1220" s="9">
        <v>4</v>
      </c>
      <c r="F1220" s="9">
        <v>0.6166666666666667</v>
      </c>
    </row>
    <row r="1221" spans="1:6" x14ac:dyDescent="0.3">
      <c r="A1221" s="13">
        <v>44754</v>
      </c>
      <c r="B1221" s="9">
        <v>8.3333333333333329E-2</v>
      </c>
      <c r="F1221" s="9">
        <v>0.25</v>
      </c>
    </row>
    <row r="1222" spans="1:6" x14ac:dyDescent="0.3">
      <c r="A1222" s="13">
        <v>44755</v>
      </c>
    </row>
    <row r="1223" spans="1:6" x14ac:dyDescent="0.3">
      <c r="A1223" s="13">
        <v>44756</v>
      </c>
    </row>
    <row r="1224" spans="1:6" x14ac:dyDescent="0.3">
      <c r="A1224" s="13">
        <v>44757</v>
      </c>
    </row>
    <row r="1225" spans="1:6" x14ac:dyDescent="0.3">
      <c r="A1225" s="13">
        <v>44758</v>
      </c>
      <c r="F1225" s="9">
        <v>1.5</v>
      </c>
    </row>
    <row r="1226" spans="1:6" x14ac:dyDescent="0.3">
      <c r="A1226" s="13">
        <v>44759</v>
      </c>
      <c r="B1226" s="9">
        <v>0.38333333333333336</v>
      </c>
      <c r="C1226" s="9">
        <v>0.18333333333333332</v>
      </c>
    </row>
    <row r="1227" spans="1:6" x14ac:dyDescent="0.3">
      <c r="A1227" s="13">
        <v>44760</v>
      </c>
      <c r="F1227" s="9">
        <v>1.5</v>
      </c>
    </row>
    <row r="1228" spans="1:6" x14ac:dyDescent="0.3">
      <c r="A1228" s="13">
        <v>44761</v>
      </c>
      <c r="C1228" s="9">
        <v>3</v>
      </c>
      <c r="F1228" s="9">
        <v>3</v>
      </c>
    </row>
    <row r="1229" spans="1:6" x14ac:dyDescent="0.3">
      <c r="A1229" s="13">
        <v>44762</v>
      </c>
      <c r="B1229" s="9">
        <v>0.21666666666666667</v>
      </c>
    </row>
    <row r="1230" spans="1:6" x14ac:dyDescent="0.3">
      <c r="A1230" s="13">
        <v>44763</v>
      </c>
      <c r="C1230" s="9">
        <v>0.13333333333333333</v>
      </c>
      <c r="F1230" s="9">
        <v>1.5</v>
      </c>
    </row>
    <row r="1231" spans="1:6" x14ac:dyDescent="0.3">
      <c r="A1231" s="13">
        <v>44764</v>
      </c>
      <c r="B1231" s="9">
        <v>0.16666666666666666</v>
      </c>
      <c r="F1231" s="9">
        <v>3</v>
      </c>
    </row>
    <row r="1232" spans="1:6" x14ac:dyDescent="0.3">
      <c r="A1232" s="13">
        <v>44765</v>
      </c>
      <c r="D1232" s="9">
        <v>3</v>
      </c>
      <c r="F1232" s="9">
        <v>3</v>
      </c>
    </row>
    <row r="1233" spans="1:6" x14ac:dyDescent="0.3">
      <c r="A1233" s="13">
        <v>44766</v>
      </c>
      <c r="B1233" s="9">
        <v>0.4</v>
      </c>
      <c r="D1233" s="9">
        <v>0.1</v>
      </c>
      <c r="F1233" s="9">
        <v>1.5</v>
      </c>
    </row>
    <row r="1234" spans="1:6" x14ac:dyDescent="0.3">
      <c r="A1234" s="13">
        <v>44767</v>
      </c>
      <c r="C1234" s="9">
        <v>2</v>
      </c>
      <c r="F1234" s="9">
        <v>1.1666666666666667</v>
      </c>
    </row>
    <row r="1235" spans="1:6" x14ac:dyDescent="0.3">
      <c r="A1235" s="13">
        <v>44768</v>
      </c>
      <c r="B1235" s="9">
        <v>3</v>
      </c>
      <c r="C1235" s="9">
        <v>0.2</v>
      </c>
      <c r="D1235" s="9">
        <v>3</v>
      </c>
      <c r="F1235" s="9">
        <v>0.13333333333333333</v>
      </c>
    </row>
    <row r="1236" spans="1:6" x14ac:dyDescent="0.3">
      <c r="A1236" s="13">
        <v>44769</v>
      </c>
      <c r="B1236" s="9">
        <v>0.6</v>
      </c>
      <c r="F1236" s="9">
        <v>0.75</v>
      </c>
    </row>
    <row r="1237" spans="1:6" x14ac:dyDescent="0.3">
      <c r="A1237" s="13">
        <v>44770</v>
      </c>
      <c r="B1237" s="9">
        <v>0.16666666666666666</v>
      </c>
      <c r="D1237" s="9">
        <v>3</v>
      </c>
      <c r="F1237" s="9">
        <v>0.75</v>
      </c>
    </row>
    <row r="1238" spans="1:6" x14ac:dyDescent="0.3">
      <c r="A1238" s="13">
        <v>44771</v>
      </c>
      <c r="B1238" s="9">
        <v>3</v>
      </c>
      <c r="F1238" s="9">
        <v>3</v>
      </c>
    </row>
    <row r="1239" spans="1:6" x14ac:dyDescent="0.3">
      <c r="A1239" s="13">
        <v>44772</v>
      </c>
      <c r="B1239" s="9">
        <v>3</v>
      </c>
      <c r="D1239" s="9">
        <v>3</v>
      </c>
      <c r="F1239" s="9">
        <v>3</v>
      </c>
    </row>
    <row r="1240" spans="1:6" x14ac:dyDescent="0.3">
      <c r="A1240" s="13">
        <v>44773</v>
      </c>
      <c r="B1240" s="9">
        <v>0.15</v>
      </c>
      <c r="F1240" s="9">
        <v>3</v>
      </c>
    </row>
    <row r="1241" spans="1:6" x14ac:dyDescent="0.3">
      <c r="A1241" s="13">
        <v>44774</v>
      </c>
      <c r="B1241" s="9">
        <v>3</v>
      </c>
      <c r="D1241" s="9">
        <v>3</v>
      </c>
      <c r="F1241" s="9">
        <v>0.28333333333333333</v>
      </c>
    </row>
    <row r="1242" spans="1:6" x14ac:dyDescent="0.3">
      <c r="A1242" s="13">
        <v>44775</v>
      </c>
      <c r="B1242" s="9">
        <v>0.05</v>
      </c>
      <c r="D1242" s="9">
        <v>3</v>
      </c>
    </row>
    <row r="1243" spans="1:6" x14ac:dyDescent="0.3">
      <c r="A1243" s="13">
        <v>44776</v>
      </c>
      <c r="B1243" s="9">
        <v>3</v>
      </c>
    </row>
    <row r="1244" spans="1:6" x14ac:dyDescent="0.3">
      <c r="A1244" s="13">
        <v>44777</v>
      </c>
      <c r="B1244" s="9">
        <v>3</v>
      </c>
      <c r="F1244" s="9">
        <v>1.5</v>
      </c>
    </row>
    <row r="1245" spans="1:6" x14ac:dyDescent="0.3">
      <c r="A1245" s="13">
        <v>44778</v>
      </c>
      <c r="B1245" s="9">
        <v>0.16666666666666666</v>
      </c>
    </row>
    <row r="1246" spans="1:6" x14ac:dyDescent="0.3">
      <c r="A1246" s="13">
        <v>44779</v>
      </c>
      <c r="B1246" s="9">
        <v>0.21666666666666667</v>
      </c>
    </row>
    <row r="1247" spans="1:6" x14ac:dyDescent="0.3">
      <c r="A1247" s="13">
        <v>44780</v>
      </c>
      <c r="B1247" s="9">
        <v>0.51666666666666672</v>
      </c>
      <c r="C1247" s="9">
        <v>0.15</v>
      </c>
    </row>
    <row r="1248" spans="1:6" x14ac:dyDescent="0.3">
      <c r="A1248" s="13">
        <v>44781</v>
      </c>
      <c r="B1248" s="9">
        <v>0.26666666666666666</v>
      </c>
    </row>
    <row r="1249" spans="1:6" x14ac:dyDescent="0.3">
      <c r="A1249" s="13">
        <v>44782</v>
      </c>
      <c r="B1249" s="9">
        <v>0.46666666666666667</v>
      </c>
      <c r="C1249" s="9">
        <v>0.23333333333333334</v>
      </c>
    </row>
    <row r="1250" spans="1:6" x14ac:dyDescent="0.3">
      <c r="A1250" s="13">
        <v>44783</v>
      </c>
      <c r="B1250" s="9">
        <v>0.18333333333333332</v>
      </c>
      <c r="C1250" s="9">
        <v>0.36666666666666664</v>
      </c>
      <c r="F1250" s="9">
        <v>0.3</v>
      </c>
    </row>
    <row r="1251" spans="1:6" x14ac:dyDescent="0.3">
      <c r="A1251" s="13">
        <v>44784</v>
      </c>
      <c r="B1251" s="9">
        <v>0.51666666666666672</v>
      </c>
      <c r="C1251" s="9">
        <v>0.4</v>
      </c>
      <c r="F1251" s="9">
        <v>0.43333333333333335</v>
      </c>
    </row>
    <row r="1252" spans="1:6" x14ac:dyDescent="0.3">
      <c r="A1252" s="13">
        <v>44785</v>
      </c>
      <c r="B1252" s="9">
        <v>0.16666666666666666</v>
      </c>
      <c r="F1252" s="9">
        <v>0.48333333333333334</v>
      </c>
    </row>
    <row r="1253" spans="1:6" x14ac:dyDescent="0.3">
      <c r="A1253" s="13">
        <v>44786</v>
      </c>
      <c r="B1253" s="9">
        <v>6.6666666666666666E-2</v>
      </c>
      <c r="F1253" s="9">
        <v>0.1</v>
      </c>
    </row>
    <row r="1254" spans="1:6" x14ac:dyDescent="0.3">
      <c r="A1254" s="13">
        <v>44787</v>
      </c>
      <c r="B1254" s="9">
        <v>0.33333333333333331</v>
      </c>
    </row>
    <row r="1255" spans="1:6" x14ac:dyDescent="0.3">
      <c r="A1255" s="13">
        <v>44788</v>
      </c>
      <c r="B1255" s="9">
        <v>0.16666666666666666</v>
      </c>
      <c r="D1255" s="9">
        <v>0.28333333333333333</v>
      </c>
      <c r="F1255" s="9">
        <v>0.56666666666666665</v>
      </c>
    </row>
    <row r="1256" spans="1:6" x14ac:dyDescent="0.3">
      <c r="A1256" s="13">
        <v>44789</v>
      </c>
      <c r="B1256" s="9">
        <v>0.85</v>
      </c>
      <c r="C1256" s="9">
        <v>8.3333333333333329E-2</v>
      </c>
      <c r="D1256" s="9">
        <v>8.3333333333333329E-2</v>
      </c>
      <c r="F1256" s="9">
        <v>0.8666666666666667</v>
      </c>
    </row>
    <row r="1257" spans="1:6" x14ac:dyDescent="0.3">
      <c r="A1257" s="13">
        <v>44790</v>
      </c>
      <c r="B1257" s="9">
        <v>0.33333333333333331</v>
      </c>
      <c r="C1257" s="9">
        <v>0.43333333333333335</v>
      </c>
    </row>
    <row r="1258" spans="1:6" x14ac:dyDescent="0.3">
      <c r="A1258" s="13">
        <v>44791</v>
      </c>
    </row>
    <row r="1259" spans="1:6" x14ac:dyDescent="0.3">
      <c r="A1259" s="13">
        <v>44792</v>
      </c>
    </row>
    <row r="1260" spans="1:6" x14ac:dyDescent="0.3">
      <c r="A1260" s="13">
        <v>44793</v>
      </c>
      <c r="B1260" s="9">
        <v>0.11666666666666667</v>
      </c>
    </row>
    <row r="1261" spans="1:6" x14ac:dyDescent="0.3">
      <c r="A1261" s="13">
        <v>44794</v>
      </c>
      <c r="B1261" s="9">
        <v>0.71666666666666667</v>
      </c>
      <c r="C1261" s="9">
        <v>0.71666666666666667</v>
      </c>
      <c r="D1261" s="9">
        <v>0.36666666666666664</v>
      </c>
      <c r="F1261" s="9">
        <v>0.53333333333333333</v>
      </c>
    </row>
    <row r="1262" spans="1:6" x14ac:dyDescent="0.3">
      <c r="A1262" s="13">
        <v>44795</v>
      </c>
      <c r="F1262" s="9">
        <v>0.8833333333333333</v>
      </c>
    </row>
    <row r="1263" spans="1:6" x14ac:dyDescent="0.3">
      <c r="A1263" s="13">
        <v>44796</v>
      </c>
      <c r="B1263" s="9">
        <v>3</v>
      </c>
    </row>
    <row r="1264" spans="1:6" x14ac:dyDescent="0.3">
      <c r="A1264" s="13">
        <v>44797</v>
      </c>
      <c r="F1264" s="9">
        <v>3</v>
      </c>
    </row>
    <row r="1265" spans="1:6" x14ac:dyDescent="0.3">
      <c r="A1265" s="13">
        <v>44798</v>
      </c>
      <c r="B1265" s="9">
        <v>0.23333333333333334</v>
      </c>
      <c r="D1265" s="9">
        <v>3</v>
      </c>
      <c r="F1265" s="9">
        <v>0.16666666666666666</v>
      </c>
    </row>
    <row r="1266" spans="1:6" x14ac:dyDescent="0.3">
      <c r="A1266" s="13">
        <v>44799</v>
      </c>
      <c r="F1266" s="9">
        <v>0.26666666666666666</v>
      </c>
    </row>
    <row r="1267" spans="1:6" x14ac:dyDescent="0.3">
      <c r="A1267" s="13">
        <v>44800</v>
      </c>
      <c r="B1267" s="9">
        <v>2</v>
      </c>
    </row>
    <row r="1268" spans="1:6" x14ac:dyDescent="0.3">
      <c r="A1268" s="13">
        <v>44801</v>
      </c>
      <c r="B1268" s="9">
        <v>1.4333333333333333</v>
      </c>
    </row>
    <row r="1269" spans="1:6" x14ac:dyDescent="0.3">
      <c r="A1269" s="13">
        <v>44802</v>
      </c>
      <c r="D1269" s="9">
        <v>2</v>
      </c>
      <c r="F1269" s="9">
        <v>2</v>
      </c>
    </row>
    <row r="1270" spans="1:6" x14ac:dyDescent="0.3">
      <c r="A1270" s="13">
        <v>44803</v>
      </c>
      <c r="F1270" s="9">
        <v>0.73333333333333328</v>
      </c>
    </row>
    <row r="1271" spans="1:6" x14ac:dyDescent="0.3">
      <c r="A1271" s="13">
        <v>44804</v>
      </c>
      <c r="B1271" s="9">
        <v>0.38333333333333336</v>
      </c>
      <c r="C1271" s="9">
        <v>0.73333333333333328</v>
      </c>
      <c r="F1271" s="9">
        <v>1</v>
      </c>
    </row>
    <row r="1272" spans="1:6" x14ac:dyDescent="0.3">
      <c r="A1272" s="13">
        <v>44805</v>
      </c>
    </row>
    <row r="1273" spans="1:6" x14ac:dyDescent="0.3">
      <c r="A1273" s="13">
        <v>44806</v>
      </c>
    </row>
    <row r="1274" spans="1:6" x14ac:dyDescent="0.3">
      <c r="A1274" s="13">
        <v>44807</v>
      </c>
      <c r="B1274" s="9">
        <v>2</v>
      </c>
      <c r="C1274" s="9">
        <v>0.33333333333333331</v>
      </c>
    </row>
    <row r="1275" spans="1:6" x14ac:dyDescent="0.3">
      <c r="A1275" s="13">
        <v>44808</v>
      </c>
      <c r="B1275" s="9">
        <v>0.56666666666666665</v>
      </c>
      <c r="F1275" s="9">
        <v>0.11666666666666667</v>
      </c>
    </row>
    <row r="1276" spans="1:6" x14ac:dyDescent="0.3">
      <c r="A1276" s="13">
        <v>44809</v>
      </c>
      <c r="B1276" s="9">
        <v>2</v>
      </c>
    </row>
    <row r="1277" spans="1:6" x14ac:dyDescent="0.3">
      <c r="A1277" s="13">
        <v>44810</v>
      </c>
      <c r="B1277" s="9">
        <v>0.48333333333333334</v>
      </c>
      <c r="C1277" s="9">
        <v>3.2166666666666668</v>
      </c>
      <c r="F1277" s="9">
        <v>2.5499999999999998</v>
      </c>
    </row>
    <row r="1278" spans="1:6" x14ac:dyDescent="0.3">
      <c r="A1278" s="13">
        <v>44811</v>
      </c>
      <c r="B1278" s="9">
        <v>0.25</v>
      </c>
      <c r="F1278" s="9">
        <v>0.33333333333333331</v>
      </c>
    </row>
    <row r="1279" spans="1:6" x14ac:dyDescent="0.3">
      <c r="A1279" s="13">
        <v>44812</v>
      </c>
      <c r="B1279" s="9">
        <v>0.31666666666666665</v>
      </c>
      <c r="C1279" s="9">
        <v>0.53333333333333333</v>
      </c>
      <c r="F1279" s="9">
        <v>0.18333333333333332</v>
      </c>
    </row>
    <row r="1280" spans="1:6" x14ac:dyDescent="0.3">
      <c r="A1280" s="13">
        <v>44813</v>
      </c>
    </row>
    <row r="1281" spans="1:6" x14ac:dyDescent="0.3">
      <c r="A1281" s="13">
        <v>44814</v>
      </c>
    </row>
    <row r="1282" spans="1:6" x14ac:dyDescent="0.3">
      <c r="A1282" s="13">
        <v>44815</v>
      </c>
      <c r="B1282" s="9">
        <v>0.3</v>
      </c>
      <c r="F1282" s="9">
        <v>0.71666666666666667</v>
      </c>
    </row>
    <row r="1283" spans="1:6" x14ac:dyDescent="0.3">
      <c r="A1283" s="13">
        <v>44816</v>
      </c>
      <c r="B1283" s="9">
        <v>0.36666666666666664</v>
      </c>
      <c r="D1283" s="9">
        <v>0.35</v>
      </c>
      <c r="F1283" s="9">
        <v>0.1</v>
      </c>
    </row>
    <row r="1284" spans="1:6" x14ac:dyDescent="0.3">
      <c r="A1284" s="13">
        <v>44817</v>
      </c>
      <c r="B1284" s="9">
        <v>1.05</v>
      </c>
      <c r="F1284" s="9">
        <v>0.98333333333333328</v>
      </c>
    </row>
    <row r="1285" spans="1:6" x14ac:dyDescent="0.3">
      <c r="A1285" s="13">
        <v>44818</v>
      </c>
      <c r="B1285" s="9">
        <v>0.75</v>
      </c>
      <c r="C1285" s="9">
        <v>0.5</v>
      </c>
      <c r="F1285" s="9">
        <v>1.6833333333333333</v>
      </c>
    </row>
    <row r="1286" spans="1:6" x14ac:dyDescent="0.3">
      <c r="A1286" s="13">
        <v>44819</v>
      </c>
      <c r="B1286" s="9">
        <v>1.5</v>
      </c>
      <c r="F1286" s="9">
        <v>1.5</v>
      </c>
    </row>
    <row r="1287" spans="1:6" x14ac:dyDescent="0.3">
      <c r="A1287" s="13">
        <v>44820</v>
      </c>
      <c r="C1287" s="9">
        <v>0.13333333333333333</v>
      </c>
    </row>
    <row r="1288" spans="1:6" x14ac:dyDescent="0.3">
      <c r="A1288" s="13">
        <v>44821</v>
      </c>
      <c r="B1288" s="9">
        <v>2</v>
      </c>
      <c r="D1288" s="9">
        <v>0.75</v>
      </c>
    </row>
    <row r="1289" spans="1:6" x14ac:dyDescent="0.3">
      <c r="A1289" s="13">
        <v>44822</v>
      </c>
      <c r="B1289" s="9">
        <v>0.75</v>
      </c>
      <c r="D1289" s="9">
        <v>0.45</v>
      </c>
    </row>
    <row r="1290" spans="1:6" x14ac:dyDescent="0.3">
      <c r="A1290" s="13">
        <v>44823</v>
      </c>
      <c r="B1290" s="9">
        <v>0.31666666666666665</v>
      </c>
    </row>
    <row r="1291" spans="1:6" x14ac:dyDescent="0.3">
      <c r="A1291" s="13">
        <v>44824</v>
      </c>
      <c r="B1291" s="9">
        <v>2</v>
      </c>
      <c r="D1291" s="9">
        <v>0.75</v>
      </c>
    </row>
    <row r="1292" spans="1:6" x14ac:dyDescent="0.3">
      <c r="A1292" s="13">
        <v>44825</v>
      </c>
      <c r="B1292" s="9">
        <v>0.33333333333333331</v>
      </c>
      <c r="C1292" s="9">
        <v>0.43333333333333335</v>
      </c>
    </row>
    <row r="1293" spans="1:6" x14ac:dyDescent="0.3">
      <c r="A1293" s="13">
        <v>44826</v>
      </c>
      <c r="B1293" s="9">
        <v>0.76666666666666672</v>
      </c>
    </row>
    <row r="1294" spans="1:6" x14ac:dyDescent="0.3">
      <c r="A1294" s="13">
        <v>44827</v>
      </c>
      <c r="B1294" s="9">
        <v>2</v>
      </c>
      <c r="D1294" s="9">
        <v>2</v>
      </c>
    </row>
    <row r="1295" spans="1:6" x14ac:dyDescent="0.3">
      <c r="A1295" s="13">
        <v>44828</v>
      </c>
      <c r="B1295" s="9">
        <v>2</v>
      </c>
      <c r="C1295" s="9">
        <v>2</v>
      </c>
    </row>
    <row r="1296" spans="1:6" x14ac:dyDescent="0.3">
      <c r="A1296" s="13">
        <v>44829</v>
      </c>
      <c r="B1296" s="9">
        <v>2</v>
      </c>
      <c r="D1296" s="9">
        <v>0.75</v>
      </c>
      <c r="F1296" s="9">
        <v>0.75</v>
      </c>
    </row>
    <row r="1297" spans="1:6" x14ac:dyDescent="0.3">
      <c r="A1297" s="13">
        <v>44830</v>
      </c>
      <c r="B1297" s="9">
        <v>0.75</v>
      </c>
      <c r="D1297" s="9">
        <v>2</v>
      </c>
      <c r="F1297" s="9">
        <v>2</v>
      </c>
    </row>
    <row r="1298" spans="1:6" x14ac:dyDescent="0.3">
      <c r="A1298" s="13">
        <v>44831</v>
      </c>
    </row>
    <row r="1299" spans="1:6" x14ac:dyDescent="0.3">
      <c r="A1299" s="13">
        <v>44832</v>
      </c>
      <c r="B1299" s="9">
        <v>0.43333333333333335</v>
      </c>
      <c r="F1299" s="9">
        <v>0.25</v>
      </c>
    </row>
    <row r="1300" spans="1:6" x14ac:dyDescent="0.3">
      <c r="A1300" s="13">
        <v>44833</v>
      </c>
      <c r="C1300" s="9">
        <v>1.1666666666666667</v>
      </c>
    </row>
    <row r="1301" spans="1:6" x14ac:dyDescent="0.3">
      <c r="A1301" s="13">
        <v>44834</v>
      </c>
      <c r="B1301" s="9">
        <v>0.23333333333333334</v>
      </c>
      <c r="C1301" s="9">
        <v>0.5</v>
      </c>
      <c r="D1301" s="9">
        <v>2</v>
      </c>
      <c r="F1301" s="9">
        <v>0.41666666666666669</v>
      </c>
    </row>
    <row r="1302" spans="1:6" x14ac:dyDescent="0.3">
      <c r="A1302" s="13">
        <v>44835</v>
      </c>
      <c r="B1302" s="9">
        <v>0.28333333333333333</v>
      </c>
    </row>
    <row r="1303" spans="1:6" x14ac:dyDescent="0.3">
      <c r="A1303" s="13">
        <v>44836</v>
      </c>
      <c r="B1303" s="9">
        <v>0.26666666666666666</v>
      </c>
      <c r="C1303" s="9">
        <v>0.3</v>
      </c>
    </row>
    <row r="1304" spans="1:6" x14ac:dyDescent="0.3">
      <c r="A1304" s="13">
        <v>44837</v>
      </c>
      <c r="B1304" s="9">
        <v>0.78333333333333333</v>
      </c>
      <c r="C1304" s="9">
        <v>0.21666666666666667</v>
      </c>
      <c r="F1304" s="9">
        <v>1.05</v>
      </c>
    </row>
    <row r="1305" spans="1:6" x14ac:dyDescent="0.3">
      <c r="A1305" s="13">
        <v>44838</v>
      </c>
      <c r="B1305" s="9">
        <v>0.2</v>
      </c>
    </row>
    <row r="1306" spans="1:6" x14ac:dyDescent="0.3">
      <c r="A1306" s="13">
        <v>44839</v>
      </c>
      <c r="B1306" s="9">
        <v>0.66666666666666663</v>
      </c>
    </row>
    <row r="1307" spans="1:6" x14ac:dyDescent="0.3">
      <c r="A1307" s="13">
        <v>44840</v>
      </c>
      <c r="B1307" s="9">
        <v>0.68333333333333335</v>
      </c>
      <c r="C1307" s="9">
        <v>0.26666666666666666</v>
      </c>
      <c r="F1307" s="9">
        <v>1.2</v>
      </c>
    </row>
    <row r="1308" spans="1:6" x14ac:dyDescent="0.3">
      <c r="A1308" s="13">
        <v>44841</v>
      </c>
      <c r="B1308" s="9">
        <v>0.75</v>
      </c>
      <c r="D1308" s="9">
        <v>0.75</v>
      </c>
      <c r="F1308" s="9">
        <v>0.75</v>
      </c>
    </row>
    <row r="1309" spans="1:6" x14ac:dyDescent="0.3">
      <c r="A1309" s="13">
        <v>44842</v>
      </c>
      <c r="C1309" s="9">
        <v>0.23333333333333334</v>
      </c>
    </row>
    <row r="1310" spans="1:6" x14ac:dyDescent="0.3">
      <c r="A1310" s="13">
        <v>44843</v>
      </c>
      <c r="B1310" s="9">
        <v>0.75</v>
      </c>
      <c r="C1310" s="9">
        <v>0.18333333333333332</v>
      </c>
      <c r="F1310" s="9">
        <v>0.3</v>
      </c>
    </row>
    <row r="1311" spans="1:6" x14ac:dyDescent="0.3">
      <c r="A1311" s="13">
        <v>44844</v>
      </c>
      <c r="B1311" s="9">
        <v>0.46666666666666667</v>
      </c>
      <c r="C1311" s="9">
        <v>0.2</v>
      </c>
      <c r="F1311" s="9">
        <v>0.9</v>
      </c>
    </row>
    <row r="1312" spans="1:6" x14ac:dyDescent="0.3">
      <c r="A1312" s="13">
        <v>44845</v>
      </c>
      <c r="B1312" s="9">
        <v>0.45</v>
      </c>
      <c r="F1312" s="9">
        <v>1.05</v>
      </c>
    </row>
    <row r="1313" spans="1:6" x14ac:dyDescent="0.3">
      <c r="A1313" s="13">
        <v>44846</v>
      </c>
      <c r="B1313" s="9">
        <v>1.5</v>
      </c>
      <c r="C1313" s="9">
        <v>0.48333333333333334</v>
      </c>
      <c r="F1313" s="9">
        <v>0.5</v>
      </c>
    </row>
    <row r="1314" spans="1:6" x14ac:dyDescent="0.3">
      <c r="A1314" s="13">
        <v>44847</v>
      </c>
    </row>
    <row r="1315" spans="1:6" x14ac:dyDescent="0.3">
      <c r="A1315" s="13">
        <v>44848</v>
      </c>
    </row>
    <row r="1316" spans="1:6" x14ac:dyDescent="0.3">
      <c r="A1316" s="13">
        <v>44849</v>
      </c>
      <c r="F1316" s="9">
        <v>0.3</v>
      </c>
    </row>
    <row r="1317" spans="1:6" x14ac:dyDescent="0.3">
      <c r="A1317" s="13">
        <v>44850</v>
      </c>
      <c r="B1317" s="9">
        <v>0.4</v>
      </c>
      <c r="C1317" s="9">
        <v>0.46666666666666667</v>
      </c>
      <c r="F1317" s="9">
        <v>0.91666666666666663</v>
      </c>
    </row>
    <row r="1318" spans="1:6" x14ac:dyDescent="0.3">
      <c r="A1318" s="13">
        <v>44851</v>
      </c>
    </row>
    <row r="1319" spans="1:6" x14ac:dyDescent="0.3">
      <c r="A1319" s="13">
        <v>44852</v>
      </c>
      <c r="B1319" s="9">
        <v>0.3</v>
      </c>
    </row>
    <row r="1320" spans="1:6" x14ac:dyDescent="0.3">
      <c r="A1320" s="13">
        <v>44853</v>
      </c>
      <c r="B1320" s="9">
        <v>0.31666666666666665</v>
      </c>
    </row>
    <row r="1321" spans="1:6" x14ac:dyDescent="0.3">
      <c r="A1321" s="13">
        <v>44854</v>
      </c>
    </row>
    <row r="1322" spans="1:6" x14ac:dyDescent="0.3">
      <c r="A1322" s="13">
        <v>44855</v>
      </c>
    </row>
    <row r="1323" spans="1:6" x14ac:dyDescent="0.3">
      <c r="A1323" s="13">
        <v>44856</v>
      </c>
    </row>
    <row r="1324" spans="1:6" x14ac:dyDescent="0.3">
      <c r="A1324" s="13">
        <v>44857</v>
      </c>
      <c r="B1324" s="9">
        <v>0.73333333333333328</v>
      </c>
    </row>
    <row r="1325" spans="1:6" x14ac:dyDescent="0.3">
      <c r="A1325" s="13">
        <v>44858</v>
      </c>
    </row>
    <row r="1326" spans="1:6" x14ac:dyDescent="0.3">
      <c r="A1326" s="13">
        <v>44859</v>
      </c>
      <c r="B1326" s="9">
        <v>0.16666666666666666</v>
      </c>
      <c r="C1326" s="9">
        <v>0.15</v>
      </c>
      <c r="F1326" s="9">
        <v>0.7</v>
      </c>
    </row>
    <row r="1327" spans="1:6" x14ac:dyDescent="0.3">
      <c r="A1327" s="13">
        <v>44860</v>
      </c>
      <c r="B1327" s="9">
        <v>0.26666666666666666</v>
      </c>
    </row>
    <row r="1328" spans="1:6" x14ac:dyDescent="0.3">
      <c r="A1328" s="13">
        <v>44861</v>
      </c>
    </row>
    <row r="1329" spans="1:6" x14ac:dyDescent="0.3">
      <c r="A1329" s="13">
        <v>44862</v>
      </c>
    </row>
    <row r="1330" spans="1:6" x14ac:dyDescent="0.3">
      <c r="A1330" s="13">
        <v>44863</v>
      </c>
    </row>
    <row r="1331" spans="1:6" x14ac:dyDescent="0.3">
      <c r="A1331" s="13">
        <v>44864</v>
      </c>
    </row>
    <row r="1332" spans="1:6" x14ac:dyDescent="0.3">
      <c r="A1332" s="13">
        <v>44865</v>
      </c>
      <c r="B1332" s="9">
        <v>0.7</v>
      </c>
      <c r="F1332" s="9">
        <v>0.55000000000000004</v>
      </c>
    </row>
    <row r="1333" spans="1:6" x14ac:dyDescent="0.3">
      <c r="A1333" s="13">
        <v>44866</v>
      </c>
      <c r="F1333" s="9">
        <v>0.96666666666666667</v>
      </c>
    </row>
    <row r="1334" spans="1:6" x14ac:dyDescent="0.3">
      <c r="A1334" s="13">
        <v>44867</v>
      </c>
    </row>
    <row r="1335" spans="1:6" x14ac:dyDescent="0.3">
      <c r="A1335" s="13">
        <v>44868</v>
      </c>
    </row>
    <row r="1336" spans="1:6" x14ac:dyDescent="0.3">
      <c r="A1336" s="13">
        <v>44869</v>
      </c>
    </row>
    <row r="1337" spans="1:6" x14ac:dyDescent="0.3">
      <c r="A1337" s="13">
        <v>44870</v>
      </c>
      <c r="B1337" s="9">
        <v>0.66666666666666663</v>
      </c>
    </row>
    <row r="1338" spans="1:6" x14ac:dyDescent="0.3">
      <c r="A1338" s="13">
        <v>44871</v>
      </c>
      <c r="B1338" s="9">
        <v>0.41666666666666669</v>
      </c>
    </row>
    <row r="1339" spans="1:6" x14ac:dyDescent="0.3">
      <c r="A1339" s="13">
        <v>44872</v>
      </c>
      <c r="C1339" s="9">
        <v>0.26666666666666666</v>
      </c>
      <c r="F1339" s="9">
        <v>1.1333333333333333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Cieslak, Olga</cp:lastModifiedBy>
  <dcterms:created xsi:type="dcterms:W3CDTF">2022-11-08T17:11:24Z</dcterms:created>
  <dcterms:modified xsi:type="dcterms:W3CDTF">2022-11-08T17:24:12Z</dcterms:modified>
</cp:coreProperties>
</file>