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Olga Perski\Local Documents\r_repositories\EMA_smoking_lapse_review\EMA_smoking_lapse_review\data\"/>
    </mc:Choice>
  </mc:AlternateContent>
  <xr:revisionPtr revIDLastSave="0" documentId="13_ncr:1_{108B8978-7A47-40FB-BCDF-95A88355FEB7}" xr6:coauthVersionLast="47" xr6:coauthVersionMax="47" xr10:uidLastSave="{00000000-0000-0000-0000-000000000000}"/>
  <bookViews>
    <workbookView xWindow="2280" yWindow="405" windowWidth="26160" windowHeight="15105" activeTab="5" xr2:uid="{00000000-000D-0000-FFFF-FFFF00000000}"/>
  </bookViews>
  <sheets>
    <sheet name="updated_search_descriptives_cle" sheetId="2" r:id="rId1"/>
    <sheet name="additional_descriptives" sheetId="3" r:id="rId2"/>
    <sheet name="lapse_coding" sheetId="4" r:id="rId3"/>
    <sheet name="relapse_coding" sheetId="5" r:id="rId4"/>
    <sheet name="theory_coding" sheetId="6" r:id="rId5"/>
    <sheet name="meta_analysis_clean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00" i="8" l="1"/>
  <c r="AR100" i="8"/>
  <c r="AS99" i="8"/>
  <c r="AR99" i="8"/>
  <c r="AS98" i="8"/>
  <c r="AR98" i="8"/>
  <c r="AS93" i="8"/>
  <c r="AS90" i="8"/>
  <c r="AR90" i="8"/>
  <c r="AS89" i="8"/>
  <c r="AR89" i="8"/>
  <c r="AS88" i="8"/>
  <c r="AR88" i="8"/>
  <c r="AS78" i="8"/>
  <c r="AR78" i="8"/>
  <c r="AS77" i="8"/>
  <c r="AR77" i="8"/>
  <c r="AS76" i="8"/>
  <c r="AR76" i="8"/>
  <c r="AS75" i="8"/>
  <c r="AR75" i="8"/>
  <c r="AS74" i="8"/>
  <c r="AR74" i="8"/>
  <c r="AS73" i="8"/>
  <c r="AR73" i="8"/>
  <c r="AS66" i="8"/>
  <c r="AR66" i="8"/>
  <c r="AS65" i="8"/>
  <c r="AR65" i="8"/>
  <c r="AS64" i="8"/>
  <c r="AR64" i="8"/>
  <c r="AS63" i="8"/>
  <c r="AR63" i="8"/>
  <c r="AS58" i="8"/>
  <c r="AR58" i="8"/>
  <c r="AS57" i="8"/>
  <c r="AR57" i="8"/>
  <c r="AS56" i="8"/>
  <c r="AR56" i="8"/>
  <c r="AS55" i="8"/>
  <c r="AR55" i="8"/>
  <c r="AS42" i="8"/>
  <c r="AR42" i="8"/>
  <c r="AS41" i="8"/>
  <c r="AR41" i="8"/>
  <c r="AS40" i="8"/>
  <c r="AR40" i="8"/>
  <c r="AS38" i="8"/>
  <c r="AR38" i="8"/>
  <c r="AS37" i="8"/>
  <c r="AR37" i="8"/>
  <c r="AS26" i="8"/>
  <c r="AS25" i="8"/>
  <c r="AS24" i="8"/>
  <c r="AS23" i="8"/>
  <c r="AS22" i="8"/>
  <c r="AS21" i="8"/>
  <c r="AS20" i="8"/>
  <c r="AS19" i="8"/>
  <c r="AS18" i="8"/>
  <c r="AS17" i="8"/>
  <c r="AS16" i="8"/>
</calcChain>
</file>

<file path=xl/sharedStrings.xml><?xml version="1.0" encoding="utf-8"?>
<sst xmlns="http://schemas.openxmlformats.org/spreadsheetml/2006/main" count="3342" uniqueCount="757">
  <si>
    <t>id</t>
  </si>
  <si>
    <t>author</t>
  </si>
  <si>
    <t>year</t>
  </si>
  <si>
    <t>funder</t>
  </si>
  <si>
    <t>journal</t>
  </si>
  <si>
    <t>doi</t>
  </si>
  <si>
    <t>behaviour1</t>
  </si>
  <si>
    <t>behaviour1_specifics</t>
  </si>
  <si>
    <t>country</t>
  </si>
  <si>
    <t>sample_size_consented</t>
  </si>
  <si>
    <t>sample_size_analytic_sample</t>
  </si>
  <si>
    <t>mean_age</t>
  </si>
  <si>
    <t>sd</t>
  </si>
  <si>
    <t>median_age</t>
  </si>
  <si>
    <t>range</t>
  </si>
  <si>
    <t>female_sex_percentage</t>
  </si>
  <si>
    <t>ethnicity_white_percentage</t>
  </si>
  <si>
    <t>education_university_percentage</t>
  </si>
  <si>
    <t>population_type</t>
  </si>
  <si>
    <t>population_type_other</t>
  </si>
  <si>
    <t>EMA_study_type</t>
  </si>
  <si>
    <t>EMA_intervention_level</t>
  </si>
  <si>
    <t>burst_design</t>
  </si>
  <si>
    <t>own_device_EMA</t>
  </si>
  <si>
    <t>EMA_delivery_mode</t>
  </si>
  <si>
    <t>study_duration_days</t>
  </si>
  <si>
    <t>incentive_schedule</t>
  </si>
  <si>
    <t>description_incentive_schedule</t>
  </si>
  <si>
    <t>percentage_adherence_EMA_general</t>
  </si>
  <si>
    <t>percentage_adherence_EMA_beh</t>
  </si>
  <si>
    <t>percentage_adherence_EMA_psych</t>
  </si>
  <si>
    <t>predictors_adherence</t>
  </si>
  <si>
    <t>adherence_cutoff</t>
  </si>
  <si>
    <t>minimum_threshold_adherence</t>
  </si>
  <si>
    <t>quality1</t>
  </si>
  <si>
    <t>quality2</t>
  </si>
  <si>
    <t>quality3</t>
  </si>
  <si>
    <t>quality4</t>
  </si>
  <si>
    <t>quality5</t>
  </si>
  <si>
    <t>S_measurement_type</t>
  </si>
  <si>
    <t>S_EMA_method</t>
  </si>
  <si>
    <t>S_EMA_frequency</t>
  </si>
  <si>
    <t>S_psych_1</t>
  </si>
  <si>
    <t>S_psych_1_measure</t>
  </si>
  <si>
    <t>S_psych_1_validated</t>
  </si>
  <si>
    <t>S_psych_1_frequency</t>
  </si>
  <si>
    <t>S_psych_2</t>
  </si>
  <si>
    <t>S_psych_2_measure</t>
  </si>
  <si>
    <t>S_psych_2_validated</t>
  </si>
  <si>
    <t>S_psych_2_frequency</t>
  </si>
  <si>
    <t>S_psych_3</t>
  </si>
  <si>
    <t>S_psych_3_measure</t>
  </si>
  <si>
    <t>S_psych_3_validated</t>
  </si>
  <si>
    <t>S_psych_3_frequency</t>
  </si>
  <si>
    <t>Chakraborti</t>
  </si>
  <si>
    <t>Nicotine and Tobacco Research</t>
  </si>
  <si>
    <t>https://dx.doi.org/10.1093/ntr/ntac068</t>
  </si>
  <si>
    <t>Smoking</t>
  </si>
  <si>
    <t>United States</t>
  </si>
  <si>
    <t>yes</t>
  </si>
  <si>
    <t>NR</t>
  </si>
  <si>
    <t>other</t>
  </si>
  <si>
    <t>smokers who were motivated to quit smoking</t>
  </si>
  <si>
    <t>Interventional</t>
  </si>
  <si>
    <t>Between-person (group-level)</t>
  </si>
  <si>
    <t>no</t>
  </si>
  <si>
    <t>NA</t>
  </si>
  <si>
    <t>Strong</t>
  </si>
  <si>
    <t>Weak</t>
  </si>
  <si>
    <t>Self-report</t>
  </si>
  <si>
    <t>Multiple</t>
  </si>
  <si>
    <t>Multiple times per day</t>
  </si>
  <si>
    <t>Single item</t>
  </si>
  <si>
    <t>Precedent</t>
  </si>
  <si>
    <t>No</t>
  </si>
  <si>
    <t>Liang</t>
  </si>
  <si>
    <t>Psychological methods</t>
  </si>
  <si>
    <t>https://dx.doi.org/10.1037/met0000433</t>
  </si>
  <si>
    <t>smoking</t>
  </si>
  <si>
    <t>urge</t>
  </si>
  <si>
    <t>self-report</t>
  </si>
  <si>
    <t>self-efficacy</t>
  </si>
  <si>
    <t>Schultz</t>
  </si>
  <si>
    <t>J Psychopathol Clin Sci</t>
  </si>
  <si>
    <t>https://dx.doi.org/10.1037/abn0000702</t>
  </si>
  <si>
    <t>General population</t>
  </si>
  <si>
    <t>smokers motivated to quit, who made a quit attempt.</t>
  </si>
  <si>
    <t>Mobile phone - SMS</t>
  </si>
  <si>
    <t>$20/hour for study visits, $0.50/EMA self-report they completed, and a $50 bonus for completing &gt;90% of all reports. Participants also received a free 8-week supply of combination NRT</t>
  </si>
  <si>
    <t xml:space="preserve"> ≥8 post-quit EMAs</t>
  </si>
  <si>
    <t>Moderate</t>
  </si>
  <si>
    <t>stressful event intensitty</t>
  </si>
  <si>
    <t>Vinci</t>
  </si>
  <si>
    <t>Health Psychology</t>
  </si>
  <si>
    <t>https://dx.doi.org/10.1037/hea0001093</t>
  </si>
  <si>
    <t>racial/ethic minority population. Mexican-American</t>
  </si>
  <si>
    <t>Yes</t>
  </si>
  <si>
    <t>perceived discrimination</t>
  </si>
  <si>
    <t>Multiple items</t>
  </si>
  <si>
    <t>multilevel structural equation model</t>
  </si>
  <si>
    <t>Majmundar</t>
  </si>
  <si>
    <t>International Journal of Behavioral Medicine</t>
  </si>
  <si>
    <t>https://dx.doi.org/10.1007/s12529-020-09893-6</t>
  </si>
  <si>
    <t>18-25</t>
  </si>
  <si>
    <t>asian-american young smokers</t>
  </si>
  <si>
    <t>Mobile phone - app</t>
  </si>
  <si>
    <t xml:space="preserve">implementation intention acknowedgement </t>
  </si>
  <si>
    <t>Shiffman</t>
  </si>
  <si>
    <t>NIDA</t>
  </si>
  <si>
    <t>https://dx.doi.org/10.1037/0021-843X.106.1.104</t>
  </si>
  <si>
    <t>smokers who quit smoking for at least 24 hours enrolled in a cessation clinic</t>
  </si>
  <si>
    <t>urge intensity</t>
  </si>
  <si>
    <t>funder_1</t>
  </si>
  <si>
    <t>funder_2</t>
  </si>
  <si>
    <t>research</t>
  </si>
  <si>
    <t>S_lapse (binary)</t>
  </si>
  <si>
    <t>Not reported</t>
  </si>
  <si>
    <t>craving, negative mood, cessation fatigue</t>
  </si>
  <si>
    <t>motivation and goals</t>
  </si>
  <si>
    <t>negative feeling states</t>
  </si>
  <si>
    <t>charity</t>
  </si>
  <si>
    <t>Other</t>
  </si>
  <si>
    <t>beliefs about capabilities</t>
  </si>
  <si>
    <t>All</t>
  </si>
  <si>
    <t>Observational</t>
  </si>
  <si>
    <t>Not applicable</t>
  </si>
  <si>
    <t>None</t>
  </si>
  <si>
    <t>Handheld device</t>
  </si>
  <si>
    <t>Participants were compensated for attending the assessment visits and for completing the EMA procedures</t>
  </si>
  <si>
    <t>Within-person (individual-level)</t>
  </si>
  <si>
    <t>Some</t>
  </si>
  <si>
    <t>behavioural regulation</t>
  </si>
  <si>
    <t>Flat payment based on study completion</t>
  </si>
  <si>
    <t>study_nr</t>
  </si>
  <si>
    <t>pre_reg</t>
  </si>
  <si>
    <t>open_data</t>
  </si>
  <si>
    <t>mean_cpd</t>
  </si>
  <si>
    <t>mean_nr_quit_attempts</t>
  </si>
  <si>
    <t>cessation_support_beh</t>
  </si>
  <si>
    <t>cessation_support_pharm</t>
  </si>
  <si>
    <t>Allen</t>
  </si>
  <si>
    <t>National Institute on Drug Abuse</t>
  </si>
  <si>
    <t>http://dx.doi.org/10.1080/14622200701705076</t>
  </si>
  <si>
    <t>Bold</t>
  </si>
  <si>
    <t>Drug and Alcohol Dependence</t>
  </si>
  <si>
    <t>http://dx.doi.org/10.1016/j.drugalcdep.2015.10.024</t>
  </si>
  <si>
    <t>Psychological Assessment</t>
  </si>
  <si>
    <t>http://dx.doi.org/10.1037/pas0000305</t>
  </si>
  <si>
    <t>Bolman</t>
  </si>
  <si>
    <t>Journal of Addiction Medicine</t>
  </si>
  <si>
    <t>http://dx.doi.org/10.1097/ADM.0000000000000365</t>
  </si>
  <si>
    <t>Brodbeck</t>
  </si>
  <si>
    <t>Swiss National Science Foundation</t>
  </si>
  <si>
    <t>Addictive Behaviors</t>
  </si>
  <si>
    <t>http://dx.doi.org/10.1016/j.addbeh.2013.02.001</t>
  </si>
  <si>
    <t>Addiction (Abingdon, England)</t>
  </si>
  <si>
    <t>http://dx.doi.org/10.1111/add.12563</t>
  </si>
  <si>
    <t>Businelle</t>
  </si>
  <si>
    <t>American Cancer Society</t>
  </si>
  <si>
    <t>Journal of medical Internet research</t>
  </si>
  <si>
    <t>http://doi.org/10.2196/jmir.6307</t>
  </si>
  <si>
    <t>Cambron</t>
  </si>
  <si>
    <t>http://dx.doi.org/10.1037/hea0000797</t>
  </si>
  <si>
    <t>National Cancer Institute; Huntsman Cancer Foundation</t>
  </si>
  <si>
    <t>Annals of behavioral medicine : a publication of the Society of Behavioral Medicine</t>
  </si>
  <si>
    <t>http://dx.doi.org/10.1093/abm/kaz034</t>
  </si>
  <si>
    <t>Catley</t>
  </si>
  <si>
    <t>Psychology of Addictive Behaviors</t>
  </si>
  <si>
    <t>http://dx.doi.org/10.1037/0893-164X.14.1.73</t>
  </si>
  <si>
    <t>Cofta-Woerpel</t>
  </si>
  <si>
    <t>National Cancer Institute</t>
  </si>
  <si>
    <t>Journal of Abnormal Psychology</t>
  </si>
  <si>
    <t>http://dx.doi.org/10.1037/a0023755</t>
  </si>
  <si>
    <t>Dermody</t>
  </si>
  <si>
    <t>http://dx.doi.org/10.1016/j.addbeh.2019.106192</t>
  </si>
  <si>
    <t>Derrick</t>
  </si>
  <si>
    <t>NIDA; NIAAA</t>
  </si>
  <si>
    <t>http://dx.doi.org/10.1016/j.addbeh.2018.01.026</t>
  </si>
  <si>
    <t>Etcheverry</t>
  </si>
  <si>
    <t>Health psychology : official journal of the Division of Health Psychology, American Psychological Association</t>
  </si>
  <si>
    <t>http://dx.doi.org/10.1037/hea0000338</t>
  </si>
  <si>
    <t>Ferguson</t>
  </si>
  <si>
    <t>National Institute on Drug Abuse; GlaxoSmithKline</t>
  </si>
  <si>
    <t>Journal of Consulting and Clinical Psychology</t>
  </si>
  <si>
    <t>http://dx.doi.org/10.1037/0022-006X.74.6.1153</t>
  </si>
  <si>
    <t>Ferguson &amp; Shiffman</t>
  </si>
  <si>
    <t>http://doi.org/10.1037/a0019367</t>
  </si>
  <si>
    <t>Gwaltney</t>
  </si>
  <si>
    <t>2005a</t>
  </si>
  <si>
    <t>http://dx.doi.org/10.1037/0021-843X.114.4.661</t>
  </si>
  <si>
    <t>2005b</t>
  </si>
  <si>
    <t>http://doi.org/10.1037/0021-843x.114.4.649</t>
  </si>
  <si>
    <t>National Institute on Drug Abuse; National Institutes of Health</t>
  </si>
  <si>
    <t>http://doi.org/10.1037//0022-006X.70.5.1140</t>
  </si>
  <si>
    <t>Kirchner</t>
  </si>
  <si>
    <t>NIH; Washington DC Department of Health</t>
  </si>
  <si>
    <t>American Journal of Preventive Medicine</t>
  </si>
  <si>
    <t>http://dx.doi.org/10.1016/j.amepre.2013.05.016</t>
  </si>
  <si>
    <t>Koslovsky</t>
  </si>
  <si>
    <t>University of Texas; NIH; Michael and Susan Dell Foundation; American Cancer Society</t>
  </si>
  <si>
    <t>http://dx.doi.org/10.1093/ntr/ntx225</t>
  </si>
  <si>
    <t>Lam</t>
  </si>
  <si>
    <t>National Cancer Institute; American Cancer Society</t>
  </si>
  <si>
    <t>http://dx.doi.org/10.1093/ntr/ntt190</t>
  </si>
  <si>
    <t>Langdon</t>
  </si>
  <si>
    <t>National Institute on Drug Abuse; National Institute of Mental Health</t>
  </si>
  <si>
    <t>http://dx.doi.org/10.1093/ntr/ntv253</t>
  </si>
  <si>
    <t>Liu</t>
  </si>
  <si>
    <t>NIH</t>
  </si>
  <si>
    <t>http://dx.doi.org/10.1016/j.drugalcdep.2013.07.025</t>
  </si>
  <si>
    <t>McCarthy</t>
  </si>
  <si>
    <t>National Cancer Institute; National Institute of Drug Abuse</t>
  </si>
  <si>
    <t>Addiction</t>
  </si>
  <si>
    <t>http://dx.doi.org/10.1111/j.1360-0443.2008.02275.x</t>
  </si>
  <si>
    <t>https://doi.org/10.1111/j.1360-0443.2010.03089.x</t>
  </si>
  <si>
    <t>https://doi.org/10.1037/0021-843X.115.3.454</t>
  </si>
  <si>
    <t>Messer</t>
  </si>
  <si>
    <t>http://dx.doi.org/10.1016/j.addbeh.2018.06.019</t>
  </si>
  <si>
    <t>Minami</t>
  </si>
  <si>
    <t>http://dx.doi.org/10.1111/add.13964</t>
  </si>
  <si>
    <t>National Cancer Institute; National Institute of Drug Abuse; GlaxoSmithKline</t>
  </si>
  <si>
    <t>http://dx.doi.org/10.1111/j.1360-0443.2010.03243.x</t>
  </si>
  <si>
    <t>http://dx.doi.org/10.1037/adb0000017</t>
  </si>
  <si>
    <t>http://dx.doi.org/10.1037/a0034445</t>
  </si>
  <si>
    <t>O'Connell</t>
  </si>
  <si>
    <t>Personality and Individual Differences</t>
  </si>
  <si>
    <t>http://dx.doi.org/10.1016/S0191-8869%2899%2900224-X</t>
  </si>
  <si>
    <t>National Institute of Nursing Research</t>
  </si>
  <si>
    <t>http://dx.doi.org/10.1037/0893-164X.16.2.150</t>
  </si>
  <si>
    <t>http://dx.doi.org/10.1037/0278-6133.26.1.77</t>
  </si>
  <si>
    <t>376a</t>
  </si>
  <si>
    <t>National Institute of Nursing Research; National Institute on Drug Abuse</t>
  </si>
  <si>
    <t>https://doi.org/10.1037/0893-164x.22.4.486</t>
  </si>
  <si>
    <t>376b</t>
  </si>
  <si>
    <t>377a</t>
  </si>
  <si>
    <t>http://dx.doi.org/10.1111/j.1360-0443.2010.03172.x</t>
  </si>
  <si>
    <t>377b</t>
  </si>
  <si>
    <t>Nicotine &amp; Tobacco Research</t>
  </si>
  <si>
    <t>https://doi.org/10.1080/14622200410001734049</t>
  </si>
  <si>
    <t>Peters</t>
  </si>
  <si>
    <t>https://doi.org/10.1093/ntr/ntp105</t>
  </si>
  <si>
    <t>http://dx.doi.org/10.1016/j.drugalcdep.2007.05.017</t>
  </si>
  <si>
    <t>http://dx.doi.org/10.1037/0021-843X.117.3.618</t>
  </si>
  <si>
    <t>http://dx.doi.org/10.1037/0022-006X.64.2.366</t>
  </si>
  <si>
    <t>Spears</t>
  </si>
  <si>
    <t>Huntsman Cancer Foundation; NIH</t>
  </si>
  <si>
    <t>http://dx.doi.org/10.1037/adb0000451</t>
  </si>
  <si>
    <t>Suchting</t>
  </si>
  <si>
    <t>University of Texas; American Cancer Society</t>
  </si>
  <si>
    <t>http://dx.doi.org/10.1093/ntr/ntx201</t>
  </si>
  <si>
    <t>Vasilenko</t>
  </si>
  <si>
    <t>National Institute on Drug Abuse; National Cancer Institute; National Center for Research Resources</t>
  </si>
  <si>
    <t>http://dx.doi.org/10.1093/ntr/ntt185</t>
  </si>
  <si>
    <t>http://dx.doi.org/10.1037/hea0000535</t>
  </si>
  <si>
    <t>Waring</t>
  </si>
  <si>
    <t>University of Texas; National Cancer Institute; Oklahoma Tobacco Settlement Endowment Trust</t>
  </si>
  <si>
    <t>http://dx.doi.org/10.1016/j.addbeh.2019.106107</t>
  </si>
  <si>
    <t>Yeh</t>
  </si>
  <si>
    <t>Experimental and Clinical Psychopharmacology</t>
  </si>
  <si>
    <t>http://dx.doi.org/10.1037/a0029725</t>
  </si>
  <si>
    <t>Buitenhuis</t>
  </si>
  <si>
    <t>https://dx.doi.org/10.1037/hea0000969</t>
  </si>
  <si>
    <t>10.1016/j.drugalcdep.2020.107840</t>
  </si>
  <si>
    <t>Hebert</t>
  </si>
  <si>
    <t>National Cancer Institute; NIDA; Oklahoma Tobacco Settlement Endowment Trust</t>
  </si>
  <si>
    <t>10.1016/j.drugalcdep.2020.108340</t>
  </si>
  <si>
    <t>Nakajima</t>
  </si>
  <si>
    <t>National Science Foundation; NIH; NIDA</t>
  </si>
  <si>
    <t>International Journal of Psychophysiology</t>
  </si>
  <si>
    <t>10.1016/j.ijpsycho.2020.11.005</t>
  </si>
  <si>
    <t>Potter</t>
  </si>
  <si>
    <t>National Cancer Institute; Huntsman Cancer Foundation; NIDA</t>
  </si>
  <si>
    <t>10.1037/hea0001036</t>
  </si>
  <si>
    <t>10.1111/add.15083</t>
  </si>
  <si>
    <t>Psychopharmacology</t>
  </si>
  <si>
    <t>10.1007/s00213-020-05539-3</t>
  </si>
  <si>
    <t>National Cancer Institute; Oklahoma Tobacco Settlement Endowment Trust</t>
  </si>
  <si>
    <t>NIDA; NIH</t>
  </si>
  <si>
    <t>NIH; Huntsman Cancer Foundation</t>
  </si>
  <si>
    <t>definition_lapse</t>
  </si>
  <si>
    <t>lapse_coding_final</t>
  </si>
  <si>
    <t>A single puff from a cigarette</t>
  </si>
  <si>
    <t>any smoking after the quit date</t>
  </si>
  <si>
    <t xml:space="preserve">Any smoking in the past 2 hours or since the last report </t>
  </si>
  <si>
    <t>any smoking since the last report</t>
  </si>
  <si>
    <t>Whether they smoked in the last 2 hours</t>
  </si>
  <si>
    <t>any smoking over a defined time frame</t>
  </si>
  <si>
    <t>Any smoking since the last beep</t>
  </si>
  <si>
    <t>Any smoking since filling out the last questionnaire</t>
  </si>
  <si>
    <t>Smoking even a puff after the quit date</t>
  </si>
  <si>
    <t>Whether they had smoked any cigarettes</t>
  </si>
  <si>
    <t>specific incident of smoking at any time during the quit attempt</t>
  </si>
  <si>
    <t>any time they smoked, even if it was just one puff</t>
  </si>
  <si>
    <t>individual instances of smoking</t>
  </si>
  <si>
    <t>discrete episodes of smoking</t>
  </si>
  <si>
    <t>a circumscribed smoking episode after complete abstinence</t>
  </si>
  <si>
    <t>any occasion of smoking, even if only a puff</t>
  </si>
  <si>
    <t>whether they had smoked in the preceding 2 hours</t>
  </si>
  <si>
    <t>isolated incidents of cigarette smoking</t>
  </si>
  <si>
    <t>episodes of smoking</t>
  </si>
  <si>
    <t>smoked after the quit date</t>
  </si>
  <si>
    <t>smoked post-quit</t>
  </si>
  <si>
    <t>episodes of smoking during an ongoing quit attempt</t>
  </si>
  <si>
    <t>any smoking (at least one cigarette) since the last report</t>
  </si>
  <si>
    <t>smoking at least one cigarette since the last report</t>
  </si>
  <si>
    <t>cigarette smoking 48 hours prior to the EMA reporting</t>
  </si>
  <si>
    <t>any puff from a cigarette after the target quit day</t>
  </si>
  <si>
    <t>smoking at least one cigarette since last report</t>
  </si>
  <si>
    <t>an episode during which any smoking occurred, even a puff</t>
  </si>
  <si>
    <t>episodes of smoking during a cessation attempt</t>
  </si>
  <si>
    <t>any smoking, even a puff</t>
  </si>
  <si>
    <t>episodes in which the participant smokes a cigarette</t>
  </si>
  <si>
    <t>smoke one puff of a cigarette</t>
  </si>
  <si>
    <t>when the participant started smoking</t>
  </si>
  <si>
    <t>smoking a cigarette on the quit day</t>
  </si>
  <si>
    <t>the number of cigarettes smoked since the last occasion</t>
  </si>
  <si>
    <t>smoking a cigarette</t>
  </si>
  <si>
    <t>the number of smoked cigarettes since the last EMA</t>
  </si>
  <si>
    <t>the number of cigarettes smoked since the last report</t>
  </si>
  <si>
    <t>whether they had smoked that day</t>
  </si>
  <si>
    <t>one puff of a cigarette or more</t>
  </si>
  <si>
    <t>smoked any cigarettes (even a puff)</t>
  </si>
  <si>
    <t>a smoking episode</t>
  </si>
  <si>
    <t>whether a participant smoked one or more times in the interval between two EMAs</t>
  </si>
  <si>
    <t>whether or not a subject reported smoking in the 4 hr prior to the current EMA</t>
  </si>
  <si>
    <t>the number of cigarettes smoked, dichotomised</t>
  </si>
  <si>
    <t>whether they had smoked any cigarettes</t>
  </si>
  <si>
    <t>whether they smoked</t>
  </si>
  <si>
    <t>definition_relapse</t>
  </si>
  <si>
    <t>relapse_coding_final</t>
  </si>
  <si>
    <t>Any smoking after the quit date</t>
  </si>
  <si>
    <t>≥5 cigarettes on 3-7 consecutive days</t>
  </si>
  <si>
    <t>threshold</t>
  </si>
  <si>
    <t>Abandonment of the abstinence goal</t>
  </si>
  <si>
    <t>stopped trying</t>
  </si>
  <si>
    <t>Return to regular smoking</t>
  </si>
  <si>
    <t>undefined regular smoking</t>
  </si>
  <si>
    <t>No longer trying to quit smoking</t>
  </si>
  <si>
    <t>Any smoking (i.e. even a puff) during the period indicated in the point prevalence abstinence measure</t>
  </si>
  <si>
    <t>Smoking at least 5 cigarettes per day for 3 consecutive days</t>
  </si>
  <si>
    <t>Five or more lapses at 21 days</t>
  </si>
  <si>
    <t>Smoking five cigarettes a day for 3 consecutive days</t>
  </si>
  <si>
    <t>No longer trying to refrain from use</t>
  </si>
  <si>
    <t>7 consecutive days of smoking</t>
  </si>
  <si>
    <t>≥5 cigarettes on 3 consecutive days</t>
  </si>
  <si>
    <t>≥5 cigarettes on 3 consecutive days or having a total of 30 lapses</t>
  </si>
  <si>
    <t>Falling back to smoking</t>
  </si>
  <si>
    <t>7 consecutive days of smoking (SRNT criterion; Piper et al., 2020)</t>
  </si>
  <si>
    <t>theoretical_underpinning</t>
  </si>
  <si>
    <t>theory_coding_final</t>
  </si>
  <si>
    <t>theory_informed_design</t>
  </si>
  <si>
    <t>theory_informed_vars_assessed</t>
  </si>
  <si>
    <t>theory_informed_EMA_freq_timing</t>
  </si>
  <si>
    <t>theory_informed_duration</t>
  </si>
  <si>
    <t>The cognitive-behavioural relapse model (Marlatt &amp; Gordon, 1985)</t>
  </si>
  <si>
    <t>relapse prevention theory</t>
  </si>
  <si>
    <t>The negative reinforcement model of drug addiction (Baker et al., 2004)</t>
  </si>
  <si>
    <t>negative reinforcement model</t>
  </si>
  <si>
    <t>The relapse prevention theory (Marlatt &amp; Donovan, 2005)</t>
  </si>
  <si>
    <t>The cognitive-behavioural relapse model by Marlatt and Gordon (1985)</t>
  </si>
  <si>
    <t>Witkiewitz and Marlatt’s (2004) dynamic model of relapse prevention</t>
  </si>
  <si>
    <t>The model of absentminded lapses (Tiffany, 1990)</t>
  </si>
  <si>
    <t>model of absentminded lapses</t>
  </si>
  <si>
    <t>Expectancy Violation Theory (Burgoon, 1995; Burgoon &amp; Hale, 1988)</t>
  </si>
  <si>
    <t>expectancy violation theory</t>
  </si>
  <si>
    <t>Attentional bias</t>
  </si>
  <si>
    <t>attentional bias theory</t>
  </si>
  <si>
    <t>Social-Learning Relapse Models (Shiffman, 1989)</t>
  </si>
  <si>
    <t>social learning theory</t>
  </si>
  <si>
    <t>Relapse models (Marlatt &amp; Gordon, 1985)</t>
  </si>
  <si>
    <t>The strength model of self-regulation (Piasecki et al., 2002)</t>
  </si>
  <si>
    <t>strength model of self-regulation</t>
  </si>
  <si>
    <t>Negative reinforcement models</t>
  </si>
  <si>
    <t>High-risk contexts (Shiffman et al., 1996)</t>
  </si>
  <si>
    <t>The modified negative reinforcement drug motivation model (Baker et al., 2004), the broaden-and-build model (Fredrickson, 2000; 2003), and the positive affect model (Wagner &amp; Ingersoll, 2008)</t>
  </si>
  <si>
    <t>Reversal theory (Smith &amp; Apter, 1975)</t>
  </si>
  <si>
    <t>reversal theory</t>
  </si>
  <si>
    <t>Anticipatory coping (e.g., stimulus control, symptom prevention, social support)</t>
  </si>
  <si>
    <t>Coping with temptations</t>
  </si>
  <si>
    <t>Resource depletion model of self-control (Muraven &amp; Baumeister, 2000)</t>
  </si>
  <si>
    <t>Classical (Pavlovian) conditioning</t>
  </si>
  <si>
    <t>classic conditioning</t>
  </si>
  <si>
    <t>Classic theories of addiction, which propose that people smoke for relief from conditioned and unconditioned NA states (Solomon &amp; Corbit, 1974; Wikler, 1948)</t>
  </si>
  <si>
    <t>The episodic model of relapse (Shiffman, 1989)</t>
  </si>
  <si>
    <t>episodic model of relapse</t>
  </si>
  <si>
    <t>The broaden-and-build model (Fredrickson, 2000; 2003) and the dynamic model of affect (Zautra et al., 2001)</t>
  </si>
  <si>
    <t>broaden-and-build theory of positive emotions</t>
  </si>
  <si>
    <t>The negative reinforcement model of drug motivation (Baker et al., 2004)</t>
  </si>
  <si>
    <t>Social cognitive models (e.g., Witkiewitz &amp; Marlatt, 2004)</t>
  </si>
  <si>
    <t>Marlatt and Gordon's (1985) relapse prevention model</t>
  </si>
  <si>
    <t>biopsychosocial model of perceived discrimination</t>
  </si>
  <si>
    <t>id_meta_analysis</t>
  </si>
  <si>
    <t>eligible</t>
  </si>
  <si>
    <t>comments_extractor_1</t>
  </si>
  <si>
    <t>comments_extractor_2</t>
  </si>
  <si>
    <t>outcome_type</t>
  </si>
  <si>
    <t>outcome_type_main_model</t>
  </si>
  <si>
    <t>outcome_type_comments</t>
  </si>
  <si>
    <t>outcome_unit_of_measurement</t>
  </si>
  <si>
    <t>outcome_assessment</t>
  </si>
  <si>
    <t>model_type</t>
  </si>
  <si>
    <t>model_complexity</t>
  </si>
  <si>
    <t>missing_treatment</t>
  </si>
  <si>
    <t>sample_size_analysis_between</t>
  </si>
  <si>
    <t>sample_size_analysis_within</t>
  </si>
  <si>
    <t>ema_psych_context_predictors_nr</t>
  </si>
  <si>
    <t>ema_psych_context_predictor</t>
  </si>
  <si>
    <t>ema_psych_context_predictor_coding</t>
  </si>
  <si>
    <t>ema_psych_context_predictor_time_resolution</t>
  </si>
  <si>
    <t>same_time_vs_lagged_within</t>
  </si>
  <si>
    <t>time_lag_unit</t>
  </si>
  <si>
    <t>time_lag_nr</t>
  </si>
  <si>
    <t>additional_within_vars_nr</t>
  </si>
  <si>
    <t>additional_within_vars</t>
  </si>
  <si>
    <t>time_vars_nr</t>
  </si>
  <si>
    <t>time_vars</t>
  </si>
  <si>
    <t>baseline_vars_nr</t>
  </si>
  <si>
    <t>baseline_vars</t>
  </si>
  <si>
    <t>interaction_terms_nr</t>
  </si>
  <si>
    <t>interaction_terms</t>
  </si>
  <si>
    <t>random_intercept_within</t>
  </si>
  <si>
    <t>random_slope_within</t>
  </si>
  <si>
    <t>centering_predictor</t>
  </si>
  <si>
    <t>mean_predictor_event</t>
  </si>
  <si>
    <t>sd_predictor_event</t>
  </si>
  <si>
    <t>mean_predictor_non_event</t>
  </si>
  <si>
    <t>sd_predictor_non_event</t>
  </si>
  <si>
    <t>within_AND_between_prediction</t>
  </si>
  <si>
    <t>es_id</t>
  </si>
  <si>
    <t>logOR_within</t>
  </si>
  <si>
    <t>logOR_SE_within</t>
  </si>
  <si>
    <t>4_1</t>
  </si>
  <si>
    <t>not suited for meta-analysis</t>
  </si>
  <si>
    <t>relapse at any timepoint within 30 days of quit date</t>
  </si>
  <si>
    <t>46_1</t>
  </si>
  <si>
    <t>extracted effect sizes capture temptation vs. smoking episodes</t>
  </si>
  <si>
    <t>mutlinomial outcome distribution (temptation vs. abstinent; smoking vs. temptation)</t>
  </si>
  <si>
    <t>multinomial hierarchical model</t>
  </si>
  <si>
    <t>multivariable</t>
  </si>
  <si>
    <t>FIML</t>
  </si>
  <si>
    <t>agitation</t>
  </si>
  <si>
    <t>multiple times per day</t>
  </si>
  <si>
    <t>lagged</t>
  </si>
  <si>
    <t>hours</t>
  </si>
  <si>
    <t>recent smoking</t>
  </si>
  <si>
    <t>time between reports, time since quit day</t>
  </si>
  <si>
    <t>nicotine dependence</t>
  </si>
  <si>
    <t>id_1</t>
  </si>
  <si>
    <t>46_2</t>
  </si>
  <si>
    <t>distress</t>
  </si>
  <si>
    <t>id_2</t>
  </si>
  <si>
    <t>46_3</t>
  </si>
  <si>
    <t>id_3</t>
  </si>
  <si>
    <t>46_4</t>
  </si>
  <si>
    <t>alcohol</t>
  </si>
  <si>
    <t>id_4</t>
  </si>
  <si>
    <t>47_1</t>
  </si>
  <si>
    <t>not suited for meta-analysis; focused on evaluating the psychometric properties of an EMA measure of affect</t>
  </si>
  <si>
    <t>48_1</t>
  </si>
  <si>
    <t>any smoking since the last beep</t>
  </si>
  <si>
    <t>generalised linear mixed models</t>
  </si>
  <si>
    <t>id_5</t>
  </si>
  <si>
    <t>48_2</t>
  </si>
  <si>
    <t>activity dissatisfaction</t>
  </si>
  <si>
    <t>id_6</t>
  </si>
  <si>
    <t>48_3</t>
  </si>
  <si>
    <t>positive outcome expectations</t>
  </si>
  <si>
    <t>id_7</t>
  </si>
  <si>
    <t>48_4</t>
  </si>
  <si>
    <t>negative affect</t>
  </si>
  <si>
    <t>id_8</t>
  </si>
  <si>
    <t>48_5</t>
  </si>
  <si>
    <t>being around other smokers</t>
  </si>
  <si>
    <t>id_9</t>
  </si>
  <si>
    <t>60_1</t>
  </si>
  <si>
    <t>initial (but not full) model suited for meta-analysis</t>
  </si>
  <si>
    <t>multilevel regression analysis</t>
  </si>
  <si>
    <t>ML</t>
  </si>
  <si>
    <t>nicotine dependence, coping, personality traits</t>
  </si>
  <si>
    <t>id_10</t>
  </si>
  <si>
    <t>61_1</t>
  </si>
  <si>
    <t>not suited for meta-analysis; no SEs reported</t>
  </si>
  <si>
    <t>68_1</t>
  </si>
  <si>
    <t>risk factors present within 4 hours of the first lapse</t>
  </si>
  <si>
    <t>72_1</t>
  </si>
  <si>
    <t>extracted effect sizes are direct effects from a multilevel structural equation model</t>
  </si>
  <si>
    <t>stress</t>
  </si>
  <si>
    <t>previous lapse</t>
  </si>
  <si>
    <t>passage of time, length of time between intervals</t>
  </si>
  <si>
    <t>id_11</t>
  </si>
  <si>
    <t>72_2</t>
  </si>
  <si>
    <t>id_12</t>
  </si>
  <si>
    <t>72_3</t>
  </si>
  <si>
    <t>id_13</t>
  </si>
  <si>
    <t>72_4</t>
  </si>
  <si>
    <t>id_14</t>
  </si>
  <si>
    <t>72_5</t>
  </si>
  <si>
    <t>motivation to stop</t>
  </si>
  <si>
    <t>id_15</t>
  </si>
  <si>
    <t>72_6</t>
  </si>
  <si>
    <t>difficulty concentrating</t>
  </si>
  <si>
    <t>memory, attention and decision processes</t>
  </si>
  <si>
    <t>id_16</t>
  </si>
  <si>
    <t>72_7</t>
  </si>
  <si>
    <t>coping expectancies</t>
  </si>
  <si>
    <t>id_17</t>
  </si>
  <si>
    <t>72_8</t>
  </si>
  <si>
    <t>smoking expectancies</t>
  </si>
  <si>
    <t>id_18</t>
  </si>
  <si>
    <t>73_1</t>
  </si>
  <si>
    <t>other smokers present</t>
  </si>
  <si>
    <t>socioeconomic status</t>
  </si>
  <si>
    <t>id_19</t>
  </si>
  <si>
    <t>73_2</t>
  </si>
  <si>
    <t>cigarette availability</t>
  </si>
  <si>
    <t>id_20</t>
  </si>
  <si>
    <t>73_3</t>
  </si>
  <si>
    <t>smoking allowed</t>
  </si>
  <si>
    <t>id_21</t>
  </si>
  <si>
    <t>87_1</t>
  </si>
  <si>
    <t>absentminded vs. nonabsentminded lapses</t>
  </si>
  <si>
    <t>97_1</t>
  </si>
  <si>
    <t>not suited for meta-analysis; focused on urge and negative affect trajectories stratified by lapse status</t>
  </si>
  <si>
    <t>early lapsers vs. late lapsers vs. abstainers</t>
  </si>
  <si>
    <t>122_1</t>
  </si>
  <si>
    <t>not suited for meta-analysis; reports ORs (recent alcohol consumption and smoking lapse) for each day in the study derived from a TVEM</t>
  </si>
  <si>
    <t>123_1</t>
  </si>
  <si>
    <t>not suited for meta-analysis; focused on smoking in the first 24 hours vs. the last 7 days of the EMAs; the analyses were not multilevel (as hypotheses concerned overall smoking outcomes)</t>
  </si>
  <si>
    <t>151_1</t>
  </si>
  <si>
    <t>not suited for meta-analysis; focused on quit day negative affect and long-term abstinence (and not within-person associations at the day/prompt level)</t>
  </si>
  <si>
    <t>158_1</t>
  </si>
  <si>
    <t>not suited for meta-analysis; reports HRs (rather than ORs or RRs) but not the event rate in the "control" group (e.g., when cravings are high)</t>
  </si>
  <si>
    <t>588_1</t>
  </si>
  <si>
    <t>not suited for meta-analysis; focused on comparing the characteristics of lapse episodes by treatment group (NRT vs. placebo)</t>
  </si>
  <si>
    <t>205_1</t>
  </si>
  <si>
    <t>not suited for meta-analysis; focused on predictors of first lapses and relapse (i.e., the first day of a period of regular smoking)</t>
  </si>
  <si>
    <t>206_1</t>
  </si>
  <si>
    <t>not suited for meta-analysis; focused on self-efficacy and negative affect stratified by abstinent and lapsed episodes</t>
  </si>
  <si>
    <t>589_1</t>
  </si>
  <si>
    <t>not suited for meta-analysis; focused on self-efficacy-lapse profile correlations</t>
  </si>
  <si>
    <t>263_1</t>
  </si>
  <si>
    <t>any smoking in the last 2 hours</t>
  </si>
  <si>
    <t>mixed effects models</t>
  </si>
  <si>
    <t>univariable</t>
  </si>
  <si>
    <t>exposure to point-of-sale tobacco</t>
  </si>
  <si>
    <t>id_22</t>
  </si>
  <si>
    <t>263_2</t>
  </si>
  <si>
    <t>craving</t>
  </si>
  <si>
    <t>id_23</t>
  </si>
  <si>
    <t>id_24</t>
  </si>
  <si>
    <t>267_1</t>
  </si>
  <si>
    <t>not suited for meta-analysis; reports ORs for each day in the study derived from a TVEM</t>
  </si>
  <si>
    <t>270_1</t>
  </si>
  <si>
    <t>any incidence of smoking</t>
  </si>
  <si>
    <t>generalised linear multilevel model</t>
  </si>
  <si>
    <t>alcohol consumption</t>
  </si>
  <si>
    <t>id_25</t>
  </si>
  <si>
    <t>270_2</t>
  </si>
  <si>
    <t>id_26</t>
  </si>
  <si>
    <t>270_3</t>
  </si>
  <si>
    <t>presence of others smoking</t>
  </si>
  <si>
    <t>id_27</t>
  </si>
  <si>
    <t>273_1</t>
  </si>
  <si>
    <t>multi-level mixed model</t>
  </si>
  <si>
    <t>same time</t>
  </si>
  <si>
    <t>time in study</t>
  </si>
  <si>
    <t>nicotine dependence, pre-quit negative affect, anxiety sensitivity</t>
  </si>
  <si>
    <t>id_28</t>
  </si>
  <si>
    <t>295_1</t>
  </si>
  <si>
    <t>not suited for meta-analysis; models the association between cessation fatigue and abstinence at 6 months</t>
  </si>
  <si>
    <t>331_1</t>
  </si>
  <si>
    <t>not suited for meta-analysis; models the relationship between putative mediators and 1-month abstinence</t>
  </si>
  <si>
    <t>332_1</t>
  </si>
  <si>
    <t>not suited for meta-analysis; models the relationship between putative mediators and 7-day PPA at a 56-day follow-up</t>
  </si>
  <si>
    <t>592_1</t>
  </si>
  <si>
    <t>not suited for meta-analysis; focused on fitting growth curve models before and after quitting in addition to a model predicting 7-day PPA at a 3-month follow-up</t>
  </si>
  <si>
    <t>343_1</t>
  </si>
  <si>
    <t>not suited for meta-analysis; reports simple slope analyses to characterise the relationship between diary day and bad-mood induced smoking separately for men and women</t>
  </si>
  <si>
    <t>345_1</t>
  </si>
  <si>
    <t>not suited for meta-analysis; focused on the moderating effect of high (vs low) pre-quit depressive symptoms</t>
  </si>
  <si>
    <t>346_1</t>
  </si>
  <si>
    <t>any smoking in the last 48 hours</t>
  </si>
  <si>
    <t>hierarchical linear model</t>
  </si>
  <si>
    <t>stressful event</t>
  </si>
  <si>
    <t>medication use, age, gender, quit at least 24 hours</t>
  </si>
  <si>
    <t>id_29</t>
  </si>
  <si>
    <t>346_2</t>
  </si>
  <si>
    <t>coping</t>
  </si>
  <si>
    <t>id_30</t>
  </si>
  <si>
    <t>346_3</t>
  </si>
  <si>
    <t>id_31</t>
  </si>
  <si>
    <t>346_4</t>
  </si>
  <si>
    <t>positive affect</t>
  </si>
  <si>
    <t>positive feeling states</t>
  </si>
  <si>
    <t>id_32</t>
  </si>
  <si>
    <t>347_1</t>
  </si>
  <si>
    <t>not suited for meta-analysis; reports HRs (rather than ORs) from Cox regression models</t>
  </si>
  <si>
    <t>348_1</t>
  </si>
  <si>
    <t>any smoking in the last 12 hours</t>
  </si>
  <si>
    <t>time interval between prompts</t>
  </si>
  <si>
    <t>expired carbon monoxide, nicotine dependence</t>
  </si>
  <si>
    <t>id_33</t>
  </si>
  <si>
    <t>348_2</t>
  </si>
  <si>
    <t>id_34</t>
  </si>
  <si>
    <t>348_3</t>
  </si>
  <si>
    <t>confidence</t>
  </si>
  <si>
    <t>id_35</t>
  </si>
  <si>
    <t>348_4</t>
  </si>
  <si>
    <t>willingness to work</t>
  </si>
  <si>
    <t>id_36</t>
  </si>
  <si>
    <t>373_1</t>
  </si>
  <si>
    <t>not suited for meta-analysis; data were aggregated in t-tests</t>
  </si>
  <si>
    <t>374_1</t>
  </si>
  <si>
    <t>not suited for meta-analysis; models focused on the number of lapses (continuous)</t>
  </si>
  <si>
    <t>number of lapses within the first 24 hours of cessation</t>
  </si>
  <si>
    <t>375_1</t>
  </si>
  <si>
    <t>logistic multilevel model</t>
  </si>
  <si>
    <t>number of coping strategies used</t>
  </si>
  <si>
    <t>id_37</t>
  </si>
  <si>
    <t>375_2</t>
  </si>
  <si>
    <t>intention to implement a coping strategy</t>
  </si>
  <si>
    <t>id_38</t>
  </si>
  <si>
    <t>376a_1</t>
  </si>
  <si>
    <t>QT sample</t>
  </si>
  <si>
    <t>multilevel logistic regression analysis</t>
  </si>
  <si>
    <t>number of resisted urges</t>
  </si>
  <si>
    <t>duration of resisted urges, prior urge level, number of prior lapses</t>
  </si>
  <si>
    <t>id_39</t>
  </si>
  <si>
    <t>376a_2</t>
  </si>
  <si>
    <t>id_40</t>
  </si>
  <si>
    <t>376b_1</t>
  </si>
  <si>
    <t>RESIST sample</t>
  </si>
  <si>
    <t>id_41</t>
  </si>
  <si>
    <t>376b_2</t>
  </si>
  <si>
    <t>id_42</t>
  </si>
  <si>
    <t>377a_1</t>
  </si>
  <si>
    <t>prior lapses, extinction availability, extinction others smoking</t>
  </si>
  <si>
    <t>days after quit date</t>
  </si>
  <si>
    <t>id_43</t>
  </si>
  <si>
    <t>377a_2</t>
  </si>
  <si>
    <t>others smoking</t>
  </si>
  <si>
    <t>id_44</t>
  </si>
  <si>
    <t>377a_3</t>
  </si>
  <si>
    <t>id_45</t>
  </si>
  <si>
    <t>377b_1</t>
  </si>
  <si>
    <t>id_46</t>
  </si>
  <si>
    <t>377b_2</t>
  </si>
  <si>
    <t>id_47</t>
  </si>
  <si>
    <t>377b_3</t>
  </si>
  <si>
    <t>id_48</t>
  </si>
  <si>
    <t>594_1</t>
  </si>
  <si>
    <t>multilevel, random-effects logistic regression analysis</t>
  </si>
  <si>
    <t>playful state</t>
  </si>
  <si>
    <t>gender, ethnicity, age, education, nicotine dependence</t>
  </si>
  <si>
    <t>id_49</t>
  </si>
  <si>
    <t>594_2</t>
  </si>
  <si>
    <t>rebellious state</t>
  </si>
  <si>
    <t>id_50</t>
  </si>
  <si>
    <t>594_3</t>
  </si>
  <si>
    <t>id_51</t>
  </si>
  <si>
    <t>594_4</t>
  </si>
  <si>
    <t>id_52</t>
  </si>
  <si>
    <t>594_5</t>
  </si>
  <si>
    <t>id_53</t>
  </si>
  <si>
    <t>594_6</t>
  </si>
  <si>
    <t>id_54</t>
  </si>
  <si>
    <t>405_1</t>
  </si>
  <si>
    <t>not suited for meta-analysis; reports meta-analysis of person-level ORs</t>
  </si>
  <si>
    <t>472_1</t>
  </si>
  <si>
    <t>not suited for meta-analysis; reports HRs from Cox survival analysis</t>
  </si>
  <si>
    <t>480_1</t>
  </si>
  <si>
    <t>not suited for meta-analysis; GEEs are used to model between-subjects effects</t>
  </si>
  <si>
    <t>485_1</t>
  </si>
  <si>
    <t>not suited for meta-analysis; focused on comparing three kinds of observations (lapses, temptations, and random assessments) using analysis of variance or Cochran's Q (with two-way comparisons followed-up with pairwise tests)</t>
  </si>
  <si>
    <t>509_1</t>
  </si>
  <si>
    <t>not suited for meta-analysis; focused on 24-hour abstinence at 7 days post-quit</t>
  </si>
  <si>
    <t>520_1</t>
  </si>
  <si>
    <t>not suited for meta-analysis; models time to first lapse</t>
  </si>
  <si>
    <t>time to first lapse</t>
  </si>
  <si>
    <t>549_1</t>
  </si>
  <si>
    <t>multilevel model</t>
  </si>
  <si>
    <t>id_55</t>
  </si>
  <si>
    <t>549_2</t>
  </si>
  <si>
    <t>id_56</t>
  </si>
  <si>
    <t>551_1</t>
  </si>
  <si>
    <t>not suited for meta-analysis; HRs estimated from Cox proportional hazards model</t>
  </si>
  <si>
    <t>558_1</t>
  </si>
  <si>
    <t>mixed-effects logistic regression model</t>
  </si>
  <si>
    <t>offered a cigarette</t>
  </si>
  <si>
    <t>previous day smoking status</t>
  </si>
  <si>
    <t>id_57</t>
  </si>
  <si>
    <t>558_2</t>
  </si>
  <si>
    <t>supported to quit</t>
  </si>
  <si>
    <t>id_58</t>
  </si>
  <si>
    <t>558_3</t>
  </si>
  <si>
    <t>pressured to quit</t>
  </si>
  <si>
    <t>id_59</t>
  </si>
  <si>
    <t>578_1</t>
  </si>
  <si>
    <t>not suited for meta-analysis; focused on modelling craving and negative affect dynamics as outcomes, and early and late cessation failure (but not momentary lapses)</t>
  </si>
  <si>
    <t>617_1</t>
  </si>
  <si>
    <t>not suited for meta-analysis; models dyadic relationships in single-smoking couples during a quit attempt</t>
  </si>
  <si>
    <t>620_1</t>
  </si>
  <si>
    <t>https://dx.doi.org/10.1016/j.drugalcdep.2020.107840</t>
  </si>
  <si>
    <t>prior lapse</t>
  </si>
  <si>
    <t>passage of time, width of the measurement interval</t>
  </si>
  <si>
    <t>socioeconomic status, mindfulness</t>
  </si>
  <si>
    <t>id_60</t>
  </si>
  <si>
    <t>655_1</t>
  </si>
  <si>
    <t>https://dx.doi.org/10.1016/j.drugalcdep.2020.108340</t>
  </si>
  <si>
    <t>693_1</t>
  </si>
  <si>
    <t>https://dx.doi.org/10.1016/j.ijpsycho.2020.11.005</t>
  </si>
  <si>
    <t>not suited for meta-analysis; interrupted time series model (before and after lapse onset)</t>
  </si>
  <si>
    <t>703_1</t>
  </si>
  <si>
    <t>https://dx.doi.org/10.1037/hea0001036</t>
  </si>
  <si>
    <t>716_1</t>
  </si>
  <si>
    <t>https://dx.doi.org/10.1111/add.15083</t>
  </si>
  <si>
    <t>not suited for meta-analysis; focused on modelling the effect of gum use on lapse risk during temptation episodes where cigarettes were available</t>
  </si>
  <si>
    <t>717_1</t>
  </si>
  <si>
    <t>https://dx.doi.org/10.1007/s00213-020-05539-3</t>
  </si>
  <si>
    <t>generalised linear mixed model</t>
  </si>
  <si>
    <t>behavioural coping</t>
  </si>
  <si>
    <t>id_61</t>
  </si>
  <si>
    <t>717_2</t>
  </si>
  <si>
    <t>cognitive coping</t>
  </si>
  <si>
    <t>id_62</t>
  </si>
  <si>
    <t>717_3</t>
  </si>
  <si>
    <t>both behavioural and cognitive coping</t>
  </si>
  <si>
    <t>901_1</t>
  </si>
  <si>
    <t>909_1</t>
  </si>
  <si>
    <t>910_1</t>
  </si>
  <si>
    <t>standard error found in the supplementary materials (p.12, line 2)</t>
  </si>
  <si>
    <t>stressful event intensity</t>
  </si>
  <si>
    <t>treatment condition</t>
  </si>
  <si>
    <t>treatment condition*stressful event intensity</t>
  </si>
  <si>
    <t>911_1</t>
  </si>
  <si>
    <t>913_1</t>
  </si>
  <si>
    <t>918_1</t>
  </si>
  <si>
    <t>cravings</t>
  </si>
  <si>
    <t>self efficacy*positive outcome expectations</t>
  </si>
  <si>
    <t>environmental and social cues</t>
  </si>
  <si>
    <r>
      <rPr>
        <u/>
        <sz val="11"/>
        <color rgb="FF1155CC"/>
        <rFont val="Arial"/>
      </rPr>
      <t>http://dx.doi.org/10.1037/hea0000797</t>
    </r>
    <r>
      <rPr>
        <u/>
        <sz val="11"/>
        <color rgb="FF0563C1"/>
        <rFont val="Arial"/>
      </rPr>
      <t>7</t>
    </r>
  </si>
  <si>
    <t>motivation not to smoke</t>
  </si>
  <si>
    <t>age, ethnicity, nicotine dependence, education, marital status</t>
  </si>
  <si>
    <t>alcohol consumption*negative affect, alcohol consumption*presence of other smokers, negative affect*presence of other smokers, alcohol consumption*negative affect*presence of other smokers</t>
  </si>
  <si>
    <t>anxiety sensitivity*negative affect</t>
  </si>
  <si>
    <t>cessation programme attendance, nicotine gum use, nicotine patch use</t>
  </si>
  <si>
    <t>gender, nicotine dependence, smoking cessation medication</t>
  </si>
  <si>
    <t>age, gender, ethnicity, education, nicotine dependence, treatment group</t>
  </si>
  <si>
    <t>positive social support</t>
  </si>
  <si>
    <t>negative social support</t>
  </si>
  <si>
    <t>socioeconomic status*stress, mindfulness*stress</t>
  </si>
  <si>
    <t>Signal contingent - random timing</t>
  </si>
  <si>
    <t>id_63</t>
  </si>
  <si>
    <t>Marlatt’s Cognitive-Behavioral Theory</t>
  </si>
  <si>
    <t>Negative reinforcement models
self-control models; animal models - a causal role for stress in drug use</t>
  </si>
  <si>
    <t>Brondolo’s biopsychosocial model of perceived discrimination</t>
  </si>
  <si>
    <t>nicotine withdrawal and conditioned compensatory responses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</si>
</sst>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00"/>
  </numFmts>
  <fonts count="19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b/>
      <sz val="11"/>
      <color theme="1"/>
      <name val="Arial"/>
    </font>
    <font>
      <sz val="11"/>
      <color theme="1"/>
      <name val="Arial"/>
    </font>
    <font>
      <u/>
      <sz val="11"/>
      <color rgb="FF0000FF"/>
      <name val="Arial"/>
    </font>
    <font>
      <sz val="11"/>
      <color rgb="FF00000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1"/>
      <color rgb="FF0563C1"/>
      <name val="Arial"/>
    </font>
    <font>
      <u/>
      <sz val="11"/>
      <color rgb="FF0563C1"/>
      <name val="Arial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563C1"/>
      <name val="Arial"/>
    </font>
    <font>
      <u/>
      <sz val="11"/>
      <color rgb="FF000000"/>
      <name val="Arial"/>
    </font>
    <font>
      <u/>
      <sz val="11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5" fillId="2" borderId="0" xfId="0" applyFont="1" applyFill="1"/>
    <xf numFmtId="0" fontId="6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vertical="top"/>
    </xf>
    <xf numFmtId="0" fontId="7" fillId="2" borderId="0" xfId="0" applyFont="1" applyFill="1" applyAlignment="1">
      <alignment vertical="top"/>
    </xf>
    <xf numFmtId="0" fontId="9" fillId="0" borderId="0" xfId="0" applyFont="1"/>
    <xf numFmtId="164" fontId="7" fillId="0" borderId="0" xfId="0" applyNumberFormat="1" applyFont="1" applyAlignment="1">
      <alignment vertical="top"/>
    </xf>
    <xf numFmtId="0" fontId="2" fillId="0" borderId="0" xfId="0" applyFont="1"/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5" fillId="0" borderId="0" xfId="0" applyFont="1" applyAlignment="1">
      <alignment horizontal="right"/>
    </xf>
    <xf numFmtId="0" fontId="5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3" fillId="2" borderId="0" xfId="0" applyFont="1" applyFill="1" applyAlignment="1">
      <alignment vertical="top"/>
    </xf>
    <xf numFmtId="0" fontId="15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165" fontId="2" fillId="2" borderId="0" xfId="0" applyNumberFormat="1" applyFont="1" applyFill="1" applyAlignment="1">
      <alignment horizontal="left" vertical="top"/>
    </xf>
    <xf numFmtId="165" fontId="3" fillId="0" borderId="0" xfId="0" applyNumberFormat="1" applyFont="1"/>
    <xf numFmtId="0" fontId="16" fillId="0" borderId="0" xfId="0" applyFont="1"/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3" fillId="3" borderId="0" xfId="0" applyFont="1" applyFill="1"/>
    <xf numFmtId="165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.doi.org/10.1037/abn0000702" TargetMode="External"/><Relationship Id="rId2" Type="http://schemas.openxmlformats.org/officeDocument/2006/relationships/hyperlink" Target="https://dx.doi.org/10.1037/met0000433" TargetMode="External"/><Relationship Id="rId1" Type="http://schemas.openxmlformats.org/officeDocument/2006/relationships/hyperlink" Target="https://dx.doi.org/10.1093/ntr/ntac068" TargetMode="External"/><Relationship Id="rId6" Type="http://schemas.openxmlformats.org/officeDocument/2006/relationships/hyperlink" Target="https://dx.doi.org/10.1037/0021-843X.106.1.104" TargetMode="External"/><Relationship Id="rId5" Type="http://schemas.openxmlformats.org/officeDocument/2006/relationships/hyperlink" Target="https://dx.doi.org/10.1007/s12529-020-09893-6" TargetMode="External"/><Relationship Id="rId4" Type="http://schemas.openxmlformats.org/officeDocument/2006/relationships/hyperlink" Target="https://dx.doi.org/10.1037/hea000109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dx.doi.org/10.1016/j.addbeh.2018.01.026" TargetMode="External"/><Relationship Id="rId18" Type="http://schemas.openxmlformats.org/officeDocument/2006/relationships/hyperlink" Target="http://doi.org/10.1037/0021-843x.114.4.649" TargetMode="External"/><Relationship Id="rId26" Type="http://schemas.openxmlformats.org/officeDocument/2006/relationships/hyperlink" Target="https://doi.org/10.1111/j.1360-0443.2010.03089.x" TargetMode="External"/><Relationship Id="rId39" Type="http://schemas.openxmlformats.org/officeDocument/2006/relationships/hyperlink" Target="http://dx.doi.org/10.1111/j.1360-0443.2010.03172.x" TargetMode="External"/><Relationship Id="rId21" Type="http://schemas.openxmlformats.org/officeDocument/2006/relationships/hyperlink" Target="http://dx.doi.org/10.1093/ntr/ntx225" TargetMode="External"/><Relationship Id="rId34" Type="http://schemas.openxmlformats.org/officeDocument/2006/relationships/hyperlink" Target="http://dx.doi.org/10.1037/0893-164X.16.2.150" TargetMode="External"/><Relationship Id="rId42" Type="http://schemas.openxmlformats.org/officeDocument/2006/relationships/hyperlink" Target="http://dx.doi.org/10.1016/j.drugalcdep.2007.05.017" TargetMode="External"/><Relationship Id="rId47" Type="http://schemas.openxmlformats.org/officeDocument/2006/relationships/hyperlink" Target="http://dx.doi.org/10.1093/ntr/ntt185" TargetMode="External"/><Relationship Id="rId50" Type="http://schemas.openxmlformats.org/officeDocument/2006/relationships/hyperlink" Target="http://dx.doi.org/10.1037/a0029725" TargetMode="External"/><Relationship Id="rId55" Type="http://schemas.openxmlformats.org/officeDocument/2006/relationships/hyperlink" Target="https://dx.doi.org/10.1037/hea0001093" TargetMode="External"/><Relationship Id="rId7" Type="http://schemas.openxmlformats.org/officeDocument/2006/relationships/hyperlink" Target="http://doi.org/10.2196/jmir.6307" TargetMode="External"/><Relationship Id="rId2" Type="http://schemas.openxmlformats.org/officeDocument/2006/relationships/hyperlink" Target="http://dx.doi.org/10.1016/j.drugalcdep.2015.10.024" TargetMode="External"/><Relationship Id="rId16" Type="http://schemas.openxmlformats.org/officeDocument/2006/relationships/hyperlink" Target="http://doi.org/10.1037/a0019367" TargetMode="External"/><Relationship Id="rId29" Type="http://schemas.openxmlformats.org/officeDocument/2006/relationships/hyperlink" Target="http://dx.doi.org/10.1111/add.13964" TargetMode="External"/><Relationship Id="rId11" Type="http://schemas.openxmlformats.org/officeDocument/2006/relationships/hyperlink" Target="http://dx.doi.org/10.1037/a0023755" TargetMode="External"/><Relationship Id="rId24" Type="http://schemas.openxmlformats.org/officeDocument/2006/relationships/hyperlink" Target="http://dx.doi.org/10.1016/j.drugalcdep.2013.07.025" TargetMode="External"/><Relationship Id="rId32" Type="http://schemas.openxmlformats.org/officeDocument/2006/relationships/hyperlink" Target="http://dx.doi.org/10.1037/a0034445" TargetMode="External"/><Relationship Id="rId37" Type="http://schemas.openxmlformats.org/officeDocument/2006/relationships/hyperlink" Target="https://doi.org/10.1037/0893-164x.22.4.486" TargetMode="External"/><Relationship Id="rId40" Type="http://schemas.openxmlformats.org/officeDocument/2006/relationships/hyperlink" Target="https://doi.org/10.1080/14622200410001734049" TargetMode="External"/><Relationship Id="rId45" Type="http://schemas.openxmlformats.org/officeDocument/2006/relationships/hyperlink" Target="http://dx.doi.org/10.1037/adb0000451" TargetMode="External"/><Relationship Id="rId53" Type="http://schemas.openxmlformats.org/officeDocument/2006/relationships/hyperlink" Target="https://dx.doi.org/10.1037/met0000433" TargetMode="External"/><Relationship Id="rId5" Type="http://schemas.openxmlformats.org/officeDocument/2006/relationships/hyperlink" Target="http://dx.doi.org/10.1016/j.addbeh.2013.02.001" TargetMode="External"/><Relationship Id="rId19" Type="http://schemas.openxmlformats.org/officeDocument/2006/relationships/hyperlink" Target="http://doi.org/10.1037/0022-006X.70.5.1140" TargetMode="External"/><Relationship Id="rId4" Type="http://schemas.openxmlformats.org/officeDocument/2006/relationships/hyperlink" Target="http://dx.doi.org/10.1097/ADM.0000000000000365" TargetMode="External"/><Relationship Id="rId9" Type="http://schemas.openxmlformats.org/officeDocument/2006/relationships/hyperlink" Target="http://dx.doi.org/10.1093/abm/kaz034" TargetMode="External"/><Relationship Id="rId14" Type="http://schemas.openxmlformats.org/officeDocument/2006/relationships/hyperlink" Target="http://dx.doi.org/10.1037/hea0000338" TargetMode="External"/><Relationship Id="rId22" Type="http://schemas.openxmlformats.org/officeDocument/2006/relationships/hyperlink" Target="http://dx.doi.org/10.1093/ntr/ntt190" TargetMode="External"/><Relationship Id="rId27" Type="http://schemas.openxmlformats.org/officeDocument/2006/relationships/hyperlink" Target="https://doi.org/10.1037/0021-843X.115.3.454" TargetMode="External"/><Relationship Id="rId30" Type="http://schemas.openxmlformats.org/officeDocument/2006/relationships/hyperlink" Target="http://dx.doi.org/10.1111/j.1360-0443.2010.03243.x" TargetMode="External"/><Relationship Id="rId35" Type="http://schemas.openxmlformats.org/officeDocument/2006/relationships/hyperlink" Target="http://dx.doi.org/10.1037/0278-6133.26.1.77" TargetMode="External"/><Relationship Id="rId43" Type="http://schemas.openxmlformats.org/officeDocument/2006/relationships/hyperlink" Target="http://dx.doi.org/10.1037/0021-843X.117.3.618" TargetMode="External"/><Relationship Id="rId48" Type="http://schemas.openxmlformats.org/officeDocument/2006/relationships/hyperlink" Target="http://dx.doi.org/10.1037/hea0000535" TargetMode="External"/><Relationship Id="rId56" Type="http://schemas.openxmlformats.org/officeDocument/2006/relationships/hyperlink" Target="https://dx.doi.org/10.1007/s12529-020-09893-6" TargetMode="External"/><Relationship Id="rId8" Type="http://schemas.openxmlformats.org/officeDocument/2006/relationships/hyperlink" Target="http://dx.doi.org/10.1037/hea0000797" TargetMode="External"/><Relationship Id="rId51" Type="http://schemas.openxmlformats.org/officeDocument/2006/relationships/hyperlink" Target="https://dx.doi.org/10.1037/hea0000969" TargetMode="External"/><Relationship Id="rId3" Type="http://schemas.openxmlformats.org/officeDocument/2006/relationships/hyperlink" Target="http://dx.doi.org/10.1037/pas0000305" TargetMode="External"/><Relationship Id="rId12" Type="http://schemas.openxmlformats.org/officeDocument/2006/relationships/hyperlink" Target="http://dx.doi.org/10.1016/j.addbeh.2019.106192" TargetMode="External"/><Relationship Id="rId17" Type="http://schemas.openxmlformats.org/officeDocument/2006/relationships/hyperlink" Target="http://dx.doi.org/10.1037/0021-843X.114.4.661" TargetMode="External"/><Relationship Id="rId25" Type="http://schemas.openxmlformats.org/officeDocument/2006/relationships/hyperlink" Target="http://dx.doi.org/10.1111/j.1360-0443.2008.02275.x" TargetMode="External"/><Relationship Id="rId33" Type="http://schemas.openxmlformats.org/officeDocument/2006/relationships/hyperlink" Target="http://dx.doi.org/10.1016/S0191-8869%2899%2900224-X" TargetMode="External"/><Relationship Id="rId38" Type="http://schemas.openxmlformats.org/officeDocument/2006/relationships/hyperlink" Target="http://dx.doi.org/10.1111/j.1360-0443.2010.03172.x" TargetMode="External"/><Relationship Id="rId46" Type="http://schemas.openxmlformats.org/officeDocument/2006/relationships/hyperlink" Target="http://dx.doi.org/10.1093/ntr/ntx201" TargetMode="External"/><Relationship Id="rId20" Type="http://schemas.openxmlformats.org/officeDocument/2006/relationships/hyperlink" Target="http://dx.doi.org/10.1016/j.amepre.2013.05.016" TargetMode="External"/><Relationship Id="rId41" Type="http://schemas.openxmlformats.org/officeDocument/2006/relationships/hyperlink" Target="https://doi.org/10.1093/ntr/ntp105" TargetMode="External"/><Relationship Id="rId54" Type="http://schemas.openxmlformats.org/officeDocument/2006/relationships/hyperlink" Target="https://dx.doi.org/10.1037/abn0000702" TargetMode="External"/><Relationship Id="rId1" Type="http://schemas.openxmlformats.org/officeDocument/2006/relationships/hyperlink" Target="http://dx.doi.org/10.1080/14622200701705076" TargetMode="External"/><Relationship Id="rId6" Type="http://schemas.openxmlformats.org/officeDocument/2006/relationships/hyperlink" Target="http://dx.doi.org/10.1111/add.12563" TargetMode="External"/><Relationship Id="rId15" Type="http://schemas.openxmlformats.org/officeDocument/2006/relationships/hyperlink" Target="http://dx.doi.org/10.1037/0022-006X.74.6.1153" TargetMode="External"/><Relationship Id="rId23" Type="http://schemas.openxmlformats.org/officeDocument/2006/relationships/hyperlink" Target="http://dx.doi.org/10.1093/ntr/ntv253" TargetMode="External"/><Relationship Id="rId28" Type="http://schemas.openxmlformats.org/officeDocument/2006/relationships/hyperlink" Target="http://dx.doi.org/10.1016/j.addbeh.2018.06.019" TargetMode="External"/><Relationship Id="rId36" Type="http://schemas.openxmlformats.org/officeDocument/2006/relationships/hyperlink" Target="https://doi.org/10.1037/0893-164x.22.4.486" TargetMode="External"/><Relationship Id="rId49" Type="http://schemas.openxmlformats.org/officeDocument/2006/relationships/hyperlink" Target="http://dx.doi.org/10.1016/j.addbeh.2019.106107" TargetMode="External"/><Relationship Id="rId57" Type="http://schemas.openxmlformats.org/officeDocument/2006/relationships/hyperlink" Target="https://dx.doi.org/10.1037/0021-843X.106.1.104" TargetMode="External"/><Relationship Id="rId10" Type="http://schemas.openxmlformats.org/officeDocument/2006/relationships/hyperlink" Target="http://dx.doi.org/10.1037/0893-164X.14.1.73" TargetMode="External"/><Relationship Id="rId31" Type="http://schemas.openxmlformats.org/officeDocument/2006/relationships/hyperlink" Target="http://dx.doi.org/10.1037/adb0000017" TargetMode="External"/><Relationship Id="rId44" Type="http://schemas.openxmlformats.org/officeDocument/2006/relationships/hyperlink" Target="http://dx.doi.org/10.1037/0022-006X.64.2.366" TargetMode="External"/><Relationship Id="rId52" Type="http://schemas.openxmlformats.org/officeDocument/2006/relationships/hyperlink" Target="https://dx.doi.org/10.1093/ntr/ntac068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dx.doi.org/10.1037/0893-164X.14.1.73" TargetMode="External"/><Relationship Id="rId21" Type="http://schemas.openxmlformats.org/officeDocument/2006/relationships/hyperlink" Target="http://dx.doi.org/10.1037/hea0000797" TargetMode="External"/><Relationship Id="rId42" Type="http://schemas.openxmlformats.org/officeDocument/2006/relationships/hyperlink" Target="http://dx.doi.org/10.1093/ntr/ntv253" TargetMode="External"/><Relationship Id="rId47" Type="http://schemas.openxmlformats.org/officeDocument/2006/relationships/hyperlink" Target="http://dx.doi.org/10.1016/j.addbeh.2018.06.019" TargetMode="External"/><Relationship Id="rId63" Type="http://schemas.openxmlformats.org/officeDocument/2006/relationships/hyperlink" Target="https://doi.org/10.1037/0893-164x.22.4.486" TargetMode="External"/><Relationship Id="rId68" Type="http://schemas.openxmlformats.org/officeDocument/2006/relationships/hyperlink" Target="http://dx.doi.org/10.1111/j.1360-0443.2010.03172.x" TargetMode="External"/><Relationship Id="rId84" Type="http://schemas.openxmlformats.org/officeDocument/2006/relationships/hyperlink" Target="http://dx.doi.org/10.1093/ntr/ntt185" TargetMode="External"/><Relationship Id="rId89" Type="http://schemas.openxmlformats.org/officeDocument/2006/relationships/hyperlink" Target="http://dx.doi.org/10.1016/j.addbeh.2019.106107" TargetMode="External"/><Relationship Id="rId16" Type="http://schemas.openxmlformats.org/officeDocument/2006/relationships/hyperlink" Target="http://dx.doi.org/10.1037/hea0000797" TargetMode="External"/><Relationship Id="rId11" Type="http://schemas.openxmlformats.org/officeDocument/2006/relationships/hyperlink" Target="http://dx.doi.org/10.1097/ADM.0000000000000365" TargetMode="External"/><Relationship Id="rId32" Type="http://schemas.openxmlformats.org/officeDocument/2006/relationships/hyperlink" Target="http://doi.org/10.1037/a0019367" TargetMode="External"/><Relationship Id="rId37" Type="http://schemas.openxmlformats.org/officeDocument/2006/relationships/hyperlink" Target="http://dx.doi.org/10.1016/j.amepre.2013.05.016" TargetMode="External"/><Relationship Id="rId53" Type="http://schemas.openxmlformats.org/officeDocument/2006/relationships/hyperlink" Target="http://dx.doi.org/10.1037/adb0000017" TargetMode="External"/><Relationship Id="rId58" Type="http://schemas.openxmlformats.org/officeDocument/2006/relationships/hyperlink" Target="http://dx.doi.org/10.1016/S0191-8869%2899%2900224-X" TargetMode="External"/><Relationship Id="rId74" Type="http://schemas.openxmlformats.org/officeDocument/2006/relationships/hyperlink" Target="https://doi.org/10.1080/14622200410001734049" TargetMode="External"/><Relationship Id="rId79" Type="http://schemas.openxmlformats.org/officeDocument/2006/relationships/hyperlink" Target="http://dx.doi.org/10.1016/j.drugalcdep.2007.05.017" TargetMode="External"/><Relationship Id="rId102" Type="http://schemas.openxmlformats.org/officeDocument/2006/relationships/hyperlink" Target="https://dx.doi.org/10.1037/abn0000702" TargetMode="External"/><Relationship Id="rId5" Type="http://schemas.openxmlformats.org/officeDocument/2006/relationships/hyperlink" Target="http://dx.doi.org/10.1016/j.drugalcdep.2015.10.024" TargetMode="External"/><Relationship Id="rId90" Type="http://schemas.openxmlformats.org/officeDocument/2006/relationships/hyperlink" Target="http://dx.doi.org/10.1037/a0029725" TargetMode="External"/><Relationship Id="rId95" Type="http://schemas.openxmlformats.org/officeDocument/2006/relationships/hyperlink" Target="https://dx.doi.org/10.1037/hea0001036" TargetMode="External"/><Relationship Id="rId22" Type="http://schemas.openxmlformats.org/officeDocument/2006/relationships/hyperlink" Target="http://dx.doi.org/10.1037/hea0000797" TargetMode="External"/><Relationship Id="rId27" Type="http://schemas.openxmlformats.org/officeDocument/2006/relationships/hyperlink" Target="http://dx.doi.org/10.1037/a0023755" TargetMode="External"/><Relationship Id="rId43" Type="http://schemas.openxmlformats.org/officeDocument/2006/relationships/hyperlink" Target="http://dx.doi.org/10.1016/j.drugalcdep.2013.07.025" TargetMode="External"/><Relationship Id="rId48" Type="http://schemas.openxmlformats.org/officeDocument/2006/relationships/hyperlink" Target="http://dx.doi.org/10.1111/add.13964" TargetMode="External"/><Relationship Id="rId64" Type="http://schemas.openxmlformats.org/officeDocument/2006/relationships/hyperlink" Target="https://doi.org/10.1037/0893-164x.22.4.486" TargetMode="External"/><Relationship Id="rId69" Type="http://schemas.openxmlformats.org/officeDocument/2006/relationships/hyperlink" Target="http://dx.doi.org/10.1111/j.1360-0443.2010.03172.x" TargetMode="External"/><Relationship Id="rId80" Type="http://schemas.openxmlformats.org/officeDocument/2006/relationships/hyperlink" Target="http://dx.doi.org/10.1037/0021-843X.117.3.618" TargetMode="External"/><Relationship Id="rId85" Type="http://schemas.openxmlformats.org/officeDocument/2006/relationships/hyperlink" Target="http://dx.doi.org/10.1093/ntr/ntt185" TargetMode="External"/><Relationship Id="rId12" Type="http://schemas.openxmlformats.org/officeDocument/2006/relationships/hyperlink" Target="http://dx.doi.org/10.1016/j.addbeh.2013.02.001" TargetMode="External"/><Relationship Id="rId17" Type="http://schemas.openxmlformats.org/officeDocument/2006/relationships/hyperlink" Target="http://dx.doi.org/10.1037/hea0000797" TargetMode="External"/><Relationship Id="rId33" Type="http://schemas.openxmlformats.org/officeDocument/2006/relationships/hyperlink" Target="http://dx.doi.org/10.1037/0021-843X.114.4.661" TargetMode="External"/><Relationship Id="rId38" Type="http://schemas.openxmlformats.org/officeDocument/2006/relationships/hyperlink" Target="http://dx.doi.org/10.1093/ntr/ntx225" TargetMode="External"/><Relationship Id="rId59" Type="http://schemas.openxmlformats.org/officeDocument/2006/relationships/hyperlink" Target="http://dx.doi.org/10.1037/0893-164X.16.2.150" TargetMode="External"/><Relationship Id="rId103" Type="http://schemas.openxmlformats.org/officeDocument/2006/relationships/hyperlink" Target="https://dx.doi.org/10.1037/hea0001093" TargetMode="External"/><Relationship Id="rId20" Type="http://schemas.openxmlformats.org/officeDocument/2006/relationships/hyperlink" Target="http://dx.doi.org/10.1037/hea0000797" TargetMode="External"/><Relationship Id="rId41" Type="http://schemas.openxmlformats.org/officeDocument/2006/relationships/hyperlink" Target="http://dx.doi.org/10.1093/ntr/ntt190" TargetMode="External"/><Relationship Id="rId54" Type="http://schemas.openxmlformats.org/officeDocument/2006/relationships/hyperlink" Target="http://dx.doi.org/10.1037/a0034445" TargetMode="External"/><Relationship Id="rId62" Type="http://schemas.openxmlformats.org/officeDocument/2006/relationships/hyperlink" Target="https://doi.org/10.1037/0893-164x.22.4.486" TargetMode="External"/><Relationship Id="rId70" Type="http://schemas.openxmlformats.org/officeDocument/2006/relationships/hyperlink" Target="http://dx.doi.org/10.1111/j.1360-0443.2010.03172.x" TargetMode="External"/><Relationship Id="rId75" Type="http://schemas.openxmlformats.org/officeDocument/2006/relationships/hyperlink" Target="https://doi.org/10.1080/14622200410001734049" TargetMode="External"/><Relationship Id="rId83" Type="http://schemas.openxmlformats.org/officeDocument/2006/relationships/hyperlink" Target="http://dx.doi.org/10.1093/ntr/ntx201" TargetMode="External"/><Relationship Id="rId88" Type="http://schemas.openxmlformats.org/officeDocument/2006/relationships/hyperlink" Target="http://dx.doi.org/10.1016/j.addbeh.2019.106107" TargetMode="External"/><Relationship Id="rId91" Type="http://schemas.openxmlformats.org/officeDocument/2006/relationships/hyperlink" Target="https://dx.doi.org/10.1037/hea0000969" TargetMode="External"/><Relationship Id="rId96" Type="http://schemas.openxmlformats.org/officeDocument/2006/relationships/hyperlink" Target="https://dx.doi.org/10.1111/add.15083" TargetMode="External"/><Relationship Id="rId1" Type="http://schemas.openxmlformats.org/officeDocument/2006/relationships/hyperlink" Target="http://dx.doi.org/10.1080/14622200701705076" TargetMode="External"/><Relationship Id="rId6" Type="http://schemas.openxmlformats.org/officeDocument/2006/relationships/hyperlink" Target="http://dx.doi.org/10.1016/j.drugalcdep.2015.10.024" TargetMode="External"/><Relationship Id="rId15" Type="http://schemas.openxmlformats.org/officeDocument/2006/relationships/hyperlink" Target="http://dx.doi.org/10.1037/hea0000797" TargetMode="External"/><Relationship Id="rId23" Type="http://schemas.openxmlformats.org/officeDocument/2006/relationships/hyperlink" Target="http://dx.doi.org/10.1093/abm/kaz034" TargetMode="External"/><Relationship Id="rId28" Type="http://schemas.openxmlformats.org/officeDocument/2006/relationships/hyperlink" Target="http://dx.doi.org/10.1016/j.addbeh.2019.106192" TargetMode="External"/><Relationship Id="rId36" Type="http://schemas.openxmlformats.org/officeDocument/2006/relationships/hyperlink" Target="http://dx.doi.org/10.1016/j.amepre.2013.05.016" TargetMode="External"/><Relationship Id="rId49" Type="http://schemas.openxmlformats.org/officeDocument/2006/relationships/hyperlink" Target="http://dx.doi.org/10.1111/j.1360-0443.2010.03243.x" TargetMode="External"/><Relationship Id="rId57" Type="http://schemas.openxmlformats.org/officeDocument/2006/relationships/hyperlink" Target="http://dx.doi.org/10.1037/a0034445" TargetMode="External"/><Relationship Id="rId10" Type="http://schemas.openxmlformats.org/officeDocument/2006/relationships/hyperlink" Target="http://dx.doi.org/10.1097/ADM.0000000000000365" TargetMode="External"/><Relationship Id="rId31" Type="http://schemas.openxmlformats.org/officeDocument/2006/relationships/hyperlink" Target="http://dx.doi.org/10.1037/0022-006X.74.6.1153" TargetMode="External"/><Relationship Id="rId44" Type="http://schemas.openxmlformats.org/officeDocument/2006/relationships/hyperlink" Target="http://dx.doi.org/10.1111/j.1360-0443.2008.02275.x" TargetMode="External"/><Relationship Id="rId52" Type="http://schemas.openxmlformats.org/officeDocument/2006/relationships/hyperlink" Target="http://dx.doi.org/10.1111/j.1360-0443.2010.03243.x" TargetMode="External"/><Relationship Id="rId60" Type="http://schemas.openxmlformats.org/officeDocument/2006/relationships/hyperlink" Target="http://dx.doi.org/10.1037/0278-6133.26.1.77" TargetMode="External"/><Relationship Id="rId65" Type="http://schemas.openxmlformats.org/officeDocument/2006/relationships/hyperlink" Target="https://doi.org/10.1037/0893-164x.22.4.486" TargetMode="External"/><Relationship Id="rId73" Type="http://schemas.openxmlformats.org/officeDocument/2006/relationships/hyperlink" Target="https://doi.org/10.1080/14622200410001734049" TargetMode="External"/><Relationship Id="rId78" Type="http://schemas.openxmlformats.org/officeDocument/2006/relationships/hyperlink" Target="https://doi.org/10.1093/ntr/ntp105" TargetMode="External"/><Relationship Id="rId81" Type="http://schemas.openxmlformats.org/officeDocument/2006/relationships/hyperlink" Target="http://dx.doi.org/10.1037/0022-006X.64.2.366" TargetMode="External"/><Relationship Id="rId86" Type="http://schemas.openxmlformats.org/officeDocument/2006/relationships/hyperlink" Target="http://dx.doi.org/10.1037/hea0000535" TargetMode="External"/><Relationship Id="rId94" Type="http://schemas.openxmlformats.org/officeDocument/2006/relationships/hyperlink" Target="https://dx.doi.org/10.1016/j.ijpsycho.2020.11.005" TargetMode="External"/><Relationship Id="rId99" Type="http://schemas.openxmlformats.org/officeDocument/2006/relationships/hyperlink" Target="https://dx.doi.org/10.1007/s00213-020-05539-3" TargetMode="External"/><Relationship Id="rId101" Type="http://schemas.openxmlformats.org/officeDocument/2006/relationships/hyperlink" Target="https://dx.doi.org/10.1037/met0000433" TargetMode="External"/><Relationship Id="rId4" Type="http://schemas.openxmlformats.org/officeDocument/2006/relationships/hyperlink" Target="http://dx.doi.org/10.1016/j.drugalcdep.2015.10.024" TargetMode="External"/><Relationship Id="rId9" Type="http://schemas.openxmlformats.org/officeDocument/2006/relationships/hyperlink" Target="http://dx.doi.org/10.1097/ADM.0000000000000365" TargetMode="External"/><Relationship Id="rId13" Type="http://schemas.openxmlformats.org/officeDocument/2006/relationships/hyperlink" Target="http://dx.doi.org/10.1111/add.12563" TargetMode="External"/><Relationship Id="rId18" Type="http://schemas.openxmlformats.org/officeDocument/2006/relationships/hyperlink" Target="http://dx.doi.org/10.1037/hea0000797" TargetMode="External"/><Relationship Id="rId39" Type="http://schemas.openxmlformats.org/officeDocument/2006/relationships/hyperlink" Target="http://dx.doi.org/10.1093/ntr/ntt190" TargetMode="External"/><Relationship Id="rId34" Type="http://schemas.openxmlformats.org/officeDocument/2006/relationships/hyperlink" Target="http://doi.org/10.1037/0021-843x.114.4.649" TargetMode="External"/><Relationship Id="rId50" Type="http://schemas.openxmlformats.org/officeDocument/2006/relationships/hyperlink" Target="http://dx.doi.org/10.1111/j.1360-0443.2010.03243.x" TargetMode="External"/><Relationship Id="rId55" Type="http://schemas.openxmlformats.org/officeDocument/2006/relationships/hyperlink" Target="http://dx.doi.org/10.1037/a0034445" TargetMode="External"/><Relationship Id="rId76" Type="http://schemas.openxmlformats.org/officeDocument/2006/relationships/hyperlink" Target="https://doi.org/10.1080/14622200410001734049" TargetMode="External"/><Relationship Id="rId97" Type="http://schemas.openxmlformats.org/officeDocument/2006/relationships/hyperlink" Target="https://dx.doi.org/10.1007/s00213-020-05539-3" TargetMode="External"/><Relationship Id="rId104" Type="http://schemas.openxmlformats.org/officeDocument/2006/relationships/hyperlink" Target="https://dx.doi.org/10.1007/s12529-020-09893-6" TargetMode="External"/><Relationship Id="rId7" Type="http://schemas.openxmlformats.org/officeDocument/2006/relationships/hyperlink" Target="http://dx.doi.org/10.1097/ADM.0000000000000365" TargetMode="External"/><Relationship Id="rId71" Type="http://schemas.openxmlformats.org/officeDocument/2006/relationships/hyperlink" Target="http://dx.doi.org/10.1111/j.1360-0443.2010.03172.x" TargetMode="External"/><Relationship Id="rId92" Type="http://schemas.openxmlformats.org/officeDocument/2006/relationships/hyperlink" Target="https://dx.doi.org/10.1016/j.drugalcdep.2020.107840" TargetMode="External"/><Relationship Id="rId2" Type="http://schemas.openxmlformats.org/officeDocument/2006/relationships/hyperlink" Target="http://dx.doi.org/10.1016/j.drugalcdep.2015.10.024" TargetMode="External"/><Relationship Id="rId29" Type="http://schemas.openxmlformats.org/officeDocument/2006/relationships/hyperlink" Target="http://dx.doi.org/10.1016/j.addbeh.2018.01.026" TargetMode="External"/><Relationship Id="rId24" Type="http://schemas.openxmlformats.org/officeDocument/2006/relationships/hyperlink" Target="http://dx.doi.org/10.1093/abm/kaz034" TargetMode="External"/><Relationship Id="rId40" Type="http://schemas.openxmlformats.org/officeDocument/2006/relationships/hyperlink" Target="http://dx.doi.org/10.1093/ntr/ntt190" TargetMode="External"/><Relationship Id="rId45" Type="http://schemas.openxmlformats.org/officeDocument/2006/relationships/hyperlink" Target="https://doi.org/10.1111/j.1360-0443.2010.03089.x" TargetMode="External"/><Relationship Id="rId66" Type="http://schemas.openxmlformats.org/officeDocument/2006/relationships/hyperlink" Target="http://dx.doi.org/10.1111/j.1360-0443.2010.03172.x" TargetMode="External"/><Relationship Id="rId87" Type="http://schemas.openxmlformats.org/officeDocument/2006/relationships/hyperlink" Target="http://dx.doi.org/10.1016/j.addbeh.2019.106107" TargetMode="External"/><Relationship Id="rId61" Type="http://schemas.openxmlformats.org/officeDocument/2006/relationships/hyperlink" Target="http://dx.doi.org/10.1037/0278-6133.26.1.77" TargetMode="External"/><Relationship Id="rId82" Type="http://schemas.openxmlformats.org/officeDocument/2006/relationships/hyperlink" Target="http://dx.doi.org/10.1037/adb0000451" TargetMode="External"/><Relationship Id="rId19" Type="http://schemas.openxmlformats.org/officeDocument/2006/relationships/hyperlink" Target="http://dx.doi.org/10.1037/hea0000797" TargetMode="External"/><Relationship Id="rId14" Type="http://schemas.openxmlformats.org/officeDocument/2006/relationships/hyperlink" Target="http://doi.org/10.2196/jmir.6307" TargetMode="External"/><Relationship Id="rId30" Type="http://schemas.openxmlformats.org/officeDocument/2006/relationships/hyperlink" Target="http://dx.doi.org/10.1037/hea0000338" TargetMode="External"/><Relationship Id="rId35" Type="http://schemas.openxmlformats.org/officeDocument/2006/relationships/hyperlink" Target="http://doi.org/10.1037/0022-006X.70.5.1140" TargetMode="External"/><Relationship Id="rId56" Type="http://schemas.openxmlformats.org/officeDocument/2006/relationships/hyperlink" Target="http://dx.doi.org/10.1037/a0034445" TargetMode="External"/><Relationship Id="rId77" Type="http://schemas.openxmlformats.org/officeDocument/2006/relationships/hyperlink" Target="https://doi.org/10.1080/14622200410001734049" TargetMode="External"/><Relationship Id="rId100" Type="http://schemas.openxmlformats.org/officeDocument/2006/relationships/hyperlink" Target="https://dx.doi.org/10.1093/ntr/ntac068" TargetMode="External"/><Relationship Id="rId105" Type="http://schemas.openxmlformats.org/officeDocument/2006/relationships/hyperlink" Target="https://dx.doi.org/10.1037/0021-843X.106.1.104" TargetMode="External"/><Relationship Id="rId8" Type="http://schemas.openxmlformats.org/officeDocument/2006/relationships/hyperlink" Target="http://dx.doi.org/10.1097/ADM.0000000000000365" TargetMode="External"/><Relationship Id="rId51" Type="http://schemas.openxmlformats.org/officeDocument/2006/relationships/hyperlink" Target="http://dx.doi.org/10.1111/j.1360-0443.2010.03243.x" TargetMode="External"/><Relationship Id="rId72" Type="http://schemas.openxmlformats.org/officeDocument/2006/relationships/hyperlink" Target="https://doi.org/10.1080/14622200410001734049" TargetMode="External"/><Relationship Id="rId93" Type="http://schemas.openxmlformats.org/officeDocument/2006/relationships/hyperlink" Target="https://dx.doi.org/10.1016/j.drugalcdep.2020.108340" TargetMode="External"/><Relationship Id="rId98" Type="http://schemas.openxmlformats.org/officeDocument/2006/relationships/hyperlink" Target="https://dx.doi.org/10.1007/s00213-020-05539-3" TargetMode="External"/><Relationship Id="rId3" Type="http://schemas.openxmlformats.org/officeDocument/2006/relationships/hyperlink" Target="http://dx.doi.org/10.1016/j.drugalcdep.2015.10.024" TargetMode="External"/><Relationship Id="rId25" Type="http://schemas.openxmlformats.org/officeDocument/2006/relationships/hyperlink" Target="http://dx.doi.org/10.1093/abm/kaz034" TargetMode="External"/><Relationship Id="rId46" Type="http://schemas.openxmlformats.org/officeDocument/2006/relationships/hyperlink" Target="https://doi.org/10.1037/0021-843X.115.3.454" TargetMode="External"/><Relationship Id="rId67" Type="http://schemas.openxmlformats.org/officeDocument/2006/relationships/hyperlink" Target="http://dx.doi.org/10.1111/j.1360-0443.2010.03172.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C1000"/>
  <sheetViews>
    <sheetView workbookViewId="0">
      <pane xSplit="3" topLeftCell="AH1" activePane="topRight" state="frozen"/>
      <selection pane="topRight" activeCell="AK5" sqref="AK5"/>
    </sheetView>
  </sheetViews>
  <sheetFormatPr defaultColWidth="12.5703125" defaultRowHeight="15.75" customHeight="1" x14ac:dyDescent="0.2"/>
  <cols>
    <col min="8" max="8" width="18" customWidth="1"/>
  </cols>
  <sheetData>
    <row r="1" spans="1:55" x14ac:dyDescent="0.2">
      <c r="A1" s="7" t="s">
        <v>0</v>
      </c>
      <c r="B1" s="7" t="s">
        <v>1</v>
      </c>
      <c r="C1" s="7" t="s">
        <v>2</v>
      </c>
      <c r="D1" s="7" t="s">
        <v>112</v>
      </c>
      <c r="E1" s="7" t="s">
        <v>113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8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/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</row>
    <row r="2" spans="1:55" x14ac:dyDescent="0.2">
      <c r="A2" s="9">
        <v>901</v>
      </c>
      <c r="B2" s="9" t="s">
        <v>54</v>
      </c>
      <c r="C2" s="10">
        <v>2022</v>
      </c>
      <c r="D2" s="9" t="s">
        <v>114</v>
      </c>
      <c r="E2" s="9"/>
      <c r="F2" s="11" t="s">
        <v>56</v>
      </c>
      <c r="G2" s="9" t="s">
        <v>57</v>
      </c>
      <c r="H2" s="9" t="s">
        <v>115</v>
      </c>
      <c r="I2" s="9" t="s">
        <v>58</v>
      </c>
      <c r="J2" s="9">
        <v>1086</v>
      </c>
      <c r="K2" s="9">
        <v>1031</v>
      </c>
      <c r="L2" s="9">
        <v>48.2</v>
      </c>
      <c r="M2" s="9">
        <v>11.5</v>
      </c>
      <c r="N2" s="9">
        <v>50</v>
      </c>
      <c r="O2" s="9" t="s">
        <v>60</v>
      </c>
      <c r="P2" s="9">
        <v>52.6</v>
      </c>
      <c r="Q2" s="9">
        <v>67.8</v>
      </c>
      <c r="R2" s="9" t="s">
        <v>60</v>
      </c>
      <c r="S2" s="9" t="s">
        <v>85</v>
      </c>
      <c r="T2" s="9" t="s">
        <v>62</v>
      </c>
      <c r="U2" s="9" t="s">
        <v>63</v>
      </c>
      <c r="V2" s="9" t="s">
        <v>64</v>
      </c>
      <c r="W2" s="9" t="s">
        <v>74</v>
      </c>
      <c r="X2" s="12" t="s">
        <v>60</v>
      </c>
      <c r="Y2" s="9" t="s">
        <v>60</v>
      </c>
      <c r="Z2" s="9">
        <v>35</v>
      </c>
      <c r="AA2" s="9" t="s">
        <v>116</v>
      </c>
      <c r="AB2" s="9" t="s">
        <v>66</v>
      </c>
      <c r="AC2" s="9"/>
      <c r="AD2" s="9"/>
      <c r="AE2" s="9"/>
      <c r="AF2" s="9"/>
      <c r="AG2" s="9" t="s">
        <v>74</v>
      </c>
      <c r="AH2" s="9"/>
      <c r="AI2" s="9" t="s">
        <v>67</v>
      </c>
      <c r="AJ2" s="9" t="s">
        <v>68</v>
      </c>
      <c r="AK2" s="9" t="s">
        <v>68</v>
      </c>
      <c r="AL2" s="9" t="s">
        <v>68</v>
      </c>
      <c r="AM2" s="9" t="s">
        <v>67</v>
      </c>
      <c r="AN2" s="9" t="s">
        <v>69</v>
      </c>
      <c r="AO2" s="9" t="s">
        <v>70</v>
      </c>
      <c r="AP2" s="9" t="s">
        <v>71</v>
      </c>
      <c r="AQ2" s="9" t="s">
        <v>117</v>
      </c>
      <c r="AR2" s="13" t="s">
        <v>118</v>
      </c>
      <c r="AS2" s="9" t="s">
        <v>72</v>
      </c>
      <c r="AT2" s="9" t="s">
        <v>73</v>
      </c>
      <c r="AU2" s="9" t="s">
        <v>71</v>
      </c>
      <c r="AV2" s="9" t="s">
        <v>119</v>
      </c>
      <c r="AW2" s="9" t="s">
        <v>72</v>
      </c>
      <c r="AX2" s="9" t="s">
        <v>73</v>
      </c>
      <c r="AY2" s="9" t="s">
        <v>71</v>
      </c>
      <c r="AZ2" s="9" t="s">
        <v>119</v>
      </c>
      <c r="BA2" s="9" t="s">
        <v>72</v>
      </c>
      <c r="BB2" s="9" t="s">
        <v>73</v>
      </c>
      <c r="BC2" s="9" t="s">
        <v>71</v>
      </c>
    </row>
    <row r="3" spans="1:55" x14ac:dyDescent="0.2">
      <c r="A3" s="9">
        <v>909</v>
      </c>
      <c r="B3" s="9" t="s">
        <v>75</v>
      </c>
      <c r="C3" s="10">
        <v>2021</v>
      </c>
      <c r="D3" s="9" t="s">
        <v>114</v>
      </c>
      <c r="E3" s="9" t="s">
        <v>120</v>
      </c>
      <c r="F3" s="11" t="s">
        <v>77</v>
      </c>
      <c r="G3" s="9" t="s">
        <v>57</v>
      </c>
      <c r="H3" s="9" t="s">
        <v>115</v>
      </c>
      <c r="I3" s="9" t="s">
        <v>58</v>
      </c>
      <c r="J3" s="9">
        <v>198</v>
      </c>
      <c r="K3" s="9">
        <v>198</v>
      </c>
      <c r="L3" s="9" t="s">
        <v>60</v>
      </c>
      <c r="M3" s="9" t="s">
        <v>60</v>
      </c>
      <c r="N3" s="9" t="s">
        <v>60</v>
      </c>
      <c r="O3" s="9" t="s">
        <v>60</v>
      </c>
      <c r="P3" s="9" t="s">
        <v>60</v>
      </c>
      <c r="Q3" s="9" t="s">
        <v>60</v>
      </c>
      <c r="R3" s="9" t="s">
        <v>60</v>
      </c>
      <c r="S3" s="9" t="s">
        <v>85</v>
      </c>
      <c r="T3" s="9" t="s">
        <v>60</v>
      </c>
      <c r="U3" s="9" t="s">
        <v>63</v>
      </c>
      <c r="V3" s="9" t="s">
        <v>64</v>
      </c>
      <c r="W3" s="9" t="s">
        <v>74</v>
      </c>
      <c r="X3" s="12" t="s">
        <v>60</v>
      </c>
      <c r="Y3" s="9" t="s">
        <v>60</v>
      </c>
      <c r="Z3" s="9">
        <v>28</v>
      </c>
      <c r="AA3" s="9" t="s">
        <v>121</v>
      </c>
      <c r="AB3" s="9"/>
      <c r="AC3" s="9"/>
      <c r="AD3" s="9"/>
      <c r="AE3" s="9"/>
      <c r="AF3" s="9"/>
      <c r="AG3" s="9" t="s">
        <v>74</v>
      </c>
      <c r="AH3" s="9"/>
      <c r="AI3" s="9" t="s">
        <v>68</v>
      </c>
      <c r="AJ3" s="9" t="s">
        <v>68</v>
      </c>
      <c r="AK3" s="9" t="s">
        <v>68</v>
      </c>
      <c r="AL3" s="9" t="s">
        <v>68</v>
      </c>
      <c r="AM3" s="9" t="s">
        <v>68</v>
      </c>
      <c r="AN3" s="9" t="s">
        <v>69</v>
      </c>
      <c r="AO3" s="12" t="s">
        <v>116</v>
      </c>
      <c r="AP3" s="9" t="s">
        <v>71</v>
      </c>
      <c r="AQ3" s="9" t="s">
        <v>79</v>
      </c>
      <c r="AR3" s="13" t="s">
        <v>118</v>
      </c>
      <c r="AS3" s="9" t="s">
        <v>60</v>
      </c>
      <c r="AT3" s="9" t="s">
        <v>60</v>
      </c>
      <c r="AU3" s="9" t="s">
        <v>71</v>
      </c>
      <c r="AV3" s="9" t="s">
        <v>122</v>
      </c>
      <c r="AW3" s="9" t="s">
        <v>60</v>
      </c>
      <c r="AX3" s="9" t="s">
        <v>60</v>
      </c>
      <c r="AY3" s="9" t="s">
        <v>71</v>
      </c>
      <c r="AZ3" s="9" t="s">
        <v>119</v>
      </c>
      <c r="BA3" s="9" t="s">
        <v>60</v>
      </c>
      <c r="BB3" s="9" t="s">
        <v>60</v>
      </c>
      <c r="BC3" s="9" t="s">
        <v>71</v>
      </c>
    </row>
    <row r="4" spans="1:55" x14ac:dyDescent="0.2">
      <c r="A4" s="9">
        <v>910</v>
      </c>
      <c r="B4" s="9" t="s">
        <v>82</v>
      </c>
      <c r="C4" s="10">
        <v>2021</v>
      </c>
      <c r="D4" s="9" t="s">
        <v>114</v>
      </c>
      <c r="E4" s="9"/>
      <c r="F4" s="11" t="s">
        <v>84</v>
      </c>
      <c r="G4" s="9" t="s">
        <v>57</v>
      </c>
      <c r="H4" s="9" t="s">
        <v>115</v>
      </c>
      <c r="I4" s="9" t="s">
        <v>58</v>
      </c>
      <c r="J4" s="9">
        <v>125</v>
      </c>
      <c r="K4" s="9">
        <v>125</v>
      </c>
      <c r="L4" s="9">
        <v>40.1</v>
      </c>
      <c r="M4" s="9">
        <v>11.77</v>
      </c>
      <c r="N4" s="9" t="s">
        <v>60</v>
      </c>
      <c r="O4" s="9" t="s">
        <v>60</v>
      </c>
      <c r="P4" s="9">
        <v>37.6</v>
      </c>
      <c r="Q4" s="9">
        <v>68.8</v>
      </c>
      <c r="R4" s="9" t="s">
        <v>60</v>
      </c>
      <c r="S4" s="9" t="s">
        <v>85</v>
      </c>
      <c r="T4" s="9" t="s">
        <v>86</v>
      </c>
      <c r="U4" s="9" t="s">
        <v>63</v>
      </c>
      <c r="V4" s="9" t="s">
        <v>64</v>
      </c>
      <c r="W4" s="9" t="s">
        <v>74</v>
      </c>
      <c r="X4" s="12" t="s">
        <v>123</v>
      </c>
      <c r="Y4" s="9" t="s">
        <v>87</v>
      </c>
      <c r="Z4" s="9">
        <v>14</v>
      </c>
      <c r="AA4" s="9" t="s">
        <v>70</v>
      </c>
      <c r="AB4" s="9" t="s">
        <v>88</v>
      </c>
      <c r="AC4" s="9">
        <v>85.7</v>
      </c>
      <c r="AD4" s="9"/>
      <c r="AE4" s="9"/>
      <c r="AF4" s="9"/>
      <c r="AG4" s="9" t="s">
        <v>96</v>
      </c>
      <c r="AH4" s="9" t="s">
        <v>89</v>
      </c>
      <c r="AI4" s="9" t="s">
        <v>67</v>
      </c>
      <c r="AJ4" s="9" t="s">
        <v>67</v>
      </c>
      <c r="AK4" s="9" t="s">
        <v>68</v>
      </c>
      <c r="AL4" s="9" t="s">
        <v>68</v>
      </c>
      <c r="AM4" s="9" t="s">
        <v>90</v>
      </c>
      <c r="AN4" s="9" t="s">
        <v>69</v>
      </c>
      <c r="AO4" s="12" t="s">
        <v>751</v>
      </c>
      <c r="AP4" s="9" t="s">
        <v>71</v>
      </c>
      <c r="AQ4" s="9" t="s">
        <v>91</v>
      </c>
      <c r="AR4" s="9" t="s">
        <v>119</v>
      </c>
      <c r="AS4" s="9" t="s">
        <v>72</v>
      </c>
      <c r="AT4" s="9" t="s">
        <v>60</v>
      </c>
      <c r="AU4" s="9" t="s">
        <v>71</v>
      </c>
      <c r="AV4" s="9" t="s">
        <v>118</v>
      </c>
      <c r="AW4" s="9" t="s">
        <v>98</v>
      </c>
      <c r="AX4" s="9" t="s">
        <v>60</v>
      </c>
      <c r="AY4" s="9" t="s">
        <v>71</v>
      </c>
      <c r="AZ4" s="9"/>
      <c r="BA4" s="9"/>
      <c r="BB4" s="9"/>
      <c r="BC4" s="9"/>
    </row>
    <row r="5" spans="1:55" x14ac:dyDescent="0.2">
      <c r="A5" s="9">
        <v>911</v>
      </c>
      <c r="B5" s="9" t="s">
        <v>92</v>
      </c>
      <c r="C5" s="10">
        <v>2021</v>
      </c>
      <c r="D5" s="9" t="s">
        <v>114</v>
      </c>
      <c r="E5" s="9" t="s">
        <v>120</v>
      </c>
      <c r="F5" s="11" t="s">
        <v>94</v>
      </c>
      <c r="G5" s="9" t="s">
        <v>57</v>
      </c>
      <c r="H5" s="9" t="s">
        <v>115</v>
      </c>
      <c r="I5" s="9" t="s">
        <v>58</v>
      </c>
      <c r="J5" s="9">
        <v>199</v>
      </c>
      <c r="K5" s="9">
        <v>169</v>
      </c>
      <c r="L5" s="9">
        <v>39</v>
      </c>
      <c r="M5" s="9">
        <v>10</v>
      </c>
      <c r="N5" s="9" t="s">
        <v>60</v>
      </c>
      <c r="O5" s="9" t="s">
        <v>60</v>
      </c>
      <c r="P5" s="9">
        <v>37</v>
      </c>
      <c r="Q5" s="9">
        <v>0</v>
      </c>
      <c r="R5" s="9">
        <v>42</v>
      </c>
      <c r="S5" s="9" t="s">
        <v>121</v>
      </c>
      <c r="T5" s="9" t="s">
        <v>95</v>
      </c>
      <c r="U5" s="9" t="s">
        <v>124</v>
      </c>
      <c r="V5" s="9" t="s">
        <v>125</v>
      </c>
      <c r="W5" s="9" t="s">
        <v>74</v>
      </c>
      <c r="X5" s="12" t="s">
        <v>126</v>
      </c>
      <c r="Y5" s="9" t="s">
        <v>127</v>
      </c>
      <c r="Z5" s="9">
        <v>21</v>
      </c>
      <c r="AA5" s="9" t="s">
        <v>70</v>
      </c>
      <c r="AB5" s="9" t="s">
        <v>128</v>
      </c>
      <c r="AC5" s="9">
        <v>68.099999999999994</v>
      </c>
      <c r="AD5" s="9"/>
      <c r="AE5" s="9"/>
      <c r="AF5" s="9"/>
      <c r="AG5" s="9" t="s">
        <v>74</v>
      </c>
      <c r="AH5" s="9"/>
      <c r="AI5" s="9" t="s">
        <v>67</v>
      </c>
      <c r="AJ5" s="9" t="s">
        <v>68</v>
      </c>
      <c r="AK5" s="9" t="s">
        <v>90</v>
      </c>
      <c r="AL5" s="9" t="s">
        <v>68</v>
      </c>
      <c r="AM5" s="9" t="s">
        <v>67</v>
      </c>
      <c r="AN5" s="9" t="s">
        <v>69</v>
      </c>
      <c r="AO5" s="9" t="s">
        <v>70</v>
      </c>
      <c r="AP5" s="9" t="s">
        <v>71</v>
      </c>
      <c r="AQ5" s="9" t="s">
        <v>97</v>
      </c>
      <c r="AR5" s="9" t="s">
        <v>119</v>
      </c>
      <c r="AS5" s="9" t="s">
        <v>72</v>
      </c>
      <c r="AT5" s="9" t="s">
        <v>60</v>
      </c>
      <c r="AU5" s="9" t="s">
        <v>71</v>
      </c>
      <c r="AV5" s="9" t="s">
        <v>119</v>
      </c>
      <c r="AW5" s="9" t="s">
        <v>98</v>
      </c>
      <c r="AX5" s="9" t="s">
        <v>60</v>
      </c>
      <c r="AY5" s="9" t="s">
        <v>71</v>
      </c>
      <c r="AZ5" s="9" t="s">
        <v>118</v>
      </c>
      <c r="BA5" s="9" t="s">
        <v>98</v>
      </c>
      <c r="BB5" s="9" t="s">
        <v>60</v>
      </c>
      <c r="BC5" s="9" t="s">
        <v>71</v>
      </c>
    </row>
    <row r="6" spans="1:55" x14ac:dyDescent="0.2">
      <c r="A6" s="9">
        <v>913</v>
      </c>
      <c r="B6" s="9" t="s">
        <v>100</v>
      </c>
      <c r="C6" s="10">
        <v>2020</v>
      </c>
      <c r="D6" s="9" t="s">
        <v>114</v>
      </c>
      <c r="E6" s="9"/>
      <c r="F6" s="11" t="s">
        <v>102</v>
      </c>
      <c r="G6" s="9" t="s">
        <v>57</v>
      </c>
      <c r="H6" s="9" t="s">
        <v>115</v>
      </c>
      <c r="I6" s="9" t="s">
        <v>58</v>
      </c>
      <c r="J6" s="9">
        <v>153</v>
      </c>
      <c r="K6" s="9">
        <v>57</v>
      </c>
      <c r="L6" s="9">
        <v>21.72</v>
      </c>
      <c r="M6" s="9">
        <v>2.14</v>
      </c>
      <c r="N6" s="9" t="s">
        <v>60</v>
      </c>
      <c r="O6" s="9" t="s">
        <v>103</v>
      </c>
      <c r="P6" s="9">
        <v>22.81</v>
      </c>
      <c r="Q6" s="9">
        <v>0</v>
      </c>
      <c r="R6" s="9" t="s">
        <v>60</v>
      </c>
      <c r="S6" s="9" t="s">
        <v>121</v>
      </c>
      <c r="T6" s="9" t="s">
        <v>104</v>
      </c>
      <c r="U6" s="9" t="s">
        <v>63</v>
      </c>
      <c r="V6" s="9" t="s">
        <v>129</v>
      </c>
      <c r="W6" s="9" t="s">
        <v>74</v>
      </c>
      <c r="X6" s="12" t="s">
        <v>130</v>
      </c>
      <c r="Y6" s="9" t="s">
        <v>105</v>
      </c>
      <c r="Z6" s="9">
        <v>28</v>
      </c>
      <c r="AA6" s="9" t="s">
        <v>116</v>
      </c>
      <c r="AB6" s="9" t="s">
        <v>60</v>
      </c>
      <c r="AC6" s="9"/>
      <c r="AD6" s="9"/>
      <c r="AE6" s="9"/>
      <c r="AF6" s="9"/>
      <c r="AG6" s="9" t="s">
        <v>74</v>
      </c>
      <c r="AH6" s="9"/>
      <c r="AI6" s="9" t="s">
        <v>67</v>
      </c>
      <c r="AJ6" s="9" t="s">
        <v>68</v>
      </c>
      <c r="AK6" s="9" t="s">
        <v>68</v>
      </c>
      <c r="AL6" s="9" t="s">
        <v>68</v>
      </c>
      <c r="AM6" s="9" t="s">
        <v>68</v>
      </c>
      <c r="AN6" s="9" t="s">
        <v>69</v>
      </c>
      <c r="AO6" s="9" t="s">
        <v>70</v>
      </c>
      <c r="AP6" s="9" t="s">
        <v>71</v>
      </c>
      <c r="AQ6" s="9" t="s">
        <v>106</v>
      </c>
      <c r="AR6" s="13" t="s">
        <v>131</v>
      </c>
      <c r="AS6" s="9" t="s">
        <v>98</v>
      </c>
      <c r="AT6" s="9" t="s">
        <v>60</v>
      </c>
      <c r="AU6" s="9" t="s">
        <v>71</v>
      </c>
      <c r="AV6" s="9"/>
      <c r="AW6" s="9"/>
      <c r="AX6" s="9"/>
      <c r="AY6" s="9"/>
      <c r="AZ6" s="9"/>
      <c r="BA6" s="9"/>
      <c r="BB6" s="9"/>
      <c r="BC6" s="9"/>
    </row>
    <row r="7" spans="1:55" x14ac:dyDescent="0.2">
      <c r="A7" s="9">
        <v>918</v>
      </c>
      <c r="B7" s="9" t="s">
        <v>107</v>
      </c>
      <c r="C7" s="10">
        <v>1997</v>
      </c>
      <c r="D7" s="9" t="s">
        <v>114</v>
      </c>
      <c r="E7" s="9"/>
      <c r="F7" s="11" t="s">
        <v>109</v>
      </c>
      <c r="G7" s="9" t="s">
        <v>57</v>
      </c>
      <c r="H7" s="9" t="s">
        <v>115</v>
      </c>
      <c r="I7" s="9" t="s">
        <v>58</v>
      </c>
      <c r="J7" s="9">
        <v>214</v>
      </c>
      <c r="K7" s="9">
        <v>214</v>
      </c>
      <c r="L7" s="9">
        <v>44.22</v>
      </c>
      <c r="M7" s="9">
        <v>10.1</v>
      </c>
      <c r="N7" s="9" t="s">
        <v>60</v>
      </c>
      <c r="O7" s="9" t="s">
        <v>60</v>
      </c>
      <c r="P7" s="9">
        <v>59</v>
      </c>
      <c r="Q7" s="9">
        <v>92</v>
      </c>
      <c r="R7" s="9">
        <v>37</v>
      </c>
      <c r="S7" s="9" t="s">
        <v>85</v>
      </c>
      <c r="T7" s="9" t="s">
        <v>110</v>
      </c>
      <c r="U7" s="9" t="s">
        <v>124</v>
      </c>
      <c r="V7" s="9" t="s">
        <v>125</v>
      </c>
      <c r="W7" s="9" t="s">
        <v>74</v>
      </c>
      <c r="X7" s="12" t="s">
        <v>126</v>
      </c>
      <c r="Y7" s="9" t="s">
        <v>127</v>
      </c>
      <c r="Z7" s="9">
        <v>26</v>
      </c>
      <c r="AA7" s="12" t="s">
        <v>132</v>
      </c>
      <c r="AB7" s="14">
        <v>50</v>
      </c>
      <c r="AC7" s="9"/>
      <c r="AD7" s="9"/>
      <c r="AE7" s="9"/>
      <c r="AF7" s="9"/>
      <c r="AG7" s="9" t="s">
        <v>74</v>
      </c>
      <c r="AH7" s="9"/>
      <c r="AI7" s="9" t="s">
        <v>67</v>
      </c>
      <c r="AJ7" s="9" t="s">
        <v>68</v>
      </c>
      <c r="AK7" s="9" t="s">
        <v>68</v>
      </c>
      <c r="AL7" s="9" t="s">
        <v>68</v>
      </c>
      <c r="AM7" s="9" t="s">
        <v>90</v>
      </c>
      <c r="AN7" s="9" t="s">
        <v>69</v>
      </c>
      <c r="AO7" s="9" t="s">
        <v>70</v>
      </c>
      <c r="AP7" s="9" t="s">
        <v>71</v>
      </c>
      <c r="AQ7" s="9" t="s">
        <v>111</v>
      </c>
      <c r="AR7" s="13" t="s">
        <v>118</v>
      </c>
      <c r="AS7" s="9" t="s">
        <v>72</v>
      </c>
      <c r="AT7" s="9" t="s">
        <v>73</v>
      </c>
      <c r="AU7" s="9" t="s">
        <v>71</v>
      </c>
      <c r="AV7" s="9"/>
      <c r="AW7" s="9"/>
      <c r="AX7" s="9"/>
      <c r="AY7" s="9"/>
      <c r="AZ7" s="9"/>
      <c r="BA7" s="9"/>
      <c r="BB7" s="9"/>
      <c r="BC7" s="9"/>
    </row>
    <row r="8" spans="1:55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</row>
    <row r="9" spans="1:55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</row>
    <row r="10" spans="1:55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</row>
    <row r="11" spans="1:55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</row>
    <row r="12" spans="1:55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</row>
    <row r="13" spans="1:55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</row>
    <row r="14" spans="1:55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</row>
    <row r="15" spans="1:55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</row>
    <row r="16" spans="1:55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</row>
    <row r="17" spans="1:55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</row>
    <row r="18" spans="1:55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</row>
    <row r="19" spans="1:55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</row>
    <row r="20" spans="1:55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</row>
    <row r="21" spans="1:55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</row>
    <row r="22" spans="1:55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</row>
    <row r="23" spans="1:55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</row>
    <row r="24" spans="1:55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</row>
    <row r="25" spans="1:55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</row>
    <row r="26" spans="1:55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</row>
    <row r="27" spans="1:55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</row>
    <row r="28" spans="1:55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</row>
    <row r="29" spans="1:55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</row>
    <row r="30" spans="1:55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</row>
    <row r="31" spans="1:55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</row>
    <row r="32" spans="1:55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</row>
    <row r="33" spans="1:55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</row>
    <row r="34" spans="1:55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</row>
    <row r="35" spans="1:55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</row>
    <row r="36" spans="1:55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</row>
    <row r="37" spans="1:55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</row>
    <row r="38" spans="1:55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</row>
    <row r="39" spans="1:55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</row>
    <row r="40" spans="1:55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</row>
    <row r="41" spans="1:55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</row>
    <row r="42" spans="1:55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</row>
    <row r="43" spans="1:55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</row>
    <row r="44" spans="1:55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</row>
    <row r="45" spans="1:5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</row>
    <row r="46" spans="1:55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</row>
    <row r="47" spans="1:55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</row>
    <row r="48" spans="1:55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</row>
    <row r="49" spans="1:55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</row>
    <row r="50" spans="1:55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</row>
    <row r="51" spans="1:55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</row>
    <row r="52" spans="1:55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</row>
    <row r="53" spans="1:55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</row>
    <row r="54" spans="1:55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</row>
    <row r="55" spans="1:55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</row>
    <row r="56" spans="1:55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</row>
    <row r="57" spans="1:55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</row>
    <row r="58" spans="1:55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</row>
    <row r="59" spans="1:55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</row>
    <row r="60" spans="1:55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</row>
    <row r="61" spans="1:55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</row>
    <row r="62" spans="1:55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</row>
    <row r="63" spans="1:55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</row>
    <row r="64" spans="1:55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</row>
    <row r="65" spans="1:55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</row>
    <row r="66" spans="1:55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</row>
    <row r="67" spans="1:55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</row>
    <row r="68" spans="1:55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</row>
    <row r="69" spans="1:55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</row>
    <row r="70" spans="1:55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</row>
    <row r="71" spans="1:55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</row>
    <row r="72" spans="1:55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</row>
    <row r="73" spans="1:55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</row>
    <row r="74" spans="1:55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</row>
    <row r="75" spans="1:55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</row>
    <row r="76" spans="1:55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</row>
    <row r="77" spans="1:55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</row>
    <row r="78" spans="1:55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</row>
    <row r="79" spans="1:55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</row>
    <row r="80" spans="1:55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</row>
    <row r="81" spans="1:55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</row>
    <row r="82" spans="1:55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</row>
    <row r="83" spans="1:55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</row>
    <row r="84" spans="1:55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</row>
    <row r="85" spans="1:55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</row>
    <row r="86" spans="1:55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</row>
    <row r="87" spans="1:55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</row>
    <row r="88" spans="1:55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</row>
    <row r="89" spans="1:55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</row>
    <row r="90" spans="1:55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</row>
    <row r="91" spans="1:55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</row>
    <row r="92" spans="1:55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</row>
    <row r="93" spans="1:55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</row>
    <row r="94" spans="1:55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</row>
    <row r="95" spans="1:55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</row>
    <row r="96" spans="1:55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</row>
    <row r="97" spans="1:55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</row>
    <row r="98" spans="1:55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</row>
    <row r="99" spans="1:55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</row>
    <row r="100" spans="1:55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</row>
    <row r="101" spans="1:55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</row>
    <row r="102" spans="1:55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</row>
    <row r="103" spans="1:55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</row>
    <row r="104" spans="1:55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</row>
    <row r="105" spans="1:55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</row>
    <row r="106" spans="1:55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</row>
    <row r="107" spans="1:55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</row>
    <row r="108" spans="1:55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</row>
    <row r="109" spans="1:55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</row>
    <row r="110" spans="1:55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</row>
    <row r="111" spans="1:55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</row>
    <row r="112" spans="1:55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</row>
    <row r="113" spans="1:55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</row>
    <row r="114" spans="1:55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</row>
    <row r="115" spans="1:55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</row>
    <row r="116" spans="1:55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</row>
    <row r="117" spans="1:55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</row>
    <row r="118" spans="1:55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</row>
    <row r="119" spans="1:55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</row>
    <row r="120" spans="1:55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</row>
    <row r="121" spans="1:55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</row>
    <row r="122" spans="1:55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</row>
    <row r="123" spans="1:55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</row>
    <row r="124" spans="1:55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</row>
    <row r="125" spans="1:55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</row>
    <row r="126" spans="1:55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</row>
    <row r="127" spans="1:55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</row>
    <row r="128" spans="1:55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</row>
    <row r="129" spans="1:55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</row>
    <row r="130" spans="1:55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</row>
    <row r="131" spans="1:55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</row>
    <row r="132" spans="1:55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</row>
    <row r="133" spans="1:55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</row>
    <row r="134" spans="1:55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</row>
    <row r="135" spans="1:55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</row>
    <row r="136" spans="1:55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</row>
    <row r="137" spans="1:55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</row>
    <row r="138" spans="1:55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</row>
    <row r="139" spans="1:55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</row>
    <row r="140" spans="1:55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</row>
    <row r="141" spans="1:55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</row>
    <row r="142" spans="1:55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</row>
    <row r="143" spans="1:55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</row>
    <row r="144" spans="1:55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</row>
    <row r="145" spans="1:55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</row>
    <row r="146" spans="1:55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</row>
    <row r="147" spans="1:55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</row>
    <row r="148" spans="1:55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</row>
    <row r="149" spans="1:55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</row>
    <row r="150" spans="1:55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</row>
    <row r="151" spans="1:55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</row>
    <row r="152" spans="1:55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</row>
    <row r="153" spans="1:55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</row>
    <row r="154" spans="1:55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</row>
    <row r="155" spans="1:55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</row>
    <row r="156" spans="1:55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</row>
    <row r="157" spans="1:55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</row>
    <row r="158" spans="1:55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</row>
    <row r="159" spans="1:55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</row>
    <row r="160" spans="1:55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</row>
    <row r="161" spans="1:55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</row>
    <row r="162" spans="1:55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</row>
    <row r="163" spans="1:55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</row>
    <row r="164" spans="1:55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</row>
    <row r="165" spans="1:55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</row>
    <row r="166" spans="1:55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</row>
    <row r="167" spans="1:55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</row>
    <row r="168" spans="1:55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</row>
    <row r="169" spans="1:55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</row>
    <row r="170" spans="1:55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</row>
    <row r="171" spans="1:55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</row>
    <row r="172" spans="1:55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</row>
    <row r="173" spans="1:55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</row>
    <row r="174" spans="1:55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</row>
    <row r="175" spans="1:55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</row>
    <row r="176" spans="1:55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</row>
    <row r="177" spans="1:55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</row>
    <row r="178" spans="1:55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</row>
    <row r="179" spans="1:55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</row>
    <row r="180" spans="1:55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</row>
    <row r="181" spans="1:55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</row>
    <row r="182" spans="1:55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</row>
    <row r="183" spans="1:55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</row>
    <row r="184" spans="1:55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</row>
    <row r="185" spans="1:55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</row>
    <row r="186" spans="1:55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</row>
    <row r="187" spans="1:55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</row>
    <row r="188" spans="1:55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</row>
    <row r="189" spans="1:55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</row>
    <row r="190" spans="1:55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</row>
    <row r="191" spans="1:55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</row>
    <row r="192" spans="1:55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</row>
    <row r="193" spans="1:55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</row>
    <row r="194" spans="1:55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</row>
    <row r="195" spans="1:55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</row>
    <row r="196" spans="1:55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</row>
    <row r="197" spans="1:55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</row>
    <row r="198" spans="1:55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</row>
    <row r="199" spans="1:55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</row>
    <row r="200" spans="1:55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</row>
    <row r="201" spans="1:55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</row>
    <row r="202" spans="1:55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</row>
    <row r="203" spans="1:55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</row>
    <row r="204" spans="1:55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</row>
    <row r="205" spans="1:55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</row>
    <row r="206" spans="1:55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</row>
    <row r="207" spans="1:55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</row>
    <row r="208" spans="1:55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</row>
    <row r="209" spans="1:55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</row>
    <row r="210" spans="1:55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</row>
    <row r="211" spans="1:55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</row>
    <row r="212" spans="1:55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</row>
    <row r="213" spans="1:55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</row>
    <row r="214" spans="1:55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</row>
    <row r="215" spans="1:55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</row>
    <row r="216" spans="1:55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</row>
    <row r="217" spans="1:55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</row>
    <row r="218" spans="1:55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</row>
    <row r="219" spans="1:55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</row>
    <row r="220" spans="1:55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</row>
    <row r="221" spans="1:55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</row>
    <row r="222" spans="1:55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</row>
    <row r="223" spans="1:55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</row>
    <row r="224" spans="1:55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</row>
    <row r="225" spans="1:55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</row>
    <row r="226" spans="1:55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</row>
    <row r="227" spans="1:55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</row>
    <row r="228" spans="1:55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</row>
    <row r="229" spans="1:55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</row>
    <row r="230" spans="1:55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</row>
    <row r="231" spans="1:55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</row>
    <row r="232" spans="1:55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</row>
    <row r="233" spans="1:55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</row>
    <row r="234" spans="1:55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</row>
    <row r="235" spans="1:55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</row>
    <row r="236" spans="1:55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</row>
    <row r="237" spans="1:55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</row>
    <row r="238" spans="1:55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</row>
    <row r="239" spans="1:55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</row>
    <row r="240" spans="1:55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</row>
    <row r="241" spans="1:55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</row>
    <row r="242" spans="1:55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</row>
    <row r="243" spans="1:55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</row>
    <row r="244" spans="1:55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</row>
    <row r="245" spans="1:55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</row>
    <row r="246" spans="1:55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</row>
    <row r="247" spans="1:55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</row>
    <row r="248" spans="1:55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</row>
    <row r="249" spans="1:55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</row>
    <row r="250" spans="1:55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</row>
    <row r="251" spans="1:55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</row>
    <row r="252" spans="1:55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</row>
    <row r="253" spans="1:55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</row>
    <row r="254" spans="1:55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</row>
    <row r="255" spans="1:55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</row>
    <row r="256" spans="1:55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</row>
    <row r="257" spans="1:55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</row>
    <row r="258" spans="1:55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</row>
    <row r="259" spans="1:55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</row>
    <row r="260" spans="1:55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</row>
    <row r="261" spans="1:55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</row>
    <row r="262" spans="1:55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</row>
    <row r="263" spans="1:55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</row>
    <row r="264" spans="1:55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</row>
    <row r="265" spans="1:55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</row>
    <row r="266" spans="1:55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</row>
    <row r="267" spans="1:55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</row>
    <row r="268" spans="1:55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</row>
    <row r="269" spans="1:55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</row>
    <row r="270" spans="1:55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</row>
    <row r="271" spans="1:55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</row>
    <row r="272" spans="1:55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</row>
    <row r="273" spans="1:55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</row>
    <row r="274" spans="1:55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</row>
    <row r="275" spans="1:55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</row>
    <row r="276" spans="1:55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</row>
    <row r="277" spans="1:55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</row>
    <row r="278" spans="1:55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</row>
    <row r="279" spans="1:55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</row>
    <row r="280" spans="1:55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</row>
    <row r="281" spans="1:55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</row>
    <row r="282" spans="1:55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</row>
    <row r="283" spans="1:55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</row>
    <row r="284" spans="1:55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</row>
    <row r="285" spans="1:55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</row>
    <row r="286" spans="1:55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</row>
    <row r="287" spans="1:55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</row>
    <row r="288" spans="1:55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</row>
    <row r="289" spans="1:55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</row>
    <row r="290" spans="1:55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</row>
    <row r="291" spans="1:55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</row>
    <row r="292" spans="1:55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</row>
    <row r="293" spans="1:55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</row>
    <row r="294" spans="1:55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</row>
    <row r="295" spans="1:55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</row>
    <row r="296" spans="1:55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</row>
    <row r="297" spans="1:55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</row>
    <row r="298" spans="1:55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</row>
    <row r="299" spans="1:55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</row>
    <row r="300" spans="1:55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</row>
    <row r="301" spans="1:55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</row>
    <row r="302" spans="1:55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</row>
    <row r="303" spans="1:55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</row>
    <row r="304" spans="1:55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</row>
    <row r="305" spans="1:55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</row>
    <row r="306" spans="1:55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</row>
    <row r="307" spans="1:55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</row>
    <row r="308" spans="1:55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</row>
    <row r="309" spans="1:55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</row>
    <row r="310" spans="1:55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</row>
    <row r="311" spans="1:55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</row>
    <row r="312" spans="1:55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</row>
    <row r="313" spans="1:55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</row>
    <row r="314" spans="1:55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</row>
    <row r="315" spans="1:55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</row>
    <row r="316" spans="1:55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</row>
    <row r="317" spans="1:55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</row>
    <row r="318" spans="1:55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</row>
    <row r="319" spans="1:55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</row>
    <row r="320" spans="1:55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</row>
    <row r="321" spans="1:55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</row>
    <row r="322" spans="1:55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</row>
    <row r="323" spans="1:55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</row>
    <row r="324" spans="1:55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</row>
    <row r="325" spans="1:55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</row>
    <row r="326" spans="1:55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</row>
    <row r="327" spans="1:55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</row>
    <row r="328" spans="1:55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</row>
    <row r="329" spans="1:55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</row>
    <row r="330" spans="1:55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</row>
    <row r="331" spans="1:55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</row>
    <row r="332" spans="1:55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</row>
    <row r="333" spans="1:55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</row>
    <row r="334" spans="1:55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</row>
    <row r="335" spans="1:55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</row>
    <row r="336" spans="1:55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</row>
    <row r="337" spans="1:55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</row>
    <row r="338" spans="1:55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</row>
    <row r="339" spans="1:55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</row>
    <row r="340" spans="1:55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</row>
    <row r="341" spans="1:55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</row>
    <row r="342" spans="1:55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</row>
    <row r="343" spans="1:55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</row>
    <row r="344" spans="1:55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</row>
    <row r="345" spans="1:55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</row>
    <row r="346" spans="1:55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</row>
    <row r="347" spans="1:55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</row>
    <row r="348" spans="1:55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</row>
    <row r="349" spans="1:55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</row>
    <row r="350" spans="1:55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</row>
    <row r="351" spans="1:55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</row>
    <row r="352" spans="1:55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</row>
    <row r="353" spans="1:55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</row>
    <row r="354" spans="1:55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</row>
    <row r="355" spans="1:55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</row>
    <row r="356" spans="1:55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</row>
    <row r="357" spans="1:55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</row>
    <row r="358" spans="1:55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</row>
    <row r="359" spans="1:55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</row>
    <row r="360" spans="1:55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</row>
    <row r="361" spans="1:55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</row>
    <row r="362" spans="1:55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</row>
    <row r="363" spans="1:55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</row>
    <row r="364" spans="1:55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</row>
    <row r="365" spans="1:55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</row>
    <row r="366" spans="1:55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</row>
    <row r="367" spans="1:55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</row>
    <row r="368" spans="1:55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</row>
    <row r="369" spans="1:55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</row>
    <row r="370" spans="1:55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</row>
    <row r="371" spans="1:55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</row>
    <row r="372" spans="1:55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</row>
    <row r="373" spans="1:55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</row>
    <row r="374" spans="1:55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</row>
    <row r="375" spans="1:55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</row>
    <row r="376" spans="1:55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</row>
    <row r="377" spans="1:55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</row>
    <row r="378" spans="1:55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</row>
    <row r="379" spans="1:55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</row>
    <row r="380" spans="1:55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</row>
    <row r="381" spans="1:55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</row>
    <row r="382" spans="1:55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</row>
    <row r="383" spans="1:55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</row>
    <row r="384" spans="1:55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</row>
    <row r="385" spans="1:55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</row>
    <row r="386" spans="1:55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</row>
    <row r="387" spans="1:55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</row>
    <row r="388" spans="1:55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</row>
    <row r="389" spans="1:55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</row>
    <row r="390" spans="1:55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</row>
    <row r="391" spans="1:55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</row>
    <row r="392" spans="1:55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</row>
    <row r="393" spans="1:55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</row>
    <row r="394" spans="1:55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</row>
    <row r="395" spans="1:55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</row>
    <row r="396" spans="1:55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</row>
    <row r="397" spans="1:55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</row>
    <row r="398" spans="1:55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</row>
    <row r="399" spans="1:55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</row>
    <row r="400" spans="1:55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</row>
    <row r="401" spans="1:55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</row>
    <row r="402" spans="1:55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</row>
    <row r="403" spans="1:55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</row>
    <row r="404" spans="1:55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</row>
    <row r="405" spans="1:55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</row>
    <row r="406" spans="1:55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</row>
    <row r="407" spans="1:55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</row>
    <row r="408" spans="1:55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</row>
    <row r="409" spans="1:55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</row>
    <row r="410" spans="1:55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</row>
    <row r="411" spans="1:55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</row>
    <row r="412" spans="1:55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</row>
    <row r="413" spans="1:55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</row>
    <row r="414" spans="1:55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</row>
    <row r="415" spans="1:55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</row>
    <row r="416" spans="1:55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</row>
    <row r="417" spans="1:55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</row>
    <row r="418" spans="1:55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</row>
    <row r="419" spans="1:55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</row>
    <row r="420" spans="1:55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</row>
    <row r="421" spans="1:55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</row>
    <row r="422" spans="1:55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</row>
    <row r="423" spans="1:55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</row>
    <row r="424" spans="1:55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</row>
    <row r="425" spans="1:55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</row>
    <row r="426" spans="1:55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</row>
    <row r="427" spans="1:55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</row>
    <row r="428" spans="1:55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</row>
    <row r="429" spans="1:55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</row>
    <row r="430" spans="1:55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</row>
    <row r="431" spans="1:55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</row>
    <row r="432" spans="1:55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</row>
    <row r="433" spans="1:55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</row>
    <row r="434" spans="1:55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</row>
    <row r="435" spans="1:55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</row>
    <row r="436" spans="1:55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</row>
    <row r="437" spans="1:55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</row>
    <row r="438" spans="1:55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</row>
    <row r="439" spans="1:55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</row>
    <row r="440" spans="1:55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</row>
    <row r="441" spans="1:55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</row>
    <row r="442" spans="1:55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</row>
    <row r="443" spans="1:55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</row>
    <row r="444" spans="1:55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</row>
    <row r="445" spans="1:55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</row>
    <row r="446" spans="1:55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</row>
    <row r="447" spans="1:55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</row>
    <row r="448" spans="1:55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</row>
    <row r="449" spans="1:55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</row>
    <row r="450" spans="1:55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</row>
    <row r="451" spans="1:55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</row>
    <row r="452" spans="1:55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</row>
    <row r="453" spans="1:55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</row>
    <row r="454" spans="1:55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</row>
    <row r="455" spans="1:55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</row>
    <row r="456" spans="1:55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</row>
    <row r="457" spans="1:55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</row>
    <row r="458" spans="1:55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</row>
    <row r="459" spans="1:55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</row>
    <row r="460" spans="1:55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</row>
    <row r="461" spans="1:55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</row>
    <row r="462" spans="1:55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</row>
    <row r="463" spans="1:55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</row>
    <row r="464" spans="1:55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</row>
    <row r="465" spans="1:55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</row>
    <row r="466" spans="1:55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</row>
    <row r="467" spans="1:55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</row>
    <row r="468" spans="1:55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</row>
    <row r="469" spans="1:55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</row>
    <row r="470" spans="1:55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</row>
    <row r="471" spans="1:55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</row>
    <row r="472" spans="1:55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</row>
    <row r="473" spans="1:55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</row>
    <row r="474" spans="1:55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</row>
    <row r="475" spans="1:55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</row>
    <row r="476" spans="1:55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</row>
    <row r="477" spans="1:55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</row>
    <row r="478" spans="1:55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</row>
    <row r="479" spans="1:55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</row>
    <row r="480" spans="1:55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</row>
    <row r="481" spans="1:55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</row>
    <row r="482" spans="1:55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</row>
    <row r="483" spans="1:55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</row>
    <row r="484" spans="1:55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</row>
    <row r="485" spans="1:55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</row>
    <row r="486" spans="1:55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</row>
    <row r="487" spans="1:55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</row>
    <row r="488" spans="1:55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</row>
    <row r="489" spans="1:55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</row>
    <row r="490" spans="1:55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</row>
    <row r="491" spans="1:55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</row>
    <row r="492" spans="1:55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</row>
    <row r="493" spans="1:55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</row>
    <row r="494" spans="1:55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</row>
    <row r="495" spans="1:55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</row>
    <row r="496" spans="1:55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</row>
    <row r="497" spans="1:55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</row>
    <row r="498" spans="1:55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</row>
    <row r="499" spans="1:55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</row>
    <row r="500" spans="1:55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</row>
    <row r="501" spans="1:55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</row>
    <row r="502" spans="1:55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</row>
    <row r="503" spans="1:55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</row>
    <row r="504" spans="1:55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</row>
    <row r="505" spans="1:55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</row>
    <row r="506" spans="1:55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</row>
    <row r="507" spans="1:55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</row>
    <row r="508" spans="1:55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</row>
    <row r="509" spans="1:55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</row>
    <row r="510" spans="1:55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</row>
    <row r="511" spans="1:55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</row>
    <row r="512" spans="1:55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</row>
    <row r="513" spans="1:55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</row>
    <row r="514" spans="1:55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</row>
    <row r="515" spans="1:55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</row>
    <row r="516" spans="1:55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</row>
    <row r="517" spans="1:55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</row>
    <row r="518" spans="1:55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</row>
    <row r="519" spans="1:55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</row>
    <row r="520" spans="1:55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</row>
    <row r="521" spans="1:55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</row>
    <row r="522" spans="1:55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</row>
    <row r="523" spans="1:55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</row>
    <row r="524" spans="1:55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</row>
    <row r="525" spans="1:55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</row>
    <row r="526" spans="1:55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</row>
    <row r="527" spans="1:55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</row>
    <row r="528" spans="1:55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</row>
    <row r="529" spans="1:55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</row>
    <row r="530" spans="1:55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</row>
    <row r="531" spans="1:55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</row>
    <row r="532" spans="1:55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</row>
    <row r="533" spans="1:55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</row>
    <row r="534" spans="1:55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</row>
    <row r="535" spans="1:55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</row>
    <row r="536" spans="1:55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</row>
    <row r="537" spans="1:55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</row>
    <row r="538" spans="1:55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</row>
    <row r="539" spans="1:55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</row>
    <row r="540" spans="1:55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</row>
    <row r="541" spans="1:55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</row>
    <row r="542" spans="1:55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</row>
    <row r="543" spans="1:55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</row>
    <row r="544" spans="1:55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</row>
    <row r="545" spans="1:55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</row>
    <row r="546" spans="1:55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</row>
    <row r="547" spans="1:55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</row>
    <row r="548" spans="1:55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</row>
    <row r="549" spans="1:55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</row>
    <row r="550" spans="1:55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</row>
    <row r="551" spans="1:55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</row>
    <row r="552" spans="1:55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</row>
    <row r="553" spans="1:55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</row>
    <row r="554" spans="1:55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</row>
    <row r="555" spans="1:55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</row>
    <row r="556" spans="1:55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</row>
    <row r="557" spans="1:55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</row>
    <row r="558" spans="1:55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</row>
    <row r="559" spans="1:55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</row>
    <row r="560" spans="1:55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</row>
    <row r="561" spans="1:55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</row>
    <row r="562" spans="1:55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</row>
    <row r="563" spans="1:55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</row>
    <row r="564" spans="1:55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</row>
    <row r="565" spans="1:55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</row>
    <row r="566" spans="1:55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</row>
    <row r="567" spans="1:55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</row>
    <row r="568" spans="1:55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</row>
    <row r="569" spans="1:55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</row>
    <row r="570" spans="1:55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</row>
    <row r="571" spans="1:55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</row>
    <row r="572" spans="1:55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</row>
    <row r="573" spans="1:55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</row>
    <row r="574" spans="1:55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</row>
    <row r="575" spans="1:55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</row>
    <row r="576" spans="1:55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</row>
    <row r="577" spans="1:55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</row>
    <row r="578" spans="1:55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</row>
    <row r="579" spans="1:55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</row>
    <row r="580" spans="1:55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</row>
    <row r="581" spans="1:55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</row>
    <row r="582" spans="1:55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</row>
    <row r="583" spans="1:55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</row>
    <row r="584" spans="1:55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</row>
    <row r="585" spans="1:55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</row>
    <row r="586" spans="1:55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</row>
    <row r="587" spans="1:55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</row>
    <row r="588" spans="1:55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</row>
    <row r="589" spans="1:55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</row>
    <row r="590" spans="1:55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</row>
    <row r="591" spans="1:55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</row>
    <row r="592" spans="1:55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</row>
    <row r="593" spans="1:55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</row>
    <row r="594" spans="1:55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</row>
    <row r="595" spans="1:55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</row>
    <row r="596" spans="1:55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</row>
    <row r="597" spans="1:55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</row>
    <row r="598" spans="1:55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</row>
    <row r="599" spans="1:55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</row>
    <row r="600" spans="1:55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</row>
    <row r="601" spans="1:55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</row>
    <row r="602" spans="1:55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</row>
    <row r="603" spans="1:55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</row>
    <row r="604" spans="1:55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</row>
    <row r="605" spans="1:55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</row>
    <row r="606" spans="1:55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</row>
    <row r="607" spans="1:55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</row>
    <row r="608" spans="1:55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</row>
    <row r="609" spans="1:55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</row>
    <row r="610" spans="1:55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</row>
    <row r="611" spans="1:55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</row>
    <row r="612" spans="1:55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</row>
    <row r="613" spans="1:55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</row>
    <row r="614" spans="1:55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</row>
    <row r="615" spans="1:55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</row>
    <row r="616" spans="1:55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</row>
    <row r="617" spans="1:55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</row>
    <row r="618" spans="1:55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</row>
    <row r="619" spans="1:55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</row>
    <row r="620" spans="1:55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</row>
    <row r="621" spans="1:55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</row>
    <row r="622" spans="1:55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</row>
    <row r="623" spans="1:55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</row>
    <row r="624" spans="1:55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</row>
    <row r="625" spans="1:55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</row>
    <row r="626" spans="1:55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</row>
    <row r="627" spans="1:55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</row>
    <row r="628" spans="1:55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</row>
    <row r="629" spans="1:55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</row>
    <row r="630" spans="1:55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</row>
    <row r="631" spans="1:55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</row>
    <row r="632" spans="1:55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</row>
    <row r="633" spans="1:55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</row>
    <row r="634" spans="1:55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</row>
    <row r="635" spans="1:55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</row>
    <row r="636" spans="1:55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</row>
    <row r="637" spans="1:55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</row>
    <row r="638" spans="1:55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</row>
    <row r="639" spans="1:55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</row>
    <row r="640" spans="1:55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</row>
    <row r="641" spans="1:55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</row>
    <row r="642" spans="1:55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</row>
    <row r="643" spans="1:55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</row>
    <row r="644" spans="1:55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</row>
    <row r="645" spans="1:55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</row>
    <row r="646" spans="1:55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</row>
    <row r="647" spans="1:55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</row>
    <row r="648" spans="1:55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</row>
    <row r="649" spans="1:55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</row>
    <row r="650" spans="1:55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</row>
    <row r="651" spans="1:55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</row>
    <row r="652" spans="1:55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</row>
    <row r="653" spans="1:55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</row>
    <row r="654" spans="1:55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</row>
    <row r="655" spans="1:55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</row>
    <row r="656" spans="1:55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</row>
    <row r="657" spans="1:55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</row>
    <row r="658" spans="1:55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</row>
    <row r="659" spans="1:55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</row>
    <row r="660" spans="1:55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</row>
    <row r="661" spans="1:55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</row>
    <row r="662" spans="1:55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</row>
    <row r="663" spans="1:55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</row>
    <row r="664" spans="1:55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</row>
    <row r="665" spans="1:55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</row>
    <row r="666" spans="1:55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</row>
    <row r="667" spans="1:55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</row>
    <row r="668" spans="1:55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</row>
    <row r="669" spans="1:55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</row>
    <row r="670" spans="1:55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</row>
    <row r="671" spans="1:55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</row>
    <row r="672" spans="1:55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</row>
    <row r="673" spans="1:55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</row>
    <row r="674" spans="1:55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</row>
    <row r="675" spans="1:55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</row>
    <row r="676" spans="1:55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</row>
    <row r="677" spans="1:55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</row>
    <row r="678" spans="1:55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</row>
    <row r="679" spans="1:55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</row>
    <row r="680" spans="1:55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</row>
    <row r="681" spans="1:55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</row>
    <row r="682" spans="1:55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</row>
    <row r="683" spans="1:55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</row>
    <row r="684" spans="1:55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</row>
    <row r="685" spans="1:55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</row>
    <row r="686" spans="1:55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</row>
    <row r="687" spans="1:55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</row>
    <row r="688" spans="1:55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</row>
    <row r="689" spans="1:55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</row>
    <row r="690" spans="1:55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</row>
    <row r="691" spans="1:55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</row>
    <row r="692" spans="1:55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</row>
    <row r="693" spans="1:55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</row>
    <row r="694" spans="1:55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</row>
    <row r="695" spans="1:55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</row>
    <row r="696" spans="1:55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</row>
    <row r="697" spans="1:55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</row>
    <row r="698" spans="1:55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</row>
    <row r="699" spans="1:55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</row>
    <row r="700" spans="1:55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</row>
    <row r="701" spans="1:55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</row>
    <row r="702" spans="1:55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</row>
    <row r="703" spans="1:55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</row>
    <row r="704" spans="1:55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</row>
    <row r="705" spans="1:55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</row>
    <row r="706" spans="1:55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</row>
    <row r="707" spans="1:55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</row>
    <row r="708" spans="1:55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</row>
    <row r="709" spans="1:55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</row>
    <row r="710" spans="1:55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</row>
    <row r="711" spans="1:55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</row>
    <row r="712" spans="1:55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</row>
    <row r="713" spans="1:55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</row>
    <row r="714" spans="1:55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</row>
    <row r="715" spans="1:55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</row>
    <row r="716" spans="1:55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</row>
    <row r="717" spans="1:55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</row>
    <row r="718" spans="1:55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</row>
    <row r="719" spans="1:55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</row>
    <row r="720" spans="1:55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</row>
    <row r="721" spans="1:55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</row>
    <row r="722" spans="1:55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</row>
    <row r="723" spans="1:55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</row>
    <row r="724" spans="1:55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</row>
    <row r="725" spans="1:55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</row>
    <row r="726" spans="1:55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</row>
    <row r="727" spans="1:55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</row>
    <row r="728" spans="1:55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</row>
    <row r="729" spans="1:55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</row>
    <row r="730" spans="1:55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</row>
    <row r="731" spans="1:55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</row>
    <row r="732" spans="1:55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</row>
    <row r="733" spans="1:55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</row>
    <row r="734" spans="1:55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</row>
    <row r="735" spans="1:55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</row>
    <row r="736" spans="1:55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</row>
    <row r="737" spans="1:55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</row>
    <row r="738" spans="1:55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</row>
    <row r="739" spans="1:55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</row>
    <row r="740" spans="1:55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</row>
    <row r="741" spans="1:55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</row>
    <row r="742" spans="1:55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</row>
    <row r="743" spans="1:55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</row>
    <row r="744" spans="1:55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</row>
    <row r="745" spans="1:55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</row>
    <row r="746" spans="1:55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</row>
    <row r="747" spans="1:55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</row>
    <row r="748" spans="1:55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</row>
    <row r="749" spans="1:55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</row>
    <row r="750" spans="1:55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</row>
    <row r="751" spans="1:55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</row>
    <row r="752" spans="1:55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</row>
    <row r="753" spans="1:55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</row>
    <row r="754" spans="1:55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</row>
    <row r="755" spans="1:55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</row>
    <row r="756" spans="1:55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</row>
    <row r="757" spans="1:55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</row>
    <row r="758" spans="1:55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</row>
    <row r="759" spans="1:55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</row>
    <row r="760" spans="1:55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</row>
    <row r="761" spans="1:55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</row>
    <row r="762" spans="1:55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</row>
    <row r="763" spans="1:55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</row>
    <row r="764" spans="1:55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</row>
    <row r="765" spans="1:55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</row>
    <row r="766" spans="1:55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</row>
    <row r="767" spans="1:55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</row>
    <row r="768" spans="1:55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</row>
    <row r="769" spans="1:55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</row>
    <row r="770" spans="1:55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</row>
    <row r="771" spans="1:55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</row>
    <row r="772" spans="1:55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</row>
    <row r="773" spans="1:55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</row>
    <row r="774" spans="1:55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</row>
    <row r="775" spans="1:55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</row>
    <row r="776" spans="1:55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</row>
    <row r="777" spans="1:55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</row>
    <row r="778" spans="1:55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</row>
    <row r="779" spans="1:55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</row>
    <row r="780" spans="1:55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</row>
    <row r="781" spans="1:55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</row>
    <row r="782" spans="1:55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</row>
    <row r="783" spans="1:55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</row>
    <row r="784" spans="1:55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</row>
    <row r="785" spans="1:55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</row>
    <row r="786" spans="1:55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</row>
    <row r="787" spans="1:55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</row>
    <row r="788" spans="1:55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</row>
    <row r="789" spans="1:55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</row>
    <row r="790" spans="1:55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</row>
    <row r="791" spans="1:55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</row>
    <row r="792" spans="1:55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</row>
    <row r="793" spans="1:55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</row>
    <row r="794" spans="1:55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</row>
    <row r="795" spans="1:55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</row>
    <row r="796" spans="1:55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</row>
    <row r="797" spans="1:55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</row>
    <row r="798" spans="1:55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</row>
    <row r="799" spans="1:55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</row>
    <row r="800" spans="1:55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</row>
    <row r="801" spans="1:55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</row>
    <row r="802" spans="1:55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</row>
    <row r="803" spans="1:55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</row>
    <row r="804" spans="1:55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</row>
    <row r="805" spans="1:55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</row>
    <row r="806" spans="1:55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</row>
    <row r="807" spans="1:55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</row>
    <row r="808" spans="1:55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</row>
    <row r="809" spans="1:55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</row>
    <row r="810" spans="1:55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</row>
    <row r="811" spans="1:55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</row>
    <row r="812" spans="1:55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</row>
    <row r="813" spans="1:55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</row>
    <row r="814" spans="1:55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</row>
    <row r="815" spans="1:55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</row>
    <row r="816" spans="1:55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</row>
    <row r="817" spans="1:55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</row>
    <row r="818" spans="1:55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</row>
    <row r="819" spans="1:55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</row>
    <row r="820" spans="1:55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</row>
    <row r="821" spans="1:55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</row>
    <row r="822" spans="1:55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</row>
    <row r="823" spans="1:55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</row>
    <row r="824" spans="1:55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</row>
    <row r="825" spans="1:55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</row>
    <row r="826" spans="1:55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</row>
    <row r="827" spans="1:55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</row>
    <row r="828" spans="1:55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</row>
    <row r="829" spans="1:55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</row>
    <row r="830" spans="1:55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</row>
    <row r="831" spans="1:55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</row>
    <row r="832" spans="1:55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</row>
    <row r="833" spans="1:55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</row>
    <row r="834" spans="1:55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</row>
    <row r="835" spans="1:55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</row>
    <row r="836" spans="1:55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</row>
    <row r="837" spans="1:55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</row>
    <row r="838" spans="1:55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</row>
    <row r="839" spans="1:55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</row>
    <row r="840" spans="1:55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</row>
    <row r="841" spans="1:55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</row>
    <row r="842" spans="1:55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</row>
    <row r="843" spans="1:55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</row>
    <row r="844" spans="1:55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</row>
    <row r="845" spans="1:55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</row>
    <row r="846" spans="1:55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</row>
    <row r="847" spans="1:55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</row>
    <row r="848" spans="1:55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</row>
    <row r="849" spans="1:55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</row>
    <row r="850" spans="1:55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</row>
    <row r="851" spans="1:55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</row>
    <row r="852" spans="1:55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</row>
    <row r="853" spans="1:55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</row>
    <row r="854" spans="1:55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</row>
    <row r="855" spans="1:55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</row>
    <row r="856" spans="1:55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</row>
    <row r="857" spans="1:55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</row>
    <row r="858" spans="1:55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</row>
    <row r="859" spans="1:55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</row>
    <row r="860" spans="1:55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</row>
    <row r="861" spans="1:55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</row>
    <row r="862" spans="1:55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</row>
    <row r="863" spans="1:55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</row>
    <row r="864" spans="1:55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</row>
    <row r="865" spans="1:55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</row>
    <row r="866" spans="1:55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</row>
    <row r="867" spans="1:55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</row>
    <row r="868" spans="1:55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</row>
    <row r="869" spans="1:55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</row>
    <row r="870" spans="1:55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</row>
    <row r="871" spans="1:55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</row>
    <row r="872" spans="1:55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</row>
    <row r="873" spans="1:55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</row>
    <row r="874" spans="1:55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</row>
    <row r="875" spans="1:55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</row>
    <row r="876" spans="1:55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</row>
    <row r="877" spans="1:55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</row>
    <row r="878" spans="1:55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</row>
    <row r="879" spans="1:55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</row>
    <row r="880" spans="1:55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</row>
    <row r="881" spans="1:55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</row>
    <row r="882" spans="1:55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</row>
    <row r="883" spans="1:55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</row>
    <row r="884" spans="1:55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</row>
    <row r="885" spans="1:55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</row>
    <row r="886" spans="1:55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</row>
    <row r="887" spans="1:55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</row>
    <row r="888" spans="1:55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</row>
    <row r="889" spans="1:55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</row>
    <row r="890" spans="1:55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</row>
    <row r="891" spans="1:55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</row>
    <row r="892" spans="1:55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</row>
    <row r="893" spans="1:55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</row>
    <row r="894" spans="1:55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</row>
    <row r="895" spans="1:55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</row>
    <row r="896" spans="1:55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</row>
    <row r="897" spans="1:55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</row>
    <row r="898" spans="1:55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</row>
    <row r="899" spans="1:55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</row>
    <row r="900" spans="1:55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</row>
    <row r="901" spans="1:55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</row>
    <row r="902" spans="1:55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</row>
    <row r="903" spans="1:55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</row>
    <row r="904" spans="1:55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</row>
    <row r="905" spans="1:55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</row>
    <row r="906" spans="1:55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</row>
    <row r="907" spans="1:55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</row>
    <row r="908" spans="1:55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</row>
    <row r="909" spans="1:55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</row>
    <row r="910" spans="1:55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</row>
    <row r="911" spans="1:55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</row>
    <row r="912" spans="1:55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</row>
    <row r="913" spans="1:55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</row>
    <row r="914" spans="1:55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</row>
    <row r="915" spans="1:55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</row>
    <row r="916" spans="1:55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</row>
    <row r="917" spans="1:55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</row>
    <row r="918" spans="1:55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</row>
    <row r="919" spans="1:55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</row>
    <row r="920" spans="1:55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</row>
    <row r="921" spans="1:55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</row>
    <row r="922" spans="1:55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</row>
    <row r="923" spans="1:55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</row>
    <row r="924" spans="1:55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</row>
    <row r="925" spans="1:55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</row>
    <row r="926" spans="1:55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</row>
    <row r="927" spans="1:55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</row>
    <row r="928" spans="1:55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</row>
    <row r="929" spans="1:55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</row>
    <row r="930" spans="1:55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</row>
    <row r="931" spans="1:55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</row>
    <row r="932" spans="1:55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</row>
    <row r="933" spans="1:55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</row>
    <row r="934" spans="1:55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</row>
    <row r="935" spans="1:55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</row>
    <row r="936" spans="1:55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</row>
    <row r="937" spans="1:55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</row>
    <row r="938" spans="1:55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</row>
    <row r="939" spans="1:55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</row>
    <row r="940" spans="1:55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</row>
    <row r="941" spans="1:55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</row>
    <row r="942" spans="1:55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</row>
    <row r="943" spans="1:55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</row>
    <row r="944" spans="1:55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</row>
    <row r="945" spans="1:55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</row>
    <row r="946" spans="1:55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</row>
    <row r="947" spans="1:55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</row>
    <row r="948" spans="1:55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</row>
    <row r="949" spans="1:55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</row>
    <row r="950" spans="1:55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</row>
    <row r="951" spans="1:55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</row>
    <row r="952" spans="1:55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</row>
    <row r="953" spans="1:55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</row>
    <row r="954" spans="1:55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</row>
    <row r="955" spans="1:55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</row>
    <row r="956" spans="1:55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</row>
    <row r="957" spans="1:55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</row>
    <row r="958" spans="1:55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</row>
    <row r="959" spans="1:55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</row>
    <row r="960" spans="1:55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</row>
    <row r="961" spans="1:55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</row>
    <row r="962" spans="1:55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</row>
    <row r="963" spans="1:55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</row>
    <row r="964" spans="1:55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</row>
    <row r="965" spans="1:55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</row>
    <row r="966" spans="1:55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</row>
    <row r="967" spans="1:55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</row>
    <row r="968" spans="1:55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</row>
    <row r="969" spans="1:55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</row>
    <row r="970" spans="1:55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</row>
    <row r="971" spans="1:55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</row>
    <row r="972" spans="1:55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</row>
    <row r="973" spans="1:55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</row>
    <row r="974" spans="1:55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</row>
    <row r="975" spans="1:55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</row>
    <row r="976" spans="1:55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</row>
    <row r="977" spans="1:55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</row>
    <row r="978" spans="1:55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</row>
    <row r="979" spans="1:55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</row>
    <row r="980" spans="1:55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</row>
    <row r="981" spans="1:55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</row>
    <row r="982" spans="1:55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</row>
    <row r="983" spans="1:55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</row>
    <row r="984" spans="1:55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</row>
    <row r="985" spans="1:55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</row>
    <row r="986" spans="1:55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</row>
    <row r="987" spans="1:55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</row>
    <row r="988" spans="1:55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</row>
    <row r="989" spans="1:55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</row>
    <row r="990" spans="1:55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</row>
    <row r="991" spans="1:55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</row>
    <row r="992" spans="1:55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</row>
    <row r="993" spans="1:55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</row>
    <row r="994" spans="1:55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</row>
    <row r="995" spans="1:55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</row>
    <row r="996" spans="1:55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</row>
    <row r="997" spans="1:55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</row>
    <row r="998" spans="1:55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</row>
    <row r="999" spans="1:55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</row>
    <row r="1000" spans="1:55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</row>
  </sheetData>
  <hyperlinks>
    <hyperlink ref="F2" r:id="rId1" xr:uid="{00000000-0004-0000-0100-000000000000}"/>
    <hyperlink ref="F3" r:id="rId2" xr:uid="{00000000-0004-0000-0100-000001000000}"/>
    <hyperlink ref="F4" r:id="rId3" xr:uid="{00000000-0004-0000-0100-000002000000}"/>
    <hyperlink ref="F5" r:id="rId4" xr:uid="{00000000-0004-0000-0100-000003000000}"/>
    <hyperlink ref="F6" r:id="rId5" xr:uid="{00000000-0004-0000-0100-000004000000}"/>
    <hyperlink ref="F7" r:id="rId6" xr:uid="{00000000-0004-0000-01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978"/>
  <sheetViews>
    <sheetView workbookViewId="0">
      <pane xSplit="3" ySplit="1" topLeftCell="D31" activePane="bottomRight" state="frozen"/>
      <selection pane="topRight" activeCell="D1" sqref="D1"/>
      <selection pane="bottomLeft" activeCell="A2" sqref="A2"/>
      <selection pane="bottomRight" activeCell="C42" sqref="C42"/>
    </sheetView>
  </sheetViews>
  <sheetFormatPr defaultColWidth="12.5703125" defaultRowHeight="15.75" customHeight="1" x14ac:dyDescent="0.2"/>
  <cols>
    <col min="5" max="5" width="27.42578125" customWidth="1"/>
    <col min="6" max="6" width="17.28515625" customWidth="1"/>
    <col min="8" max="8" width="7.7109375" customWidth="1"/>
    <col min="9" max="9" width="10.140625" customWidth="1"/>
    <col min="11" max="12" width="21.5703125" customWidth="1"/>
    <col min="13" max="13" width="23.85546875" customWidth="1"/>
  </cols>
  <sheetData>
    <row r="1" spans="1:13" ht="15.75" customHeight="1" x14ac:dyDescent="0.25">
      <c r="A1" s="1" t="s">
        <v>133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134</v>
      </c>
      <c r="I1" s="1" t="s">
        <v>135</v>
      </c>
      <c r="J1" s="15" t="s">
        <v>136</v>
      </c>
      <c r="K1" s="15" t="s">
        <v>137</v>
      </c>
      <c r="L1" s="15" t="s">
        <v>138</v>
      </c>
      <c r="M1" s="15" t="s">
        <v>139</v>
      </c>
    </row>
    <row r="2" spans="1:13" ht="14.25" x14ac:dyDescent="0.2">
      <c r="A2" s="16">
        <v>1</v>
      </c>
      <c r="B2" s="16">
        <v>4</v>
      </c>
      <c r="C2" s="17" t="s">
        <v>140</v>
      </c>
      <c r="D2" s="16">
        <v>2008</v>
      </c>
      <c r="E2" s="17" t="s">
        <v>141</v>
      </c>
      <c r="F2" s="17" t="s">
        <v>55</v>
      </c>
      <c r="G2" s="18" t="s">
        <v>142</v>
      </c>
      <c r="H2" s="3" t="s">
        <v>65</v>
      </c>
      <c r="I2" s="3" t="s">
        <v>65</v>
      </c>
      <c r="J2" s="2">
        <v>16.3</v>
      </c>
      <c r="K2" s="2"/>
      <c r="L2" s="2"/>
      <c r="M2" s="2"/>
    </row>
    <row r="3" spans="1:13" ht="14.25" x14ac:dyDescent="0.2">
      <c r="A3" s="19">
        <v>2</v>
      </c>
      <c r="B3" s="19">
        <v>46</v>
      </c>
      <c r="C3" s="20" t="s">
        <v>143</v>
      </c>
      <c r="D3" s="19">
        <v>2016</v>
      </c>
      <c r="E3" s="20" t="s">
        <v>141</v>
      </c>
      <c r="F3" s="20" t="s">
        <v>144</v>
      </c>
      <c r="G3" s="21" t="s">
        <v>145</v>
      </c>
      <c r="H3" s="20" t="s">
        <v>65</v>
      </c>
      <c r="I3" s="3" t="s">
        <v>65</v>
      </c>
      <c r="J3" s="2">
        <v>18.600000000000001</v>
      </c>
      <c r="K3" s="2">
        <v>4.3</v>
      </c>
      <c r="L3" s="2"/>
      <c r="M3" s="2"/>
    </row>
    <row r="4" spans="1:13" ht="14.25" x14ac:dyDescent="0.2">
      <c r="A4" s="19">
        <v>3</v>
      </c>
      <c r="B4" s="19">
        <v>47</v>
      </c>
      <c r="C4" s="20" t="s">
        <v>143</v>
      </c>
      <c r="D4" s="19">
        <v>2016</v>
      </c>
      <c r="E4" s="20" t="s">
        <v>141</v>
      </c>
      <c r="F4" s="20" t="s">
        <v>146</v>
      </c>
      <c r="G4" s="22" t="s">
        <v>147</v>
      </c>
      <c r="H4" s="2" t="s">
        <v>65</v>
      </c>
      <c r="I4" s="3" t="s">
        <v>65</v>
      </c>
      <c r="J4" s="2">
        <v>18.600000000000001</v>
      </c>
      <c r="K4" s="2"/>
      <c r="L4" s="2"/>
      <c r="M4" s="2"/>
    </row>
    <row r="5" spans="1:13" ht="14.25" x14ac:dyDescent="0.2">
      <c r="A5" s="16">
        <v>4</v>
      </c>
      <c r="B5" s="19">
        <v>48</v>
      </c>
      <c r="C5" s="20" t="s">
        <v>148</v>
      </c>
      <c r="D5" s="19">
        <v>2018</v>
      </c>
      <c r="E5" s="20" t="s">
        <v>60</v>
      </c>
      <c r="F5" s="20" t="s">
        <v>149</v>
      </c>
      <c r="G5" s="22" t="s">
        <v>150</v>
      </c>
      <c r="H5" s="2" t="s">
        <v>65</v>
      </c>
      <c r="I5" s="3" t="s">
        <v>65</v>
      </c>
      <c r="J5" s="2"/>
      <c r="K5" s="2"/>
      <c r="L5" s="2"/>
      <c r="M5" s="2"/>
    </row>
    <row r="6" spans="1:13" ht="14.25" x14ac:dyDescent="0.2">
      <c r="A6" s="19">
        <v>5</v>
      </c>
      <c r="B6" s="19">
        <v>60</v>
      </c>
      <c r="C6" s="20" t="s">
        <v>151</v>
      </c>
      <c r="D6" s="19">
        <v>2013</v>
      </c>
      <c r="E6" s="20" t="s">
        <v>152</v>
      </c>
      <c r="F6" s="20" t="s">
        <v>153</v>
      </c>
      <c r="G6" s="22" t="s">
        <v>154</v>
      </c>
      <c r="H6" s="2" t="s">
        <v>65</v>
      </c>
      <c r="I6" s="3" t="s">
        <v>65</v>
      </c>
      <c r="J6" s="2"/>
      <c r="K6" s="2"/>
      <c r="L6" s="2"/>
      <c r="M6" s="2"/>
    </row>
    <row r="7" spans="1:13" ht="14.25" x14ac:dyDescent="0.2">
      <c r="A7" s="19">
        <v>6</v>
      </c>
      <c r="B7" s="19">
        <v>61</v>
      </c>
      <c r="C7" s="20" t="s">
        <v>151</v>
      </c>
      <c r="D7" s="19">
        <v>2014</v>
      </c>
      <c r="E7" s="20" t="s">
        <v>152</v>
      </c>
      <c r="F7" s="20" t="s">
        <v>155</v>
      </c>
      <c r="G7" s="21" t="s">
        <v>156</v>
      </c>
      <c r="H7" s="20" t="s">
        <v>65</v>
      </c>
      <c r="I7" s="3" t="s">
        <v>65</v>
      </c>
      <c r="J7" s="2"/>
      <c r="K7" s="2"/>
      <c r="L7" s="2"/>
      <c r="M7" s="2"/>
    </row>
    <row r="8" spans="1:13" ht="14.25" x14ac:dyDescent="0.2">
      <c r="A8" s="16">
        <v>7</v>
      </c>
      <c r="B8" s="19">
        <v>68</v>
      </c>
      <c r="C8" s="20" t="s">
        <v>157</v>
      </c>
      <c r="D8" s="19">
        <v>2016</v>
      </c>
      <c r="E8" s="20" t="s">
        <v>158</v>
      </c>
      <c r="F8" s="20" t="s">
        <v>159</v>
      </c>
      <c r="G8" s="21" t="s">
        <v>160</v>
      </c>
      <c r="H8" s="2" t="s">
        <v>65</v>
      </c>
      <c r="I8" s="3" t="s">
        <v>65</v>
      </c>
      <c r="J8" s="2">
        <v>18</v>
      </c>
      <c r="K8" s="2"/>
      <c r="L8" s="2"/>
      <c r="M8" s="2"/>
    </row>
    <row r="9" spans="1:13" ht="14.25" x14ac:dyDescent="0.2">
      <c r="A9" s="19">
        <v>8</v>
      </c>
      <c r="B9" s="19">
        <v>72</v>
      </c>
      <c r="C9" s="20" t="s">
        <v>161</v>
      </c>
      <c r="D9" s="19">
        <v>2019</v>
      </c>
      <c r="E9" s="20" t="s">
        <v>60</v>
      </c>
      <c r="F9" s="20" t="s">
        <v>93</v>
      </c>
      <c r="G9" s="21" t="s">
        <v>162</v>
      </c>
      <c r="H9" s="2" t="s">
        <v>65</v>
      </c>
      <c r="I9" s="3" t="s">
        <v>65</v>
      </c>
      <c r="J9" s="2">
        <v>20.8</v>
      </c>
      <c r="K9" s="2"/>
      <c r="L9" s="2"/>
      <c r="M9" s="2"/>
    </row>
    <row r="10" spans="1:13" ht="14.25" x14ac:dyDescent="0.2">
      <c r="A10" s="19">
        <v>9</v>
      </c>
      <c r="B10" s="19">
        <v>73</v>
      </c>
      <c r="C10" s="20" t="s">
        <v>161</v>
      </c>
      <c r="D10" s="19">
        <v>2020</v>
      </c>
      <c r="E10" s="20" t="s">
        <v>163</v>
      </c>
      <c r="F10" s="20" t="s">
        <v>164</v>
      </c>
      <c r="G10" s="21" t="s">
        <v>165</v>
      </c>
      <c r="H10" s="20" t="s">
        <v>65</v>
      </c>
      <c r="I10" s="3" t="s">
        <v>65</v>
      </c>
      <c r="J10" s="2"/>
      <c r="K10" s="2"/>
      <c r="L10" s="2"/>
      <c r="M10" s="2"/>
    </row>
    <row r="11" spans="1:13" ht="14.25" x14ac:dyDescent="0.2">
      <c r="A11" s="16">
        <v>10</v>
      </c>
      <c r="B11" s="19">
        <v>87</v>
      </c>
      <c r="C11" s="20" t="s">
        <v>166</v>
      </c>
      <c r="D11" s="19">
        <v>2000</v>
      </c>
      <c r="E11" s="20" t="s">
        <v>60</v>
      </c>
      <c r="F11" s="20" t="s">
        <v>167</v>
      </c>
      <c r="G11" s="21" t="s">
        <v>168</v>
      </c>
      <c r="H11" s="2" t="s">
        <v>65</v>
      </c>
      <c r="I11" s="3" t="s">
        <v>65</v>
      </c>
      <c r="J11" s="2">
        <v>26.5</v>
      </c>
      <c r="K11" s="2">
        <v>2.5</v>
      </c>
      <c r="L11" s="2"/>
      <c r="M11" s="2"/>
    </row>
    <row r="12" spans="1:13" ht="14.25" x14ac:dyDescent="0.2">
      <c r="A12" s="19">
        <v>11</v>
      </c>
      <c r="B12" s="19">
        <v>97</v>
      </c>
      <c r="C12" s="20" t="s">
        <v>169</v>
      </c>
      <c r="D12" s="19">
        <v>2011</v>
      </c>
      <c r="E12" s="20" t="s">
        <v>170</v>
      </c>
      <c r="F12" s="20" t="s">
        <v>171</v>
      </c>
      <c r="G12" s="21" t="s">
        <v>172</v>
      </c>
      <c r="H12" s="2" t="s">
        <v>65</v>
      </c>
      <c r="I12" s="3" t="s">
        <v>65</v>
      </c>
      <c r="J12" s="2"/>
      <c r="K12" s="2"/>
      <c r="L12" s="2"/>
      <c r="M12" s="2"/>
    </row>
    <row r="13" spans="1:13" ht="14.25" x14ac:dyDescent="0.2">
      <c r="A13" s="19">
        <v>12</v>
      </c>
      <c r="B13" s="19">
        <v>122</v>
      </c>
      <c r="C13" s="20" t="s">
        <v>173</v>
      </c>
      <c r="D13" s="19">
        <v>2020</v>
      </c>
      <c r="E13" s="20" t="s">
        <v>141</v>
      </c>
      <c r="F13" s="20" t="s">
        <v>153</v>
      </c>
      <c r="G13" s="21" t="s">
        <v>174</v>
      </c>
      <c r="H13" s="20" t="s">
        <v>65</v>
      </c>
      <c r="I13" s="3" t="s">
        <v>65</v>
      </c>
      <c r="J13" s="2">
        <v>26</v>
      </c>
      <c r="K13" s="2"/>
      <c r="L13" s="2"/>
      <c r="M13" s="2"/>
    </row>
    <row r="14" spans="1:13" ht="14.25" x14ac:dyDescent="0.2">
      <c r="A14" s="16">
        <v>13</v>
      </c>
      <c r="B14" s="19">
        <v>123</v>
      </c>
      <c r="C14" s="20" t="s">
        <v>175</v>
      </c>
      <c r="D14" s="19">
        <v>2018</v>
      </c>
      <c r="E14" s="2" t="s">
        <v>176</v>
      </c>
      <c r="F14" s="20" t="s">
        <v>153</v>
      </c>
      <c r="G14" s="21" t="s">
        <v>177</v>
      </c>
      <c r="H14" s="20" t="s">
        <v>65</v>
      </c>
      <c r="I14" s="3" t="s">
        <v>65</v>
      </c>
      <c r="J14" s="2"/>
      <c r="K14" s="2"/>
      <c r="L14" s="2"/>
      <c r="M14" s="2"/>
    </row>
    <row r="15" spans="1:13" ht="14.25" x14ac:dyDescent="0.2">
      <c r="A15" s="19">
        <v>14</v>
      </c>
      <c r="B15" s="19">
        <v>151</v>
      </c>
      <c r="C15" s="20" t="s">
        <v>178</v>
      </c>
      <c r="D15" s="19">
        <v>2016</v>
      </c>
      <c r="E15" s="2" t="s">
        <v>108</v>
      </c>
      <c r="F15" s="20" t="s">
        <v>179</v>
      </c>
      <c r="G15" s="21" t="s">
        <v>180</v>
      </c>
      <c r="H15" s="2" t="s">
        <v>65</v>
      </c>
      <c r="I15" s="3" t="s">
        <v>65</v>
      </c>
      <c r="J15" s="2">
        <v>20.67</v>
      </c>
      <c r="K15" s="2"/>
      <c r="L15" s="2"/>
      <c r="M15" s="2"/>
    </row>
    <row r="16" spans="1:13" ht="14.25" x14ac:dyDescent="0.2">
      <c r="A16" s="19">
        <v>15</v>
      </c>
      <c r="B16" s="19">
        <v>158</v>
      </c>
      <c r="C16" s="20" t="s">
        <v>181</v>
      </c>
      <c r="D16" s="19">
        <v>2006</v>
      </c>
      <c r="E16" s="20" t="s">
        <v>182</v>
      </c>
      <c r="F16" s="20" t="s">
        <v>183</v>
      </c>
      <c r="G16" s="21" t="s">
        <v>184</v>
      </c>
      <c r="H16" s="20" t="s">
        <v>65</v>
      </c>
      <c r="I16" s="3" t="s">
        <v>65</v>
      </c>
      <c r="J16" s="2">
        <v>24.3</v>
      </c>
      <c r="K16" s="2">
        <v>4.0999999999999996</v>
      </c>
      <c r="L16" s="2"/>
      <c r="M16" s="2" t="s">
        <v>59</v>
      </c>
    </row>
    <row r="17" spans="1:13" ht="14.25" x14ac:dyDescent="0.2">
      <c r="A17" s="16">
        <v>16</v>
      </c>
      <c r="B17" s="19">
        <v>588</v>
      </c>
      <c r="C17" s="20" t="s">
        <v>185</v>
      </c>
      <c r="D17" s="19">
        <v>2010</v>
      </c>
      <c r="E17" s="20" t="s">
        <v>182</v>
      </c>
      <c r="F17" s="20" t="s">
        <v>93</v>
      </c>
      <c r="G17" s="21" t="s">
        <v>186</v>
      </c>
      <c r="H17" s="20" t="s">
        <v>65</v>
      </c>
      <c r="I17" s="3" t="s">
        <v>65</v>
      </c>
      <c r="J17" s="2">
        <v>25</v>
      </c>
      <c r="K17" s="2">
        <v>3.7</v>
      </c>
      <c r="L17" s="2"/>
      <c r="M17" s="2" t="s">
        <v>59</v>
      </c>
    </row>
    <row r="18" spans="1:13" ht="14.25" x14ac:dyDescent="0.2">
      <c r="A18" s="19">
        <v>17</v>
      </c>
      <c r="B18" s="19">
        <v>205</v>
      </c>
      <c r="C18" s="20" t="s">
        <v>187</v>
      </c>
      <c r="D18" s="19" t="s">
        <v>188</v>
      </c>
      <c r="E18" s="20" t="s">
        <v>182</v>
      </c>
      <c r="F18" s="20" t="s">
        <v>171</v>
      </c>
      <c r="G18" s="21" t="s">
        <v>189</v>
      </c>
      <c r="H18" s="2" t="s">
        <v>65</v>
      </c>
      <c r="I18" s="3" t="s">
        <v>65</v>
      </c>
      <c r="J18" s="2">
        <v>24.3</v>
      </c>
      <c r="K18" s="2"/>
      <c r="L18" s="2"/>
      <c r="M18" s="2" t="s">
        <v>59</v>
      </c>
    </row>
    <row r="19" spans="1:13" ht="14.25" x14ac:dyDescent="0.2">
      <c r="A19" s="19">
        <v>18</v>
      </c>
      <c r="B19" s="19">
        <v>206</v>
      </c>
      <c r="C19" s="20" t="s">
        <v>187</v>
      </c>
      <c r="D19" s="19" t="s">
        <v>190</v>
      </c>
      <c r="E19" s="20" t="s">
        <v>141</v>
      </c>
      <c r="F19" s="20" t="s">
        <v>171</v>
      </c>
      <c r="G19" s="21" t="s">
        <v>191</v>
      </c>
      <c r="H19" s="20" t="s">
        <v>65</v>
      </c>
      <c r="I19" s="3" t="s">
        <v>65</v>
      </c>
      <c r="J19" s="2">
        <v>26.8</v>
      </c>
      <c r="K19" s="2"/>
      <c r="L19" s="2" t="s">
        <v>59</v>
      </c>
      <c r="M19" s="2"/>
    </row>
    <row r="20" spans="1:13" ht="14.25" x14ac:dyDescent="0.2">
      <c r="A20" s="16">
        <v>19</v>
      </c>
      <c r="B20" s="19">
        <v>589</v>
      </c>
      <c r="C20" s="20" t="s">
        <v>187</v>
      </c>
      <c r="D20" s="19">
        <v>2002</v>
      </c>
      <c r="E20" s="20" t="s">
        <v>192</v>
      </c>
      <c r="F20" s="20" t="s">
        <v>183</v>
      </c>
      <c r="G20" s="21" t="s">
        <v>193</v>
      </c>
      <c r="H20" s="2" t="s">
        <v>65</v>
      </c>
      <c r="I20" s="3" t="s">
        <v>65</v>
      </c>
      <c r="J20" s="2">
        <v>26.8</v>
      </c>
      <c r="K20" s="2"/>
      <c r="L20" s="2" t="s">
        <v>59</v>
      </c>
      <c r="M20" s="2"/>
    </row>
    <row r="21" spans="1:13" ht="14.25" x14ac:dyDescent="0.2">
      <c r="A21" s="19">
        <v>20</v>
      </c>
      <c r="B21" s="19">
        <v>263</v>
      </c>
      <c r="C21" s="20" t="s">
        <v>194</v>
      </c>
      <c r="D21" s="19">
        <v>2013</v>
      </c>
      <c r="E21" s="20" t="s">
        <v>195</v>
      </c>
      <c r="F21" s="20" t="s">
        <v>196</v>
      </c>
      <c r="G21" s="21" t="s">
        <v>197</v>
      </c>
      <c r="H21" s="2" t="s">
        <v>65</v>
      </c>
      <c r="I21" s="3" t="s">
        <v>65</v>
      </c>
      <c r="J21" s="2">
        <v>12.1</v>
      </c>
      <c r="K21" s="2">
        <v>5.43</v>
      </c>
      <c r="L21" s="2"/>
      <c r="M21" s="2"/>
    </row>
    <row r="22" spans="1:13" ht="14.25" x14ac:dyDescent="0.2">
      <c r="A22" s="19">
        <v>21</v>
      </c>
      <c r="B22" s="19">
        <v>267</v>
      </c>
      <c r="C22" s="20" t="s">
        <v>198</v>
      </c>
      <c r="D22" s="19">
        <v>2018</v>
      </c>
      <c r="E22" s="20" t="s">
        <v>199</v>
      </c>
      <c r="F22" s="20" t="s">
        <v>55</v>
      </c>
      <c r="G22" s="21" t="s">
        <v>200</v>
      </c>
      <c r="H22" s="20" t="s">
        <v>65</v>
      </c>
      <c r="I22" s="3" t="s">
        <v>65</v>
      </c>
      <c r="J22" s="2">
        <v>17.600000000000001</v>
      </c>
      <c r="K22" s="2"/>
      <c r="L22" s="2"/>
      <c r="M22" s="2"/>
    </row>
    <row r="23" spans="1:13" ht="14.25" x14ac:dyDescent="0.2">
      <c r="A23" s="16">
        <v>22</v>
      </c>
      <c r="B23" s="19">
        <v>270</v>
      </c>
      <c r="C23" s="20" t="s">
        <v>201</v>
      </c>
      <c r="D23" s="19">
        <v>2014</v>
      </c>
      <c r="E23" s="20" t="s">
        <v>202</v>
      </c>
      <c r="F23" s="20" t="s">
        <v>55</v>
      </c>
      <c r="G23" s="21" t="s">
        <v>203</v>
      </c>
      <c r="H23" s="20" t="s">
        <v>65</v>
      </c>
      <c r="I23" s="3" t="s">
        <v>65</v>
      </c>
      <c r="J23" s="2">
        <v>20.52</v>
      </c>
      <c r="K23" s="2"/>
      <c r="L23" s="2"/>
      <c r="M23" s="2"/>
    </row>
    <row r="24" spans="1:13" ht="14.25" x14ac:dyDescent="0.2">
      <c r="A24" s="19">
        <v>23</v>
      </c>
      <c r="B24" s="19">
        <v>273</v>
      </c>
      <c r="C24" s="20" t="s">
        <v>204</v>
      </c>
      <c r="D24" s="19">
        <v>2016</v>
      </c>
      <c r="E24" s="20" t="s">
        <v>205</v>
      </c>
      <c r="F24" s="20" t="s">
        <v>55</v>
      </c>
      <c r="G24" s="21" t="s">
        <v>206</v>
      </c>
      <c r="H24" s="20" t="s">
        <v>65</v>
      </c>
      <c r="I24" s="3" t="s">
        <v>65</v>
      </c>
      <c r="J24" s="2">
        <v>15.9</v>
      </c>
      <c r="K24" s="2">
        <v>3.2</v>
      </c>
      <c r="L24" s="2"/>
      <c r="M24" s="2"/>
    </row>
    <row r="25" spans="1:13" ht="14.25" x14ac:dyDescent="0.2">
      <c r="A25" s="19">
        <v>24</v>
      </c>
      <c r="B25" s="19">
        <v>295</v>
      </c>
      <c r="C25" s="20" t="s">
        <v>207</v>
      </c>
      <c r="D25" s="19">
        <v>2013</v>
      </c>
      <c r="E25" s="20" t="s">
        <v>208</v>
      </c>
      <c r="F25" s="20" t="s">
        <v>144</v>
      </c>
      <c r="G25" s="21" t="s">
        <v>209</v>
      </c>
      <c r="H25" s="2" t="s">
        <v>65</v>
      </c>
      <c r="I25" s="3" t="s">
        <v>65</v>
      </c>
      <c r="J25" s="2">
        <v>21.1</v>
      </c>
      <c r="K25" s="2"/>
      <c r="L25" s="2"/>
      <c r="M25" s="2" t="s">
        <v>59</v>
      </c>
    </row>
    <row r="26" spans="1:13" ht="14.25" x14ac:dyDescent="0.2">
      <c r="A26" s="16">
        <v>25</v>
      </c>
      <c r="B26" s="19">
        <v>331</v>
      </c>
      <c r="C26" s="20" t="s">
        <v>210</v>
      </c>
      <c r="D26" s="19">
        <v>2008</v>
      </c>
      <c r="E26" s="20" t="s">
        <v>211</v>
      </c>
      <c r="F26" s="20" t="s">
        <v>212</v>
      </c>
      <c r="G26" s="21" t="s">
        <v>213</v>
      </c>
      <c r="H26" s="2" t="s">
        <v>65</v>
      </c>
      <c r="I26" s="3" t="s">
        <v>65</v>
      </c>
      <c r="J26" s="2">
        <v>21.65</v>
      </c>
      <c r="K26" s="2"/>
      <c r="L26" s="2"/>
      <c r="M26" s="2" t="s">
        <v>59</v>
      </c>
    </row>
    <row r="27" spans="1:13" ht="14.25" x14ac:dyDescent="0.2">
      <c r="A27" s="19">
        <v>26</v>
      </c>
      <c r="B27" s="19">
        <v>332</v>
      </c>
      <c r="C27" s="20" t="s">
        <v>210</v>
      </c>
      <c r="D27" s="19">
        <v>2010</v>
      </c>
      <c r="E27" s="20" t="s">
        <v>211</v>
      </c>
      <c r="F27" s="20" t="s">
        <v>155</v>
      </c>
      <c r="G27" s="21" t="s">
        <v>214</v>
      </c>
      <c r="H27" s="20" t="s">
        <v>65</v>
      </c>
      <c r="I27" s="3" t="s">
        <v>65</v>
      </c>
      <c r="J27" s="2">
        <v>21.7</v>
      </c>
      <c r="K27" s="2"/>
      <c r="L27" s="2" t="s">
        <v>59</v>
      </c>
      <c r="M27" s="2" t="s">
        <v>59</v>
      </c>
    </row>
    <row r="28" spans="1:13" ht="14.25" x14ac:dyDescent="0.2">
      <c r="A28" s="19">
        <v>27</v>
      </c>
      <c r="B28" s="19">
        <v>592</v>
      </c>
      <c r="C28" s="20" t="s">
        <v>210</v>
      </c>
      <c r="D28" s="19">
        <v>2006</v>
      </c>
      <c r="E28" s="20" t="s">
        <v>60</v>
      </c>
      <c r="F28" s="20" t="s">
        <v>171</v>
      </c>
      <c r="G28" s="23" t="s">
        <v>215</v>
      </c>
      <c r="H28" s="2" t="s">
        <v>65</v>
      </c>
      <c r="I28" s="3" t="s">
        <v>65</v>
      </c>
      <c r="J28" s="2">
        <v>24.5</v>
      </c>
      <c r="K28" s="2">
        <v>2.9</v>
      </c>
      <c r="L28" s="2"/>
      <c r="M28" s="2" t="s">
        <v>59</v>
      </c>
    </row>
    <row r="29" spans="1:13" ht="14.25" x14ac:dyDescent="0.2">
      <c r="A29" s="16">
        <v>28</v>
      </c>
      <c r="B29" s="19">
        <v>343</v>
      </c>
      <c r="C29" s="20" t="s">
        <v>216</v>
      </c>
      <c r="D29" s="19">
        <v>2018</v>
      </c>
      <c r="E29" s="20" t="s">
        <v>60</v>
      </c>
      <c r="F29" s="20" t="s">
        <v>153</v>
      </c>
      <c r="G29" s="21" t="s">
        <v>217</v>
      </c>
      <c r="H29" s="2" t="s">
        <v>65</v>
      </c>
      <c r="I29" s="3" t="s">
        <v>65</v>
      </c>
      <c r="J29" s="2">
        <v>17.7</v>
      </c>
      <c r="K29" s="2"/>
      <c r="L29" s="2"/>
      <c r="M29" s="2"/>
    </row>
    <row r="30" spans="1:13" ht="14.25" x14ac:dyDescent="0.2">
      <c r="A30" s="19">
        <v>29</v>
      </c>
      <c r="B30" s="19">
        <v>345</v>
      </c>
      <c r="C30" s="20" t="s">
        <v>218</v>
      </c>
      <c r="D30" s="19">
        <v>2017</v>
      </c>
      <c r="E30" s="20" t="s">
        <v>141</v>
      </c>
      <c r="F30" s="20" t="s">
        <v>155</v>
      </c>
      <c r="G30" s="21" t="s">
        <v>219</v>
      </c>
      <c r="H30" s="2" t="s">
        <v>65</v>
      </c>
      <c r="I30" s="3" t="s">
        <v>65</v>
      </c>
      <c r="J30" s="2"/>
      <c r="K30" s="2"/>
      <c r="L30" s="2" t="s">
        <v>59</v>
      </c>
      <c r="M30" s="2" t="s">
        <v>59</v>
      </c>
    </row>
    <row r="31" spans="1:13" ht="14.25" x14ac:dyDescent="0.2">
      <c r="A31" s="19">
        <v>30</v>
      </c>
      <c r="B31" s="19">
        <v>346</v>
      </c>
      <c r="C31" s="20" t="s">
        <v>218</v>
      </c>
      <c r="D31" s="19">
        <v>2010</v>
      </c>
      <c r="E31" s="20" t="s">
        <v>220</v>
      </c>
      <c r="F31" s="20" t="s">
        <v>155</v>
      </c>
      <c r="G31" s="21" t="s">
        <v>221</v>
      </c>
      <c r="H31" s="20" t="s">
        <v>65</v>
      </c>
      <c r="I31" s="3" t="s">
        <v>65</v>
      </c>
      <c r="J31" s="2">
        <v>21.4</v>
      </c>
      <c r="K31" s="2">
        <v>6.2</v>
      </c>
      <c r="L31" s="2" t="s">
        <v>59</v>
      </c>
      <c r="M31" s="2" t="s">
        <v>59</v>
      </c>
    </row>
    <row r="32" spans="1:13" ht="14.25" x14ac:dyDescent="0.2">
      <c r="A32" s="16">
        <v>31</v>
      </c>
      <c r="B32" s="19">
        <v>347</v>
      </c>
      <c r="C32" s="20" t="s">
        <v>218</v>
      </c>
      <c r="D32" s="19">
        <v>2015</v>
      </c>
      <c r="E32" s="20" t="s">
        <v>211</v>
      </c>
      <c r="F32" s="20" t="s">
        <v>167</v>
      </c>
      <c r="G32" s="21" t="s">
        <v>222</v>
      </c>
      <c r="H32" s="20" t="s">
        <v>65</v>
      </c>
      <c r="I32" s="3" t="s">
        <v>65</v>
      </c>
      <c r="J32" s="2">
        <v>21.9</v>
      </c>
      <c r="K32" s="2">
        <v>5.2</v>
      </c>
      <c r="L32" s="2" t="s">
        <v>59</v>
      </c>
      <c r="M32" s="2" t="s">
        <v>59</v>
      </c>
    </row>
    <row r="33" spans="1:13" ht="14.25" x14ac:dyDescent="0.2">
      <c r="A33" s="19">
        <v>32</v>
      </c>
      <c r="B33" s="19">
        <v>348</v>
      </c>
      <c r="C33" s="20" t="s">
        <v>218</v>
      </c>
      <c r="D33" s="19">
        <v>2014</v>
      </c>
      <c r="E33" s="20" t="s">
        <v>141</v>
      </c>
      <c r="F33" s="20" t="s">
        <v>167</v>
      </c>
      <c r="G33" s="21" t="s">
        <v>223</v>
      </c>
      <c r="H33" s="2" t="s">
        <v>65</v>
      </c>
      <c r="I33" s="3" t="s">
        <v>65</v>
      </c>
      <c r="J33" s="2">
        <v>18.600000000000001</v>
      </c>
      <c r="K33" s="2">
        <v>4.3</v>
      </c>
      <c r="L33" s="2" t="s">
        <v>59</v>
      </c>
      <c r="M33" s="2" t="s">
        <v>59</v>
      </c>
    </row>
    <row r="34" spans="1:13" ht="14.25" x14ac:dyDescent="0.2">
      <c r="A34" s="19">
        <v>33</v>
      </c>
      <c r="B34" s="19">
        <v>373</v>
      </c>
      <c r="C34" s="20" t="s">
        <v>224</v>
      </c>
      <c r="D34" s="19">
        <v>2000</v>
      </c>
      <c r="E34" s="20" t="s">
        <v>60</v>
      </c>
      <c r="F34" s="20" t="s">
        <v>225</v>
      </c>
      <c r="G34" s="21" t="s">
        <v>226</v>
      </c>
      <c r="H34" s="20" t="s">
        <v>65</v>
      </c>
      <c r="I34" s="3" t="s">
        <v>65</v>
      </c>
      <c r="J34" s="2">
        <v>24</v>
      </c>
      <c r="K34" s="2">
        <v>4.7</v>
      </c>
      <c r="L34" s="2" t="s">
        <v>59</v>
      </c>
      <c r="M34" s="2"/>
    </row>
    <row r="35" spans="1:13" ht="14.25" x14ac:dyDescent="0.2">
      <c r="A35" s="16">
        <v>34</v>
      </c>
      <c r="B35" s="19">
        <v>374</v>
      </c>
      <c r="C35" s="20" t="s">
        <v>224</v>
      </c>
      <c r="D35" s="19">
        <v>2002</v>
      </c>
      <c r="E35" s="20" t="s">
        <v>227</v>
      </c>
      <c r="F35" s="20" t="s">
        <v>167</v>
      </c>
      <c r="G35" s="21" t="s">
        <v>228</v>
      </c>
      <c r="H35" s="20" t="s">
        <v>65</v>
      </c>
      <c r="I35" s="3" t="s">
        <v>65</v>
      </c>
      <c r="J35" s="2">
        <v>24.7</v>
      </c>
      <c r="K35" s="2">
        <v>3.1</v>
      </c>
      <c r="L35" s="2" t="s">
        <v>59</v>
      </c>
      <c r="M35" s="2"/>
    </row>
    <row r="36" spans="1:13" ht="14.25" x14ac:dyDescent="0.2">
      <c r="A36" s="19">
        <v>35</v>
      </c>
      <c r="B36" s="19">
        <v>375</v>
      </c>
      <c r="C36" s="20" t="s">
        <v>224</v>
      </c>
      <c r="D36" s="19">
        <v>2007</v>
      </c>
      <c r="E36" s="20" t="s">
        <v>227</v>
      </c>
      <c r="F36" s="20" t="s">
        <v>93</v>
      </c>
      <c r="G36" s="21" t="s">
        <v>229</v>
      </c>
      <c r="H36" s="2" t="s">
        <v>65</v>
      </c>
      <c r="I36" s="3" t="s">
        <v>65</v>
      </c>
      <c r="J36" s="2">
        <v>24.1</v>
      </c>
      <c r="K36" s="2">
        <v>3.2</v>
      </c>
      <c r="L36" s="2" t="s">
        <v>59</v>
      </c>
      <c r="M36" s="2"/>
    </row>
    <row r="37" spans="1:13" ht="14.25" x14ac:dyDescent="0.2">
      <c r="A37" s="19">
        <v>36</v>
      </c>
      <c r="B37" s="20" t="s">
        <v>230</v>
      </c>
      <c r="C37" s="20" t="s">
        <v>224</v>
      </c>
      <c r="D37" s="19">
        <v>2008</v>
      </c>
      <c r="E37" s="20" t="s">
        <v>231</v>
      </c>
      <c r="F37" s="20" t="s">
        <v>167</v>
      </c>
      <c r="G37" s="24" t="s">
        <v>232</v>
      </c>
      <c r="H37" s="20" t="s">
        <v>65</v>
      </c>
      <c r="I37" s="3" t="s">
        <v>65</v>
      </c>
      <c r="J37" s="2">
        <v>26.5</v>
      </c>
      <c r="K37" s="2"/>
      <c r="L37" s="2" t="s">
        <v>59</v>
      </c>
      <c r="M37" s="2"/>
    </row>
    <row r="38" spans="1:13" ht="14.25" x14ac:dyDescent="0.2">
      <c r="A38" s="16">
        <v>37</v>
      </c>
      <c r="B38" s="20" t="s">
        <v>233</v>
      </c>
      <c r="C38" s="20" t="s">
        <v>224</v>
      </c>
      <c r="D38" s="19">
        <v>2008</v>
      </c>
      <c r="E38" s="20" t="s">
        <v>231</v>
      </c>
      <c r="F38" s="20" t="s">
        <v>167</v>
      </c>
      <c r="G38" s="24" t="s">
        <v>232</v>
      </c>
      <c r="H38" s="20" t="s">
        <v>65</v>
      </c>
      <c r="I38" s="3" t="s">
        <v>65</v>
      </c>
      <c r="J38" s="2">
        <v>24.1</v>
      </c>
      <c r="K38" s="2"/>
      <c r="L38" s="2" t="s">
        <v>59</v>
      </c>
      <c r="M38" s="2"/>
    </row>
    <row r="39" spans="1:13" ht="14.25" x14ac:dyDescent="0.2">
      <c r="A39" s="19">
        <v>36</v>
      </c>
      <c r="B39" s="20" t="s">
        <v>234</v>
      </c>
      <c r="C39" s="20" t="s">
        <v>224</v>
      </c>
      <c r="D39" s="19">
        <v>2010</v>
      </c>
      <c r="E39" s="20" t="s">
        <v>231</v>
      </c>
      <c r="F39" s="20" t="s">
        <v>155</v>
      </c>
      <c r="G39" s="21" t="s">
        <v>235</v>
      </c>
      <c r="H39" s="20" t="s">
        <v>65</v>
      </c>
      <c r="I39" s="3" t="s">
        <v>65</v>
      </c>
      <c r="J39" s="2">
        <v>26.5</v>
      </c>
      <c r="K39" s="2"/>
      <c r="L39" s="2" t="s">
        <v>59</v>
      </c>
      <c r="M39" s="2"/>
    </row>
    <row r="40" spans="1:13" ht="14.25" x14ac:dyDescent="0.2">
      <c r="A40" s="19">
        <v>37</v>
      </c>
      <c r="B40" s="20" t="s">
        <v>236</v>
      </c>
      <c r="C40" s="20" t="s">
        <v>224</v>
      </c>
      <c r="D40" s="19">
        <v>2010</v>
      </c>
      <c r="E40" s="20" t="s">
        <v>231</v>
      </c>
      <c r="F40" s="20" t="s">
        <v>155</v>
      </c>
      <c r="G40" s="21" t="s">
        <v>235</v>
      </c>
      <c r="H40" s="20" t="s">
        <v>65</v>
      </c>
      <c r="I40" s="3" t="s">
        <v>65</v>
      </c>
      <c r="J40" s="2">
        <v>24.1</v>
      </c>
      <c r="K40" s="2"/>
      <c r="L40" s="2" t="s">
        <v>59</v>
      </c>
      <c r="M40" s="2"/>
    </row>
    <row r="41" spans="1:13" ht="14.25" x14ac:dyDescent="0.2">
      <c r="A41" s="16">
        <v>38</v>
      </c>
      <c r="B41" s="19">
        <v>594</v>
      </c>
      <c r="C41" s="20" t="s">
        <v>224</v>
      </c>
      <c r="D41" s="19">
        <v>2004</v>
      </c>
      <c r="E41" s="20" t="s">
        <v>227</v>
      </c>
      <c r="F41" s="20" t="s">
        <v>237</v>
      </c>
      <c r="G41" s="24" t="s">
        <v>238</v>
      </c>
      <c r="H41" s="2" t="s">
        <v>65</v>
      </c>
      <c r="I41" s="3" t="s">
        <v>65</v>
      </c>
      <c r="J41" s="2">
        <v>24.1</v>
      </c>
      <c r="K41" s="2">
        <v>3.2</v>
      </c>
      <c r="L41" s="2" t="s">
        <v>59</v>
      </c>
      <c r="M41" s="2"/>
    </row>
    <row r="42" spans="1:13" ht="14.25" x14ac:dyDescent="0.2">
      <c r="A42" s="19">
        <v>39</v>
      </c>
      <c r="B42" s="19">
        <v>405</v>
      </c>
      <c r="C42" s="20" t="s">
        <v>239</v>
      </c>
      <c r="D42" s="19">
        <v>2009</v>
      </c>
      <c r="E42" s="20" t="s">
        <v>141</v>
      </c>
      <c r="F42" s="20" t="s">
        <v>237</v>
      </c>
      <c r="G42" s="24" t="s">
        <v>240</v>
      </c>
      <c r="H42" s="20" t="s">
        <v>65</v>
      </c>
      <c r="I42" s="3" t="s">
        <v>65</v>
      </c>
      <c r="J42" s="2"/>
      <c r="K42" s="2"/>
      <c r="L42" s="2"/>
      <c r="M42" s="2"/>
    </row>
    <row r="43" spans="1:13" ht="14.25" x14ac:dyDescent="0.2">
      <c r="A43" s="16">
        <v>40</v>
      </c>
      <c r="B43" s="19">
        <v>472</v>
      </c>
      <c r="C43" s="20" t="s">
        <v>107</v>
      </c>
      <c r="D43" s="19">
        <v>2007</v>
      </c>
      <c r="E43" s="20" t="s">
        <v>60</v>
      </c>
      <c r="F43" s="20" t="s">
        <v>144</v>
      </c>
      <c r="G43" s="21" t="s">
        <v>241</v>
      </c>
      <c r="H43" s="20" t="s">
        <v>65</v>
      </c>
      <c r="I43" s="3" t="s">
        <v>65</v>
      </c>
      <c r="J43" s="2">
        <v>28</v>
      </c>
      <c r="K43" s="2"/>
      <c r="L43" s="2"/>
      <c r="M43" s="2"/>
    </row>
    <row r="44" spans="1:13" ht="14.25" x14ac:dyDescent="0.2">
      <c r="A44" s="19">
        <v>41</v>
      </c>
      <c r="B44" s="19">
        <v>480</v>
      </c>
      <c r="C44" s="20" t="s">
        <v>107</v>
      </c>
      <c r="D44" s="19">
        <v>2008</v>
      </c>
      <c r="E44" s="20" t="s">
        <v>141</v>
      </c>
      <c r="F44" s="20" t="s">
        <v>171</v>
      </c>
      <c r="G44" s="21" t="s">
        <v>242</v>
      </c>
      <c r="H44" s="20" t="s">
        <v>65</v>
      </c>
      <c r="I44" s="3" t="s">
        <v>65</v>
      </c>
      <c r="J44" s="2">
        <v>26.5</v>
      </c>
      <c r="K44" s="2"/>
      <c r="L44" s="2" t="s">
        <v>59</v>
      </c>
      <c r="M44" s="2"/>
    </row>
    <row r="45" spans="1:13" ht="14.25" x14ac:dyDescent="0.2">
      <c r="A45" s="16">
        <v>42</v>
      </c>
      <c r="B45" s="19">
        <v>485</v>
      </c>
      <c r="C45" s="20" t="s">
        <v>107</v>
      </c>
      <c r="D45" s="19">
        <v>1996</v>
      </c>
      <c r="E45" s="20" t="s">
        <v>141</v>
      </c>
      <c r="F45" s="20" t="s">
        <v>183</v>
      </c>
      <c r="G45" s="21" t="s">
        <v>243</v>
      </c>
      <c r="H45" s="2" t="s">
        <v>65</v>
      </c>
      <c r="I45" s="3" t="s">
        <v>65</v>
      </c>
      <c r="J45" s="2">
        <v>28.7</v>
      </c>
      <c r="K45" s="2">
        <v>2.6</v>
      </c>
      <c r="L45" s="2"/>
      <c r="M45" s="2"/>
    </row>
    <row r="46" spans="1:13" ht="14.25" x14ac:dyDescent="0.2">
      <c r="A46" s="19">
        <v>43</v>
      </c>
      <c r="B46" s="19">
        <v>509</v>
      </c>
      <c r="C46" s="20" t="s">
        <v>244</v>
      </c>
      <c r="D46" s="19">
        <v>2019</v>
      </c>
      <c r="E46" s="20" t="s">
        <v>245</v>
      </c>
      <c r="F46" s="20" t="s">
        <v>167</v>
      </c>
      <c r="G46" s="21" t="s">
        <v>246</v>
      </c>
      <c r="H46" s="20" t="s">
        <v>65</v>
      </c>
      <c r="I46" s="3" t="s">
        <v>65</v>
      </c>
      <c r="J46" s="2">
        <v>20.8</v>
      </c>
      <c r="K46" s="2"/>
      <c r="L46" s="2" t="s">
        <v>59</v>
      </c>
      <c r="M46" s="2" t="s">
        <v>59</v>
      </c>
    </row>
    <row r="47" spans="1:13" ht="14.25" x14ac:dyDescent="0.2">
      <c r="A47" s="16">
        <v>44</v>
      </c>
      <c r="B47" s="19">
        <v>520</v>
      </c>
      <c r="C47" s="20" t="s">
        <v>247</v>
      </c>
      <c r="D47" s="19">
        <v>2019</v>
      </c>
      <c r="E47" s="20" t="s">
        <v>248</v>
      </c>
      <c r="F47" s="20" t="s">
        <v>55</v>
      </c>
      <c r="G47" s="21" t="s">
        <v>249</v>
      </c>
      <c r="H47" s="2" t="s">
        <v>65</v>
      </c>
      <c r="I47" s="3" t="s">
        <v>65</v>
      </c>
      <c r="J47" s="2">
        <v>18</v>
      </c>
      <c r="K47" s="2"/>
      <c r="L47" s="2" t="s">
        <v>59</v>
      </c>
      <c r="M47" s="2" t="s">
        <v>59</v>
      </c>
    </row>
    <row r="48" spans="1:13" ht="14.25" x14ac:dyDescent="0.2">
      <c r="A48" s="19">
        <v>45</v>
      </c>
      <c r="B48" s="19">
        <v>549</v>
      </c>
      <c r="C48" s="20" t="s">
        <v>250</v>
      </c>
      <c r="D48" s="19">
        <v>2014</v>
      </c>
      <c r="E48" s="20" t="s">
        <v>251</v>
      </c>
      <c r="F48" s="20" t="s">
        <v>55</v>
      </c>
      <c r="G48" s="21" t="s">
        <v>252</v>
      </c>
      <c r="H48" s="2" t="s">
        <v>65</v>
      </c>
      <c r="I48" s="3" t="s">
        <v>65</v>
      </c>
      <c r="J48" s="2"/>
      <c r="K48" s="2"/>
      <c r="L48" s="2"/>
      <c r="M48" s="2" t="s">
        <v>59</v>
      </c>
    </row>
    <row r="49" spans="1:13" ht="14.25" x14ac:dyDescent="0.2">
      <c r="A49" s="16">
        <v>46</v>
      </c>
      <c r="B49" s="19">
        <v>551</v>
      </c>
      <c r="C49" s="20" t="s">
        <v>92</v>
      </c>
      <c r="D49" s="19">
        <v>2017</v>
      </c>
      <c r="E49" s="20" t="s">
        <v>60</v>
      </c>
      <c r="F49" s="20" t="s">
        <v>93</v>
      </c>
      <c r="G49" s="21" t="s">
        <v>253</v>
      </c>
      <c r="H49" s="2" t="s">
        <v>65</v>
      </c>
      <c r="I49" s="3" t="s">
        <v>65</v>
      </c>
      <c r="J49" s="2">
        <v>20.8</v>
      </c>
      <c r="K49" s="2"/>
      <c r="L49" s="2" t="s">
        <v>59</v>
      </c>
      <c r="M49" s="2" t="s">
        <v>59</v>
      </c>
    </row>
    <row r="50" spans="1:13" ht="14.25" x14ac:dyDescent="0.2">
      <c r="A50" s="19">
        <v>47</v>
      </c>
      <c r="B50" s="19">
        <v>558</v>
      </c>
      <c r="C50" s="20" t="s">
        <v>254</v>
      </c>
      <c r="D50" s="19">
        <v>2020</v>
      </c>
      <c r="E50" s="20" t="s">
        <v>255</v>
      </c>
      <c r="F50" s="20" t="s">
        <v>153</v>
      </c>
      <c r="G50" s="21" t="s">
        <v>256</v>
      </c>
      <c r="H50" s="2" t="s">
        <v>65</v>
      </c>
      <c r="I50" s="3" t="s">
        <v>65</v>
      </c>
      <c r="J50" s="2"/>
      <c r="K50" s="2"/>
      <c r="L50" s="2" t="s">
        <v>59</v>
      </c>
      <c r="M50" s="2" t="s">
        <v>59</v>
      </c>
    </row>
    <row r="51" spans="1:13" ht="14.25" x14ac:dyDescent="0.2">
      <c r="A51" s="16">
        <v>48</v>
      </c>
      <c r="B51" s="19">
        <v>578</v>
      </c>
      <c r="C51" s="20" t="s">
        <v>257</v>
      </c>
      <c r="D51" s="19">
        <v>2012</v>
      </c>
      <c r="E51" s="20" t="s">
        <v>211</v>
      </c>
      <c r="F51" s="20" t="s">
        <v>258</v>
      </c>
      <c r="G51" s="21" t="s">
        <v>259</v>
      </c>
      <c r="H51" s="20" t="s">
        <v>65</v>
      </c>
      <c r="I51" s="3" t="s">
        <v>65</v>
      </c>
      <c r="J51" s="2"/>
      <c r="K51" s="2"/>
      <c r="L51" s="2"/>
      <c r="M51" s="2"/>
    </row>
    <row r="52" spans="1:13" ht="14.25" x14ac:dyDescent="0.2">
      <c r="A52" s="19">
        <v>49</v>
      </c>
      <c r="B52" s="4">
        <v>617</v>
      </c>
      <c r="C52" s="25" t="s">
        <v>260</v>
      </c>
      <c r="D52" s="4">
        <v>2021</v>
      </c>
      <c r="E52" s="2" t="s">
        <v>60</v>
      </c>
      <c r="F52" s="17" t="s">
        <v>179</v>
      </c>
      <c r="G52" s="26" t="s">
        <v>261</v>
      </c>
      <c r="H52" s="2" t="s">
        <v>65</v>
      </c>
      <c r="I52" s="3" t="s">
        <v>65</v>
      </c>
      <c r="J52" s="2">
        <v>16.3</v>
      </c>
      <c r="K52" s="2"/>
      <c r="L52" s="2"/>
      <c r="M52" s="2"/>
    </row>
    <row r="53" spans="1:13" ht="14.25" x14ac:dyDescent="0.2">
      <c r="A53" s="16">
        <v>50</v>
      </c>
      <c r="B53" s="4">
        <v>620</v>
      </c>
      <c r="C53" s="25" t="s">
        <v>161</v>
      </c>
      <c r="D53" s="4">
        <v>2020</v>
      </c>
      <c r="E53" s="2" t="s">
        <v>163</v>
      </c>
      <c r="F53" s="17" t="s">
        <v>144</v>
      </c>
      <c r="G53" s="17" t="s">
        <v>262</v>
      </c>
      <c r="H53" s="2" t="s">
        <v>65</v>
      </c>
      <c r="I53" s="3" t="s">
        <v>65</v>
      </c>
      <c r="J53" s="2">
        <v>21</v>
      </c>
      <c r="K53" s="2"/>
      <c r="L53" s="2" t="s">
        <v>59</v>
      </c>
      <c r="M53" s="2" t="s">
        <v>59</v>
      </c>
    </row>
    <row r="54" spans="1:13" ht="14.25" x14ac:dyDescent="0.2">
      <c r="A54" s="19">
        <v>51</v>
      </c>
      <c r="B54" s="4">
        <v>655</v>
      </c>
      <c r="C54" s="25" t="s">
        <v>263</v>
      </c>
      <c r="D54" s="4">
        <v>2021</v>
      </c>
      <c r="E54" s="2" t="s">
        <v>264</v>
      </c>
      <c r="F54" s="17" t="s">
        <v>144</v>
      </c>
      <c r="G54" s="17" t="s">
        <v>265</v>
      </c>
      <c r="H54" s="2" t="s">
        <v>65</v>
      </c>
      <c r="I54" s="3" t="s">
        <v>65</v>
      </c>
      <c r="J54" s="2">
        <v>21.9</v>
      </c>
      <c r="K54" s="2"/>
      <c r="L54" s="2" t="s">
        <v>59</v>
      </c>
      <c r="M54" s="2" t="s">
        <v>59</v>
      </c>
    </row>
    <row r="55" spans="1:13" ht="14.25" x14ac:dyDescent="0.2">
      <c r="A55" s="16">
        <v>52</v>
      </c>
      <c r="B55" s="4">
        <v>693</v>
      </c>
      <c r="C55" s="25" t="s">
        <v>266</v>
      </c>
      <c r="D55" s="4">
        <v>2020</v>
      </c>
      <c r="E55" s="2" t="s">
        <v>267</v>
      </c>
      <c r="F55" s="17" t="s">
        <v>268</v>
      </c>
      <c r="G55" s="17" t="s">
        <v>269</v>
      </c>
      <c r="H55" s="2" t="s">
        <v>65</v>
      </c>
      <c r="I55" s="3" t="s">
        <v>65</v>
      </c>
      <c r="J55" s="2">
        <v>15.3</v>
      </c>
      <c r="K55" s="2"/>
      <c r="L55" s="2"/>
      <c r="M55" s="2"/>
    </row>
    <row r="56" spans="1:13" ht="14.25" x14ac:dyDescent="0.2">
      <c r="A56" s="19">
        <v>53</v>
      </c>
      <c r="B56" s="4">
        <v>703</v>
      </c>
      <c r="C56" s="25" t="s">
        <v>270</v>
      </c>
      <c r="D56" s="4">
        <v>2021</v>
      </c>
      <c r="E56" s="2" t="s">
        <v>271</v>
      </c>
      <c r="F56" s="17" t="s">
        <v>93</v>
      </c>
      <c r="G56" s="17" t="s">
        <v>272</v>
      </c>
      <c r="H56" s="2" t="s">
        <v>65</v>
      </c>
      <c r="I56" s="3" t="s">
        <v>65</v>
      </c>
      <c r="J56" s="2">
        <v>21</v>
      </c>
      <c r="K56" s="2"/>
      <c r="L56" s="2" t="s">
        <v>59</v>
      </c>
      <c r="M56" s="2" t="s">
        <v>59</v>
      </c>
    </row>
    <row r="57" spans="1:13" ht="14.25" x14ac:dyDescent="0.2">
      <c r="A57" s="16">
        <v>54</v>
      </c>
      <c r="B57" s="4">
        <v>716</v>
      </c>
      <c r="C57" s="25" t="s">
        <v>107</v>
      </c>
      <c r="D57" s="4">
        <v>2020</v>
      </c>
      <c r="E57" s="2" t="s">
        <v>208</v>
      </c>
      <c r="F57" s="17" t="s">
        <v>212</v>
      </c>
      <c r="G57" s="17" t="s">
        <v>273</v>
      </c>
      <c r="H57" s="2" t="s">
        <v>65</v>
      </c>
      <c r="I57" s="3" t="s">
        <v>65</v>
      </c>
      <c r="J57" s="2"/>
      <c r="K57" s="2"/>
      <c r="L57" s="2"/>
      <c r="M57" s="2" t="s">
        <v>59</v>
      </c>
    </row>
    <row r="58" spans="1:13" ht="14.25" x14ac:dyDescent="0.2">
      <c r="A58" s="19">
        <v>55</v>
      </c>
      <c r="B58" s="4">
        <v>717</v>
      </c>
      <c r="C58" s="25" t="s">
        <v>107</v>
      </c>
      <c r="D58" s="4">
        <v>2020</v>
      </c>
      <c r="E58" s="2" t="s">
        <v>208</v>
      </c>
      <c r="F58" s="17" t="s">
        <v>274</v>
      </c>
      <c r="G58" s="17" t="s">
        <v>275</v>
      </c>
      <c r="H58" s="2" t="s">
        <v>65</v>
      </c>
      <c r="I58" s="3" t="s">
        <v>65</v>
      </c>
      <c r="J58" s="2"/>
      <c r="K58" s="2"/>
      <c r="L58" s="2"/>
      <c r="M58" s="2" t="s">
        <v>59</v>
      </c>
    </row>
    <row r="59" spans="1:13" ht="14.25" x14ac:dyDescent="0.2">
      <c r="A59" s="16">
        <v>56</v>
      </c>
      <c r="B59" s="3">
        <v>901</v>
      </c>
      <c r="C59" s="3" t="s">
        <v>54</v>
      </c>
      <c r="D59" s="4">
        <v>2022</v>
      </c>
      <c r="E59" s="3" t="s">
        <v>208</v>
      </c>
      <c r="F59" s="3" t="s">
        <v>55</v>
      </c>
      <c r="G59" s="5" t="s">
        <v>56</v>
      </c>
      <c r="H59" s="3" t="s">
        <v>65</v>
      </c>
      <c r="I59" s="3" t="s">
        <v>65</v>
      </c>
      <c r="J59" s="3"/>
      <c r="K59" s="3"/>
      <c r="L59" s="3"/>
      <c r="M59" s="3" t="s">
        <v>59</v>
      </c>
    </row>
    <row r="60" spans="1:13" ht="14.25" x14ac:dyDescent="0.2">
      <c r="A60" s="19">
        <v>57</v>
      </c>
      <c r="B60" s="2">
        <v>909</v>
      </c>
      <c r="C60" s="3" t="s">
        <v>75</v>
      </c>
      <c r="D60" s="4">
        <v>2021</v>
      </c>
      <c r="E60" s="2" t="s">
        <v>276</v>
      </c>
      <c r="F60" s="2" t="s">
        <v>76</v>
      </c>
      <c r="G60" s="5" t="s">
        <v>77</v>
      </c>
      <c r="H60" s="2" t="s">
        <v>65</v>
      </c>
      <c r="I60" s="2" t="s">
        <v>65</v>
      </c>
      <c r="J60" s="2"/>
      <c r="K60" s="2"/>
      <c r="L60" s="2"/>
      <c r="M60" s="2"/>
    </row>
    <row r="61" spans="1:13" ht="14.25" x14ac:dyDescent="0.2">
      <c r="A61" s="16">
        <v>58</v>
      </c>
      <c r="B61" s="2">
        <v>910</v>
      </c>
      <c r="C61" s="3" t="s">
        <v>82</v>
      </c>
      <c r="D61" s="4">
        <v>2021</v>
      </c>
      <c r="E61" s="2" t="s">
        <v>277</v>
      </c>
      <c r="F61" s="2" t="s">
        <v>83</v>
      </c>
      <c r="G61" s="5" t="s">
        <v>84</v>
      </c>
      <c r="H61" s="2" t="s">
        <v>59</v>
      </c>
      <c r="I61" s="2" t="s">
        <v>59</v>
      </c>
      <c r="J61" s="2">
        <v>17.7</v>
      </c>
      <c r="K61" s="2">
        <v>4.9000000000000004</v>
      </c>
      <c r="L61" s="2"/>
      <c r="M61" s="2" t="s">
        <v>59</v>
      </c>
    </row>
    <row r="62" spans="1:13" ht="14.25" x14ac:dyDescent="0.2">
      <c r="A62" s="19">
        <v>59</v>
      </c>
      <c r="B62" s="2">
        <v>911</v>
      </c>
      <c r="C62" s="3" t="s">
        <v>92</v>
      </c>
      <c r="D62" s="4">
        <v>2021</v>
      </c>
      <c r="E62" s="2" t="s">
        <v>278</v>
      </c>
      <c r="F62" s="6" t="s">
        <v>93</v>
      </c>
      <c r="G62" s="5" t="s">
        <v>94</v>
      </c>
      <c r="H62" s="2" t="s">
        <v>65</v>
      </c>
      <c r="I62" s="2" t="s">
        <v>65</v>
      </c>
      <c r="J62" s="2">
        <v>15</v>
      </c>
      <c r="K62" s="2"/>
      <c r="L62" s="2" t="s">
        <v>59</v>
      </c>
      <c r="M62" s="2" t="s">
        <v>59</v>
      </c>
    </row>
    <row r="63" spans="1:13" ht="14.25" x14ac:dyDescent="0.2">
      <c r="A63" s="16">
        <v>60</v>
      </c>
      <c r="B63" s="2">
        <v>913</v>
      </c>
      <c r="C63" s="3" t="s">
        <v>100</v>
      </c>
      <c r="D63" s="4">
        <v>2020</v>
      </c>
      <c r="E63" s="2" t="s">
        <v>158</v>
      </c>
      <c r="F63" s="2" t="s">
        <v>101</v>
      </c>
      <c r="G63" s="5" t="s">
        <v>102</v>
      </c>
      <c r="H63" s="2" t="s">
        <v>65</v>
      </c>
      <c r="I63" s="2" t="s">
        <v>65</v>
      </c>
      <c r="J63" s="2"/>
      <c r="K63" s="2"/>
      <c r="L63" s="2" t="s">
        <v>59</v>
      </c>
      <c r="M63" s="2"/>
    </row>
    <row r="64" spans="1:13" ht="14.25" x14ac:dyDescent="0.2">
      <c r="A64" s="19">
        <v>61</v>
      </c>
      <c r="B64" s="2">
        <v>918</v>
      </c>
      <c r="C64" s="3" t="s">
        <v>107</v>
      </c>
      <c r="D64" s="4">
        <v>1997</v>
      </c>
      <c r="E64" s="2" t="s">
        <v>108</v>
      </c>
      <c r="F64" s="2" t="s">
        <v>171</v>
      </c>
      <c r="G64" s="5" t="s">
        <v>109</v>
      </c>
      <c r="H64" s="2" t="s">
        <v>65</v>
      </c>
      <c r="I64" s="2" t="s">
        <v>65</v>
      </c>
      <c r="J64" s="2">
        <v>26.8</v>
      </c>
      <c r="K64" s="2"/>
      <c r="L64" s="2"/>
      <c r="M64" s="2"/>
    </row>
    <row r="65" spans="1:13" ht="14.2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4.2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4.2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4.2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4.2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4.2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4.2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4.2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4.2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4.2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4.2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4.2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4.2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4.2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4.2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4.2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4.2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4.2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4.2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4.2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4.2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4.2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4.2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4.2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4.2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4.2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4.2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4.2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4.2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4.2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4.2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4.2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4.2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4.2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4.2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4.2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4.2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4.2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4.2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4.2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4.2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4.2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4.2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4.2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4.2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ht="14.2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ht="14.2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4.2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ht="14.2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ht="14.2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4.2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ht="14.2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ht="14.2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4.2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ht="14.2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4.2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14.2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ht="14.2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ht="14.2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ht="14.2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4.2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4.2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4.2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ht="14.2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ht="14.2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4.2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14.2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14.2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4.2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ht="14.2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ht="14.2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4.2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ht="14.2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ht="14.2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4.2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4.2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ht="14.2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4.2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ht="14.2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ht="14.2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4.2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ht="14.2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ht="14.2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4.2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ht="14.2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4.2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14.2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14.2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4.2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14.2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14.2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14.2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4.2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14.2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14.2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4.2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ht="14.2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ht="14.2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4.2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ht="14.2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ht="14.2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4.2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ht="14.2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ht="14.2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4.2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4.2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4.2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4.2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4.2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4.2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4.2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4.2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4.2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4.2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4.2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4.2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4.2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4.2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4.2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4.2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4.2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4.2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4.2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4.2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4.2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4.2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4.2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4.2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4.2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4.2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4.2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4.2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4.2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4.2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4.2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4.2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4.2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4.2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4.2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4.2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4.2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4.2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4.2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4.2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4.2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4.2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4.2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4.2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4.2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ht="14.2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4.2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ht="14.2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ht="14.2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4.2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4.2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4.2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ht="14.2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ht="14.2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ht="14.2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ht="14.2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14.2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ht="14.2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ht="14.2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ht="14.2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ht="14.2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ht="14.2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ht="14.2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ht="14.2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ht="14.2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ht="14.2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ht="14.2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ht="14.2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ht="14.2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ht="14.2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ht="14.2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ht="14.2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ht="14.2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ht="14.2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ht="14.2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ht="14.2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ht="14.2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ht="14.2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ht="14.2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ht="14.2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ht="14.2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ht="14.2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ht="14.2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ht="14.2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ht="14.2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ht="14.2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ht="14.2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ht="14.2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ht="14.2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ht="14.2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ht="14.2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ht="14.2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ht="14.2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ht="14.2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ht="14.2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ht="14.2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ht="14.2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ht="14.2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ht="14.2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ht="14.2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ht="14.2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ht="14.2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ht="14.2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ht="14.2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ht="14.2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ht="14.2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ht="14.2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ht="14.2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ht="14.2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ht="14.2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ht="14.2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ht="14.2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ht="14.2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ht="14.2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ht="14.2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ht="14.2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ht="14.2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ht="14.2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ht="14.2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ht="14.2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ht="14.2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ht="14.2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ht="14.2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ht="14.2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ht="14.2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ht="14.2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ht="14.2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ht="14.2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ht="14.2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ht="14.2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ht="14.2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ht="14.2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ht="14.2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ht="14.2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ht="14.2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ht="14.2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ht="14.2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ht="14.2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ht="14.2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ht="14.2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ht="14.2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ht="14.2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ht="14.2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ht="14.2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ht="14.2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ht="14.2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ht="14.2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ht="14.2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ht="14.2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ht="14.2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ht="14.2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ht="14.2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ht="14.2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ht="14.2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ht="14.2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ht="14.2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ht="14.2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ht="14.2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ht="14.2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ht="14.2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ht="14.2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ht="14.2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ht="14.2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ht="14.2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ht="14.2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ht="14.2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ht="14.2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ht="14.2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ht="14.2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ht="14.2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ht="14.2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ht="14.2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ht="14.2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ht="14.2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ht="14.2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ht="14.2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ht="14.2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ht="14.2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ht="14.2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ht="14.2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ht="14.2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ht="14.2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ht="14.2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ht="14.2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ht="14.2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ht="14.2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ht="14.2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ht="14.2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ht="14.2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ht="14.2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ht="14.2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ht="14.2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ht="14.2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ht="14.2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ht="14.2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ht="14.2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ht="14.2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ht="14.2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ht="14.2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ht="14.2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ht="14.2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ht="14.2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ht="14.2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ht="14.2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ht="14.2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ht="14.2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ht="14.2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ht="14.2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ht="14.2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ht="14.2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ht="14.2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ht="14.2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ht="14.2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ht="14.2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ht="14.2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ht="14.2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ht="14.2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ht="14.2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ht="14.2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ht="14.2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ht="14.2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ht="14.2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ht="14.2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ht="14.2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ht="14.2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ht="14.2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ht="14.2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ht="14.2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ht="14.2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ht="14.2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ht="14.2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ht="14.2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ht="14.2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ht="14.2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ht="14.2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ht="14.2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ht="14.2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ht="14.2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ht="14.2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ht="14.2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ht="14.2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ht="14.2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ht="14.2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ht="14.2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ht="14.2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ht="14.2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ht="14.2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ht="14.2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ht="14.2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ht="14.2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ht="14.2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ht="14.2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ht="14.2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ht="14.2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 ht="14.2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ht="14.2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ht="14.2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ht="14.2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ht="14.2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ht="14.2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ht="14.2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ht="14.2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ht="14.2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ht="14.2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ht="14.2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ht="14.2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ht="14.2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ht="14.2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ht="14.2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ht="14.2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ht="14.2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ht="14.2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ht="14.2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ht="14.2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ht="14.2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ht="14.2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ht="14.2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ht="14.2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ht="14.2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ht="14.2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ht="14.2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ht="14.2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ht="14.2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ht="14.2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ht="14.2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ht="14.2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ht="14.2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ht="14.2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ht="14.2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ht="14.2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ht="14.2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ht="14.2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ht="14.2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ht="14.2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ht="14.2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ht="14.2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ht="14.2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ht="14.2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ht="14.2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ht="14.2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ht="14.2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ht="14.2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ht="14.2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ht="14.2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ht="14.2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ht="14.2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ht="14.2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14.2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ht="14.2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ht="14.2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ht="14.2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ht="14.2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ht="14.2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ht="14.2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ht="14.2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ht="14.2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ht="14.2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ht="14.2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ht="14.2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ht="14.2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ht="14.2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ht="14.2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ht="14.2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ht="14.2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ht="14.2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ht="14.2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ht="14.2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ht="14.2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 ht="14.2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 ht="14.2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 ht="14.2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 ht="14.2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ht="14.2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ht="14.2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 ht="14.2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 ht="14.2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 ht="14.2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 ht="14.2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 ht="14.2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 ht="14.2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 ht="14.2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 ht="14.2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 ht="14.2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 ht="14.2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 ht="14.2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 ht="14.2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 ht="14.2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 ht="14.2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 ht="14.2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 ht="14.2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 ht="14.2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 ht="14.2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 ht="14.2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ht="14.2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 ht="14.2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ht="14.2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 ht="14.2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 ht="14.2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 ht="14.2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ht="14.2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 ht="14.2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 ht="14.2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ht="14.2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 ht="14.2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 ht="14.2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 ht="14.2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 ht="14.2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 ht="14.2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 ht="14.2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 ht="14.2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 ht="14.2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 ht="14.2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 ht="14.2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 ht="14.2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 ht="14.2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 ht="14.2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 ht="14.2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 ht="14.2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 ht="14.2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ht="14.2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 ht="14.2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 ht="14.2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 ht="14.2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 ht="14.2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 ht="14.2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 ht="14.2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 ht="14.2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 ht="14.2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 ht="14.2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 ht="14.2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 ht="14.2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 ht="14.2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 ht="14.2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 ht="14.2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 ht="14.2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 ht="14.2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 ht="14.2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 ht="14.2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 ht="14.2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 ht="14.2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 ht="14.2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 ht="14.2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 ht="14.2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 ht="14.2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 ht="14.2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 ht="14.2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 ht="14.2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 ht="14.2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ht="14.2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 ht="14.2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 ht="14.2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 ht="14.2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 ht="14.2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 ht="14.2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 ht="14.2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 ht="14.2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 ht="14.2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 ht="14.2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 ht="14.2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 ht="14.2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 ht="14.2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 ht="14.2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 ht="14.2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 ht="14.2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 ht="14.2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 ht="14.2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 ht="14.2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 ht="14.2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 ht="14.2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 ht="14.2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 ht="14.2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 ht="14.2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 ht="14.2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 ht="14.2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 ht="14.2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 ht="14.2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 ht="14.2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 ht="14.2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 ht="14.2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 ht="14.2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 ht="14.2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 ht="14.2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 ht="14.2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 ht="14.2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 ht="14.2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 ht="14.2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 ht="14.2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 ht="14.2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ht="14.2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 ht="14.2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 ht="14.2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 ht="14.2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 ht="14.2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 ht="14.2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 ht="14.2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 ht="14.2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 ht="14.2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 ht="14.2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 ht="14.2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 ht="14.2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 ht="14.2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 ht="14.2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 ht="14.2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 ht="14.2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 ht="14.2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 ht="14.2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 ht="14.2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ht="14.2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ht="14.2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 ht="14.2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ht="14.2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ht="14.2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 ht="14.2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 ht="14.2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 ht="14.2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 ht="14.2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ht="14.2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ht="14.2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 ht="14.2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 ht="14.2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ht="14.2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 ht="14.2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 ht="14.2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 ht="14.2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 ht="14.2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 ht="14.2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 ht="14.2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ht="14.2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 ht="14.2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 ht="14.2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 ht="14.2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 ht="14.2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 ht="14.2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 ht="14.2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 ht="14.2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 ht="14.2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 ht="14.2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 ht="14.2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 ht="14.2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 ht="14.2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ht="14.2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 ht="14.2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 ht="14.2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 ht="14.2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 ht="14.2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 ht="14.2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 ht="14.2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 ht="14.2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 ht="14.2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 ht="14.2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 ht="14.2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 ht="14.2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 ht="14.2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 ht="14.2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 ht="14.2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 ht="14.2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 ht="14.2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 ht="14.2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 ht="14.2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 ht="14.2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 ht="14.2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 ht="14.2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 ht="14.2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ht="14.2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 ht="14.2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 ht="14.2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 ht="14.2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 ht="14.2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 ht="14.2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 ht="14.2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 ht="14.2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 ht="14.2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 ht="14.2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 ht="14.2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 ht="14.2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 ht="14.2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 ht="14.2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 ht="14.2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 ht="14.2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 ht="14.2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 ht="14.2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 ht="14.2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 ht="14.2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 ht="14.2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 ht="14.2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 ht="14.2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 ht="14.2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 ht="14.2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 ht="14.2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 ht="14.2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 ht="14.2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 ht="14.2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 ht="14.2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 ht="14.2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 ht="14.2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 ht="14.2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 ht="14.2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 ht="14.2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 ht="14.2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 ht="14.2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 ht="14.2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 ht="14.2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 ht="14.2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 ht="14.2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 ht="14.2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 ht="14.2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 ht="14.2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 ht="14.2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 ht="14.2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 ht="14.2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 ht="14.2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 ht="14.2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 ht="14.2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 ht="14.2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 ht="14.2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 ht="14.2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 ht="14.2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 ht="14.2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 ht="14.2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 ht="14.2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 ht="14.2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 ht="14.2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 ht="14.2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 ht="14.2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 ht="14.2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 ht="14.2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 ht="14.2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 ht="14.2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 ht="14.2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 ht="14.2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 ht="14.2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 ht="14.2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ht="14.2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 ht="14.2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 ht="14.2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 ht="14.2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 ht="14.2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 ht="14.2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 ht="14.2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 ht="14.2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 ht="14.2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ht="14.2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ht="14.2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ht="14.2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ht="14.2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 ht="14.2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ht="14.2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ht="14.2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ht="14.2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ht="14.2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 ht="14.2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 ht="14.2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 ht="14.2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 ht="14.2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 ht="14.2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ht="14.2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 ht="14.2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 ht="14.2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 ht="14.2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 ht="14.2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 ht="14.2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 ht="14.2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 ht="14.2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 ht="14.2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 ht="14.2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 ht="14.2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 ht="14.2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 ht="14.2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 ht="14.2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 ht="14.2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ht="14.2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ht="14.2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ht="14.2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 ht="14.2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 ht="14.2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 ht="14.2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 ht="14.2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 ht="14.2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 ht="14.2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 ht="14.2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 ht="14.2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 ht="14.2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 ht="14.2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 ht="14.2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 ht="14.2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 ht="14.2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 ht="14.2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 ht="14.2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 ht="14.2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 ht="14.2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 ht="14.2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 ht="14.2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ht="14.2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ht="14.2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ht="14.2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ht="14.2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 ht="14.2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 ht="14.2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 ht="14.2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 ht="14.2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 ht="14.2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ht="14.2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 ht="14.2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 ht="14.2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 ht="14.2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 ht="14.2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 ht="14.2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 ht="14.2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 ht="14.2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 ht="14.2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 ht="14.2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 ht="14.2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 ht="14.2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 ht="14.2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 ht="14.2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ht="14.2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ht="14.2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ht="14.2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ht="14.2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 ht="14.2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 ht="14.2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 ht="14.2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 ht="14.2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 ht="14.2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ht="14.2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 ht="14.2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 ht="14.2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 ht="14.2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 ht="14.2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 ht="14.2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 ht="14.2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 ht="14.2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 ht="14.2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 ht="14.2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 ht="14.2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 ht="14.2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 ht="14.2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 ht="14.2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 ht="14.2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 ht="14.2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 ht="14.2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 ht="14.2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 ht="14.2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 ht="14.2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 ht="14.2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 ht="14.2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 ht="14.2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 ht="14.2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 ht="14.2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 ht="14.2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 ht="14.2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 ht="14.2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 ht="14.2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 ht="14.2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 ht="14.2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 ht="14.2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 ht="14.2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 ht="14.2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 ht="14.2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 ht="14.2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 ht="14.2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 ht="14.2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 ht="14.2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 ht="14.2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 ht="14.2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 ht="14.2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 ht="14.2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 ht="14.2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 ht="14.2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 ht="14.2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ht="14.2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 ht="14.2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 ht="14.2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ht="14.2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 ht="14.2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ht="14.2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 ht="14.2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ht="14.2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 ht="14.2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ht="14.2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 ht="14.2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 ht="14.2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 ht="14.2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 ht="14.2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 ht="14.2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 ht="14.2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 ht="14.2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 ht="14.2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 ht="14.2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 ht="14.2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 ht="14.2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 ht="14.2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 ht="14.2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ht="14.2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 ht="14.2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 ht="14.2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 ht="14.2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 ht="14.2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 ht="14.2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 ht="14.2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 ht="14.2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 ht="14.2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 ht="14.2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 ht="14.2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 ht="14.2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 ht="14.2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 ht="14.2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ht="14.2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ht="14.2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ht="14.2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ht="14.2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 ht="14.2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ht="14.2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 ht="14.2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 ht="14.2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ht="14.2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ht="14.2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 ht="14.2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 ht="14.2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 ht="14.2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 ht="14.2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ht="14.2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 ht="14.2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 ht="14.2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ht="14.2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 ht="14.2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 ht="14.2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 ht="14.2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 ht="14.2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 ht="14.2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 ht="14.2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 ht="14.2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 ht="14.2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 ht="14.2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 ht="14.2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 ht="14.2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 ht="14.2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 ht="14.2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 ht="14.2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ht="14.2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ht="14.2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 ht="14.2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 ht="14.2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 ht="14.2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 ht="14.2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 ht="14.2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 ht="14.2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 ht="14.2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 ht="14.2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 ht="14.2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</sheetData>
  <hyperlinks>
    <hyperlink ref="G2" r:id="rId1" xr:uid="{00000000-0004-0000-0200-000000000000}"/>
    <hyperlink ref="G3" r:id="rId2" xr:uid="{00000000-0004-0000-0200-000001000000}"/>
    <hyperlink ref="G4" r:id="rId3" xr:uid="{00000000-0004-0000-0200-000002000000}"/>
    <hyperlink ref="G5" r:id="rId4" xr:uid="{00000000-0004-0000-0200-000003000000}"/>
    <hyperlink ref="G6" r:id="rId5" xr:uid="{00000000-0004-0000-0200-000004000000}"/>
    <hyperlink ref="G7" r:id="rId6" xr:uid="{00000000-0004-0000-0200-000005000000}"/>
    <hyperlink ref="G8" r:id="rId7" xr:uid="{00000000-0004-0000-0200-000006000000}"/>
    <hyperlink ref="G9" r:id="rId8" xr:uid="{00000000-0004-0000-0200-000007000000}"/>
    <hyperlink ref="G10" r:id="rId9" xr:uid="{00000000-0004-0000-0200-000008000000}"/>
    <hyperlink ref="G11" r:id="rId10" xr:uid="{00000000-0004-0000-0200-000009000000}"/>
    <hyperlink ref="G12" r:id="rId11" xr:uid="{00000000-0004-0000-0200-00000A000000}"/>
    <hyperlink ref="G13" r:id="rId12" xr:uid="{00000000-0004-0000-0200-00000B000000}"/>
    <hyperlink ref="G14" r:id="rId13" xr:uid="{00000000-0004-0000-0200-00000C000000}"/>
    <hyperlink ref="G15" r:id="rId14" xr:uid="{00000000-0004-0000-0200-00000D000000}"/>
    <hyperlink ref="G16" r:id="rId15" xr:uid="{00000000-0004-0000-0200-00000E000000}"/>
    <hyperlink ref="G17" r:id="rId16" xr:uid="{00000000-0004-0000-0200-00000F000000}"/>
    <hyperlink ref="G18" r:id="rId17" xr:uid="{00000000-0004-0000-0200-000010000000}"/>
    <hyperlink ref="G19" r:id="rId18" xr:uid="{00000000-0004-0000-0200-000011000000}"/>
    <hyperlink ref="G20" r:id="rId19" xr:uid="{00000000-0004-0000-0200-000012000000}"/>
    <hyperlink ref="G21" r:id="rId20" xr:uid="{00000000-0004-0000-0200-000013000000}"/>
    <hyperlink ref="G22" r:id="rId21" xr:uid="{00000000-0004-0000-0200-000014000000}"/>
    <hyperlink ref="G23" r:id="rId22" xr:uid="{00000000-0004-0000-0200-000015000000}"/>
    <hyperlink ref="G24" r:id="rId23" xr:uid="{00000000-0004-0000-0200-000016000000}"/>
    <hyperlink ref="G25" r:id="rId24" xr:uid="{00000000-0004-0000-0200-000017000000}"/>
    <hyperlink ref="G26" r:id="rId25" xr:uid="{00000000-0004-0000-0200-000018000000}"/>
    <hyperlink ref="G27" r:id="rId26" xr:uid="{00000000-0004-0000-0200-000019000000}"/>
    <hyperlink ref="G28" r:id="rId27" xr:uid="{00000000-0004-0000-0200-00001A000000}"/>
    <hyperlink ref="G29" r:id="rId28" xr:uid="{00000000-0004-0000-0200-00001B000000}"/>
    <hyperlink ref="G30" r:id="rId29" xr:uid="{00000000-0004-0000-0200-00001C000000}"/>
    <hyperlink ref="G31" r:id="rId30" xr:uid="{00000000-0004-0000-0200-00001D000000}"/>
    <hyperlink ref="G32" r:id="rId31" xr:uid="{00000000-0004-0000-0200-00001E000000}"/>
    <hyperlink ref="G33" r:id="rId32" xr:uid="{00000000-0004-0000-0200-00001F000000}"/>
    <hyperlink ref="G34" r:id="rId33" xr:uid="{00000000-0004-0000-0200-000020000000}"/>
    <hyperlink ref="G35" r:id="rId34" xr:uid="{00000000-0004-0000-0200-000021000000}"/>
    <hyperlink ref="G36" r:id="rId35" xr:uid="{00000000-0004-0000-0200-000022000000}"/>
    <hyperlink ref="G37" r:id="rId36" xr:uid="{00000000-0004-0000-0200-000023000000}"/>
    <hyperlink ref="G38" r:id="rId37" xr:uid="{00000000-0004-0000-0200-000024000000}"/>
    <hyperlink ref="G39" r:id="rId38" xr:uid="{00000000-0004-0000-0200-000025000000}"/>
    <hyperlink ref="G40" r:id="rId39" xr:uid="{00000000-0004-0000-0200-000026000000}"/>
    <hyperlink ref="G41" r:id="rId40" xr:uid="{00000000-0004-0000-0200-000027000000}"/>
    <hyperlink ref="G42" r:id="rId41" xr:uid="{00000000-0004-0000-0200-000028000000}"/>
    <hyperlink ref="G43" r:id="rId42" xr:uid="{00000000-0004-0000-0200-000029000000}"/>
    <hyperlink ref="G44" r:id="rId43" xr:uid="{00000000-0004-0000-0200-00002A000000}"/>
    <hyperlink ref="G45" r:id="rId44" xr:uid="{00000000-0004-0000-0200-00002B000000}"/>
    <hyperlink ref="G46" r:id="rId45" xr:uid="{00000000-0004-0000-0200-00002C000000}"/>
    <hyperlink ref="G47" r:id="rId46" xr:uid="{00000000-0004-0000-0200-00002D000000}"/>
    <hyperlink ref="G48" r:id="rId47" xr:uid="{00000000-0004-0000-0200-00002E000000}"/>
    <hyperlink ref="G49" r:id="rId48" xr:uid="{00000000-0004-0000-0200-00002F000000}"/>
    <hyperlink ref="G50" r:id="rId49" xr:uid="{00000000-0004-0000-0200-000030000000}"/>
    <hyperlink ref="G51" r:id="rId50" xr:uid="{00000000-0004-0000-0200-000031000000}"/>
    <hyperlink ref="G52" r:id="rId51" xr:uid="{00000000-0004-0000-0200-000032000000}"/>
    <hyperlink ref="G59" r:id="rId52" xr:uid="{00000000-0004-0000-0200-000033000000}"/>
    <hyperlink ref="G60" r:id="rId53" xr:uid="{00000000-0004-0000-0200-000034000000}"/>
    <hyperlink ref="G61" r:id="rId54" xr:uid="{00000000-0004-0000-0200-000035000000}"/>
    <hyperlink ref="G62" r:id="rId55" xr:uid="{00000000-0004-0000-0200-000036000000}"/>
    <hyperlink ref="G63" r:id="rId56" xr:uid="{00000000-0004-0000-0200-000037000000}"/>
    <hyperlink ref="G64" r:id="rId57" xr:uid="{00000000-0004-0000-0200-00003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985"/>
  <sheetViews>
    <sheetView topLeftCell="A10" workbookViewId="0">
      <selection activeCell="C42" sqref="C42"/>
    </sheetView>
  </sheetViews>
  <sheetFormatPr defaultColWidth="12.5703125" defaultRowHeight="15.75" customHeight="1" x14ac:dyDescent="0.2"/>
  <cols>
    <col min="5" max="5" width="67.85546875" customWidth="1"/>
    <col min="6" max="6" width="41.85546875" customWidth="1"/>
  </cols>
  <sheetData>
    <row r="1" spans="1:23" x14ac:dyDescent="0.2">
      <c r="A1" s="1" t="s">
        <v>133</v>
      </c>
      <c r="B1" s="1" t="s">
        <v>0</v>
      </c>
      <c r="C1" s="1" t="s">
        <v>1</v>
      </c>
      <c r="D1" s="1" t="s">
        <v>2</v>
      </c>
      <c r="E1" s="1" t="s">
        <v>279</v>
      </c>
      <c r="F1" s="27" t="s">
        <v>280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">
      <c r="A2" s="16">
        <v>1</v>
      </c>
      <c r="B2" s="16">
        <v>4</v>
      </c>
      <c r="C2" s="17" t="s">
        <v>140</v>
      </c>
      <c r="D2" s="16">
        <v>2008</v>
      </c>
      <c r="E2" s="17" t="s">
        <v>281</v>
      </c>
      <c r="F2" s="3" t="s">
        <v>282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">
      <c r="A3" s="16">
        <v>2</v>
      </c>
      <c r="B3" s="16">
        <v>46</v>
      </c>
      <c r="C3" s="17" t="s">
        <v>143</v>
      </c>
      <c r="D3" s="16">
        <v>2016</v>
      </c>
      <c r="E3" s="17" t="s">
        <v>283</v>
      </c>
      <c r="F3" s="17" t="s">
        <v>284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">
      <c r="A4" s="16">
        <v>3</v>
      </c>
      <c r="B4" s="16">
        <v>47</v>
      </c>
      <c r="C4" s="17" t="s">
        <v>143</v>
      </c>
      <c r="D4" s="16">
        <v>2016</v>
      </c>
      <c r="E4" s="17" t="s">
        <v>285</v>
      </c>
      <c r="F4" s="3" t="s">
        <v>286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16">
        <v>4</v>
      </c>
      <c r="B5" s="16">
        <v>48</v>
      </c>
      <c r="C5" s="17" t="s">
        <v>148</v>
      </c>
      <c r="D5" s="16">
        <v>2018</v>
      </c>
      <c r="E5" s="17" t="s">
        <v>287</v>
      </c>
      <c r="F5" s="17" t="s">
        <v>284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16">
        <v>5</v>
      </c>
      <c r="B6" s="16">
        <v>60</v>
      </c>
      <c r="C6" s="17" t="s">
        <v>151</v>
      </c>
      <c r="D6" s="16">
        <v>2013</v>
      </c>
      <c r="E6" s="17" t="s">
        <v>288</v>
      </c>
      <c r="F6" s="17" t="s">
        <v>284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16">
        <v>6</v>
      </c>
      <c r="B7" s="16">
        <v>61</v>
      </c>
      <c r="C7" s="17" t="s">
        <v>151</v>
      </c>
      <c r="D7" s="16">
        <v>2014</v>
      </c>
      <c r="E7" s="17" t="s">
        <v>60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16">
        <v>7</v>
      </c>
      <c r="B8" s="16">
        <v>68</v>
      </c>
      <c r="C8" s="17" t="s">
        <v>157</v>
      </c>
      <c r="D8" s="16">
        <v>2016</v>
      </c>
      <c r="E8" s="17" t="s">
        <v>289</v>
      </c>
      <c r="F8" s="17" t="s">
        <v>282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16">
        <v>8</v>
      </c>
      <c r="B9" s="16">
        <v>72</v>
      </c>
      <c r="C9" s="17" t="s">
        <v>161</v>
      </c>
      <c r="D9" s="16">
        <v>2019</v>
      </c>
      <c r="E9" s="17" t="s">
        <v>290</v>
      </c>
      <c r="F9" s="17" t="s">
        <v>282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16">
        <v>9</v>
      </c>
      <c r="B10" s="16">
        <v>73</v>
      </c>
      <c r="C10" s="17" t="s">
        <v>161</v>
      </c>
      <c r="D10" s="16">
        <v>2020</v>
      </c>
      <c r="E10" s="17" t="s">
        <v>290</v>
      </c>
      <c r="F10" s="17" t="s">
        <v>282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16">
        <v>10</v>
      </c>
      <c r="B11" s="16">
        <v>87</v>
      </c>
      <c r="C11" s="17" t="s">
        <v>166</v>
      </c>
      <c r="D11" s="16">
        <v>2000</v>
      </c>
      <c r="E11" s="17" t="s">
        <v>60</v>
      </c>
      <c r="F11" s="1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16">
        <v>11</v>
      </c>
      <c r="B12" s="16">
        <v>97</v>
      </c>
      <c r="C12" s="17" t="s">
        <v>169</v>
      </c>
      <c r="D12" s="16">
        <v>2011</v>
      </c>
      <c r="E12" s="17" t="s">
        <v>291</v>
      </c>
      <c r="F12" s="17" t="s">
        <v>282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2">
      <c r="A13" s="16">
        <v>12</v>
      </c>
      <c r="B13" s="16">
        <v>122</v>
      </c>
      <c r="C13" s="17" t="s">
        <v>173</v>
      </c>
      <c r="D13" s="16">
        <v>2020</v>
      </c>
      <c r="E13" s="17" t="s">
        <v>292</v>
      </c>
      <c r="F13" s="17" t="s">
        <v>282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16">
        <v>13</v>
      </c>
      <c r="B14" s="16">
        <v>123</v>
      </c>
      <c r="C14" s="17" t="s">
        <v>175</v>
      </c>
      <c r="D14" s="16">
        <v>2018</v>
      </c>
      <c r="E14" s="17" t="s">
        <v>60</v>
      </c>
      <c r="F14" s="1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">
      <c r="A15" s="16">
        <v>14</v>
      </c>
      <c r="B15" s="16">
        <v>151</v>
      </c>
      <c r="C15" s="17" t="s">
        <v>178</v>
      </c>
      <c r="D15" s="16">
        <v>2016</v>
      </c>
      <c r="E15" s="17" t="s">
        <v>60</v>
      </c>
      <c r="F15" s="1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">
      <c r="A16" s="16">
        <v>15</v>
      </c>
      <c r="B16" s="16">
        <v>158</v>
      </c>
      <c r="C16" s="17" t="s">
        <v>181</v>
      </c>
      <c r="D16" s="16">
        <v>2006</v>
      </c>
      <c r="E16" s="17" t="s">
        <v>60</v>
      </c>
      <c r="F16" s="1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">
      <c r="A17" s="16">
        <v>16</v>
      </c>
      <c r="B17" s="16">
        <v>588</v>
      </c>
      <c r="C17" s="17" t="s">
        <v>185</v>
      </c>
      <c r="D17" s="16">
        <v>2010</v>
      </c>
      <c r="E17" s="17" t="s">
        <v>293</v>
      </c>
      <c r="F17" s="17" t="s">
        <v>282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">
      <c r="A18" s="16">
        <v>17</v>
      </c>
      <c r="B18" s="16">
        <v>205</v>
      </c>
      <c r="C18" s="17" t="s">
        <v>187</v>
      </c>
      <c r="D18" s="16" t="s">
        <v>188</v>
      </c>
      <c r="E18" s="17" t="s">
        <v>294</v>
      </c>
      <c r="F18" s="17" t="s">
        <v>282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">
      <c r="A19" s="16">
        <v>18</v>
      </c>
      <c r="B19" s="16">
        <v>206</v>
      </c>
      <c r="C19" s="17" t="s">
        <v>187</v>
      </c>
      <c r="D19" s="16" t="s">
        <v>190</v>
      </c>
      <c r="E19" s="17" t="s">
        <v>295</v>
      </c>
      <c r="F19" s="17" t="s">
        <v>282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">
      <c r="A20" s="16">
        <v>19</v>
      </c>
      <c r="B20" s="16">
        <v>589</v>
      </c>
      <c r="C20" s="17" t="s">
        <v>187</v>
      </c>
      <c r="D20" s="16">
        <v>2002</v>
      </c>
      <c r="E20" s="17" t="s">
        <v>296</v>
      </c>
      <c r="F20" s="17" t="s">
        <v>282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">
      <c r="A21" s="16">
        <v>20</v>
      </c>
      <c r="B21" s="16">
        <v>263</v>
      </c>
      <c r="C21" s="17" t="s">
        <v>194</v>
      </c>
      <c r="D21" s="16">
        <v>2013</v>
      </c>
      <c r="E21" s="17" t="s">
        <v>297</v>
      </c>
      <c r="F21" s="3" t="s">
        <v>286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">
      <c r="A22" s="16">
        <v>21</v>
      </c>
      <c r="B22" s="16">
        <v>267</v>
      </c>
      <c r="C22" s="17" t="s">
        <v>198</v>
      </c>
      <c r="D22" s="16">
        <v>2018</v>
      </c>
      <c r="E22" s="17" t="s">
        <v>60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">
      <c r="A23" s="16">
        <v>22</v>
      </c>
      <c r="B23" s="16">
        <v>270</v>
      </c>
      <c r="C23" s="17" t="s">
        <v>201</v>
      </c>
      <c r="D23" s="16">
        <v>2014</v>
      </c>
      <c r="E23" s="17" t="s">
        <v>298</v>
      </c>
      <c r="F23" s="17" t="s">
        <v>282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">
      <c r="A24" s="16">
        <v>23</v>
      </c>
      <c r="B24" s="16">
        <v>273</v>
      </c>
      <c r="C24" s="17" t="s">
        <v>204</v>
      </c>
      <c r="D24" s="16">
        <v>2016</v>
      </c>
      <c r="E24" s="17" t="s">
        <v>60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">
      <c r="A25" s="16">
        <v>24</v>
      </c>
      <c r="B25" s="16">
        <v>295</v>
      </c>
      <c r="C25" s="17" t="s">
        <v>207</v>
      </c>
      <c r="D25" s="16">
        <v>2013</v>
      </c>
      <c r="E25" s="17" t="s">
        <v>299</v>
      </c>
      <c r="F25" s="17" t="s">
        <v>282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">
      <c r="A26" s="16">
        <v>25</v>
      </c>
      <c r="B26" s="16">
        <v>331</v>
      </c>
      <c r="C26" s="17" t="s">
        <v>210</v>
      </c>
      <c r="D26" s="16">
        <v>2008</v>
      </c>
      <c r="E26" s="17" t="s">
        <v>300</v>
      </c>
      <c r="F26" s="17" t="s">
        <v>282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">
      <c r="A27" s="16">
        <v>26</v>
      </c>
      <c r="B27" s="16">
        <v>332</v>
      </c>
      <c r="C27" s="17" t="s">
        <v>210</v>
      </c>
      <c r="D27" s="16">
        <v>2010</v>
      </c>
      <c r="E27" s="17" t="s">
        <v>301</v>
      </c>
      <c r="F27" s="17" t="s">
        <v>282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">
      <c r="A28" s="16">
        <v>27</v>
      </c>
      <c r="B28" s="16">
        <v>592</v>
      </c>
      <c r="C28" s="17" t="s">
        <v>210</v>
      </c>
      <c r="D28" s="16">
        <v>2006</v>
      </c>
      <c r="E28" s="17" t="s">
        <v>78</v>
      </c>
      <c r="F28" s="17" t="s">
        <v>282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">
      <c r="A29" s="16">
        <v>28</v>
      </c>
      <c r="B29" s="16">
        <v>343</v>
      </c>
      <c r="C29" s="17" t="s">
        <v>216</v>
      </c>
      <c r="D29" s="16">
        <v>2018</v>
      </c>
      <c r="E29" s="17" t="s">
        <v>302</v>
      </c>
      <c r="F29" s="17" t="s">
        <v>282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">
      <c r="A30" s="16">
        <v>29</v>
      </c>
      <c r="B30" s="16">
        <v>345</v>
      </c>
      <c r="C30" s="17" t="s">
        <v>218</v>
      </c>
      <c r="D30" s="16">
        <v>2017</v>
      </c>
      <c r="E30" s="17" t="s">
        <v>303</v>
      </c>
      <c r="F30" s="3" t="s">
        <v>304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">
      <c r="A31" s="16">
        <v>30</v>
      </c>
      <c r="B31" s="16">
        <v>346</v>
      </c>
      <c r="C31" s="17" t="s">
        <v>218</v>
      </c>
      <c r="D31" s="16">
        <v>2010</v>
      </c>
      <c r="E31" s="3" t="s">
        <v>305</v>
      </c>
      <c r="F31" s="17" t="s">
        <v>284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">
      <c r="A32" s="16">
        <v>31</v>
      </c>
      <c r="B32" s="16">
        <v>347</v>
      </c>
      <c r="C32" s="17" t="s">
        <v>218</v>
      </c>
      <c r="D32" s="16">
        <v>2015</v>
      </c>
      <c r="E32" s="17" t="s">
        <v>306</v>
      </c>
      <c r="F32" s="17" t="s">
        <v>282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">
      <c r="A33" s="16">
        <v>32</v>
      </c>
      <c r="B33" s="16">
        <v>348</v>
      </c>
      <c r="C33" s="17" t="s">
        <v>218</v>
      </c>
      <c r="D33" s="16">
        <v>2014</v>
      </c>
      <c r="E33" s="17" t="s">
        <v>307</v>
      </c>
      <c r="F33" s="3" t="s">
        <v>304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">
      <c r="A34" s="16">
        <v>33</v>
      </c>
      <c r="B34" s="16">
        <v>373</v>
      </c>
      <c r="C34" s="17" t="s">
        <v>224</v>
      </c>
      <c r="D34" s="16">
        <v>2000</v>
      </c>
      <c r="E34" s="17" t="s">
        <v>78</v>
      </c>
      <c r="F34" s="17" t="s">
        <v>282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">
      <c r="A35" s="16">
        <v>34</v>
      </c>
      <c r="B35" s="16">
        <v>374</v>
      </c>
      <c r="C35" s="17" t="s">
        <v>224</v>
      </c>
      <c r="D35" s="16">
        <v>2002</v>
      </c>
      <c r="E35" s="17" t="s">
        <v>308</v>
      </c>
      <c r="F35" s="17" t="s">
        <v>282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">
      <c r="A36" s="16">
        <v>35</v>
      </c>
      <c r="B36" s="16">
        <v>375</v>
      </c>
      <c r="C36" s="17" t="s">
        <v>224</v>
      </c>
      <c r="D36" s="16">
        <v>2007</v>
      </c>
      <c r="E36" s="17" t="s">
        <v>308</v>
      </c>
      <c r="F36" s="17" t="s">
        <v>282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2">
      <c r="A37" s="16">
        <v>36</v>
      </c>
      <c r="B37" s="17" t="s">
        <v>230</v>
      </c>
      <c r="C37" s="17" t="s">
        <v>224</v>
      </c>
      <c r="D37" s="16">
        <v>2008</v>
      </c>
      <c r="E37" s="17" t="s">
        <v>309</v>
      </c>
      <c r="F37" s="17" t="s">
        <v>282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">
      <c r="A38" s="16">
        <v>37</v>
      </c>
      <c r="B38" s="17" t="s">
        <v>233</v>
      </c>
      <c r="C38" s="17" t="s">
        <v>224</v>
      </c>
      <c r="D38" s="16">
        <v>2008</v>
      </c>
      <c r="E38" s="17" t="s">
        <v>309</v>
      </c>
      <c r="F38" s="17" t="s">
        <v>282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">
      <c r="A39" s="16">
        <v>36</v>
      </c>
      <c r="B39" s="17" t="s">
        <v>234</v>
      </c>
      <c r="C39" s="17" t="s">
        <v>224</v>
      </c>
      <c r="D39" s="16">
        <v>2010</v>
      </c>
      <c r="E39" s="17" t="s">
        <v>310</v>
      </c>
      <c r="F39" s="17" t="s">
        <v>282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">
      <c r="A40" s="16">
        <v>37</v>
      </c>
      <c r="B40" s="17" t="s">
        <v>236</v>
      </c>
      <c r="C40" s="17" t="s">
        <v>224</v>
      </c>
      <c r="D40" s="16">
        <v>2010</v>
      </c>
      <c r="E40" s="17" t="s">
        <v>310</v>
      </c>
      <c r="F40" s="17" t="s">
        <v>282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2">
      <c r="A41" s="16">
        <v>38</v>
      </c>
      <c r="B41" s="16">
        <v>594</v>
      </c>
      <c r="C41" s="17" t="s">
        <v>224</v>
      </c>
      <c r="D41" s="16">
        <v>2004</v>
      </c>
      <c r="E41" s="17" t="s">
        <v>311</v>
      </c>
      <c r="F41" s="17" t="s">
        <v>282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">
      <c r="A42" s="16">
        <v>39</v>
      </c>
      <c r="B42" s="16">
        <v>405</v>
      </c>
      <c r="C42" s="17" t="s">
        <v>239</v>
      </c>
      <c r="D42" s="16">
        <v>2009</v>
      </c>
      <c r="E42" s="17" t="s">
        <v>312</v>
      </c>
      <c r="F42" s="17" t="s">
        <v>282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2">
      <c r="A43" s="16">
        <v>40</v>
      </c>
      <c r="B43" s="16">
        <v>472</v>
      </c>
      <c r="C43" s="17" t="s">
        <v>107</v>
      </c>
      <c r="D43" s="16">
        <v>2007</v>
      </c>
      <c r="E43" s="17" t="s">
        <v>60</v>
      </c>
      <c r="F43" s="1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">
      <c r="A44" s="16">
        <v>41</v>
      </c>
      <c r="B44" s="16">
        <v>480</v>
      </c>
      <c r="C44" s="17" t="s">
        <v>107</v>
      </c>
      <c r="D44" s="16">
        <v>2008</v>
      </c>
      <c r="E44" s="17" t="s">
        <v>313</v>
      </c>
      <c r="F44" s="17" t="s">
        <v>282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">
      <c r="A45" s="16">
        <v>42</v>
      </c>
      <c r="B45" s="16">
        <v>485</v>
      </c>
      <c r="C45" s="17" t="s">
        <v>107</v>
      </c>
      <c r="D45" s="16">
        <v>1996</v>
      </c>
      <c r="E45" s="17" t="s">
        <v>296</v>
      </c>
      <c r="F45" s="17" t="s">
        <v>282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">
      <c r="A46" s="16">
        <v>43</v>
      </c>
      <c r="B46" s="16">
        <v>509</v>
      </c>
      <c r="C46" s="17" t="s">
        <v>244</v>
      </c>
      <c r="D46" s="16">
        <v>2019</v>
      </c>
      <c r="E46" s="17" t="s">
        <v>314</v>
      </c>
      <c r="F46" s="17" t="s">
        <v>282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">
      <c r="A47" s="16">
        <v>44</v>
      </c>
      <c r="B47" s="16">
        <v>520</v>
      </c>
      <c r="C47" s="17" t="s">
        <v>247</v>
      </c>
      <c r="D47" s="16">
        <v>2019</v>
      </c>
      <c r="E47" s="17" t="s">
        <v>60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">
      <c r="A48" s="16">
        <v>45</v>
      </c>
      <c r="B48" s="16">
        <v>549</v>
      </c>
      <c r="C48" s="17" t="s">
        <v>250</v>
      </c>
      <c r="D48" s="16">
        <v>2014</v>
      </c>
      <c r="E48" s="17" t="s">
        <v>315</v>
      </c>
      <c r="F48" s="3" t="s">
        <v>304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">
      <c r="A49" s="16">
        <v>46</v>
      </c>
      <c r="B49" s="16">
        <v>551</v>
      </c>
      <c r="C49" s="17" t="s">
        <v>92</v>
      </c>
      <c r="D49" s="16">
        <v>2017</v>
      </c>
      <c r="E49" s="17" t="s">
        <v>316</v>
      </c>
      <c r="F49" s="17" t="s">
        <v>282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2">
      <c r="A50" s="16">
        <v>47</v>
      </c>
      <c r="B50" s="16">
        <v>558</v>
      </c>
      <c r="C50" s="17" t="s">
        <v>254</v>
      </c>
      <c r="D50" s="16">
        <v>2020</v>
      </c>
      <c r="E50" s="17" t="s">
        <v>317</v>
      </c>
      <c r="F50" s="3" t="s">
        <v>304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">
      <c r="A51" s="16">
        <v>48</v>
      </c>
      <c r="B51" s="16">
        <v>578</v>
      </c>
      <c r="C51" s="17" t="s">
        <v>257</v>
      </c>
      <c r="D51" s="16">
        <v>2012</v>
      </c>
      <c r="E51" s="17" t="s">
        <v>318</v>
      </c>
      <c r="F51" s="3" t="s">
        <v>304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2">
      <c r="A52" s="16">
        <v>49</v>
      </c>
      <c r="B52" s="4">
        <v>617</v>
      </c>
      <c r="C52" s="25" t="s">
        <v>260</v>
      </c>
      <c r="D52" s="4">
        <v>2021</v>
      </c>
      <c r="E52" s="3" t="s">
        <v>319</v>
      </c>
      <c r="F52" s="17" t="s">
        <v>282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">
      <c r="A53" s="16">
        <v>50</v>
      </c>
      <c r="B53" s="4">
        <v>620</v>
      </c>
      <c r="C53" s="25" t="s">
        <v>161</v>
      </c>
      <c r="D53" s="4">
        <v>2020</v>
      </c>
      <c r="E53" s="3" t="s">
        <v>320</v>
      </c>
      <c r="F53" s="17" t="s">
        <v>282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">
      <c r="A54" s="16">
        <v>51</v>
      </c>
      <c r="B54" s="4">
        <v>655</v>
      </c>
      <c r="C54" s="25" t="s">
        <v>263</v>
      </c>
      <c r="D54" s="4">
        <v>2021</v>
      </c>
      <c r="E54" s="3" t="s">
        <v>321</v>
      </c>
      <c r="F54" s="17" t="s">
        <v>282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">
      <c r="A55" s="16">
        <v>52</v>
      </c>
      <c r="B55" s="4">
        <v>693</v>
      </c>
      <c r="C55" s="25" t="s">
        <v>266</v>
      </c>
      <c r="D55" s="4">
        <v>2020</v>
      </c>
      <c r="E55" s="3" t="s">
        <v>322</v>
      </c>
      <c r="F55" s="17" t="s">
        <v>282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2">
      <c r="A56" s="16">
        <v>53</v>
      </c>
      <c r="B56" s="4">
        <v>703</v>
      </c>
      <c r="C56" s="25" t="s">
        <v>270</v>
      </c>
      <c r="D56" s="4">
        <v>2021</v>
      </c>
      <c r="E56" s="3" t="s">
        <v>323</v>
      </c>
      <c r="F56" s="17" t="s">
        <v>284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">
      <c r="A57" s="16">
        <v>54</v>
      </c>
      <c r="B57" s="4">
        <v>716</v>
      </c>
      <c r="C57" s="25" t="s">
        <v>107</v>
      </c>
      <c r="D57" s="4">
        <v>2020</v>
      </c>
      <c r="E57" s="3" t="s">
        <v>60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">
      <c r="A58" s="16">
        <v>55</v>
      </c>
      <c r="B58" s="4">
        <v>717</v>
      </c>
      <c r="C58" s="25" t="s">
        <v>107</v>
      </c>
      <c r="D58" s="4">
        <v>2020</v>
      </c>
      <c r="E58" s="3" t="s">
        <v>60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2">
      <c r="A59" s="16">
        <v>56</v>
      </c>
      <c r="B59" s="3">
        <v>901</v>
      </c>
      <c r="C59" s="3" t="s">
        <v>54</v>
      </c>
      <c r="D59" s="4">
        <v>2022</v>
      </c>
      <c r="E59" s="3" t="s">
        <v>60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2">
      <c r="A60" s="16">
        <v>57</v>
      </c>
      <c r="B60" s="3">
        <v>909</v>
      </c>
      <c r="C60" s="3" t="s">
        <v>75</v>
      </c>
      <c r="D60" s="4">
        <v>2021</v>
      </c>
      <c r="E60" s="3" t="s">
        <v>324</v>
      </c>
      <c r="F60" s="17" t="s">
        <v>284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">
      <c r="A61" s="16">
        <v>58</v>
      </c>
      <c r="B61" s="3">
        <v>910</v>
      </c>
      <c r="C61" s="3" t="s">
        <v>82</v>
      </c>
      <c r="D61" s="4">
        <v>2021</v>
      </c>
      <c r="E61" s="3" t="s">
        <v>325</v>
      </c>
      <c r="F61" s="17" t="s">
        <v>282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">
      <c r="A62" s="16">
        <v>59</v>
      </c>
      <c r="B62" s="3">
        <v>911</v>
      </c>
      <c r="C62" s="3" t="s">
        <v>92</v>
      </c>
      <c r="D62" s="4">
        <v>2021</v>
      </c>
      <c r="E62" s="3" t="s">
        <v>326</v>
      </c>
      <c r="F62" s="17" t="s">
        <v>282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">
      <c r="A63" s="16">
        <v>60</v>
      </c>
      <c r="B63" s="3">
        <v>913</v>
      </c>
      <c r="C63" s="3" t="s">
        <v>100</v>
      </c>
      <c r="D63" s="4">
        <v>2020</v>
      </c>
      <c r="E63" s="3" t="s">
        <v>327</v>
      </c>
      <c r="F63" s="17" t="s">
        <v>282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">
      <c r="A64" s="16">
        <v>61</v>
      </c>
      <c r="B64" s="3">
        <v>918</v>
      </c>
      <c r="C64" s="3" t="s">
        <v>107</v>
      </c>
      <c r="D64" s="4">
        <v>1997</v>
      </c>
      <c r="E64" s="3" t="s">
        <v>60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85"/>
  <sheetViews>
    <sheetView topLeftCell="A30" workbookViewId="0">
      <selection activeCell="C42" sqref="C42"/>
    </sheetView>
  </sheetViews>
  <sheetFormatPr defaultColWidth="12.5703125" defaultRowHeight="15.75" customHeight="1" x14ac:dyDescent="0.2"/>
  <cols>
    <col min="5" max="5" width="83.28515625" customWidth="1"/>
    <col min="6" max="6" width="26" customWidth="1"/>
  </cols>
  <sheetData>
    <row r="1" spans="1:25" ht="15.75" customHeight="1" x14ac:dyDescent="0.25">
      <c r="A1" s="1" t="s">
        <v>133</v>
      </c>
      <c r="B1" s="1" t="s">
        <v>0</v>
      </c>
      <c r="C1" s="1" t="s">
        <v>1</v>
      </c>
      <c r="D1" s="1" t="s">
        <v>2</v>
      </c>
      <c r="E1" s="1" t="s">
        <v>328</v>
      </c>
      <c r="F1" s="15" t="s">
        <v>329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x14ac:dyDescent="0.2">
      <c r="A2" s="16">
        <v>1</v>
      </c>
      <c r="B2" s="16">
        <v>4</v>
      </c>
      <c r="C2" s="17" t="s">
        <v>140</v>
      </c>
      <c r="D2" s="16">
        <v>2008</v>
      </c>
      <c r="E2" s="17" t="s">
        <v>281</v>
      </c>
      <c r="F2" s="17" t="s">
        <v>282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x14ac:dyDescent="0.2">
      <c r="A3" s="19">
        <v>2</v>
      </c>
      <c r="B3" s="19">
        <v>46</v>
      </c>
      <c r="C3" s="20" t="s">
        <v>143</v>
      </c>
      <c r="D3" s="19">
        <v>2016</v>
      </c>
      <c r="E3" s="20" t="s">
        <v>330</v>
      </c>
      <c r="F3" s="17" t="s">
        <v>282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x14ac:dyDescent="0.2">
      <c r="A4" s="19">
        <v>3</v>
      </c>
      <c r="B4" s="19">
        <v>47</v>
      </c>
      <c r="C4" s="20" t="s">
        <v>143</v>
      </c>
      <c r="D4" s="19">
        <v>2016</v>
      </c>
      <c r="E4" s="20" t="s">
        <v>60</v>
      </c>
      <c r="F4" s="2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x14ac:dyDescent="0.2">
      <c r="A5" s="16">
        <v>4</v>
      </c>
      <c r="B5" s="19">
        <v>48</v>
      </c>
      <c r="C5" s="20" t="s">
        <v>148</v>
      </c>
      <c r="D5" s="19">
        <v>2018</v>
      </c>
      <c r="E5" s="20" t="s">
        <v>331</v>
      </c>
      <c r="F5" s="20" t="s">
        <v>332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.25" x14ac:dyDescent="0.2">
      <c r="A6" s="19">
        <v>5</v>
      </c>
      <c r="B6" s="19">
        <v>60</v>
      </c>
      <c r="C6" s="20" t="s">
        <v>151</v>
      </c>
      <c r="D6" s="19">
        <v>2013</v>
      </c>
      <c r="E6" s="20" t="s">
        <v>333</v>
      </c>
      <c r="F6" s="20" t="s">
        <v>334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x14ac:dyDescent="0.2">
      <c r="A7" s="19">
        <v>6</v>
      </c>
      <c r="B7" s="19">
        <v>61</v>
      </c>
      <c r="C7" s="20" t="s">
        <v>151</v>
      </c>
      <c r="D7" s="19">
        <v>2014</v>
      </c>
      <c r="E7" s="20" t="s">
        <v>333</v>
      </c>
      <c r="F7" s="20" t="s">
        <v>334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4.25" x14ac:dyDescent="0.2">
      <c r="A8" s="16">
        <v>7</v>
      </c>
      <c r="B8" s="19">
        <v>68</v>
      </c>
      <c r="C8" s="20" t="s">
        <v>157</v>
      </c>
      <c r="D8" s="19">
        <v>2016</v>
      </c>
      <c r="E8" s="20" t="s">
        <v>289</v>
      </c>
      <c r="F8" s="17" t="s">
        <v>282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x14ac:dyDescent="0.2">
      <c r="A9" s="19">
        <v>8</v>
      </c>
      <c r="B9" s="19">
        <v>72</v>
      </c>
      <c r="C9" s="20" t="s">
        <v>161</v>
      </c>
      <c r="D9" s="19">
        <v>2019</v>
      </c>
      <c r="E9" s="20" t="s">
        <v>335</v>
      </c>
      <c r="F9" s="20" t="s">
        <v>336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x14ac:dyDescent="0.2">
      <c r="A10" s="19">
        <v>9</v>
      </c>
      <c r="B10" s="19">
        <v>73</v>
      </c>
      <c r="C10" s="20" t="s">
        <v>161</v>
      </c>
      <c r="D10" s="19">
        <v>2020</v>
      </c>
      <c r="E10" s="20" t="s">
        <v>60</v>
      </c>
      <c r="F10" s="2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x14ac:dyDescent="0.2">
      <c r="A11" s="16">
        <v>10</v>
      </c>
      <c r="B11" s="19">
        <v>87</v>
      </c>
      <c r="C11" s="20" t="s">
        <v>166</v>
      </c>
      <c r="D11" s="19">
        <v>2000</v>
      </c>
      <c r="E11" s="20" t="s">
        <v>337</v>
      </c>
      <c r="F11" s="20" t="s">
        <v>334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x14ac:dyDescent="0.2">
      <c r="A12" s="19">
        <v>11</v>
      </c>
      <c r="B12" s="19">
        <v>97</v>
      </c>
      <c r="C12" s="20" t="s">
        <v>169</v>
      </c>
      <c r="D12" s="19">
        <v>2011</v>
      </c>
      <c r="E12" s="20" t="s">
        <v>338</v>
      </c>
      <c r="F12" s="17" t="s">
        <v>282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x14ac:dyDescent="0.2">
      <c r="A13" s="19">
        <v>12</v>
      </c>
      <c r="B13" s="19">
        <v>122</v>
      </c>
      <c r="C13" s="20" t="s">
        <v>173</v>
      </c>
      <c r="D13" s="19">
        <v>2020</v>
      </c>
      <c r="E13" s="20" t="s">
        <v>339</v>
      </c>
      <c r="F13" s="20" t="s">
        <v>332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x14ac:dyDescent="0.2">
      <c r="A14" s="16">
        <v>13</v>
      </c>
      <c r="B14" s="19">
        <v>123</v>
      </c>
      <c r="C14" s="20" t="s">
        <v>175</v>
      </c>
      <c r="D14" s="19">
        <v>2018</v>
      </c>
      <c r="E14" s="20" t="s">
        <v>340</v>
      </c>
      <c r="F14" s="20" t="s">
        <v>332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x14ac:dyDescent="0.2">
      <c r="A15" s="19">
        <v>14</v>
      </c>
      <c r="B15" s="19">
        <v>151</v>
      </c>
      <c r="C15" s="20" t="s">
        <v>178</v>
      </c>
      <c r="D15" s="19">
        <v>2016</v>
      </c>
      <c r="E15" s="20" t="s">
        <v>330</v>
      </c>
      <c r="F15" s="17" t="s">
        <v>282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25" x14ac:dyDescent="0.2">
      <c r="A16" s="19">
        <v>15</v>
      </c>
      <c r="B16" s="19">
        <v>158</v>
      </c>
      <c r="C16" s="20" t="s">
        <v>181</v>
      </c>
      <c r="D16" s="19">
        <v>2006</v>
      </c>
      <c r="E16" s="20" t="s">
        <v>60</v>
      </c>
      <c r="F16" s="20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x14ac:dyDescent="0.2">
      <c r="A17" s="16">
        <v>16</v>
      </c>
      <c r="B17" s="19">
        <v>588</v>
      </c>
      <c r="C17" s="20" t="s">
        <v>185</v>
      </c>
      <c r="D17" s="19">
        <v>2010</v>
      </c>
      <c r="E17" s="20" t="s">
        <v>341</v>
      </c>
      <c r="F17" s="20" t="s">
        <v>332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x14ac:dyDescent="0.2">
      <c r="A18" s="19">
        <v>17</v>
      </c>
      <c r="B18" s="19">
        <v>205</v>
      </c>
      <c r="C18" s="20" t="s">
        <v>187</v>
      </c>
      <c r="D18" s="19" t="s">
        <v>188</v>
      </c>
      <c r="E18" s="20" t="s">
        <v>341</v>
      </c>
      <c r="F18" s="20" t="s">
        <v>332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x14ac:dyDescent="0.2">
      <c r="A19" s="19">
        <v>18</v>
      </c>
      <c r="B19" s="19">
        <v>206</v>
      </c>
      <c r="C19" s="20" t="s">
        <v>187</v>
      </c>
      <c r="D19" s="19" t="s">
        <v>190</v>
      </c>
      <c r="E19" s="20" t="s">
        <v>341</v>
      </c>
      <c r="F19" s="20" t="s">
        <v>332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x14ac:dyDescent="0.2">
      <c r="A20" s="16">
        <v>19</v>
      </c>
      <c r="B20" s="19">
        <v>589</v>
      </c>
      <c r="C20" s="20" t="s">
        <v>187</v>
      </c>
      <c r="D20" s="19">
        <v>2002</v>
      </c>
      <c r="E20" s="20" t="s">
        <v>341</v>
      </c>
      <c r="F20" s="20" t="s">
        <v>332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x14ac:dyDescent="0.2">
      <c r="A21" s="19">
        <v>20</v>
      </c>
      <c r="B21" s="19">
        <v>263</v>
      </c>
      <c r="C21" s="20" t="s">
        <v>194</v>
      </c>
      <c r="D21" s="19">
        <v>2013</v>
      </c>
      <c r="E21" s="20" t="s">
        <v>342</v>
      </c>
      <c r="F21" s="20" t="s">
        <v>334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x14ac:dyDescent="0.2">
      <c r="A22" s="19">
        <v>21</v>
      </c>
      <c r="B22" s="19">
        <v>267</v>
      </c>
      <c r="C22" s="20" t="s">
        <v>198</v>
      </c>
      <c r="D22" s="19">
        <v>2018</v>
      </c>
      <c r="E22" s="20" t="s">
        <v>60</v>
      </c>
      <c r="F22" s="2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25" x14ac:dyDescent="0.2">
      <c r="A23" s="16">
        <v>22</v>
      </c>
      <c r="B23" s="19">
        <v>270</v>
      </c>
      <c r="C23" s="20" t="s">
        <v>201</v>
      </c>
      <c r="D23" s="19">
        <v>2014</v>
      </c>
      <c r="E23" s="20" t="s">
        <v>60</v>
      </c>
      <c r="F23" s="2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x14ac:dyDescent="0.2">
      <c r="A24" s="19">
        <v>23</v>
      </c>
      <c r="B24" s="19">
        <v>273</v>
      </c>
      <c r="C24" s="20" t="s">
        <v>204</v>
      </c>
      <c r="D24" s="19">
        <v>2016</v>
      </c>
      <c r="E24" s="20" t="s">
        <v>60</v>
      </c>
      <c r="F24" s="20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x14ac:dyDescent="0.2">
      <c r="A25" s="19">
        <v>24</v>
      </c>
      <c r="B25" s="19">
        <v>295</v>
      </c>
      <c r="C25" s="20" t="s">
        <v>207</v>
      </c>
      <c r="D25" s="19">
        <v>2013</v>
      </c>
      <c r="E25" s="20" t="s">
        <v>343</v>
      </c>
      <c r="F25" s="20" t="s">
        <v>332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x14ac:dyDescent="0.2">
      <c r="A26" s="16">
        <v>25</v>
      </c>
      <c r="B26" s="19">
        <v>331</v>
      </c>
      <c r="C26" s="20" t="s">
        <v>210</v>
      </c>
      <c r="D26" s="19">
        <v>2008</v>
      </c>
      <c r="E26" s="20" t="s">
        <v>343</v>
      </c>
      <c r="F26" s="20" t="s">
        <v>332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x14ac:dyDescent="0.2">
      <c r="A27" s="19">
        <v>26</v>
      </c>
      <c r="B27" s="19">
        <v>332</v>
      </c>
      <c r="C27" s="20" t="s">
        <v>210</v>
      </c>
      <c r="D27" s="19">
        <v>2010</v>
      </c>
      <c r="E27" s="20" t="s">
        <v>60</v>
      </c>
      <c r="F27" s="20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x14ac:dyDescent="0.2">
      <c r="A28" s="19">
        <v>27</v>
      </c>
      <c r="B28" s="19">
        <v>592</v>
      </c>
      <c r="C28" s="20" t="s">
        <v>210</v>
      </c>
      <c r="D28" s="19">
        <v>2006</v>
      </c>
      <c r="E28" s="20" t="s">
        <v>60</v>
      </c>
      <c r="F28" s="20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x14ac:dyDescent="0.2">
      <c r="A29" s="16">
        <v>28</v>
      </c>
      <c r="B29" s="19">
        <v>343</v>
      </c>
      <c r="C29" s="20" t="s">
        <v>216</v>
      </c>
      <c r="D29" s="19">
        <v>2018</v>
      </c>
      <c r="E29" s="20" t="s">
        <v>335</v>
      </c>
      <c r="F29" s="20" t="s">
        <v>336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x14ac:dyDescent="0.2">
      <c r="A30" s="19">
        <v>29</v>
      </c>
      <c r="B30" s="19">
        <v>345</v>
      </c>
      <c r="C30" s="20" t="s">
        <v>218</v>
      </c>
      <c r="D30" s="19">
        <v>2017</v>
      </c>
      <c r="E30" s="20" t="s">
        <v>60</v>
      </c>
      <c r="F30" s="20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x14ac:dyDescent="0.2">
      <c r="A31" s="19">
        <v>30</v>
      </c>
      <c r="B31" s="19">
        <v>346</v>
      </c>
      <c r="C31" s="20" t="s">
        <v>218</v>
      </c>
      <c r="D31" s="19">
        <v>2010</v>
      </c>
      <c r="E31" s="20" t="s">
        <v>60</v>
      </c>
      <c r="F31" s="20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x14ac:dyDescent="0.2">
      <c r="A32" s="16">
        <v>31</v>
      </c>
      <c r="B32" s="19">
        <v>347</v>
      </c>
      <c r="C32" s="20" t="s">
        <v>218</v>
      </c>
      <c r="D32" s="19">
        <v>2015</v>
      </c>
      <c r="E32" s="20" t="s">
        <v>343</v>
      </c>
      <c r="F32" s="20" t="s">
        <v>332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x14ac:dyDescent="0.2">
      <c r="A33" s="19">
        <v>32</v>
      </c>
      <c r="B33" s="19">
        <v>348</v>
      </c>
      <c r="C33" s="20" t="s">
        <v>218</v>
      </c>
      <c r="D33" s="19">
        <v>2014</v>
      </c>
      <c r="E33" s="20" t="s">
        <v>335</v>
      </c>
      <c r="F33" s="20" t="s">
        <v>336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x14ac:dyDescent="0.2">
      <c r="A34" s="19">
        <v>33</v>
      </c>
      <c r="B34" s="19">
        <v>373</v>
      </c>
      <c r="C34" s="20" t="s">
        <v>224</v>
      </c>
      <c r="D34" s="19">
        <v>2000</v>
      </c>
      <c r="E34" s="20" t="s">
        <v>335</v>
      </c>
      <c r="F34" s="20" t="s">
        <v>336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x14ac:dyDescent="0.2">
      <c r="A35" s="16">
        <v>34</v>
      </c>
      <c r="B35" s="19">
        <v>374</v>
      </c>
      <c r="C35" s="20" t="s">
        <v>224</v>
      </c>
      <c r="D35" s="19">
        <v>2002</v>
      </c>
      <c r="E35" s="20" t="s">
        <v>60</v>
      </c>
      <c r="F35" s="2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x14ac:dyDescent="0.2">
      <c r="A36" s="19">
        <v>35</v>
      </c>
      <c r="B36" s="19">
        <v>375</v>
      </c>
      <c r="C36" s="20" t="s">
        <v>224</v>
      </c>
      <c r="D36" s="19">
        <v>2007</v>
      </c>
      <c r="E36" s="20" t="s">
        <v>344</v>
      </c>
      <c r="F36" s="20" t="s">
        <v>332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x14ac:dyDescent="0.2">
      <c r="A37" s="19">
        <v>36</v>
      </c>
      <c r="B37" s="20" t="s">
        <v>230</v>
      </c>
      <c r="C37" s="20" t="s">
        <v>224</v>
      </c>
      <c r="D37" s="19">
        <v>2008</v>
      </c>
      <c r="E37" s="20" t="s">
        <v>345</v>
      </c>
      <c r="F37" s="20" t="s">
        <v>332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x14ac:dyDescent="0.2">
      <c r="A38" s="16">
        <v>37</v>
      </c>
      <c r="B38" s="20" t="s">
        <v>233</v>
      </c>
      <c r="C38" s="20" t="s">
        <v>224</v>
      </c>
      <c r="D38" s="19">
        <v>2008</v>
      </c>
      <c r="E38" s="20" t="s">
        <v>345</v>
      </c>
      <c r="F38" s="20" t="s">
        <v>332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x14ac:dyDescent="0.2">
      <c r="A39" s="19">
        <v>36</v>
      </c>
      <c r="B39" s="20" t="s">
        <v>234</v>
      </c>
      <c r="C39" s="20" t="s">
        <v>224</v>
      </c>
      <c r="D39" s="19">
        <v>2010</v>
      </c>
      <c r="E39" s="20" t="s">
        <v>344</v>
      </c>
      <c r="F39" s="20" t="s">
        <v>332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x14ac:dyDescent="0.2">
      <c r="A40" s="19">
        <v>37</v>
      </c>
      <c r="B40" s="20" t="s">
        <v>236</v>
      </c>
      <c r="C40" s="20" t="s">
        <v>224</v>
      </c>
      <c r="D40" s="19">
        <v>2010</v>
      </c>
      <c r="E40" s="20" t="s">
        <v>344</v>
      </c>
      <c r="F40" s="20" t="s">
        <v>332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x14ac:dyDescent="0.2">
      <c r="A41" s="16">
        <v>38</v>
      </c>
      <c r="B41" s="19">
        <v>594</v>
      </c>
      <c r="C41" s="20" t="s">
        <v>224</v>
      </c>
      <c r="D41" s="19">
        <v>2004</v>
      </c>
      <c r="E41" s="20" t="s">
        <v>60</v>
      </c>
      <c r="F41" s="2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x14ac:dyDescent="0.2">
      <c r="A42" s="19">
        <v>39</v>
      </c>
      <c r="B42" s="19">
        <v>405</v>
      </c>
      <c r="C42" s="20" t="s">
        <v>239</v>
      </c>
      <c r="D42" s="19">
        <v>2009</v>
      </c>
      <c r="E42" s="20" t="s">
        <v>335</v>
      </c>
      <c r="F42" s="20" t="s">
        <v>336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x14ac:dyDescent="0.2">
      <c r="A43" s="16">
        <v>40</v>
      </c>
      <c r="B43" s="19">
        <v>472</v>
      </c>
      <c r="C43" s="20" t="s">
        <v>107</v>
      </c>
      <c r="D43" s="19">
        <v>2007</v>
      </c>
      <c r="E43" s="20" t="s">
        <v>60</v>
      </c>
      <c r="F43" s="20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x14ac:dyDescent="0.2">
      <c r="A44" s="19">
        <v>41</v>
      </c>
      <c r="B44" s="19">
        <v>480</v>
      </c>
      <c r="C44" s="20" t="s">
        <v>107</v>
      </c>
      <c r="D44" s="19">
        <v>2008</v>
      </c>
      <c r="E44" s="20" t="s">
        <v>344</v>
      </c>
      <c r="F44" s="20" t="s">
        <v>332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x14ac:dyDescent="0.2">
      <c r="A45" s="16">
        <v>42</v>
      </c>
      <c r="B45" s="19">
        <v>485</v>
      </c>
      <c r="C45" s="20" t="s">
        <v>107</v>
      </c>
      <c r="D45" s="19">
        <v>1996</v>
      </c>
      <c r="E45" s="20" t="s">
        <v>335</v>
      </c>
      <c r="F45" s="20" t="s">
        <v>336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x14ac:dyDescent="0.2">
      <c r="A46" s="19">
        <v>43</v>
      </c>
      <c r="B46" s="19">
        <v>509</v>
      </c>
      <c r="C46" s="20" t="s">
        <v>244</v>
      </c>
      <c r="D46" s="19">
        <v>2019</v>
      </c>
      <c r="E46" s="20" t="s">
        <v>60</v>
      </c>
      <c r="F46" s="20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x14ac:dyDescent="0.2">
      <c r="A47" s="16">
        <v>44</v>
      </c>
      <c r="B47" s="19">
        <v>520</v>
      </c>
      <c r="C47" s="20" t="s">
        <v>247</v>
      </c>
      <c r="D47" s="19">
        <v>2019</v>
      </c>
      <c r="E47" s="20" t="s">
        <v>60</v>
      </c>
      <c r="F47" s="20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x14ac:dyDescent="0.2">
      <c r="A48" s="19">
        <v>45</v>
      </c>
      <c r="B48" s="19">
        <v>549</v>
      </c>
      <c r="C48" s="20" t="s">
        <v>250</v>
      </c>
      <c r="D48" s="19">
        <v>2014</v>
      </c>
      <c r="E48" s="20" t="s">
        <v>343</v>
      </c>
      <c r="F48" s="20" t="s">
        <v>332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x14ac:dyDescent="0.2">
      <c r="A49" s="16">
        <v>46</v>
      </c>
      <c r="B49" s="19">
        <v>551</v>
      </c>
      <c r="C49" s="20" t="s">
        <v>92</v>
      </c>
      <c r="D49" s="19">
        <v>2017</v>
      </c>
      <c r="E49" s="20" t="s">
        <v>60</v>
      </c>
      <c r="F49" s="20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x14ac:dyDescent="0.2">
      <c r="A50" s="19">
        <v>47</v>
      </c>
      <c r="B50" s="19">
        <v>558</v>
      </c>
      <c r="C50" s="20" t="s">
        <v>254</v>
      </c>
      <c r="D50" s="19">
        <v>2020</v>
      </c>
      <c r="E50" s="20" t="s">
        <v>60</v>
      </c>
      <c r="F50" s="2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x14ac:dyDescent="0.2">
      <c r="A51" s="16">
        <v>48</v>
      </c>
      <c r="B51" s="19">
        <v>578</v>
      </c>
      <c r="C51" s="20" t="s">
        <v>257</v>
      </c>
      <c r="D51" s="19">
        <v>2012</v>
      </c>
      <c r="E51" s="20" t="s">
        <v>60</v>
      </c>
      <c r="F51" s="20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x14ac:dyDescent="0.2">
      <c r="A52" s="19">
        <v>49</v>
      </c>
      <c r="B52" s="4">
        <v>617</v>
      </c>
      <c r="C52" s="25" t="s">
        <v>260</v>
      </c>
      <c r="D52" s="4">
        <v>2021</v>
      </c>
      <c r="E52" s="2" t="s">
        <v>346</v>
      </c>
      <c r="F52" s="20" t="s">
        <v>336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x14ac:dyDescent="0.2">
      <c r="A53" s="16">
        <v>50</v>
      </c>
      <c r="B53" s="4">
        <v>620</v>
      </c>
      <c r="C53" s="25" t="s">
        <v>161</v>
      </c>
      <c r="D53" s="4">
        <v>2020</v>
      </c>
      <c r="E53" s="2" t="s">
        <v>335</v>
      </c>
      <c r="F53" s="20" t="s">
        <v>336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x14ac:dyDescent="0.2">
      <c r="A54" s="19">
        <v>51</v>
      </c>
      <c r="B54" s="4">
        <v>655</v>
      </c>
      <c r="C54" s="25" t="s">
        <v>263</v>
      </c>
      <c r="D54" s="4">
        <v>2021</v>
      </c>
      <c r="E54" s="2" t="s">
        <v>60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x14ac:dyDescent="0.2">
      <c r="A55" s="16">
        <v>52</v>
      </c>
      <c r="B55" s="4">
        <v>693</v>
      </c>
      <c r="C55" s="25" t="s">
        <v>266</v>
      </c>
      <c r="D55" s="4">
        <v>2020</v>
      </c>
      <c r="E55" s="2" t="s">
        <v>60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x14ac:dyDescent="0.2">
      <c r="A56" s="19">
        <v>53</v>
      </c>
      <c r="B56" s="4">
        <v>703</v>
      </c>
      <c r="C56" s="25" t="s">
        <v>270</v>
      </c>
      <c r="D56" s="4">
        <v>2021</v>
      </c>
      <c r="E56" s="2" t="s">
        <v>347</v>
      </c>
      <c r="F56" s="2" t="s">
        <v>332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x14ac:dyDescent="0.2">
      <c r="A57" s="16">
        <v>54</v>
      </c>
      <c r="B57" s="4">
        <v>716</v>
      </c>
      <c r="C57" s="25" t="s">
        <v>107</v>
      </c>
      <c r="D57" s="4">
        <v>2020</v>
      </c>
      <c r="E57" s="2" t="s">
        <v>60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x14ac:dyDescent="0.2">
      <c r="A58" s="19">
        <v>55</v>
      </c>
      <c r="B58" s="4">
        <v>717</v>
      </c>
      <c r="C58" s="25" t="s">
        <v>107</v>
      </c>
      <c r="D58" s="4">
        <v>2020</v>
      </c>
      <c r="E58" s="2" t="s">
        <v>60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x14ac:dyDescent="0.2">
      <c r="A59" s="16">
        <v>56</v>
      </c>
      <c r="B59" s="2">
        <v>901</v>
      </c>
      <c r="C59" s="3" t="s">
        <v>54</v>
      </c>
      <c r="D59" s="4">
        <v>2022</v>
      </c>
      <c r="E59" s="2" t="s">
        <v>60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x14ac:dyDescent="0.2">
      <c r="A60" s="19">
        <v>57</v>
      </c>
      <c r="B60" s="2">
        <v>909</v>
      </c>
      <c r="C60" s="3" t="s">
        <v>75</v>
      </c>
      <c r="D60" s="4">
        <v>2021</v>
      </c>
      <c r="E60" s="2" t="s">
        <v>60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x14ac:dyDescent="0.2">
      <c r="A61" s="16">
        <v>58</v>
      </c>
      <c r="B61" s="2">
        <v>910</v>
      </c>
      <c r="C61" s="3" t="s">
        <v>82</v>
      </c>
      <c r="D61" s="4">
        <v>2021</v>
      </c>
      <c r="E61" s="2" t="s">
        <v>60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x14ac:dyDescent="0.2">
      <c r="A62" s="19">
        <v>59</v>
      </c>
      <c r="B62" s="2">
        <v>911</v>
      </c>
      <c r="C62" s="3" t="s">
        <v>92</v>
      </c>
      <c r="D62" s="4">
        <v>2021</v>
      </c>
      <c r="E62" s="2" t="s">
        <v>60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x14ac:dyDescent="0.2">
      <c r="A63" s="16">
        <v>60</v>
      </c>
      <c r="B63" s="2">
        <v>913</v>
      </c>
      <c r="C63" s="3" t="s">
        <v>100</v>
      </c>
      <c r="D63" s="4">
        <v>2020</v>
      </c>
      <c r="E63" s="2" t="s">
        <v>60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x14ac:dyDescent="0.2">
      <c r="A64" s="19">
        <v>61</v>
      </c>
      <c r="B64" s="2">
        <v>918</v>
      </c>
      <c r="C64" s="3" t="s">
        <v>107</v>
      </c>
      <c r="D64" s="4">
        <v>1997</v>
      </c>
      <c r="E64" s="2" t="s">
        <v>60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985"/>
  <sheetViews>
    <sheetView workbookViewId="0">
      <pane ySplit="1" topLeftCell="A35" activePane="bottomLeft" state="frozen"/>
      <selection pane="bottomLeft" activeCell="C42" sqref="C42"/>
    </sheetView>
  </sheetViews>
  <sheetFormatPr defaultColWidth="12.5703125" defaultRowHeight="15.75" customHeight="1" x14ac:dyDescent="0.2"/>
  <cols>
    <col min="5" max="5" width="67.42578125" customWidth="1"/>
    <col min="6" max="6" width="63.42578125" customWidth="1"/>
    <col min="7" max="10" width="22.42578125" customWidth="1"/>
  </cols>
  <sheetData>
    <row r="1" spans="1:25" x14ac:dyDescent="0.2">
      <c r="A1" s="28" t="s">
        <v>133</v>
      </c>
      <c r="B1" s="28" t="s">
        <v>0</v>
      </c>
      <c r="C1" s="28" t="s">
        <v>1</v>
      </c>
      <c r="D1" s="28" t="s">
        <v>2</v>
      </c>
      <c r="E1" s="29" t="s">
        <v>348</v>
      </c>
      <c r="F1" s="30" t="s">
        <v>349</v>
      </c>
      <c r="G1" s="28" t="s">
        <v>350</v>
      </c>
      <c r="H1" s="28" t="s">
        <v>351</v>
      </c>
      <c r="I1" s="28" t="s">
        <v>352</v>
      </c>
      <c r="J1" s="28" t="s">
        <v>353</v>
      </c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x14ac:dyDescent="0.2">
      <c r="A2" s="32">
        <v>1</v>
      </c>
      <c r="B2" s="32">
        <v>4</v>
      </c>
      <c r="C2" s="32" t="s">
        <v>140</v>
      </c>
      <c r="D2" s="32">
        <v>2008</v>
      </c>
      <c r="E2" s="33" t="s">
        <v>60</v>
      </c>
      <c r="F2" s="31"/>
      <c r="G2" s="32"/>
      <c r="H2" s="32"/>
      <c r="I2" s="32"/>
      <c r="J2" s="32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x14ac:dyDescent="0.2">
      <c r="A3" s="32">
        <v>2</v>
      </c>
      <c r="B3" s="32">
        <v>46</v>
      </c>
      <c r="C3" s="32" t="s">
        <v>143</v>
      </c>
      <c r="D3" s="32">
        <v>2016</v>
      </c>
      <c r="E3" s="33" t="s">
        <v>354</v>
      </c>
      <c r="F3" s="33" t="s">
        <v>355</v>
      </c>
      <c r="G3" s="32" t="s">
        <v>59</v>
      </c>
      <c r="H3" s="32" t="s">
        <v>59</v>
      </c>
      <c r="I3" s="32" t="s">
        <v>65</v>
      </c>
      <c r="J3" s="32" t="s">
        <v>65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x14ac:dyDescent="0.2">
      <c r="A4" s="32">
        <v>3</v>
      </c>
      <c r="B4" s="32">
        <v>47</v>
      </c>
      <c r="C4" s="32" t="s">
        <v>143</v>
      </c>
      <c r="D4" s="32">
        <v>2016</v>
      </c>
      <c r="E4" s="33" t="s">
        <v>356</v>
      </c>
      <c r="F4" s="31" t="s">
        <v>357</v>
      </c>
      <c r="G4" s="32" t="s">
        <v>59</v>
      </c>
      <c r="H4" s="32" t="s">
        <v>59</v>
      </c>
      <c r="I4" s="32" t="s">
        <v>65</v>
      </c>
      <c r="J4" s="32" t="s">
        <v>65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2">
      <c r="A5" s="32">
        <v>4</v>
      </c>
      <c r="B5" s="32">
        <v>48</v>
      </c>
      <c r="C5" s="32" t="s">
        <v>148</v>
      </c>
      <c r="D5" s="32">
        <v>2018</v>
      </c>
      <c r="E5" s="33" t="s">
        <v>358</v>
      </c>
      <c r="F5" s="33" t="s">
        <v>355</v>
      </c>
      <c r="G5" s="32" t="s">
        <v>59</v>
      </c>
      <c r="H5" s="32" t="s">
        <v>59</v>
      </c>
      <c r="I5" s="32" t="s">
        <v>65</v>
      </c>
      <c r="J5" s="32" t="s">
        <v>65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x14ac:dyDescent="0.2">
      <c r="A6" s="32">
        <v>5</v>
      </c>
      <c r="B6" s="32">
        <v>60</v>
      </c>
      <c r="C6" s="32" t="s">
        <v>151</v>
      </c>
      <c r="D6" s="32">
        <v>2013</v>
      </c>
      <c r="E6" s="33" t="s">
        <v>359</v>
      </c>
      <c r="F6" s="33" t="s">
        <v>355</v>
      </c>
      <c r="G6" s="32" t="s">
        <v>59</v>
      </c>
      <c r="H6" s="32" t="s">
        <v>59</v>
      </c>
      <c r="I6" s="32" t="s">
        <v>65</v>
      </c>
      <c r="J6" s="32" t="s">
        <v>65</v>
      </c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x14ac:dyDescent="0.2">
      <c r="A7" s="32">
        <v>6</v>
      </c>
      <c r="B7" s="32">
        <v>61</v>
      </c>
      <c r="C7" s="32" t="s">
        <v>151</v>
      </c>
      <c r="D7" s="32">
        <v>2014</v>
      </c>
      <c r="E7" s="33" t="s">
        <v>359</v>
      </c>
      <c r="F7" s="33" t="s">
        <v>355</v>
      </c>
      <c r="G7" s="32" t="s">
        <v>59</v>
      </c>
      <c r="H7" s="32" t="s">
        <v>59</v>
      </c>
      <c r="I7" s="32" t="s">
        <v>65</v>
      </c>
      <c r="J7" s="32" t="s">
        <v>65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x14ac:dyDescent="0.2">
      <c r="A8" s="32">
        <v>7</v>
      </c>
      <c r="B8" s="32">
        <v>68</v>
      </c>
      <c r="C8" s="32" t="s">
        <v>157</v>
      </c>
      <c r="D8" s="32">
        <v>2016</v>
      </c>
      <c r="E8" s="33" t="s">
        <v>60</v>
      </c>
      <c r="F8" s="33"/>
      <c r="G8" s="32"/>
      <c r="H8" s="32"/>
      <c r="I8" s="32"/>
      <c r="J8" s="32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x14ac:dyDescent="0.2">
      <c r="A9" s="32">
        <v>8</v>
      </c>
      <c r="B9" s="32">
        <v>72</v>
      </c>
      <c r="C9" s="32" t="s">
        <v>161</v>
      </c>
      <c r="D9" s="32">
        <v>2019</v>
      </c>
      <c r="E9" s="33" t="s">
        <v>360</v>
      </c>
      <c r="F9" s="33" t="s">
        <v>355</v>
      </c>
      <c r="G9" s="32" t="s">
        <v>59</v>
      </c>
      <c r="H9" s="32" t="s">
        <v>59</v>
      </c>
      <c r="I9" s="32" t="s">
        <v>65</v>
      </c>
      <c r="J9" s="32" t="s">
        <v>65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x14ac:dyDescent="0.2">
      <c r="A10" s="32">
        <v>9</v>
      </c>
      <c r="B10" s="32">
        <v>73</v>
      </c>
      <c r="C10" s="32" t="s">
        <v>161</v>
      </c>
      <c r="D10" s="32">
        <v>2020</v>
      </c>
      <c r="E10" s="33" t="s">
        <v>60</v>
      </c>
      <c r="F10" s="33"/>
      <c r="G10" s="32"/>
      <c r="H10" s="32"/>
      <c r="I10" s="32"/>
      <c r="J10" s="32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x14ac:dyDescent="0.2">
      <c r="A11" s="32">
        <v>10</v>
      </c>
      <c r="B11" s="32">
        <v>87</v>
      </c>
      <c r="C11" s="32" t="s">
        <v>166</v>
      </c>
      <c r="D11" s="32">
        <v>2000</v>
      </c>
      <c r="E11" s="33" t="s">
        <v>361</v>
      </c>
      <c r="F11" s="33" t="s">
        <v>362</v>
      </c>
      <c r="G11" s="32" t="s">
        <v>59</v>
      </c>
      <c r="H11" s="32" t="s">
        <v>59</v>
      </c>
      <c r="I11" s="32" t="s">
        <v>65</v>
      </c>
      <c r="J11" s="32" t="s">
        <v>65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x14ac:dyDescent="0.2">
      <c r="A12" s="32">
        <v>11</v>
      </c>
      <c r="B12" s="32">
        <v>97</v>
      </c>
      <c r="C12" s="32" t="s">
        <v>169</v>
      </c>
      <c r="D12" s="32">
        <v>2011</v>
      </c>
      <c r="E12" s="33" t="s">
        <v>60</v>
      </c>
      <c r="F12" s="33"/>
      <c r="G12" s="32"/>
      <c r="H12" s="32"/>
      <c r="I12" s="32"/>
      <c r="J12" s="32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x14ac:dyDescent="0.2">
      <c r="A13" s="32">
        <v>12</v>
      </c>
      <c r="B13" s="32">
        <v>122</v>
      </c>
      <c r="C13" s="32" t="s">
        <v>173</v>
      </c>
      <c r="D13" s="32">
        <v>2020</v>
      </c>
      <c r="E13" s="33" t="s">
        <v>60</v>
      </c>
      <c r="F13" s="33"/>
      <c r="G13" s="32"/>
      <c r="H13" s="32"/>
      <c r="I13" s="32"/>
      <c r="J13" s="32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2">
      <c r="A14" s="32">
        <v>13</v>
      </c>
      <c r="B14" s="32">
        <v>123</v>
      </c>
      <c r="C14" s="32" t="s">
        <v>175</v>
      </c>
      <c r="D14" s="32">
        <v>2018</v>
      </c>
      <c r="E14" s="33" t="s">
        <v>363</v>
      </c>
      <c r="F14" s="33" t="s">
        <v>364</v>
      </c>
      <c r="G14" s="32" t="s">
        <v>59</v>
      </c>
      <c r="H14" s="32" t="s">
        <v>59</v>
      </c>
      <c r="I14" s="32" t="s">
        <v>65</v>
      </c>
      <c r="J14" s="32" t="s">
        <v>65</v>
      </c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x14ac:dyDescent="0.2">
      <c r="A15" s="32">
        <v>14</v>
      </c>
      <c r="B15" s="32">
        <v>151</v>
      </c>
      <c r="C15" s="32" t="s">
        <v>178</v>
      </c>
      <c r="D15" s="32">
        <v>2016</v>
      </c>
      <c r="E15" s="33" t="s">
        <v>365</v>
      </c>
      <c r="F15" s="33" t="s">
        <v>366</v>
      </c>
      <c r="G15" s="32" t="s">
        <v>59</v>
      </c>
      <c r="H15" s="32" t="s">
        <v>59</v>
      </c>
      <c r="I15" s="32" t="s">
        <v>65</v>
      </c>
      <c r="J15" s="32" t="s">
        <v>65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x14ac:dyDescent="0.2">
      <c r="A16" s="32">
        <v>15</v>
      </c>
      <c r="B16" s="32">
        <v>158</v>
      </c>
      <c r="C16" s="32" t="s">
        <v>181</v>
      </c>
      <c r="D16" s="32">
        <v>2006</v>
      </c>
      <c r="E16" s="33" t="s">
        <v>60</v>
      </c>
      <c r="F16" s="33"/>
      <c r="G16" s="32"/>
      <c r="H16" s="32"/>
      <c r="I16" s="32"/>
      <c r="J16" s="32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x14ac:dyDescent="0.2">
      <c r="A17" s="32">
        <v>16</v>
      </c>
      <c r="B17" s="32">
        <v>588</v>
      </c>
      <c r="C17" s="32" t="s">
        <v>185</v>
      </c>
      <c r="D17" s="32">
        <v>2010</v>
      </c>
      <c r="E17" s="33" t="s">
        <v>361</v>
      </c>
      <c r="F17" s="33" t="s">
        <v>362</v>
      </c>
      <c r="G17" s="32" t="s">
        <v>59</v>
      </c>
      <c r="H17" s="32" t="s">
        <v>59</v>
      </c>
      <c r="I17" s="32" t="s">
        <v>65</v>
      </c>
      <c r="J17" s="32" t="s">
        <v>65</v>
      </c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x14ac:dyDescent="0.2">
      <c r="A18" s="32">
        <v>17</v>
      </c>
      <c r="B18" s="32">
        <v>205</v>
      </c>
      <c r="C18" s="32" t="s">
        <v>187</v>
      </c>
      <c r="D18" s="32" t="s">
        <v>188</v>
      </c>
      <c r="E18" s="33" t="s">
        <v>367</v>
      </c>
      <c r="F18" s="33" t="s">
        <v>368</v>
      </c>
      <c r="G18" s="32" t="s">
        <v>59</v>
      </c>
      <c r="H18" s="32" t="s">
        <v>59</v>
      </c>
      <c r="I18" s="32" t="s">
        <v>59</v>
      </c>
      <c r="J18" s="32" t="s">
        <v>65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x14ac:dyDescent="0.2">
      <c r="A19" s="32">
        <v>18</v>
      </c>
      <c r="B19" s="32">
        <v>206</v>
      </c>
      <c r="C19" s="32" t="s">
        <v>187</v>
      </c>
      <c r="D19" s="32" t="s">
        <v>190</v>
      </c>
      <c r="E19" s="33" t="s">
        <v>367</v>
      </c>
      <c r="F19" s="33" t="s">
        <v>368</v>
      </c>
      <c r="G19" s="32" t="s">
        <v>59</v>
      </c>
      <c r="H19" s="32" t="s">
        <v>59</v>
      </c>
      <c r="I19" s="32" t="s">
        <v>65</v>
      </c>
      <c r="J19" s="32" t="s">
        <v>65</v>
      </c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x14ac:dyDescent="0.2">
      <c r="A20" s="32">
        <v>19</v>
      </c>
      <c r="B20" s="32">
        <v>589</v>
      </c>
      <c r="C20" s="32" t="s">
        <v>187</v>
      </c>
      <c r="D20" s="32">
        <v>2002</v>
      </c>
      <c r="E20" s="33" t="s">
        <v>369</v>
      </c>
      <c r="F20" s="33" t="s">
        <v>355</v>
      </c>
      <c r="G20" s="32" t="s">
        <v>59</v>
      </c>
      <c r="H20" s="32" t="s">
        <v>59</v>
      </c>
      <c r="I20" s="32" t="s">
        <v>65</v>
      </c>
      <c r="J20" s="32" t="s">
        <v>65</v>
      </c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x14ac:dyDescent="0.2">
      <c r="A21" s="32">
        <v>20</v>
      </c>
      <c r="B21" s="32">
        <v>263</v>
      </c>
      <c r="C21" s="32" t="s">
        <v>194</v>
      </c>
      <c r="D21" s="32">
        <v>2013</v>
      </c>
      <c r="E21" s="33" t="s">
        <v>60</v>
      </c>
      <c r="F21" s="33"/>
      <c r="G21" s="32"/>
      <c r="H21" s="32"/>
      <c r="I21" s="32"/>
      <c r="J21" s="32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x14ac:dyDescent="0.2">
      <c r="A22" s="32">
        <v>21</v>
      </c>
      <c r="B22" s="32">
        <v>267</v>
      </c>
      <c r="C22" s="32" t="s">
        <v>198</v>
      </c>
      <c r="D22" s="32">
        <v>2018</v>
      </c>
      <c r="E22" s="33" t="s">
        <v>60</v>
      </c>
      <c r="F22" s="33"/>
      <c r="G22" s="32"/>
      <c r="H22" s="32"/>
      <c r="I22" s="32"/>
      <c r="J22" s="32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x14ac:dyDescent="0.2">
      <c r="A23" s="32">
        <v>22</v>
      </c>
      <c r="B23" s="32">
        <v>270</v>
      </c>
      <c r="C23" s="32" t="s">
        <v>201</v>
      </c>
      <c r="D23" s="32">
        <v>2014</v>
      </c>
      <c r="E23" s="33" t="s">
        <v>60</v>
      </c>
      <c r="F23" s="33"/>
      <c r="G23" s="32"/>
      <c r="H23" s="32"/>
      <c r="I23" s="32"/>
      <c r="J23" s="32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x14ac:dyDescent="0.2">
      <c r="A24" s="32">
        <v>23</v>
      </c>
      <c r="B24" s="32">
        <v>273</v>
      </c>
      <c r="C24" s="32" t="s">
        <v>204</v>
      </c>
      <c r="D24" s="32">
        <v>2016</v>
      </c>
      <c r="E24" s="33" t="s">
        <v>60</v>
      </c>
      <c r="F24" s="33"/>
      <c r="G24" s="32"/>
      <c r="H24" s="32"/>
      <c r="I24" s="32"/>
      <c r="J24" s="32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x14ac:dyDescent="0.2">
      <c r="A25" s="32">
        <v>24</v>
      </c>
      <c r="B25" s="32">
        <v>295</v>
      </c>
      <c r="C25" s="32" t="s">
        <v>207</v>
      </c>
      <c r="D25" s="32">
        <v>2013</v>
      </c>
      <c r="E25" s="33" t="s">
        <v>370</v>
      </c>
      <c r="F25" s="33" t="s">
        <v>371</v>
      </c>
      <c r="G25" s="32" t="s">
        <v>59</v>
      </c>
      <c r="H25" s="32" t="s">
        <v>59</v>
      </c>
      <c r="I25" s="32" t="s">
        <v>65</v>
      </c>
      <c r="J25" s="32" t="s">
        <v>65</v>
      </c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x14ac:dyDescent="0.2">
      <c r="A26" s="32">
        <v>25</v>
      </c>
      <c r="B26" s="32">
        <v>331</v>
      </c>
      <c r="C26" s="32" t="s">
        <v>210</v>
      </c>
      <c r="D26" s="32">
        <v>2008</v>
      </c>
      <c r="E26" s="33" t="s">
        <v>60</v>
      </c>
      <c r="F26" s="31"/>
      <c r="G26" s="32"/>
      <c r="H26" s="32"/>
      <c r="I26" s="32"/>
      <c r="J26" s="32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x14ac:dyDescent="0.2">
      <c r="A27" s="32">
        <v>26</v>
      </c>
      <c r="B27" s="32">
        <v>332</v>
      </c>
      <c r="C27" s="32" t="s">
        <v>210</v>
      </c>
      <c r="D27" s="32">
        <v>2010</v>
      </c>
      <c r="E27" s="33" t="s">
        <v>60</v>
      </c>
      <c r="F27" s="31"/>
      <c r="G27" s="32"/>
      <c r="H27" s="32"/>
      <c r="I27" s="32"/>
      <c r="J27" s="32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x14ac:dyDescent="0.2">
      <c r="A28" s="32">
        <v>27</v>
      </c>
      <c r="B28" s="32">
        <v>592</v>
      </c>
      <c r="C28" s="32" t="s">
        <v>210</v>
      </c>
      <c r="D28" s="32">
        <v>2006</v>
      </c>
      <c r="E28" s="33" t="s">
        <v>60</v>
      </c>
      <c r="F28" s="31"/>
      <c r="G28" s="32"/>
      <c r="H28" s="32"/>
      <c r="I28" s="32"/>
      <c r="J28" s="32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x14ac:dyDescent="0.2">
      <c r="A29" s="32">
        <v>28</v>
      </c>
      <c r="B29" s="32">
        <v>343</v>
      </c>
      <c r="C29" s="32" t="s">
        <v>216</v>
      </c>
      <c r="D29" s="32">
        <v>2018</v>
      </c>
      <c r="E29" s="33" t="s">
        <v>60</v>
      </c>
      <c r="F29" s="31"/>
      <c r="G29" s="32"/>
      <c r="H29" s="32"/>
      <c r="I29" s="32"/>
      <c r="J29" s="32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x14ac:dyDescent="0.2">
      <c r="A30" s="32">
        <v>29</v>
      </c>
      <c r="B30" s="32">
        <v>345</v>
      </c>
      <c r="C30" s="32" t="s">
        <v>218</v>
      </c>
      <c r="D30" s="32">
        <v>2017</v>
      </c>
      <c r="E30" s="33" t="s">
        <v>60</v>
      </c>
      <c r="F30" s="31"/>
      <c r="G30" s="32"/>
      <c r="H30" s="32"/>
      <c r="I30" s="32"/>
      <c r="J30" s="32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x14ac:dyDescent="0.2">
      <c r="A31" s="32">
        <v>30</v>
      </c>
      <c r="B31" s="32">
        <v>346</v>
      </c>
      <c r="C31" s="32" t="s">
        <v>218</v>
      </c>
      <c r="D31" s="32">
        <v>2010</v>
      </c>
      <c r="E31" s="33" t="s">
        <v>372</v>
      </c>
      <c r="F31" s="31" t="s">
        <v>357</v>
      </c>
      <c r="G31" s="32" t="s">
        <v>59</v>
      </c>
      <c r="H31" s="32" t="s">
        <v>59</v>
      </c>
      <c r="I31" s="32" t="s">
        <v>65</v>
      </c>
      <c r="J31" s="32" t="s">
        <v>65</v>
      </c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x14ac:dyDescent="0.2">
      <c r="A32" s="32">
        <v>31</v>
      </c>
      <c r="B32" s="32">
        <v>347</v>
      </c>
      <c r="C32" s="32" t="s">
        <v>218</v>
      </c>
      <c r="D32" s="32">
        <v>2015</v>
      </c>
      <c r="E32" s="33" t="s">
        <v>373</v>
      </c>
      <c r="F32" s="33" t="s">
        <v>355</v>
      </c>
      <c r="G32" s="32" t="s">
        <v>59</v>
      </c>
      <c r="H32" s="32" t="s">
        <v>59</v>
      </c>
      <c r="I32" s="32" t="s">
        <v>65</v>
      </c>
      <c r="J32" s="32" t="s">
        <v>65</v>
      </c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x14ac:dyDescent="0.2">
      <c r="A33" s="32">
        <v>32</v>
      </c>
      <c r="B33" s="32">
        <v>348</v>
      </c>
      <c r="C33" s="32" t="s">
        <v>218</v>
      </c>
      <c r="D33" s="32">
        <v>2014</v>
      </c>
      <c r="E33" s="33" t="s">
        <v>374</v>
      </c>
      <c r="F33" s="31" t="s">
        <v>357</v>
      </c>
      <c r="G33" s="32"/>
      <c r="H33" s="32"/>
      <c r="I33" s="32"/>
      <c r="J33" s="32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x14ac:dyDescent="0.2">
      <c r="A34" s="32">
        <v>33</v>
      </c>
      <c r="B34" s="32">
        <v>373</v>
      </c>
      <c r="C34" s="32" t="s">
        <v>224</v>
      </c>
      <c r="D34" s="32">
        <v>2000</v>
      </c>
      <c r="E34" s="33" t="s">
        <v>375</v>
      </c>
      <c r="F34" s="33" t="s">
        <v>376</v>
      </c>
      <c r="G34" s="32" t="s">
        <v>59</v>
      </c>
      <c r="H34" s="32" t="s">
        <v>59</v>
      </c>
      <c r="I34" s="32" t="s">
        <v>65</v>
      </c>
      <c r="J34" s="32" t="s">
        <v>65</v>
      </c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x14ac:dyDescent="0.2">
      <c r="A35" s="32">
        <v>34</v>
      </c>
      <c r="B35" s="32">
        <v>374</v>
      </c>
      <c r="C35" s="32" t="s">
        <v>224</v>
      </c>
      <c r="D35" s="32">
        <v>2002</v>
      </c>
      <c r="E35" s="33" t="s">
        <v>377</v>
      </c>
      <c r="F35" s="33" t="s">
        <v>355</v>
      </c>
      <c r="G35" s="32" t="s">
        <v>59</v>
      </c>
      <c r="H35" s="32" t="s">
        <v>59</v>
      </c>
      <c r="I35" s="32" t="s">
        <v>65</v>
      </c>
      <c r="J35" s="32" t="s">
        <v>65</v>
      </c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x14ac:dyDescent="0.2">
      <c r="A36" s="32">
        <v>35</v>
      </c>
      <c r="B36" s="32">
        <v>375</v>
      </c>
      <c r="C36" s="32" t="s">
        <v>224</v>
      </c>
      <c r="D36" s="32">
        <v>2007</v>
      </c>
      <c r="E36" s="33" t="s">
        <v>378</v>
      </c>
      <c r="F36" s="33" t="s">
        <v>355</v>
      </c>
      <c r="G36" s="32" t="s">
        <v>59</v>
      </c>
      <c r="H36" s="32" t="s">
        <v>59</v>
      </c>
      <c r="I36" s="32" t="s">
        <v>65</v>
      </c>
      <c r="J36" s="32" t="s">
        <v>65</v>
      </c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x14ac:dyDescent="0.2">
      <c r="A37" s="32">
        <v>36</v>
      </c>
      <c r="B37" s="32" t="s">
        <v>230</v>
      </c>
      <c r="C37" s="32" t="s">
        <v>224</v>
      </c>
      <c r="D37" s="32">
        <v>2008</v>
      </c>
      <c r="E37" s="33" t="s">
        <v>379</v>
      </c>
      <c r="F37" s="33" t="s">
        <v>371</v>
      </c>
      <c r="G37" s="32" t="s">
        <v>59</v>
      </c>
      <c r="H37" s="32" t="s">
        <v>59</v>
      </c>
      <c r="I37" s="32" t="s">
        <v>65</v>
      </c>
      <c r="J37" s="32" t="s">
        <v>65</v>
      </c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x14ac:dyDescent="0.2">
      <c r="A38" s="32">
        <v>37</v>
      </c>
      <c r="B38" s="32" t="s">
        <v>233</v>
      </c>
      <c r="C38" s="32" t="s">
        <v>224</v>
      </c>
      <c r="D38" s="32">
        <v>2008</v>
      </c>
      <c r="E38" s="33" t="s">
        <v>379</v>
      </c>
      <c r="F38" s="33" t="s">
        <v>371</v>
      </c>
      <c r="G38" s="32" t="s">
        <v>59</v>
      </c>
      <c r="H38" s="32" t="s">
        <v>59</v>
      </c>
      <c r="I38" s="32" t="s">
        <v>65</v>
      </c>
      <c r="J38" s="32" t="s">
        <v>65</v>
      </c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x14ac:dyDescent="0.2">
      <c r="A39" s="32">
        <v>36</v>
      </c>
      <c r="B39" s="32" t="s">
        <v>234</v>
      </c>
      <c r="C39" s="32" t="s">
        <v>224</v>
      </c>
      <c r="D39" s="32">
        <v>2010</v>
      </c>
      <c r="E39" s="33" t="s">
        <v>380</v>
      </c>
      <c r="F39" s="33" t="s">
        <v>381</v>
      </c>
      <c r="G39" s="32" t="s">
        <v>59</v>
      </c>
      <c r="H39" s="32" t="s">
        <v>59</v>
      </c>
      <c r="I39" s="32" t="s">
        <v>65</v>
      </c>
      <c r="J39" s="32" t="s">
        <v>65</v>
      </c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x14ac:dyDescent="0.2">
      <c r="A40" s="32">
        <v>37</v>
      </c>
      <c r="B40" s="32" t="s">
        <v>236</v>
      </c>
      <c r="C40" s="32" t="s">
        <v>224</v>
      </c>
      <c r="D40" s="32">
        <v>2010</v>
      </c>
      <c r="E40" s="33" t="s">
        <v>380</v>
      </c>
      <c r="F40" s="33" t="s">
        <v>381</v>
      </c>
      <c r="G40" s="32" t="s">
        <v>59</v>
      </c>
      <c r="H40" s="32" t="s">
        <v>59</v>
      </c>
      <c r="I40" s="32" t="s">
        <v>65</v>
      </c>
      <c r="J40" s="32" t="s">
        <v>65</v>
      </c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x14ac:dyDescent="0.2">
      <c r="A41" s="32">
        <v>38</v>
      </c>
      <c r="B41" s="32">
        <v>594</v>
      </c>
      <c r="C41" s="32" t="s">
        <v>224</v>
      </c>
      <c r="D41" s="32">
        <v>2004</v>
      </c>
      <c r="E41" s="33" t="s">
        <v>375</v>
      </c>
      <c r="F41" s="33" t="s">
        <v>376</v>
      </c>
      <c r="G41" s="32" t="s">
        <v>59</v>
      </c>
      <c r="H41" s="32" t="s">
        <v>59</v>
      </c>
      <c r="I41" s="32" t="s">
        <v>65</v>
      </c>
      <c r="J41" s="32" t="s">
        <v>65</v>
      </c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x14ac:dyDescent="0.2">
      <c r="A42" s="32">
        <v>39</v>
      </c>
      <c r="B42" s="32">
        <v>405</v>
      </c>
      <c r="C42" s="32" t="s">
        <v>239</v>
      </c>
      <c r="D42" s="32">
        <v>2009</v>
      </c>
      <c r="E42" s="33" t="s">
        <v>60</v>
      </c>
      <c r="F42" s="31"/>
      <c r="G42" s="32"/>
      <c r="H42" s="32"/>
      <c r="I42" s="32"/>
      <c r="J42" s="32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x14ac:dyDescent="0.2">
      <c r="A43" s="32">
        <v>40</v>
      </c>
      <c r="B43" s="32">
        <v>472</v>
      </c>
      <c r="C43" s="32" t="s">
        <v>107</v>
      </c>
      <c r="D43" s="32">
        <v>2007</v>
      </c>
      <c r="E43" s="33" t="s">
        <v>60</v>
      </c>
      <c r="F43" s="31"/>
      <c r="G43" s="32"/>
      <c r="H43" s="32"/>
      <c r="I43" s="32"/>
      <c r="J43" s="32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x14ac:dyDescent="0.2">
      <c r="A44" s="32">
        <v>41</v>
      </c>
      <c r="B44" s="32">
        <v>480</v>
      </c>
      <c r="C44" s="32" t="s">
        <v>107</v>
      </c>
      <c r="D44" s="32">
        <v>2008</v>
      </c>
      <c r="E44" s="33" t="s">
        <v>382</v>
      </c>
      <c r="F44" s="31" t="s">
        <v>357</v>
      </c>
      <c r="G44" s="32" t="s">
        <v>59</v>
      </c>
      <c r="H44" s="32" t="s">
        <v>59</v>
      </c>
      <c r="I44" s="32" t="s">
        <v>65</v>
      </c>
      <c r="J44" s="32" t="s">
        <v>65</v>
      </c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spans="1:25" x14ac:dyDescent="0.2">
      <c r="A45" s="32">
        <v>42</v>
      </c>
      <c r="B45" s="32">
        <v>485</v>
      </c>
      <c r="C45" s="32" t="s">
        <v>107</v>
      </c>
      <c r="D45" s="32">
        <v>1996</v>
      </c>
      <c r="E45" s="33" t="s">
        <v>383</v>
      </c>
      <c r="F45" s="33" t="s">
        <v>384</v>
      </c>
      <c r="G45" s="32" t="s">
        <v>59</v>
      </c>
      <c r="H45" s="32" t="s">
        <v>59</v>
      </c>
      <c r="I45" s="32" t="s">
        <v>65</v>
      </c>
      <c r="J45" s="32" t="s">
        <v>65</v>
      </c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1:25" x14ac:dyDescent="0.2">
      <c r="A46" s="32">
        <v>43</v>
      </c>
      <c r="B46" s="32">
        <v>509</v>
      </c>
      <c r="C46" s="32" t="s">
        <v>244</v>
      </c>
      <c r="D46" s="32">
        <v>2019</v>
      </c>
      <c r="E46" s="33" t="s">
        <v>60</v>
      </c>
      <c r="F46" s="31"/>
      <c r="G46" s="32"/>
      <c r="H46" s="32"/>
      <c r="I46" s="32"/>
      <c r="J46" s="32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spans="1:25" x14ac:dyDescent="0.2">
      <c r="A47" s="32">
        <v>44</v>
      </c>
      <c r="B47" s="32">
        <v>520</v>
      </c>
      <c r="C47" s="32" t="s">
        <v>247</v>
      </c>
      <c r="D47" s="32">
        <v>2019</v>
      </c>
      <c r="E47" s="33" t="s">
        <v>60</v>
      </c>
      <c r="F47" s="31"/>
      <c r="G47" s="32"/>
      <c r="H47" s="32"/>
      <c r="I47" s="32"/>
      <c r="J47" s="32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spans="1:25" x14ac:dyDescent="0.2">
      <c r="A48" s="32">
        <v>45</v>
      </c>
      <c r="B48" s="32">
        <v>549</v>
      </c>
      <c r="C48" s="32" t="s">
        <v>250</v>
      </c>
      <c r="D48" s="32">
        <v>2014</v>
      </c>
      <c r="E48" s="33" t="s">
        <v>60</v>
      </c>
      <c r="F48" s="31"/>
      <c r="G48" s="32"/>
      <c r="H48" s="32"/>
      <c r="I48" s="32"/>
      <c r="J48" s="32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spans="1:25" x14ac:dyDescent="0.2">
      <c r="A49" s="32">
        <v>46</v>
      </c>
      <c r="B49" s="32">
        <v>551</v>
      </c>
      <c r="C49" s="32" t="s">
        <v>92</v>
      </c>
      <c r="D49" s="32">
        <v>2017</v>
      </c>
      <c r="E49" s="33" t="s">
        <v>385</v>
      </c>
      <c r="F49" s="33" t="s">
        <v>386</v>
      </c>
      <c r="G49" s="32" t="s">
        <v>59</v>
      </c>
      <c r="H49" s="32" t="s">
        <v>59</v>
      </c>
      <c r="I49" s="32" t="s">
        <v>65</v>
      </c>
      <c r="J49" s="32" t="s">
        <v>65</v>
      </c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spans="1:25" x14ac:dyDescent="0.2">
      <c r="A50" s="32">
        <v>47</v>
      </c>
      <c r="B50" s="32">
        <v>558</v>
      </c>
      <c r="C50" s="32" t="s">
        <v>254</v>
      </c>
      <c r="D50" s="32">
        <v>2020</v>
      </c>
      <c r="E50" s="33" t="s">
        <v>60</v>
      </c>
      <c r="F50" s="31"/>
      <c r="G50" s="32"/>
      <c r="H50" s="32"/>
      <c r="I50" s="32"/>
      <c r="J50" s="32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spans="1:25" x14ac:dyDescent="0.2">
      <c r="A51" s="32">
        <v>48</v>
      </c>
      <c r="B51" s="32">
        <v>578</v>
      </c>
      <c r="C51" s="32" t="s">
        <v>257</v>
      </c>
      <c r="D51" s="32">
        <v>2012</v>
      </c>
      <c r="E51" s="33" t="s">
        <v>387</v>
      </c>
      <c r="F51" s="31" t="s">
        <v>357</v>
      </c>
      <c r="G51" s="32" t="s">
        <v>59</v>
      </c>
      <c r="H51" s="32" t="s">
        <v>59</v>
      </c>
      <c r="I51" s="32" t="s">
        <v>65</v>
      </c>
      <c r="J51" s="32" t="s">
        <v>65</v>
      </c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spans="1:25" x14ac:dyDescent="0.2">
      <c r="A52" s="32">
        <v>49</v>
      </c>
      <c r="B52" s="31">
        <v>617</v>
      </c>
      <c r="C52" s="34" t="s">
        <v>260</v>
      </c>
      <c r="D52" s="31">
        <v>2021</v>
      </c>
      <c r="E52" s="35" t="s">
        <v>60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spans="1:25" x14ac:dyDescent="0.2">
      <c r="A53" s="32">
        <v>50</v>
      </c>
      <c r="B53" s="31">
        <v>620</v>
      </c>
      <c r="C53" s="34" t="s">
        <v>161</v>
      </c>
      <c r="D53" s="31">
        <v>2020</v>
      </c>
      <c r="E53" s="35" t="s">
        <v>388</v>
      </c>
      <c r="F53" s="31" t="s">
        <v>355</v>
      </c>
      <c r="G53" s="31" t="s">
        <v>59</v>
      </c>
      <c r="H53" s="31" t="s">
        <v>59</v>
      </c>
      <c r="I53" s="31" t="s">
        <v>65</v>
      </c>
      <c r="J53" s="31" t="s">
        <v>65</v>
      </c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5" x14ac:dyDescent="0.2">
      <c r="A54" s="32">
        <v>51</v>
      </c>
      <c r="B54" s="31">
        <v>655</v>
      </c>
      <c r="C54" s="34" t="s">
        <v>263</v>
      </c>
      <c r="D54" s="31">
        <v>2021</v>
      </c>
      <c r="E54" s="35" t="s">
        <v>60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spans="1:25" x14ac:dyDescent="0.2">
      <c r="A55" s="32">
        <v>52</v>
      </c>
      <c r="B55" s="31">
        <v>693</v>
      </c>
      <c r="C55" s="34" t="s">
        <v>266</v>
      </c>
      <c r="D55" s="31">
        <v>2020</v>
      </c>
      <c r="E55" s="35" t="s">
        <v>60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spans="1:25" x14ac:dyDescent="0.2">
      <c r="A56" s="32">
        <v>53</v>
      </c>
      <c r="B56" s="31">
        <v>703</v>
      </c>
      <c r="C56" s="34" t="s">
        <v>270</v>
      </c>
      <c r="D56" s="31">
        <v>2021</v>
      </c>
      <c r="E56" s="35" t="s">
        <v>389</v>
      </c>
      <c r="F56" s="35" t="s">
        <v>355</v>
      </c>
      <c r="G56" s="31" t="s">
        <v>59</v>
      </c>
      <c r="H56" s="31" t="s">
        <v>59</v>
      </c>
      <c r="I56" s="31" t="s">
        <v>65</v>
      </c>
      <c r="J56" s="31" t="s">
        <v>65</v>
      </c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spans="1:25" x14ac:dyDescent="0.2">
      <c r="A57" s="32">
        <v>54</v>
      </c>
      <c r="B57" s="31">
        <v>716</v>
      </c>
      <c r="C57" s="34" t="s">
        <v>107</v>
      </c>
      <c r="D57" s="31">
        <v>2020</v>
      </c>
      <c r="E57" s="35" t="s">
        <v>60</v>
      </c>
      <c r="F57" s="35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1:25" x14ac:dyDescent="0.2">
      <c r="A58" s="32">
        <v>55</v>
      </c>
      <c r="B58" s="31">
        <v>717</v>
      </c>
      <c r="C58" s="34" t="s">
        <v>107</v>
      </c>
      <c r="D58" s="31">
        <v>2020</v>
      </c>
      <c r="E58" s="35" t="s">
        <v>389</v>
      </c>
      <c r="F58" s="35" t="s">
        <v>355</v>
      </c>
      <c r="G58" s="31" t="s">
        <v>59</v>
      </c>
      <c r="H58" s="31" t="s">
        <v>59</v>
      </c>
      <c r="I58" s="31" t="s">
        <v>65</v>
      </c>
      <c r="J58" s="31" t="s">
        <v>65</v>
      </c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1:25" x14ac:dyDescent="0.2">
      <c r="A59" s="32">
        <v>56</v>
      </c>
      <c r="B59" s="31">
        <v>901</v>
      </c>
      <c r="C59" s="31" t="s">
        <v>54</v>
      </c>
      <c r="D59" s="31">
        <v>2022</v>
      </c>
      <c r="E59" s="35" t="s">
        <v>753</v>
      </c>
      <c r="F59" s="35" t="s">
        <v>355</v>
      </c>
      <c r="G59" s="31" t="s">
        <v>59</v>
      </c>
      <c r="H59" s="31" t="s">
        <v>59</v>
      </c>
      <c r="I59" s="31" t="s">
        <v>65</v>
      </c>
      <c r="J59" s="31" t="s">
        <v>65</v>
      </c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spans="1:25" x14ac:dyDescent="0.2">
      <c r="A60" s="32">
        <v>57</v>
      </c>
      <c r="B60" s="31">
        <v>909</v>
      </c>
      <c r="C60" s="31" t="s">
        <v>75</v>
      </c>
      <c r="D60" s="31">
        <v>2021</v>
      </c>
      <c r="E60" s="35" t="s">
        <v>60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spans="1:25" x14ac:dyDescent="0.2">
      <c r="A61" s="32">
        <v>58</v>
      </c>
      <c r="B61" s="31">
        <v>910</v>
      </c>
      <c r="C61" s="31" t="s">
        <v>82</v>
      </c>
      <c r="D61" s="31">
        <v>2021</v>
      </c>
      <c r="E61" s="35" t="s">
        <v>754</v>
      </c>
      <c r="F61" s="31" t="s">
        <v>357</v>
      </c>
      <c r="G61" s="31" t="s">
        <v>59</v>
      </c>
      <c r="H61" s="31" t="s">
        <v>59</v>
      </c>
      <c r="I61" s="31" t="s">
        <v>59</v>
      </c>
      <c r="J61" s="31" t="s">
        <v>65</v>
      </c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1:25" x14ac:dyDescent="0.2">
      <c r="A62" s="32">
        <v>59</v>
      </c>
      <c r="B62" s="31">
        <v>911</v>
      </c>
      <c r="C62" s="31" t="s">
        <v>92</v>
      </c>
      <c r="D62" s="31">
        <v>2021</v>
      </c>
      <c r="E62" s="35" t="s">
        <v>755</v>
      </c>
      <c r="F62" s="36" t="s">
        <v>390</v>
      </c>
      <c r="G62" s="31" t="s">
        <v>59</v>
      </c>
      <c r="H62" s="31" t="s">
        <v>59</v>
      </c>
      <c r="I62" s="31" t="s">
        <v>65</v>
      </c>
      <c r="J62" s="31" t="s">
        <v>65</v>
      </c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spans="1:25" x14ac:dyDescent="0.2">
      <c r="A63" s="32">
        <v>60</v>
      </c>
      <c r="B63" s="31">
        <v>913</v>
      </c>
      <c r="C63" s="31" t="s">
        <v>100</v>
      </c>
      <c r="D63" s="31">
        <v>2020</v>
      </c>
      <c r="E63" s="35" t="s">
        <v>60</v>
      </c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spans="1:25" x14ac:dyDescent="0.2">
      <c r="A64" s="32">
        <v>61</v>
      </c>
      <c r="B64" s="31">
        <v>918</v>
      </c>
      <c r="C64" s="31" t="s">
        <v>107</v>
      </c>
      <c r="D64" s="31">
        <v>1997</v>
      </c>
      <c r="E64" s="35" t="s">
        <v>756</v>
      </c>
      <c r="F64" s="31" t="s">
        <v>357</v>
      </c>
      <c r="G64" s="31" t="s">
        <v>59</v>
      </c>
      <c r="H64" s="31" t="s">
        <v>59</v>
      </c>
      <c r="I64" s="31" t="s">
        <v>65</v>
      </c>
      <c r="J64" s="31" t="s">
        <v>65</v>
      </c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spans="1:25" x14ac:dyDescent="0.2">
      <c r="A65" s="31"/>
      <c r="B65" s="31"/>
      <c r="C65" s="31"/>
      <c r="D65" s="31"/>
      <c r="E65" s="35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spans="1:25" x14ac:dyDescent="0.2">
      <c r="A66" s="31"/>
      <c r="B66" s="31"/>
      <c r="C66" s="31"/>
      <c r="D66" s="31"/>
      <c r="E66" s="35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spans="1:25" x14ac:dyDescent="0.2">
      <c r="A67" s="31"/>
      <c r="B67" s="31"/>
      <c r="C67" s="31"/>
      <c r="D67" s="31"/>
      <c r="E67" s="35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spans="1:25" x14ac:dyDescent="0.2">
      <c r="A68" s="31"/>
      <c r="B68" s="31"/>
      <c r="C68" s="31"/>
      <c r="D68" s="31"/>
      <c r="E68" s="35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spans="1:25" x14ac:dyDescent="0.2">
      <c r="A69" s="31"/>
      <c r="B69" s="31"/>
      <c r="C69" s="31"/>
      <c r="D69" s="31"/>
      <c r="E69" s="35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spans="1:25" x14ac:dyDescent="0.2">
      <c r="A70" s="31"/>
      <c r="B70" s="31"/>
      <c r="C70" s="31"/>
      <c r="D70" s="31"/>
      <c r="E70" s="35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spans="1:25" x14ac:dyDescent="0.2">
      <c r="A71" s="31"/>
      <c r="B71" s="31"/>
      <c r="C71" s="31"/>
      <c r="D71" s="31"/>
      <c r="E71" s="35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spans="1:25" x14ac:dyDescent="0.2">
      <c r="A72" s="31"/>
      <c r="B72" s="31"/>
      <c r="C72" s="31"/>
      <c r="D72" s="31"/>
      <c r="E72" s="35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spans="1:25" x14ac:dyDescent="0.2">
      <c r="A73" s="31"/>
      <c r="B73" s="31"/>
      <c r="C73" s="31"/>
      <c r="D73" s="31"/>
      <c r="E73" s="35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spans="1:25" x14ac:dyDescent="0.2">
      <c r="A74" s="31"/>
      <c r="B74" s="31"/>
      <c r="C74" s="31"/>
      <c r="D74" s="31"/>
      <c r="E74" s="35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spans="1:25" x14ac:dyDescent="0.2">
      <c r="A75" s="31"/>
      <c r="B75" s="31"/>
      <c r="C75" s="31"/>
      <c r="D75" s="31"/>
      <c r="E75" s="35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spans="1:25" x14ac:dyDescent="0.2">
      <c r="A76" s="31"/>
      <c r="B76" s="31"/>
      <c r="C76" s="31"/>
      <c r="D76" s="31"/>
      <c r="E76" s="35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spans="1:25" x14ac:dyDescent="0.2">
      <c r="A77" s="31"/>
      <c r="B77" s="31"/>
      <c r="C77" s="31"/>
      <c r="D77" s="31"/>
      <c r="E77" s="35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spans="1:25" x14ac:dyDescent="0.2">
      <c r="A78" s="31"/>
      <c r="B78" s="31"/>
      <c r="C78" s="31"/>
      <c r="D78" s="31"/>
      <c r="E78" s="35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1:25" x14ac:dyDescent="0.2">
      <c r="A79" s="31"/>
      <c r="B79" s="31"/>
      <c r="C79" s="31"/>
      <c r="D79" s="31"/>
      <c r="E79" s="35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1:25" x14ac:dyDescent="0.2">
      <c r="A80" s="31"/>
      <c r="B80" s="31"/>
      <c r="C80" s="31"/>
      <c r="D80" s="31"/>
      <c r="E80" s="35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spans="1:25" x14ac:dyDescent="0.2">
      <c r="A81" s="31"/>
      <c r="B81" s="31"/>
      <c r="C81" s="31"/>
      <c r="D81" s="31"/>
      <c r="E81" s="35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x14ac:dyDescent="0.2">
      <c r="A82" s="31"/>
      <c r="B82" s="31"/>
      <c r="C82" s="31"/>
      <c r="D82" s="31"/>
      <c r="E82" s="35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spans="1:25" x14ac:dyDescent="0.2">
      <c r="A83" s="31"/>
      <c r="B83" s="31"/>
      <c r="C83" s="31"/>
      <c r="D83" s="31"/>
      <c r="E83" s="35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spans="1:25" x14ac:dyDescent="0.2">
      <c r="A84" s="31"/>
      <c r="B84" s="31"/>
      <c r="C84" s="31"/>
      <c r="D84" s="31"/>
      <c r="E84" s="35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spans="1:25" x14ac:dyDescent="0.2">
      <c r="A85" s="31"/>
      <c r="B85" s="31"/>
      <c r="C85" s="31"/>
      <c r="D85" s="31"/>
      <c r="E85" s="35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1:25" x14ac:dyDescent="0.2">
      <c r="A86" s="31"/>
      <c r="B86" s="31"/>
      <c r="C86" s="31"/>
      <c r="D86" s="31"/>
      <c r="E86" s="35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5" x14ac:dyDescent="0.2">
      <c r="A87" s="31"/>
      <c r="B87" s="31"/>
      <c r="C87" s="31"/>
      <c r="D87" s="31"/>
      <c r="E87" s="35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spans="1:25" x14ac:dyDescent="0.2">
      <c r="A88" s="31"/>
      <c r="B88" s="31"/>
      <c r="C88" s="31"/>
      <c r="D88" s="31"/>
      <c r="E88" s="35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5" x14ac:dyDescent="0.2">
      <c r="A89" s="31"/>
      <c r="B89" s="31"/>
      <c r="C89" s="31"/>
      <c r="D89" s="31"/>
      <c r="E89" s="35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spans="1:25" x14ac:dyDescent="0.2">
      <c r="A90" s="31"/>
      <c r="B90" s="31"/>
      <c r="C90" s="31"/>
      <c r="D90" s="31"/>
      <c r="E90" s="35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spans="1:25" x14ac:dyDescent="0.2">
      <c r="A91" s="31"/>
      <c r="B91" s="31"/>
      <c r="C91" s="31"/>
      <c r="D91" s="31"/>
      <c r="E91" s="35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spans="1:25" x14ac:dyDescent="0.2">
      <c r="A92" s="31"/>
      <c r="B92" s="31"/>
      <c r="C92" s="31"/>
      <c r="D92" s="31"/>
      <c r="E92" s="35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spans="1:25" x14ac:dyDescent="0.2">
      <c r="A93" s="31"/>
      <c r="B93" s="31"/>
      <c r="C93" s="31"/>
      <c r="D93" s="31"/>
      <c r="E93" s="35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spans="1:25" x14ac:dyDescent="0.2">
      <c r="A94" s="31"/>
      <c r="B94" s="31"/>
      <c r="C94" s="31"/>
      <c r="D94" s="31"/>
      <c r="E94" s="35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spans="1:25" x14ac:dyDescent="0.2">
      <c r="A95" s="31"/>
      <c r="B95" s="31"/>
      <c r="C95" s="31"/>
      <c r="D95" s="31"/>
      <c r="E95" s="35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spans="1:25" x14ac:dyDescent="0.2">
      <c r="A96" s="31"/>
      <c r="B96" s="31"/>
      <c r="C96" s="31"/>
      <c r="D96" s="31"/>
      <c r="E96" s="35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spans="1:25" x14ac:dyDescent="0.2">
      <c r="A97" s="31"/>
      <c r="B97" s="31"/>
      <c r="C97" s="31"/>
      <c r="D97" s="31"/>
      <c r="E97" s="35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spans="1:25" x14ac:dyDescent="0.2">
      <c r="A98" s="31"/>
      <c r="B98" s="31"/>
      <c r="C98" s="31"/>
      <c r="D98" s="31"/>
      <c r="E98" s="35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spans="1:25" x14ac:dyDescent="0.2">
      <c r="A99" s="31"/>
      <c r="B99" s="31"/>
      <c r="C99" s="31"/>
      <c r="D99" s="31"/>
      <c r="E99" s="35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spans="1:25" x14ac:dyDescent="0.2">
      <c r="A100" s="31"/>
      <c r="B100" s="31"/>
      <c r="C100" s="31"/>
      <c r="D100" s="31"/>
      <c r="E100" s="35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spans="1:25" x14ac:dyDescent="0.2">
      <c r="A101" s="31"/>
      <c r="B101" s="31"/>
      <c r="C101" s="31"/>
      <c r="D101" s="31"/>
      <c r="E101" s="35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spans="1:25" x14ac:dyDescent="0.2">
      <c r="A102" s="31"/>
      <c r="B102" s="31"/>
      <c r="C102" s="31"/>
      <c r="D102" s="31"/>
      <c r="E102" s="35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spans="1:25" x14ac:dyDescent="0.2">
      <c r="A103" s="31"/>
      <c r="B103" s="31"/>
      <c r="C103" s="31"/>
      <c r="D103" s="31"/>
      <c r="E103" s="35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spans="1:25" x14ac:dyDescent="0.2">
      <c r="A104" s="31"/>
      <c r="B104" s="31"/>
      <c r="C104" s="31"/>
      <c r="D104" s="31"/>
      <c r="E104" s="35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spans="1:25" x14ac:dyDescent="0.2">
      <c r="A105" s="31"/>
      <c r="B105" s="31"/>
      <c r="C105" s="31"/>
      <c r="D105" s="31"/>
      <c r="E105" s="35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spans="1:25" x14ac:dyDescent="0.2">
      <c r="A106" s="31"/>
      <c r="B106" s="31"/>
      <c r="C106" s="31"/>
      <c r="D106" s="31"/>
      <c r="E106" s="35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spans="1:25" x14ac:dyDescent="0.2">
      <c r="A107" s="31"/>
      <c r="B107" s="31"/>
      <c r="C107" s="31"/>
      <c r="D107" s="31"/>
      <c r="E107" s="35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spans="1:25" x14ac:dyDescent="0.2">
      <c r="A108" s="31"/>
      <c r="B108" s="31"/>
      <c r="C108" s="31"/>
      <c r="D108" s="31"/>
      <c r="E108" s="35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spans="1:25" x14ac:dyDescent="0.2">
      <c r="A109" s="31"/>
      <c r="B109" s="31"/>
      <c r="C109" s="31"/>
      <c r="D109" s="31"/>
      <c r="E109" s="35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spans="1:25" x14ac:dyDescent="0.2">
      <c r="A110" s="31"/>
      <c r="B110" s="31"/>
      <c r="C110" s="31"/>
      <c r="D110" s="31"/>
      <c r="E110" s="35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spans="1:25" x14ac:dyDescent="0.2">
      <c r="A111" s="31"/>
      <c r="B111" s="31"/>
      <c r="C111" s="31"/>
      <c r="D111" s="31"/>
      <c r="E111" s="35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spans="1:25" x14ac:dyDescent="0.2">
      <c r="A112" s="31"/>
      <c r="B112" s="31"/>
      <c r="C112" s="31"/>
      <c r="D112" s="31"/>
      <c r="E112" s="35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spans="1:25" x14ac:dyDescent="0.2">
      <c r="A113" s="31"/>
      <c r="B113" s="31"/>
      <c r="C113" s="31"/>
      <c r="D113" s="31"/>
      <c r="E113" s="35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spans="1:25" x14ac:dyDescent="0.2">
      <c r="A114" s="31"/>
      <c r="B114" s="31"/>
      <c r="C114" s="31"/>
      <c r="D114" s="31"/>
      <c r="E114" s="35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spans="1:25" x14ac:dyDescent="0.2">
      <c r="A115" s="31"/>
      <c r="B115" s="31"/>
      <c r="C115" s="31"/>
      <c r="D115" s="31"/>
      <c r="E115" s="35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spans="1:25" x14ac:dyDescent="0.2">
      <c r="A116" s="31"/>
      <c r="B116" s="31"/>
      <c r="C116" s="31"/>
      <c r="D116" s="31"/>
      <c r="E116" s="35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spans="1:25" x14ac:dyDescent="0.2">
      <c r="A117" s="31"/>
      <c r="B117" s="31"/>
      <c r="C117" s="31"/>
      <c r="D117" s="31"/>
      <c r="E117" s="35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spans="1:25" x14ac:dyDescent="0.2">
      <c r="A118" s="31"/>
      <c r="B118" s="31"/>
      <c r="C118" s="31"/>
      <c r="D118" s="31"/>
      <c r="E118" s="35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spans="1:25" x14ac:dyDescent="0.2">
      <c r="A119" s="31"/>
      <c r="B119" s="31"/>
      <c r="C119" s="31"/>
      <c r="D119" s="31"/>
      <c r="E119" s="35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spans="1:25" x14ac:dyDescent="0.2">
      <c r="A120" s="31"/>
      <c r="B120" s="31"/>
      <c r="C120" s="31"/>
      <c r="D120" s="31"/>
      <c r="E120" s="35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spans="1:25" x14ac:dyDescent="0.2">
      <c r="A121" s="31"/>
      <c r="B121" s="31"/>
      <c r="C121" s="31"/>
      <c r="D121" s="31"/>
      <c r="E121" s="35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1:25" x14ac:dyDescent="0.2">
      <c r="A122" s="31"/>
      <c r="B122" s="31"/>
      <c r="C122" s="31"/>
      <c r="D122" s="31"/>
      <c r="E122" s="35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spans="1:25" x14ac:dyDescent="0.2">
      <c r="A123" s="31"/>
      <c r="B123" s="31"/>
      <c r="C123" s="31"/>
      <c r="D123" s="31"/>
      <c r="E123" s="35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spans="1:25" x14ac:dyDescent="0.2">
      <c r="A124" s="31"/>
      <c r="B124" s="31"/>
      <c r="C124" s="31"/>
      <c r="D124" s="31"/>
      <c r="E124" s="35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spans="1:25" x14ac:dyDescent="0.2">
      <c r="A125" s="31"/>
      <c r="B125" s="31"/>
      <c r="C125" s="31"/>
      <c r="D125" s="31"/>
      <c r="E125" s="35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spans="1:25" x14ac:dyDescent="0.2">
      <c r="A126" s="31"/>
      <c r="B126" s="31"/>
      <c r="C126" s="31"/>
      <c r="D126" s="31"/>
      <c r="E126" s="35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spans="1:25" x14ac:dyDescent="0.2">
      <c r="A127" s="31"/>
      <c r="B127" s="31"/>
      <c r="C127" s="31"/>
      <c r="D127" s="31"/>
      <c r="E127" s="35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spans="1:25" x14ac:dyDescent="0.2">
      <c r="A128" s="31"/>
      <c r="B128" s="31"/>
      <c r="C128" s="31"/>
      <c r="D128" s="31"/>
      <c r="E128" s="35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spans="1:25" x14ac:dyDescent="0.2">
      <c r="A129" s="31"/>
      <c r="B129" s="31"/>
      <c r="C129" s="31"/>
      <c r="D129" s="31"/>
      <c r="E129" s="35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spans="1:25" x14ac:dyDescent="0.2">
      <c r="A130" s="31"/>
      <c r="B130" s="31"/>
      <c r="C130" s="31"/>
      <c r="D130" s="31"/>
      <c r="E130" s="35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spans="1:25" x14ac:dyDescent="0.2">
      <c r="A131" s="31"/>
      <c r="B131" s="31"/>
      <c r="C131" s="31"/>
      <c r="D131" s="31"/>
      <c r="E131" s="35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spans="1:25" x14ac:dyDescent="0.2">
      <c r="A132" s="31"/>
      <c r="B132" s="31"/>
      <c r="C132" s="31"/>
      <c r="D132" s="31"/>
      <c r="E132" s="35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spans="1:25" x14ac:dyDescent="0.2">
      <c r="A133" s="31"/>
      <c r="B133" s="31"/>
      <c r="C133" s="31"/>
      <c r="D133" s="31"/>
      <c r="E133" s="35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spans="1:25" x14ac:dyDescent="0.2">
      <c r="A134" s="31"/>
      <c r="B134" s="31"/>
      <c r="C134" s="31"/>
      <c r="D134" s="31"/>
      <c r="E134" s="35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spans="1:25" x14ac:dyDescent="0.2">
      <c r="A135" s="31"/>
      <c r="B135" s="31"/>
      <c r="C135" s="31"/>
      <c r="D135" s="31"/>
      <c r="E135" s="35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spans="1:25" x14ac:dyDescent="0.2">
      <c r="A136" s="31"/>
      <c r="B136" s="31"/>
      <c r="C136" s="31"/>
      <c r="D136" s="31"/>
      <c r="E136" s="35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spans="1:25" x14ac:dyDescent="0.2">
      <c r="A137" s="31"/>
      <c r="B137" s="31"/>
      <c r="C137" s="31"/>
      <c r="D137" s="31"/>
      <c r="E137" s="35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spans="1:25" x14ac:dyDescent="0.2">
      <c r="A138" s="31"/>
      <c r="B138" s="31"/>
      <c r="C138" s="31"/>
      <c r="D138" s="31"/>
      <c r="E138" s="35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spans="1:25" x14ac:dyDescent="0.2">
      <c r="A139" s="31"/>
      <c r="B139" s="31"/>
      <c r="C139" s="31"/>
      <c r="D139" s="31"/>
      <c r="E139" s="35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spans="1:25" x14ac:dyDescent="0.2">
      <c r="A140" s="31"/>
      <c r="B140" s="31"/>
      <c r="C140" s="31"/>
      <c r="D140" s="31"/>
      <c r="E140" s="35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spans="1:25" x14ac:dyDescent="0.2">
      <c r="A141" s="31"/>
      <c r="B141" s="31"/>
      <c r="C141" s="31"/>
      <c r="D141" s="31"/>
      <c r="E141" s="35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spans="1:25" x14ac:dyDescent="0.2">
      <c r="A142" s="31"/>
      <c r="B142" s="31"/>
      <c r="C142" s="31"/>
      <c r="D142" s="31"/>
      <c r="E142" s="35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spans="1:25" x14ac:dyDescent="0.2">
      <c r="A143" s="31"/>
      <c r="B143" s="31"/>
      <c r="C143" s="31"/>
      <c r="D143" s="31"/>
      <c r="E143" s="35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spans="1:25" x14ac:dyDescent="0.2">
      <c r="A144" s="31"/>
      <c r="B144" s="31"/>
      <c r="C144" s="31"/>
      <c r="D144" s="31"/>
      <c r="E144" s="35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spans="1:25" x14ac:dyDescent="0.2">
      <c r="A145" s="31"/>
      <c r="B145" s="31"/>
      <c r="C145" s="31"/>
      <c r="D145" s="31"/>
      <c r="E145" s="35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spans="1:25" x14ac:dyDescent="0.2">
      <c r="A146" s="31"/>
      <c r="B146" s="31"/>
      <c r="C146" s="31"/>
      <c r="D146" s="31"/>
      <c r="E146" s="35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spans="1:25" x14ac:dyDescent="0.2">
      <c r="A147" s="31"/>
      <c r="B147" s="31"/>
      <c r="C147" s="31"/>
      <c r="D147" s="31"/>
      <c r="E147" s="35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spans="1:25" x14ac:dyDescent="0.2">
      <c r="A148" s="31"/>
      <c r="B148" s="31"/>
      <c r="C148" s="31"/>
      <c r="D148" s="31"/>
      <c r="E148" s="35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spans="1:25" x14ac:dyDescent="0.2">
      <c r="A149" s="31"/>
      <c r="B149" s="31"/>
      <c r="C149" s="31"/>
      <c r="D149" s="31"/>
      <c r="E149" s="35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spans="1:25" x14ac:dyDescent="0.2">
      <c r="A150" s="31"/>
      <c r="B150" s="31"/>
      <c r="C150" s="31"/>
      <c r="D150" s="31"/>
      <c r="E150" s="35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spans="1:25" x14ac:dyDescent="0.2">
      <c r="A151" s="31"/>
      <c r="B151" s="31"/>
      <c r="C151" s="31"/>
      <c r="D151" s="31"/>
      <c r="E151" s="35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spans="1:25" x14ac:dyDescent="0.2">
      <c r="A152" s="31"/>
      <c r="B152" s="31"/>
      <c r="C152" s="31"/>
      <c r="D152" s="31"/>
      <c r="E152" s="35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spans="1:25" x14ac:dyDescent="0.2">
      <c r="A153" s="31"/>
      <c r="B153" s="31"/>
      <c r="C153" s="31"/>
      <c r="D153" s="31"/>
      <c r="E153" s="35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spans="1:25" x14ac:dyDescent="0.2">
      <c r="A154" s="31"/>
      <c r="B154" s="31"/>
      <c r="C154" s="31"/>
      <c r="D154" s="31"/>
      <c r="E154" s="35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spans="1:25" x14ac:dyDescent="0.2">
      <c r="A155" s="31"/>
      <c r="B155" s="31"/>
      <c r="C155" s="31"/>
      <c r="D155" s="31"/>
      <c r="E155" s="35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spans="1:25" x14ac:dyDescent="0.2">
      <c r="A156" s="31"/>
      <c r="B156" s="31"/>
      <c r="C156" s="31"/>
      <c r="D156" s="31"/>
      <c r="E156" s="35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spans="1:25" x14ac:dyDescent="0.2">
      <c r="A157" s="31"/>
      <c r="B157" s="31"/>
      <c r="C157" s="31"/>
      <c r="D157" s="31"/>
      <c r="E157" s="35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spans="1:25" x14ac:dyDescent="0.2">
      <c r="A158" s="31"/>
      <c r="B158" s="31"/>
      <c r="C158" s="31"/>
      <c r="D158" s="31"/>
      <c r="E158" s="35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spans="1:25" x14ac:dyDescent="0.2">
      <c r="A159" s="31"/>
      <c r="B159" s="31"/>
      <c r="C159" s="31"/>
      <c r="D159" s="31"/>
      <c r="E159" s="35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spans="1:25" x14ac:dyDescent="0.2">
      <c r="A160" s="31"/>
      <c r="B160" s="31"/>
      <c r="C160" s="31"/>
      <c r="D160" s="31"/>
      <c r="E160" s="35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spans="1:25" x14ac:dyDescent="0.2">
      <c r="A161" s="31"/>
      <c r="B161" s="31"/>
      <c r="C161" s="31"/>
      <c r="D161" s="31"/>
      <c r="E161" s="35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spans="1:25" x14ac:dyDescent="0.2">
      <c r="A162" s="31"/>
      <c r="B162" s="31"/>
      <c r="C162" s="31"/>
      <c r="D162" s="31"/>
      <c r="E162" s="35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spans="1:25" x14ac:dyDescent="0.2">
      <c r="A163" s="31"/>
      <c r="B163" s="31"/>
      <c r="C163" s="31"/>
      <c r="D163" s="31"/>
      <c r="E163" s="3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spans="1:25" x14ac:dyDescent="0.2">
      <c r="A164" s="31"/>
      <c r="B164" s="31"/>
      <c r="C164" s="31"/>
      <c r="D164" s="31"/>
      <c r="E164" s="3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spans="1:25" x14ac:dyDescent="0.2">
      <c r="A165" s="31"/>
      <c r="B165" s="31"/>
      <c r="C165" s="31"/>
      <c r="D165" s="31"/>
      <c r="E165" s="35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spans="1:25" x14ac:dyDescent="0.2">
      <c r="A166" s="31"/>
      <c r="B166" s="31"/>
      <c r="C166" s="31"/>
      <c r="D166" s="31"/>
      <c r="E166" s="35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spans="1:25" x14ac:dyDescent="0.2">
      <c r="A167" s="31"/>
      <c r="B167" s="31"/>
      <c r="C167" s="31"/>
      <c r="D167" s="31"/>
      <c r="E167" s="35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spans="1:25" x14ac:dyDescent="0.2">
      <c r="A168" s="31"/>
      <c r="B168" s="31"/>
      <c r="C168" s="31"/>
      <c r="D168" s="31"/>
      <c r="E168" s="35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spans="1:25" x14ac:dyDescent="0.2">
      <c r="A169" s="31"/>
      <c r="B169" s="31"/>
      <c r="C169" s="31"/>
      <c r="D169" s="31"/>
      <c r="E169" s="35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spans="1:25" x14ac:dyDescent="0.2">
      <c r="A170" s="31"/>
      <c r="B170" s="31"/>
      <c r="C170" s="31"/>
      <c r="D170" s="31"/>
      <c r="E170" s="35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spans="1:25" x14ac:dyDescent="0.2">
      <c r="A171" s="31"/>
      <c r="B171" s="31"/>
      <c r="C171" s="31"/>
      <c r="D171" s="31"/>
      <c r="E171" s="35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spans="1:25" x14ac:dyDescent="0.2">
      <c r="A172" s="31"/>
      <c r="B172" s="31"/>
      <c r="C172" s="31"/>
      <c r="D172" s="31"/>
      <c r="E172" s="35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spans="1:25" x14ac:dyDescent="0.2">
      <c r="A173" s="31"/>
      <c r="B173" s="31"/>
      <c r="C173" s="31"/>
      <c r="D173" s="31"/>
      <c r="E173" s="35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spans="1:25" x14ac:dyDescent="0.2">
      <c r="A174" s="31"/>
      <c r="B174" s="31"/>
      <c r="C174" s="31"/>
      <c r="D174" s="31"/>
      <c r="E174" s="35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spans="1:25" x14ac:dyDescent="0.2">
      <c r="A175" s="31"/>
      <c r="B175" s="31"/>
      <c r="C175" s="31"/>
      <c r="D175" s="31"/>
      <c r="E175" s="35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spans="1:25" x14ac:dyDescent="0.2">
      <c r="A176" s="31"/>
      <c r="B176" s="31"/>
      <c r="C176" s="31"/>
      <c r="D176" s="31"/>
      <c r="E176" s="35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spans="1:25" x14ac:dyDescent="0.2">
      <c r="A177" s="31"/>
      <c r="B177" s="31"/>
      <c r="C177" s="31"/>
      <c r="D177" s="31"/>
      <c r="E177" s="35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spans="1:25" x14ac:dyDescent="0.2">
      <c r="A178" s="31"/>
      <c r="B178" s="31"/>
      <c r="C178" s="31"/>
      <c r="D178" s="31"/>
      <c r="E178" s="35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spans="1:25" x14ac:dyDescent="0.2">
      <c r="A179" s="31"/>
      <c r="B179" s="31"/>
      <c r="C179" s="31"/>
      <c r="D179" s="31"/>
      <c r="E179" s="35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spans="1:25" x14ac:dyDescent="0.2">
      <c r="A180" s="31"/>
      <c r="B180" s="31"/>
      <c r="C180" s="31"/>
      <c r="D180" s="31"/>
      <c r="E180" s="35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spans="1:25" x14ac:dyDescent="0.2">
      <c r="A181" s="31"/>
      <c r="B181" s="31"/>
      <c r="C181" s="31"/>
      <c r="D181" s="31"/>
      <c r="E181" s="35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spans="1:25" x14ac:dyDescent="0.2">
      <c r="A182" s="31"/>
      <c r="B182" s="31"/>
      <c r="C182" s="31"/>
      <c r="D182" s="31"/>
      <c r="E182" s="35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spans="1:25" x14ac:dyDescent="0.2">
      <c r="A183" s="31"/>
      <c r="B183" s="31"/>
      <c r="C183" s="31"/>
      <c r="D183" s="31"/>
      <c r="E183" s="35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spans="1:25" x14ac:dyDescent="0.2">
      <c r="A184" s="31"/>
      <c r="B184" s="31"/>
      <c r="C184" s="31"/>
      <c r="D184" s="31"/>
      <c r="E184" s="35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spans="1:25" x14ac:dyDescent="0.2">
      <c r="A185" s="31"/>
      <c r="B185" s="31"/>
      <c r="C185" s="31"/>
      <c r="D185" s="31"/>
      <c r="E185" s="35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spans="1:25" x14ac:dyDescent="0.2">
      <c r="A186" s="31"/>
      <c r="B186" s="31"/>
      <c r="C186" s="31"/>
      <c r="D186" s="31"/>
      <c r="E186" s="35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spans="1:25" x14ac:dyDescent="0.2">
      <c r="A187" s="31"/>
      <c r="B187" s="31"/>
      <c r="C187" s="31"/>
      <c r="D187" s="31"/>
      <c r="E187" s="35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spans="1:25" x14ac:dyDescent="0.2">
      <c r="A188" s="31"/>
      <c r="B188" s="31"/>
      <c r="C188" s="31"/>
      <c r="D188" s="31"/>
      <c r="E188" s="35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spans="1:25" x14ac:dyDescent="0.2">
      <c r="A189" s="31"/>
      <c r="B189" s="31"/>
      <c r="C189" s="31"/>
      <c r="D189" s="31"/>
      <c r="E189" s="35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spans="1:25" x14ac:dyDescent="0.2">
      <c r="A190" s="31"/>
      <c r="B190" s="31"/>
      <c r="C190" s="31"/>
      <c r="D190" s="31"/>
      <c r="E190" s="35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spans="1:25" x14ac:dyDescent="0.2">
      <c r="A191" s="31"/>
      <c r="B191" s="31"/>
      <c r="C191" s="31"/>
      <c r="D191" s="31"/>
      <c r="E191" s="35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spans="1:25" x14ac:dyDescent="0.2">
      <c r="A192" s="31"/>
      <c r="B192" s="31"/>
      <c r="C192" s="31"/>
      <c r="D192" s="31"/>
      <c r="E192" s="35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spans="1:25" x14ac:dyDescent="0.2">
      <c r="A193" s="31"/>
      <c r="B193" s="31"/>
      <c r="C193" s="31"/>
      <c r="D193" s="31"/>
      <c r="E193" s="35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spans="1:25" x14ac:dyDescent="0.2">
      <c r="A194" s="31"/>
      <c r="B194" s="31"/>
      <c r="C194" s="31"/>
      <c r="D194" s="31"/>
      <c r="E194" s="35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spans="1:25" x14ac:dyDescent="0.2">
      <c r="A195" s="31"/>
      <c r="B195" s="31"/>
      <c r="C195" s="31"/>
      <c r="D195" s="31"/>
      <c r="E195" s="35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spans="1:25" x14ac:dyDescent="0.2">
      <c r="A196" s="31"/>
      <c r="B196" s="31"/>
      <c r="C196" s="31"/>
      <c r="D196" s="31"/>
      <c r="E196" s="35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spans="1:25" x14ac:dyDescent="0.2">
      <c r="A197" s="31"/>
      <c r="B197" s="31"/>
      <c r="C197" s="31"/>
      <c r="D197" s="31"/>
      <c r="E197" s="35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spans="1:25" x14ac:dyDescent="0.2">
      <c r="A198" s="31"/>
      <c r="B198" s="31"/>
      <c r="C198" s="31"/>
      <c r="D198" s="31"/>
      <c r="E198" s="35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spans="1:25" x14ac:dyDescent="0.2">
      <c r="A199" s="31"/>
      <c r="B199" s="31"/>
      <c r="C199" s="31"/>
      <c r="D199" s="31"/>
      <c r="E199" s="35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spans="1:25" x14ac:dyDescent="0.2">
      <c r="A200" s="31"/>
      <c r="B200" s="31"/>
      <c r="C200" s="31"/>
      <c r="D200" s="31"/>
      <c r="E200" s="35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spans="1:25" x14ac:dyDescent="0.2">
      <c r="A201" s="31"/>
      <c r="B201" s="31"/>
      <c r="C201" s="31"/>
      <c r="D201" s="31"/>
      <c r="E201" s="35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spans="1:25" x14ac:dyDescent="0.2">
      <c r="A202" s="31"/>
      <c r="B202" s="31"/>
      <c r="C202" s="31"/>
      <c r="D202" s="31"/>
      <c r="E202" s="35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spans="1:25" x14ac:dyDescent="0.2">
      <c r="A203" s="31"/>
      <c r="B203" s="31"/>
      <c r="C203" s="31"/>
      <c r="D203" s="31"/>
      <c r="E203" s="35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spans="1:25" x14ac:dyDescent="0.2">
      <c r="A204" s="31"/>
      <c r="B204" s="31"/>
      <c r="C204" s="31"/>
      <c r="D204" s="31"/>
      <c r="E204" s="35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spans="1:25" x14ac:dyDescent="0.2">
      <c r="A205" s="31"/>
      <c r="B205" s="31"/>
      <c r="C205" s="31"/>
      <c r="D205" s="31"/>
      <c r="E205" s="35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spans="1:25" x14ac:dyDescent="0.2">
      <c r="A206" s="31"/>
      <c r="B206" s="31"/>
      <c r="C206" s="31"/>
      <c r="D206" s="31"/>
      <c r="E206" s="35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spans="1:25" x14ac:dyDescent="0.2">
      <c r="A207" s="31"/>
      <c r="B207" s="31"/>
      <c r="C207" s="31"/>
      <c r="D207" s="31"/>
      <c r="E207" s="35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spans="1:25" x14ac:dyDescent="0.2">
      <c r="A208" s="31"/>
      <c r="B208" s="31"/>
      <c r="C208" s="31"/>
      <c r="D208" s="31"/>
      <c r="E208" s="35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spans="1:25" x14ac:dyDescent="0.2">
      <c r="A209" s="31"/>
      <c r="B209" s="31"/>
      <c r="C209" s="31"/>
      <c r="D209" s="31"/>
      <c r="E209" s="35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spans="1:25" x14ac:dyDescent="0.2">
      <c r="A210" s="31"/>
      <c r="B210" s="31"/>
      <c r="C210" s="31"/>
      <c r="D210" s="31"/>
      <c r="E210" s="35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spans="1:25" x14ac:dyDescent="0.2">
      <c r="A211" s="31"/>
      <c r="B211" s="31"/>
      <c r="C211" s="31"/>
      <c r="D211" s="31"/>
      <c r="E211" s="35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spans="1:25" x14ac:dyDescent="0.2">
      <c r="A212" s="31"/>
      <c r="B212" s="31"/>
      <c r="C212" s="31"/>
      <c r="D212" s="31"/>
      <c r="E212" s="35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spans="1:25" x14ac:dyDescent="0.2">
      <c r="A213" s="31"/>
      <c r="B213" s="31"/>
      <c r="C213" s="31"/>
      <c r="D213" s="31"/>
      <c r="E213" s="35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spans="1:25" x14ac:dyDescent="0.2">
      <c r="A214" s="31"/>
      <c r="B214" s="31"/>
      <c r="C214" s="31"/>
      <c r="D214" s="31"/>
      <c r="E214" s="35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spans="1:25" x14ac:dyDescent="0.2">
      <c r="A215" s="31"/>
      <c r="B215" s="31"/>
      <c r="C215" s="31"/>
      <c r="D215" s="31"/>
      <c r="E215" s="35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spans="1:25" x14ac:dyDescent="0.2">
      <c r="A216" s="31"/>
      <c r="B216" s="31"/>
      <c r="C216" s="31"/>
      <c r="D216" s="31"/>
      <c r="E216" s="35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spans="1:25" x14ac:dyDescent="0.2">
      <c r="A217" s="31"/>
      <c r="B217" s="31"/>
      <c r="C217" s="31"/>
      <c r="D217" s="31"/>
      <c r="E217" s="35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spans="1:25" x14ac:dyDescent="0.2">
      <c r="A218" s="31"/>
      <c r="B218" s="31"/>
      <c r="C218" s="31"/>
      <c r="D218" s="31"/>
      <c r="E218" s="35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spans="1:25" x14ac:dyDescent="0.2">
      <c r="A219" s="31"/>
      <c r="B219" s="31"/>
      <c r="C219" s="31"/>
      <c r="D219" s="31"/>
      <c r="E219" s="35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spans="1:25" x14ac:dyDescent="0.2">
      <c r="A220" s="31"/>
      <c r="B220" s="31"/>
      <c r="C220" s="31"/>
      <c r="D220" s="31"/>
      <c r="E220" s="35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spans="1:25" x14ac:dyDescent="0.2">
      <c r="A221" s="31"/>
      <c r="B221" s="31"/>
      <c r="C221" s="31"/>
      <c r="D221" s="31"/>
      <c r="E221" s="35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spans="1:25" x14ac:dyDescent="0.2">
      <c r="A222" s="31"/>
      <c r="B222" s="31"/>
      <c r="C222" s="31"/>
      <c r="D222" s="31"/>
      <c r="E222" s="35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spans="1:25" x14ac:dyDescent="0.2">
      <c r="A223" s="31"/>
      <c r="B223" s="31"/>
      <c r="C223" s="31"/>
      <c r="D223" s="31"/>
      <c r="E223" s="35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spans="1:25" x14ac:dyDescent="0.2">
      <c r="A224" s="31"/>
      <c r="B224" s="31"/>
      <c r="C224" s="31"/>
      <c r="D224" s="31"/>
      <c r="E224" s="35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spans="1:25" x14ac:dyDescent="0.2">
      <c r="A225" s="31"/>
      <c r="B225" s="31"/>
      <c r="C225" s="31"/>
      <c r="D225" s="31"/>
      <c r="E225" s="35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spans="1:25" x14ac:dyDescent="0.2">
      <c r="A226" s="31"/>
      <c r="B226" s="31"/>
      <c r="C226" s="31"/>
      <c r="D226" s="31"/>
      <c r="E226" s="35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spans="1:25" x14ac:dyDescent="0.2">
      <c r="A227" s="31"/>
      <c r="B227" s="31"/>
      <c r="C227" s="31"/>
      <c r="D227" s="31"/>
      <c r="E227" s="35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 spans="1:25" x14ac:dyDescent="0.2">
      <c r="A228" s="31"/>
      <c r="B228" s="31"/>
      <c r="C228" s="31"/>
      <c r="D228" s="31"/>
      <c r="E228" s="35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spans="1:25" x14ac:dyDescent="0.2">
      <c r="A229" s="31"/>
      <c r="B229" s="31"/>
      <c r="C229" s="31"/>
      <c r="D229" s="31"/>
      <c r="E229" s="35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 spans="1:25" x14ac:dyDescent="0.2">
      <c r="A230" s="31"/>
      <c r="B230" s="31"/>
      <c r="C230" s="31"/>
      <c r="D230" s="31"/>
      <c r="E230" s="35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spans="1:25" x14ac:dyDescent="0.2">
      <c r="A231" s="31"/>
      <c r="B231" s="31"/>
      <c r="C231" s="31"/>
      <c r="D231" s="31"/>
      <c r="E231" s="35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 spans="1:25" x14ac:dyDescent="0.2">
      <c r="A232" s="31"/>
      <c r="B232" s="31"/>
      <c r="C232" s="31"/>
      <c r="D232" s="31"/>
      <c r="E232" s="35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 spans="1:25" x14ac:dyDescent="0.2">
      <c r="A233" s="31"/>
      <c r="B233" s="31"/>
      <c r="C233" s="31"/>
      <c r="D233" s="31"/>
      <c r="E233" s="35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 spans="1:25" x14ac:dyDescent="0.2">
      <c r="A234" s="31"/>
      <c r="B234" s="31"/>
      <c r="C234" s="31"/>
      <c r="D234" s="31"/>
      <c r="E234" s="35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 spans="1:25" x14ac:dyDescent="0.2">
      <c r="A235" s="31"/>
      <c r="B235" s="31"/>
      <c r="C235" s="31"/>
      <c r="D235" s="31"/>
      <c r="E235" s="35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 spans="1:25" x14ac:dyDescent="0.2">
      <c r="A236" s="31"/>
      <c r="B236" s="31"/>
      <c r="C236" s="31"/>
      <c r="D236" s="31"/>
      <c r="E236" s="35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 spans="1:25" x14ac:dyDescent="0.2">
      <c r="A237" s="31"/>
      <c r="B237" s="31"/>
      <c r="C237" s="31"/>
      <c r="D237" s="31"/>
      <c r="E237" s="35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 spans="1:25" x14ac:dyDescent="0.2">
      <c r="A238" s="31"/>
      <c r="B238" s="31"/>
      <c r="C238" s="31"/>
      <c r="D238" s="31"/>
      <c r="E238" s="35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spans="1:25" x14ac:dyDescent="0.2">
      <c r="A239" s="31"/>
      <c r="B239" s="31"/>
      <c r="C239" s="31"/>
      <c r="D239" s="31"/>
      <c r="E239" s="35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 spans="1:25" x14ac:dyDescent="0.2">
      <c r="A240" s="31"/>
      <c r="B240" s="31"/>
      <c r="C240" s="31"/>
      <c r="D240" s="31"/>
      <c r="E240" s="35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 spans="1:25" x14ac:dyDescent="0.2">
      <c r="A241" s="31"/>
      <c r="B241" s="31"/>
      <c r="C241" s="31"/>
      <c r="D241" s="31"/>
      <c r="E241" s="35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 spans="1:25" x14ac:dyDescent="0.2">
      <c r="A242" s="31"/>
      <c r="B242" s="31"/>
      <c r="C242" s="31"/>
      <c r="D242" s="31"/>
      <c r="E242" s="35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 spans="1:25" x14ac:dyDescent="0.2">
      <c r="A243" s="31"/>
      <c r="B243" s="31"/>
      <c r="C243" s="31"/>
      <c r="D243" s="31"/>
      <c r="E243" s="35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 spans="1:25" x14ac:dyDescent="0.2">
      <c r="A244" s="31"/>
      <c r="B244" s="31"/>
      <c r="C244" s="31"/>
      <c r="D244" s="31"/>
      <c r="E244" s="35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 spans="1:25" x14ac:dyDescent="0.2">
      <c r="A245" s="31"/>
      <c r="B245" s="31"/>
      <c r="C245" s="31"/>
      <c r="D245" s="31"/>
      <c r="E245" s="35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 spans="1:25" x14ac:dyDescent="0.2">
      <c r="A246" s="31"/>
      <c r="B246" s="31"/>
      <c r="C246" s="31"/>
      <c r="D246" s="31"/>
      <c r="E246" s="35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 spans="1:25" x14ac:dyDescent="0.2">
      <c r="A247" s="31"/>
      <c r="B247" s="31"/>
      <c r="C247" s="31"/>
      <c r="D247" s="31"/>
      <c r="E247" s="35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 spans="1:25" x14ac:dyDescent="0.2">
      <c r="A248" s="31"/>
      <c r="B248" s="31"/>
      <c r="C248" s="31"/>
      <c r="D248" s="31"/>
      <c r="E248" s="35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</row>
    <row r="249" spans="1:25" x14ac:dyDescent="0.2">
      <c r="A249" s="31"/>
      <c r="B249" s="31"/>
      <c r="C249" s="31"/>
      <c r="D249" s="31"/>
      <c r="E249" s="35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</row>
    <row r="250" spans="1:25" x14ac:dyDescent="0.2">
      <c r="A250" s="31"/>
      <c r="B250" s="31"/>
      <c r="C250" s="31"/>
      <c r="D250" s="31"/>
      <c r="E250" s="35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</row>
    <row r="251" spans="1:25" x14ac:dyDescent="0.2">
      <c r="A251" s="31"/>
      <c r="B251" s="31"/>
      <c r="C251" s="31"/>
      <c r="D251" s="31"/>
      <c r="E251" s="35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</row>
    <row r="252" spans="1:25" x14ac:dyDescent="0.2">
      <c r="A252" s="31"/>
      <c r="B252" s="31"/>
      <c r="C252" s="31"/>
      <c r="D252" s="31"/>
      <c r="E252" s="35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</row>
    <row r="253" spans="1:25" x14ac:dyDescent="0.2">
      <c r="A253" s="31"/>
      <c r="B253" s="31"/>
      <c r="C253" s="31"/>
      <c r="D253" s="31"/>
      <c r="E253" s="35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</row>
    <row r="254" spans="1:25" x14ac:dyDescent="0.2">
      <c r="A254" s="31"/>
      <c r="B254" s="31"/>
      <c r="C254" s="31"/>
      <c r="D254" s="31"/>
      <c r="E254" s="35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</row>
    <row r="255" spans="1:25" x14ac:dyDescent="0.2">
      <c r="A255" s="31"/>
      <c r="B255" s="31"/>
      <c r="C255" s="31"/>
      <c r="D255" s="31"/>
      <c r="E255" s="35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</row>
    <row r="256" spans="1:25" x14ac:dyDescent="0.2">
      <c r="A256" s="31"/>
      <c r="B256" s="31"/>
      <c r="C256" s="31"/>
      <c r="D256" s="31"/>
      <c r="E256" s="35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</row>
    <row r="257" spans="1:25" x14ac:dyDescent="0.2">
      <c r="A257" s="31"/>
      <c r="B257" s="31"/>
      <c r="C257" s="31"/>
      <c r="D257" s="31"/>
      <c r="E257" s="35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</row>
    <row r="258" spans="1:25" x14ac:dyDescent="0.2">
      <c r="A258" s="31"/>
      <c r="B258" s="31"/>
      <c r="C258" s="31"/>
      <c r="D258" s="31"/>
      <c r="E258" s="35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</row>
    <row r="259" spans="1:25" x14ac:dyDescent="0.2">
      <c r="A259" s="31"/>
      <c r="B259" s="31"/>
      <c r="C259" s="31"/>
      <c r="D259" s="31"/>
      <c r="E259" s="35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</row>
    <row r="260" spans="1:25" x14ac:dyDescent="0.2">
      <c r="A260" s="31"/>
      <c r="B260" s="31"/>
      <c r="C260" s="31"/>
      <c r="D260" s="31"/>
      <c r="E260" s="35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</row>
    <row r="261" spans="1:25" x14ac:dyDescent="0.2">
      <c r="A261" s="31"/>
      <c r="B261" s="31"/>
      <c r="C261" s="31"/>
      <c r="D261" s="31"/>
      <c r="E261" s="35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</row>
    <row r="262" spans="1:25" x14ac:dyDescent="0.2">
      <c r="A262" s="31"/>
      <c r="B262" s="31"/>
      <c r="C262" s="31"/>
      <c r="D262" s="31"/>
      <c r="E262" s="35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</row>
    <row r="263" spans="1:25" x14ac:dyDescent="0.2">
      <c r="A263" s="31"/>
      <c r="B263" s="31"/>
      <c r="C263" s="31"/>
      <c r="D263" s="31"/>
      <c r="E263" s="35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</row>
    <row r="264" spans="1:25" x14ac:dyDescent="0.2">
      <c r="A264" s="31"/>
      <c r="B264" s="31"/>
      <c r="C264" s="31"/>
      <c r="D264" s="31"/>
      <c r="E264" s="35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</row>
    <row r="265" spans="1:25" x14ac:dyDescent="0.2">
      <c r="A265" s="31"/>
      <c r="B265" s="31"/>
      <c r="C265" s="31"/>
      <c r="D265" s="31"/>
      <c r="E265" s="35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</row>
    <row r="266" spans="1:25" x14ac:dyDescent="0.2">
      <c r="A266" s="31"/>
      <c r="B266" s="31"/>
      <c r="C266" s="31"/>
      <c r="D266" s="31"/>
      <c r="E266" s="35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</row>
    <row r="267" spans="1:25" x14ac:dyDescent="0.2">
      <c r="A267" s="31"/>
      <c r="B267" s="31"/>
      <c r="C267" s="31"/>
      <c r="D267" s="31"/>
      <c r="E267" s="35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</row>
    <row r="268" spans="1:25" x14ac:dyDescent="0.2">
      <c r="A268" s="31"/>
      <c r="B268" s="31"/>
      <c r="C268" s="31"/>
      <c r="D268" s="31"/>
      <c r="E268" s="35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</row>
    <row r="269" spans="1:25" x14ac:dyDescent="0.2">
      <c r="A269" s="31"/>
      <c r="B269" s="31"/>
      <c r="C269" s="31"/>
      <c r="D269" s="31"/>
      <c r="E269" s="35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</row>
    <row r="270" spans="1:25" x14ac:dyDescent="0.2">
      <c r="A270" s="31"/>
      <c r="B270" s="31"/>
      <c r="C270" s="31"/>
      <c r="D270" s="31"/>
      <c r="E270" s="35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</row>
    <row r="271" spans="1:25" x14ac:dyDescent="0.2">
      <c r="A271" s="31"/>
      <c r="B271" s="31"/>
      <c r="C271" s="31"/>
      <c r="D271" s="31"/>
      <c r="E271" s="35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</row>
    <row r="272" spans="1:25" x14ac:dyDescent="0.2">
      <c r="A272" s="31"/>
      <c r="B272" s="31"/>
      <c r="C272" s="31"/>
      <c r="D272" s="31"/>
      <c r="E272" s="35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</row>
    <row r="273" spans="1:25" x14ac:dyDescent="0.2">
      <c r="A273" s="31"/>
      <c r="B273" s="31"/>
      <c r="C273" s="31"/>
      <c r="D273" s="31"/>
      <c r="E273" s="35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</row>
    <row r="274" spans="1:25" x14ac:dyDescent="0.2">
      <c r="A274" s="31"/>
      <c r="B274" s="31"/>
      <c r="C274" s="31"/>
      <c r="D274" s="31"/>
      <c r="E274" s="35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</row>
    <row r="275" spans="1:25" x14ac:dyDescent="0.2">
      <c r="A275" s="31"/>
      <c r="B275" s="31"/>
      <c r="C275" s="31"/>
      <c r="D275" s="31"/>
      <c r="E275" s="35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</row>
    <row r="276" spans="1:25" x14ac:dyDescent="0.2">
      <c r="A276" s="31"/>
      <c r="B276" s="31"/>
      <c r="C276" s="31"/>
      <c r="D276" s="31"/>
      <c r="E276" s="35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</row>
    <row r="277" spans="1:25" x14ac:dyDescent="0.2">
      <c r="A277" s="31"/>
      <c r="B277" s="31"/>
      <c r="C277" s="31"/>
      <c r="D277" s="31"/>
      <c r="E277" s="35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</row>
    <row r="278" spans="1:25" x14ac:dyDescent="0.2">
      <c r="A278" s="31"/>
      <c r="B278" s="31"/>
      <c r="C278" s="31"/>
      <c r="D278" s="31"/>
      <c r="E278" s="35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</row>
    <row r="279" spans="1:25" x14ac:dyDescent="0.2">
      <c r="A279" s="31"/>
      <c r="B279" s="31"/>
      <c r="C279" s="31"/>
      <c r="D279" s="31"/>
      <c r="E279" s="35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</row>
    <row r="280" spans="1:25" x14ac:dyDescent="0.2">
      <c r="A280" s="31"/>
      <c r="B280" s="31"/>
      <c r="C280" s="31"/>
      <c r="D280" s="31"/>
      <c r="E280" s="35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</row>
    <row r="281" spans="1:25" x14ac:dyDescent="0.2">
      <c r="A281" s="31"/>
      <c r="B281" s="31"/>
      <c r="C281" s="31"/>
      <c r="D281" s="31"/>
      <c r="E281" s="35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</row>
    <row r="282" spans="1:25" x14ac:dyDescent="0.2">
      <c r="A282" s="31"/>
      <c r="B282" s="31"/>
      <c r="C282" s="31"/>
      <c r="D282" s="31"/>
      <c r="E282" s="35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</row>
    <row r="283" spans="1:25" x14ac:dyDescent="0.2">
      <c r="A283" s="31"/>
      <c r="B283" s="31"/>
      <c r="C283" s="31"/>
      <c r="D283" s="31"/>
      <c r="E283" s="35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</row>
    <row r="284" spans="1:25" x14ac:dyDescent="0.2">
      <c r="A284" s="31"/>
      <c r="B284" s="31"/>
      <c r="C284" s="31"/>
      <c r="D284" s="31"/>
      <c r="E284" s="35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</row>
    <row r="285" spans="1:25" x14ac:dyDescent="0.2">
      <c r="A285" s="31"/>
      <c r="B285" s="31"/>
      <c r="C285" s="31"/>
      <c r="D285" s="31"/>
      <c r="E285" s="35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</row>
    <row r="286" spans="1:25" x14ac:dyDescent="0.2">
      <c r="A286" s="31"/>
      <c r="B286" s="31"/>
      <c r="C286" s="31"/>
      <c r="D286" s="31"/>
      <c r="E286" s="35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</row>
    <row r="287" spans="1:25" x14ac:dyDescent="0.2">
      <c r="A287" s="31"/>
      <c r="B287" s="31"/>
      <c r="C287" s="31"/>
      <c r="D287" s="31"/>
      <c r="E287" s="35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</row>
    <row r="288" spans="1:25" x14ac:dyDescent="0.2">
      <c r="A288" s="31"/>
      <c r="B288" s="31"/>
      <c r="C288" s="31"/>
      <c r="D288" s="31"/>
      <c r="E288" s="35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</row>
    <row r="289" spans="1:25" x14ac:dyDescent="0.2">
      <c r="A289" s="31"/>
      <c r="B289" s="31"/>
      <c r="C289" s="31"/>
      <c r="D289" s="31"/>
      <c r="E289" s="35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</row>
    <row r="290" spans="1:25" x14ac:dyDescent="0.2">
      <c r="A290" s="31"/>
      <c r="B290" s="31"/>
      <c r="C290" s="31"/>
      <c r="D290" s="31"/>
      <c r="E290" s="35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</row>
    <row r="291" spans="1:25" x14ac:dyDescent="0.2">
      <c r="A291" s="31"/>
      <c r="B291" s="31"/>
      <c r="C291" s="31"/>
      <c r="D291" s="31"/>
      <c r="E291" s="35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</row>
    <row r="292" spans="1:25" x14ac:dyDescent="0.2">
      <c r="A292" s="31"/>
      <c r="B292" s="31"/>
      <c r="C292" s="31"/>
      <c r="D292" s="31"/>
      <c r="E292" s="35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</row>
    <row r="293" spans="1:25" x14ac:dyDescent="0.2">
      <c r="A293" s="31"/>
      <c r="B293" s="31"/>
      <c r="C293" s="31"/>
      <c r="D293" s="31"/>
      <c r="E293" s="35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</row>
    <row r="294" spans="1:25" x14ac:dyDescent="0.2">
      <c r="A294" s="31"/>
      <c r="B294" s="31"/>
      <c r="C294" s="31"/>
      <c r="D294" s="31"/>
      <c r="E294" s="35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</row>
    <row r="295" spans="1:25" x14ac:dyDescent="0.2">
      <c r="A295" s="31"/>
      <c r="B295" s="31"/>
      <c r="C295" s="31"/>
      <c r="D295" s="31"/>
      <c r="E295" s="35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 spans="1:25" x14ac:dyDescent="0.2">
      <c r="A296" s="31"/>
      <c r="B296" s="31"/>
      <c r="C296" s="31"/>
      <c r="D296" s="31"/>
      <c r="E296" s="35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 spans="1:25" x14ac:dyDescent="0.2">
      <c r="A297" s="31"/>
      <c r="B297" s="31"/>
      <c r="C297" s="31"/>
      <c r="D297" s="31"/>
      <c r="E297" s="35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</row>
    <row r="298" spans="1:25" x14ac:dyDescent="0.2">
      <c r="A298" s="31"/>
      <c r="B298" s="31"/>
      <c r="C298" s="31"/>
      <c r="D298" s="31"/>
      <c r="E298" s="35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</row>
    <row r="299" spans="1:25" x14ac:dyDescent="0.2">
      <c r="A299" s="31"/>
      <c r="B299" s="31"/>
      <c r="C299" s="31"/>
      <c r="D299" s="31"/>
      <c r="E299" s="35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</row>
    <row r="300" spans="1:25" x14ac:dyDescent="0.2">
      <c r="A300" s="31"/>
      <c r="B300" s="31"/>
      <c r="C300" s="31"/>
      <c r="D300" s="31"/>
      <c r="E300" s="35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</row>
    <row r="301" spans="1:25" x14ac:dyDescent="0.2">
      <c r="A301" s="31"/>
      <c r="B301" s="31"/>
      <c r="C301" s="31"/>
      <c r="D301" s="31"/>
      <c r="E301" s="35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</row>
    <row r="302" spans="1:25" x14ac:dyDescent="0.2">
      <c r="A302" s="31"/>
      <c r="B302" s="31"/>
      <c r="C302" s="31"/>
      <c r="D302" s="31"/>
      <c r="E302" s="35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</row>
    <row r="303" spans="1:25" x14ac:dyDescent="0.2">
      <c r="A303" s="31"/>
      <c r="B303" s="31"/>
      <c r="C303" s="31"/>
      <c r="D303" s="31"/>
      <c r="E303" s="35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</row>
    <row r="304" spans="1:25" x14ac:dyDescent="0.2">
      <c r="A304" s="31"/>
      <c r="B304" s="31"/>
      <c r="C304" s="31"/>
      <c r="D304" s="31"/>
      <c r="E304" s="35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</row>
    <row r="305" spans="1:25" x14ac:dyDescent="0.2">
      <c r="A305" s="31"/>
      <c r="B305" s="31"/>
      <c r="C305" s="31"/>
      <c r="D305" s="31"/>
      <c r="E305" s="35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</row>
    <row r="306" spans="1:25" x14ac:dyDescent="0.2">
      <c r="A306" s="31"/>
      <c r="B306" s="31"/>
      <c r="C306" s="31"/>
      <c r="D306" s="31"/>
      <c r="E306" s="35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</row>
    <row r="307" spans="1:25" x14ac:dyDescent="0.2">
      <c r="A307" s="31"/>
      <c r="B307" s="31"/>
      <c r="C307" s="31"/>
      <c r="D307" s="31"/>
      <c r="E307" s="35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</row>
    <row r="308" spans="1:25" x14ac:dyDescent="0.2">
      <c r="A308" s="31"/>
      <c r="B308" s="31"/>
      <c r="C308" s="31"/>
      <c r="D308" s="31"/>
      <c r="E308" s="35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</row>
    <row r="309" spans="1:25" x14ac:dyDescent="0.2">
      <c r="A309" s="31"/>
      <c r="B309" s="31"/>
      <c r="C309" s="31"/>
      <c r="D309" s="31"/>
      <c r="E309" s="35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</row>
    <row r="310" spans="1:25" x14ac:dyDescent="0.2">
      <c r="A310" s="31"/>
      <c r="B310" s="31"/>
      <c r="C310" s="31"/>
      <c r="D310" s="31"/>
      <c r="E310" s="35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</row>
    <row r="311" spans="1:25" x14ac:dyDescent="0.2">
      <c r="A311" s="31"/>
      <c r="B311" s="31"/>
      <c r="C311" s="31"/>
      <c r="D311" s="31"/>
      <c r="E311" s="35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</row>
    <row r="312" spans="1:25" x14ac:dyDescent="0.2">
      <c r="A312" s="31"/>
      <c r="B312" s="31"/>
      <c r="C312" s="31"/>
      <c r="D312" s="31"/>
      <c r="E312" s="35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</row>
    <row r="313" spans="1:25" x14ac:dyDescent="0.2">
      <c r="A313" s="31"/>
      <c r="B313" s="31"/>
      <c r="C313" s="31"/>
      <c r="D313" s="31"/>
      <c r="E313" s="35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</row>
    <row r="314" spans="1:25" x14ac:dyDescent="0.2">
      <c r="A314" s="31"/>
      <c r="B314" s="31"/>
      <c r="C314" s="31"/>
      <c r="D314" s="31"/>
      <c r="E314" s="35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</row>
    <row r="315" spans="1:25" x14ac:dyDescent="0.2">
      <c r="A315" s="31"/>
      <c r="B315" s="31"/>
      <c r="C315" s="31"/>
      <c r="D315" s="31"/>
      <c r="E315" s="35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</row>
    <row r="316" spans="1:25" x14ac:dyDescent="0.2">
      <c r="A316" s="31"/>
      <c r="B316" s="31"/>
      <c r="C316" s="31"/>
      <c r="D316" s="31"/>
      <c r="E316" s="35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</row>
    <row r="317" spans="1:25" x14ac:dyDescent="0.2">
      <c r="A317" s="31"/>
      <c r="B317" s="31"/>
      <c r="C317" s="31"/>
      <c r="D317" s="31"/>
      <c r="E317" s="35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</row>
    <row r="318" spans="1:25" x14ac:dyDescent="0.2">
      <c r="A318" s="31"/>
      <c r="B318" s="31"/>
      <c r="C318" s="31"/>
      <c r="D318" s="31"/>
      <c r="E318" s="35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</row>
    <row r="319" spans="1:25" x14ac:dyDescent="0.2">
      <c r="A319" s="31"/>
      <c r="B319" s="31"/>
      <c r="C319" s="31"/>
      <c r="D319" s="31"/>
      <c r="E319" s="35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</row>
    <row r="320" spans="1:25" x14ac:dyDescent="0.2">
      <c r="A320" s="31"/>
      <c r="B320" s="31"/>
      <c r="C320" s="31"/>
      <c r="D320" s="31"/>
      <c r="E320" s="35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</row>
    <row r="321" spans="1:25" x14ac:dyDescent="0.2">
      <c r="A321" s="31"/>
      <c r="B321" s="31"/>
      <c r="C321" s="31"/>
      <c r="D321" s="31"/>
      <c r="E321" s="35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</row>
    <row r="322" spans="1:25" x14ac:dyDescent="0.2">
      <c r="A322" s="31"/>
      <c r="B322" s="31"/>
      <c r="C322" s="31"/>
      <c r="D322" s="31"/>
      <c r="E322" s="35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</row>
    <row r="323" spans="1:25" x14ac:dyDescent="0.2">
      <c r="A323" s="31"/>
      <c r="B323" s="31"/>
      <c r="C323" s="31"/>
      <c r="D323" s="31"/>
      <c r="E323" s="35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</row>
    <row r="324" spans="1:25" x14ac:dyDescent="0.2">
      <c r="A324" s="31"/>
      <c r="B324" s="31"/>
      <c r="C324" s="31"/>
      <c r="D324" s="31"/>
      <c r="E324" s="35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</row>
    <row r="325" spans="1:25" x14ac:dyDescent="0.2">
      <c r="A325" s="31"/>
      <c r="B325" s="31"/>
      <c r="C325" s="31"/>
      <c r="D325" s="31"/>
      <c r="E325" s="35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</row>
    <row r="326" spans="1:25" x14ac:dyDescent="0.2">
      <c r="A326" s="31"/>
      <c r="B326" s="31"/>
      <c r="C326" s="31"/>
      <c r="D326" s="31"/>
      <c r="E326" s="35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</row>
    <row r="327" spans="1:25" x14ac:dyDescent="0.2">
      <c r="A327" s="31"/>
      <c r="B327" s="31"/>
      <c r="C327" s="31"/>
      <c r="D327" s="31"/>
      <c r="E327" s="35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</row>
    <row r="328" spans="1:25" x14ac:dyDescent="0.2">
      <c r="A328" s="31"/>
      <c r="B328" s="31"/>
      <c r="C328" s="31"/>
      <c r="D328" s="31"/>
      <c r="E328" s="35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</row>
    <row r="329" spans="1:25" x14ac:dyDescent="0.2">
      <c r="A329" s="31"/>
      <c r="B329" s="31"/>
      <c r="C329" s="31"/>
      <c r="D329" s="31"/>
      <c r="E329" s="35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</row>
    <row r="330" spans="1:25" x14ac:dyDescent="0.2">
      <c r="A330" s="31"/>
      <c r="B330" s="31"/>
      <c r="C330" s="31"/>
      <c r="D330" s="31"/>
      <c r="E330" s="35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</row>
    <row r="331" spans="1:25" x14ac:dyDescent="0.2">
      <c r="A331" s="31"/>
      <c r="B331" s="31"/>
      <c r="C331" s="31"/>
      <c r="D331" s="31"/>
      <c r="E331" s="35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</row>
    <row r="332" spans="1:25" x14ac:dyDescent="0.2">
      <c r="A332" s="31"/>
      <c r="B332" s="31"/>
      <c r="C332" s="31"/>
      <c r="D332" s="31"/>
      <c r="E332" s="35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</row>
    <row r="333" spans="1:25" x14ac:dyDescent="0.2">
      <c r="A333" s="31"/>
      <c r="B333" s="31"/>
      <c r="C333" s="31"/>
      <c r="D333" s="31"/>
      <c r="E333" s="35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</row>
    <row r="334" spans="1:25" x14ac:dyDescent="0.2">
      <c r="A334" s="31"/>
      <c r="B334" s="31"/>
      <c r="C334" s="31"/>
      <c r="D334" s="31"/>
      <c r="E334" s="35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</row>
    <row r="335" spans="1:25" x14ac:dyDescent="0.2">
      <c r="A335" s="31"/>
      <c r="B335" s="31"/>
      <c r="C335" s="31"/>
      <c r="D335" s="31"/>
      <c r="E335" s="35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</row>
    <row r="336" spans="1:25" x14ac:dyDescent="0.2">
      <c r="A336" s="31"/>
      <c r="B336" s="31"/>
      <c r="C336" s="31"/>
      <c r="D336" s="31"/>
      <c r="E336" s="35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</row>
    <row r="337" spans="1:25" x14ac:dyDescent="0.2">
      <c r="A337" s="31"/>
      <c r="B337" s="31"/>
      <c r="C337" s="31"/>
      <c r="D337" s="31"/>
      <c r="E337" s="35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</row>
    <row r="338" spans="1:25" x14ac:dyDescent="0.2">
      <c r="A338" s="31"/>
      <c r="B338" s="31"/>
      <c r="C338" s="31"/>
      <c r="D338" s="31"/>
      <c r="E338" s="35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</row>
    <row r="339" spans="1:25" x14ac:dyDescent="0.2">
      <c r="A339" s="31"/>
      <c r="B339" s="31"/>
      <c r="C339" s="31"/>
      <c r="D339" s="31"/>
      <c r="E339" s="35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</row>
    <row r="340" spans="1:25" x14ac:dyDescent="0.2">
      <c r="A340" s="31"/>
      <c r="B340" s="31"/>
      <c r="C340" s="31"/>
      <c r="D340" s="31"/>
      <c r="E340" s="35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</row>
    <row r="341" spans="1:25" x14ac:dyDescent="0.2">
      <c r="A341" s="31"/>
      <c r="B341" s="31"/>
      <c r="C341" s="31"/>
      <c r="D341" s="31"/>
      <c r="E341" s="35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</row>
    <row r="342" spans="1:25" x14ac:dyDescent="0.2">
      <c r="A342" s="31"/>
      <c r="B342" s="31"/>
      <c r="C342" s="31"/>
      <c r="D342" s="31"/>
      <c r="E342" s="35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</row>
    <row r="343" spans="1:25" x14ac:dyDescent="0.2">
      <c r="A343" s="31"/>
      <c r="B343" s="31"/>
      <c r="C343" s="31"/>
      <c r="D343" s="31"/>
      <c r="E343" s="35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</row>
    <row r="344" spans="1:25" x14ac:dyDescent="0.2">
      <c r="A344" s="31"/>
      <c r="B344" s="31"/>
      <c r="C344" s="31"/>
      <c r="D344" s="31"/>
      <c r="E344" s="35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</row>
    <row r="345" spans="1:25" x14ac:dyDescent="0.2">
      <c r="A345" s="31"/>
      <c r="B345" s="31"/>
      <c r="C345" s="31"/>
      <c r="D345" s="31"/>
      <c r="E345" s="35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</row>
    <row r="346" spans="1:25" x14ac:dyDescent="0.2">
      <c r="A346" s="31"/>
      <c r="B346" s="31"/>
      <c r="C346" s="31"/>
      <c r="D346" s="31"/>
      <c r="E346" s="35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</row>
    <row r="347" spans="1:25" x14ac:dyDescent="0.2">
      <c r="A347" s="31"/>
      <c r="B347" s="31"/>
      <c r="C347" s="31"/>
      <c r="D347" s="31"/>
      <c r="E347" s="35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</row>
    <row r="348" spans="1:25" x14ac:dyDescent="0.2">
      <c r="A348" s="31"/>
      <c r="B348" s="31"/>
      <c r="C348" s="31"/>
      <c r="D348" s="31"/>
      <c r="E348" s="35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</row>
    <row r="349" spans="1:25" x14ac:dyDescent="0.2">
      <c r="A349" s="31"/>
      <c r="B349" s="31"/>
      <c r="C349" s="31"/>
      <c r="D349" s="31"/>
      <c r="E349" s="35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</row>
    <row r="350" spans="1:25" x14ac:dyDescent="0.2">
      <c r="A350" s="31"/>
      <c r="B350" s="31"/>
      <c r="C350" s="31"/>
      <c r="D350" s="31"/>
      <c r="E350" s="35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</row>
    <row r="351" spans="1:25" x14ac:dyDescent="0.2">
      <c r="A351" s="31"/>
      <c r="B351" s="31"/>
      <c r="C351" s="31"/>
      <c r="D351" s="31"/>
      <c r="E351" s="35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</row>
    <row r="352" spans="1:25" x14ac:dyDescent="0.2">
      <c r="A352" s="31"/>
      <c r="B352" s="31"/>
      <c r="C352" s="31"/>
      <c r="D352" s="31"/>
      <c r="E352" s="35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</row>
    <row r="353" spans="1:25" x14ac:dyDescent="0.2">
      <c r="A353" s="31"/>
      <c r="B353" s="31"/>
      <c r="C353" s="31"/>
      <c r="D353" s="31"/>
      <c r="E353" s="35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</row>
    <row r="354" spans="1:25" x14ac:dyDescent="0.2">
      <c r="A354" s="31"/>
      <c r="B354" s="31"/>
      <c r="C354" s="31"/>
      <c r="D354" s="31"/>
      <c r="E354" s="35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</row>
    <row r="355" spans="1:25" x14ac:dyDescent="0.2">
      <c r="A355" s="31"/>
      <c r="B355" s="31"/>
      <c r="C355" s="31"/>
      <c r="D355" s="31"/>
      <c r="E355" s="35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</row>
    <row r="356" spans="1:25" x14ac:dyDescent="0.2">
      <c r="A356" s="31"/>
      <c r="B356" s="31"/>
      <c r="C356" s="31"/>
      <c r="D356" s="31"/>
      <c r="E356" s="35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</row>
    <row r="357" spans="1:25" x14ac:dyDescent="0.2">
      <c r="A357" s="31"/>
      <c r="B357" s="31"/>
      <c r="C357" s="31"/>
      <c r="D357" s="31"/>
      <c r="E357" s="35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</row>
    <row r="358" spans="1:25" x14ac:dyDescent="0.2">
      <c r="A358" s="31"/>
      <c r="B358" s="31"/>
      <c r="C358" s="31"/>
      <c r="D358" s="31"/>
      <c r="E358" s="35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</row>
    <row r="359" spans="1:25" x14ac:dyDescent="0.2">
      <c r="A359" s="31"/>
      <c r="B359" s="31"/>
      <c r="C359" s="31"/>
      <c r="D359" s="31"/>
      <c r="E359" s="35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</row>
    <row r="360" spans="1:25" x14ac:dyDescent="0.2">
      <c r="A360" s="31"/>
      <c r="B360" s="31"/>
      <c r="C360" s="31"/>
      <c r="D360" s="31"/>
      <c r="E360" s="35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</row>
    <row r="361" spans="1:25" x14ac:dyDescent="0.2">
      <c r="A361" s="31"/>
      <c r="B361" s="31"/>
      <c r="C361" s="31"/>
      <c r="D361" s="31"/>
      <c r="E361" s="35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</row>
    <row r="362" spans="1:25" x14ac:dyDescent="0.2">
      <c r="A362" s="31"/>
      <c r="B362" s="31"/>
      <c r="C362" s="31"/>
      <c r="D362" s="31"/>
      <c r="E362" s="35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</row>
    <row r="363" spans="1:25" x14ac:dyDescent="0.2">
      <c r="A363" s="31"/>
      <c r="B363" s="31"/>
      <c r="C363" s="31"/>
      <c r="D363" s="31"/>
      <c r="E363" s="35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</row>
    <row r="364" spans="1:25" x14ac:dyDescent="0.2">
      <c r="A364" s="31"/>
      <c r="B364" s="31"/>
      <c r="C364" s="31"/>
      <c r="D364" s="31"/>
      <c r="E364" s="35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</row>
    <row r="365" spans="1:25" x14ac:dyDescent="0.2">
      <c r="A365" s="31"/>
      <c r="B365" s="31"/>
      <c r="C365" s="31"/>
      <c r="D365" s="31"/>
      <c r="E365" s="35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</row>
    <row r="366" spans="1:25" x14ac:dyDescent="0.2">
      <c r="A366" s="31"/>
      <c r="B366" s="31"/>
      <c r="C366" s="31"/>
      <c r="D366" s="31"/>
      <c r="E366" s="35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</row>
    <row r="367" spans="1:25" x14ac:dyDescent="0.2">
      <c r="A367" s="31"/>
      <c r="B367" s="31"/>
      <c r="C367" s="31"/>
      <c r="D367" s="31"/>
      <c r="E367" s="35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</row>
    <row r="368" spans="1:25" x14ac:dyDescent="0.2">
      <c r="A368" s="31"/>
      <c r="B368" s="31"/>
      <c r="C368" s="31"/>
      <c r="D368" s="31"/>
      <c r="E368" s="35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</row>
    <row r="369" spans="1:25" x14ac:dyDescent="0.2">
      <c r="A369" s="31"/>
      <c r="B369" s="31"/>
      <c r="C369" s="31"/>
      <c r="D369" s="31"/>
      <c r="E369" s="35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</row>
    <row r="370" spans="1:25" x14ac:dyDescent="0.2">
      <c r="A370" s="31"/>
      <c r="B370" s="31"/>
      <c r="C370" s="31"/>
      <c r="D370" s="31"/>
      <c r="E370" s="35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</row>
    <row r="371" spans="1:25" x14ac:dyDescent="0.2">
      <c r="A371" s="31"/>
      <c r="B371" s="31"/>
      <c r="C371" s="31"/>
      <c r="D371" s="31"/>
      <c r="E371" s="35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</row>
    <row r="372" spans="1:25" x14ac:dyDescent="0.2">
      <c r="A372" s="31"/>
      <c r="B372" s="31"/>
      <c r="C372" s="31"/>
      <c r="D372" s="31"/>
      <c r="E372" s="35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</row>
    <row r="373" spans="1:25" x14ac:dyDescent="0.2">
      <c r="A373" s="31"/>
      <c r="B373" s="31"/>
      <c r="C373" s="31"/>
      <c r="D373" s="31"/>
      <c r="E373" s="35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</row>
    <row r="374" spans="1:25" x14ac:dyDescent="0.2">
      <c r="A374" s="31"/>
      <c r="B374" s="31"/>
      <c r="C374" s="31"/>
      <c r="D374" s="31"/>
      <c r="E374" s="35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</row>
    <row r="375" spans="1:25" x14ac:dyDescent="0.2">
      <c r="A375" s="31"/>
      <c r="B375" s="31"/>
      <c r="C375" s="31"/>
      <c r="D375" s="31"/>
      <c r="E375" s="35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</row>
    <row r="376" spans="1:25" x14ac:dyDescent="0.2">
      <c r="A376" s="31"/>
      <c r="B376" s="31"/>
      <c r="C376" s="31"/>
      <c r="D376" s="31"/>
      <c r="E376" s="35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</row>
    <row r="377" spans="1:25" x14ac:dyDescent="0.2">
      <c r="A377" s="31"/>
      <c r="B377" s="31"/>
      <c r="C377" s="31"/>
      <c r="D377" s="31"/>
      <c r="E377" s="35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</row>
    <row r="378" spans="1:25" x14ac:dyDescent="0.2">
      <c r="A378" s="31"/>
      <c r="B378" s="31"/>
      <c r="C378" s="31"/>
      <c r="D378" s="31"/>
      <c r="E378" s="35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</row>
    <row r="379" spans="1:25" x14ac:dyDescent="0.2">
      <c r="A379" s="31"/>
      <c r="B379" s="31"/>
      <c r="C379" s="31"/>
      <c r="D379" s="31"/>
      <c r="E379" s="35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</row>
    <row r="380" spans="1:25" x14ac:dyDescent="0.2">
      <c r="A380" s="31"/>
      <c r="B380" s="31"/>
      <c r="C380" s="31"/>
      <c r="D380" s="31"/>
      <c r="E380" s="35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</row>
    <row r="381" spans="1:25" x14ac:dyDescent="0.2">
      <c r="A381" s="31"/>
      <c r="B381" s="31"/>
      <c r="C381" s="31"/>
      <c r="D381" s="31"/>
      <c r="E381" s="35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</row>
    <row r="382" spans="1:25" x14ac:dyDescent="0.2">
      <c r="A382" s="31"/>
      <c r="B382" s="31"/>
      <c r="C382" s="31"/>
      <c r="D382" s="31"/>
      <c r="E382" s="35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</row>
    <row r="383" spans="1:25" x14ac:dyDescent="0.2">
      <c r="A383" s="31"/>
      <c r="B383" s="31"/>
      <c r="C383" s="31"/>
      <c r="D383" s="31"/>
      <c r="E383" s="35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</row>
    <row r="384" spans="1:25" x14ac:dyDescent="0.2">
      <c r="A384" s="31"/>
      <c r="B384" s="31"/>
      <c r="C384" s="31"/>
      <c r="D384" s="31"/>
      <c r="E384" s="35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</row>
    <row r="385" spans="1:25" x14ac:dyDescent="0.2">
      <c r="A385" s="31"/>
      <c r="B385" s="31"/>
      <c r="C385" s="31"/>
      <c r="D385" s="31"/>
      <c r="E385" s="35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</row>
    <row r="386" spans="1:25" x14ac:dyDescent="0.2">
      <c r="A386" s="31"/>
      <c r="B386" s="31"/>
      <c r="C386" s="31"/>
      <c r="D386" s="31"/>
      <c r="E386" s="35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</row>
    <row r="387" spans="1:25" x14ac:dyDescent="0.2">
      <c r="A387" s="31"/>
      <c r="B387" s="31"/>
      <c r="C387" s="31"/>
      <c r="D387" s="31"/>
      <c r="E387" s="35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</row>
    <row r="388" spans="1:25" x14ac:dyDescent="0.2">
      <c r="A388" s="31"/>
      <c r="B388" s="31"/>
      <c r="C388" s="31"/>
      <c r="D388" s="31"/>
      <c r="E388" s="35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</row>
    <row r="389" spans="1:25" x14ac:dyDescent="0.2">
      <c r="A389" s="31"/>
      <c r="B389" s="31"/>
      <c r="C389" s="31"/>
      <c r="D389" s="31"/>
      <c r="E389" s="35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</row>
    <row r="390" spans="1:25" x14ac:dyDescent="0.2">
      <c r="A390" s="31"/>
      <c r="B390" s="31"/>
      <c r="C390" s="31"/>
      <c r="D390" s="31"/>
      <c r="E390" s="35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</row>
    <row r="391" spans="1:25" x14ac:dyDescent="0.2">
      <c r="A391" s="31"/>
      <c r="B391" s="31"/>
      <c r="C391" s="31"/>
      <c r="D391" s="31"/>
      <c r="E391" s="35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</row>
    <row r="392" spans="1:25" x14ac:dyDescent="0.2">
      <c r="A392" s="31"/>
      <c r="B392" s="31"/>
      <c r="C392" s="31"/>
      <c r="D392" s="31"/>
      <c r="E392" s="35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</row>
    <row r="393" spans="1:25" x14ac:dyDescent="0.2">
      <c r="A393" s="31"/>
      <c r="B393" s="31"/>
      <c r="C393" s="31"/>
      <c r="D393" s="31"/>
      <c r="E393" s="35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</row>
    <row r="394" spans="1:25" x14ac:dyDescent="0.2">
      <c r="A394" s="31"/>
      <c r="B394" s="31"/>
      <c r="C394" s="31"/>
      <c r="D394" s="31"/>
      <c r="E394" s="35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</row>
    <row r="395" spans="1:25" x14ac:dyDescent="0.2">
      <c r="A395" s="31"/>
      <c r="B395" s="31"/>
      <c r="C395" s="31"/>
      <c r="D395" s="31"/>
      <c r="E395" s="35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</row>
    <row r="396" spans="1:25" x14ac:dyDescent="0.2">
      <c r="A396" s="31"/>
      <c r="B396" s="31"/>
      <c r="C396" s="31"/>
      <c r="D396" s="31"/>
      <c r="E396" s="35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</row>
    <row r="397" spans="1:25" x14ac:dyDescent="0.2">
      <c r="A397" s="31"/>
      <c r="B397" s="31"/>
      <c r="C397" s="31"/>
      <c r="D397" s="31"/>
      <c r="E397" s="35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</row>
    <row r="398" spans="1:25" x14ac:dyDescent="0.2">
      <c r="A398" s="31"/>
      <c r="B398" s="31"/>
      <c r="C398" s="31"/>
      <c r="D398" s="31"/>
      <c r="E398" s="35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</row>
    <row r="399" spans="1:25" x14ac:dyDescent="0.2">
      <c r="A399" s="31"/>
      <c r="B399" s="31"/>
      <c r="C399" s="31"/>
      <c r="D399" s="31"/>
      <c r="E399" s="35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</row>
    <row r="400" spans="1:25" x14ac:dyDescent="0.2">
      <c r="A400" s="31"/>
      <c r="B400" s="31"/>
      <c r="C400" s="31"/>
      <c r="D400" s="31"/>
      <c r="E400" s="35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</row>
    <row r="401" spans="1:25" x14ac:dyDescent="0.2">
      <c r="A401" s="31"/>
      <c r="B401" s="31"/>
      <c r="C401" s="31"/>
      <c r="D401" s="31"/>
      <c r="E401" s="35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</row>
    <row r="402" spans="1:25" x14ac:dyDescent="0.2">
      <c r="A402" s="31"/>
      <c r="B402" s="31"/>
      <c r="C402" s="31"/>
      <c r="D402" s="31"/>
      <c r="E402" s="35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</row>
    <row r="403" spans="1:25" x14ac:dyDescent="0.2">
      <c r="A403" s="31"/>
      <c r="B403" s="31"/>
      <c r="C403" s="31"/>
      <c r="D403" s="31"/>
      <c r="E403" s="35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</row>
    <row r="404" spans="1:25" x14ac:dyDescent="0.2">
      <c r="A404" s="31"/>
      <c r="B404" s="31"/>
      <c r="C404" s="31"/>
      <c r="D404" s="31"/>
      <c r="E404" s="35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</row>
    <row r="405" spans="1:25" x14ac:dyDescent="0.2">
      <c r="A405" s="31"/>
      <c r="B405" s="31"/>
      <c r="C405" s="31"/>
      <c r="D405" s="31"/>
      <c r="E405" s="35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</row>
    <row r="406" spans="1:25" x14ac:dyDescent="0.2">
      <c r="A406" s="31"/>
      <c r="B406" s="31"/>
      <c r="C406" s="31"/>
      <c r="D406" s="31"/>
      <c r="E406" s="35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</row>
    <row r="407" spans="1:25" x14ac:dyDescent="0.2">
      <c r="A407" s="31"/>
      <c r="B407" s="31"/>
      <c r="C407" s="31"/>
      <c r="D407" s="31"/>
      <c r="E407" s="35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</row>
    <row r="408" spans="1:25" x14ac:dyDescent="0.2">
      <c r="A408" s="31"/>
      <c r="B408" s="31"/>
      <c r="C408" s="31"/>
      <c r="D408" s="31"/>
      <c r="E408" s="35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</row>
    <row r="409" spans="1:25" x14ac:dyDescent="0.2">
      <c r="A409" s="31"/>
      <c r="B409" s="31"/>
      <c r="C409" s="31"/>
      <c r="D409" s="31"/>
      <c r="E409" s="35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</row>
    <row r="410" spans="1:25" x14ac:dyDescent="0.2">
      <c r="A410" s="31"/>
      <c r="B410" s="31"/>
      <c r="C410" s="31"/>
      <c r="D410" s="31"/>
      <c r="E410" s="35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</row>
    <row r="411" spans="1:25" x14ac:dyDescent="0.2">
      <c r="A411" s="31"/>
      <c r="B411" s="31"/>
      <c r="C411" s="31"/>
      <c r="D411" s="31"/>
      <c r="E411" s="35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</row>
    <row r="412" spans="1:25" x14ac:dyDescent="0.2">
      <c r="A412" s="31"/>
      <c r="B412" s="31"/>
      <c r="C412" s="31"/>
      <c r="D412" s="31"/>
      <c r="E412" s="35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</row>
    <row r="413" spans="1:25" x14ac:dyDescent="0.2">
      <c r="A413" s="31"/>
      <c r="B413" s="31"/>
      <c r="C413" s="31"/>
      <c r="D413" s="31"/>
      <c r="E413" s="35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</row>
    <row r="414" spans="1:25" x14ac:dyDescent="0.2">
      <c r="A414" s="31"/>
      <c r="B414" s="31"/>
      <c r="C414" s="31"/>
      <c r="D414" s="31"/>
      <c r="E414" s="35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</row>
    <row r="415" spans="1:25" x14ac:dyDescent="0.2">
      <c r="A415" s="31"/>
      <c r="B415" s="31"/>
      <c r="C415" s="31"/>
      <c r="D415" s="31"/>
      <c r="E415" s="35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</row>
    <row r="416" spans="1:25" x14ac:dyDescent="0.2">
      <c r="A416" s="31"/>
      <c r="B416" s="31"/>
      <c r="C416" s="31"/>
      <c r="D416" s="31"/>
      <c r="E416" s="35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</row>
    <row r="417" spans="1:25" x14ac:dyDescent="0.2">
      <c r="A417" s="31"/>
      <c r="B417" s="31"/>
      <c r="C417" s="31"/>
      <c r="D417" s="31"/>
      <c r="E417" s="35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</row>
    <row r="418" spans="1:25" x14ac:dyDescent="0.2">
      <c r="A418" s="31"/>
      <c r="B418" s="31"/>
      <c r="C418" s="31"/>
      <c r="D418" s="31"/>
      <c r="E418" s="35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</row>
    <row r="419" spans="1:25" x14ac:dyDescent="0.2">
      <c r="A419" s="31"/>
      <c r="B419" s="31"/>
      <c r="C419" s="31"/>
      <c r="D419" s="31"/>
      <c r="E419" s="35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</row>
    <row r="420" spans="1:25" x14ac:dyDescent="0.2">
      <c r="A420" s="31"/>
      <c r="B420" s="31"/>
      <c r="C420" s="31"/>
      <c r="D420" s="31"/>
      <c r="E420" s="35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</row>
    <row r="421" spans="1:25" x14ac:dyDescent="0.2">
      <c r="A421" s="31"/>
      <c r="B421" s="31"/>
      <c r="C421" s="31"/>
      <c r="D421" s="31"/>
      <c r="E421" s="35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</row>
    <row r="422" spans="1:25" x14ac:dyDescent="0.2">
      <c r="A422" s="31"/>
      <c r="B422" s="31"/>
      <c r="C422" s="31"/>
      <c r="D422" s="31"/>
      <c r="E422" s="35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</row>
    <row r="423" spans="1:25" x14ac:dyDescent="0.2">
      <c r="A423" s="31"/>
      <c r="B423" s="31"/>
      <c r="C423" s="31"/>
      <c r="D423" s="31"/>
      <c r="E423" s="35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</row>
    <row r="424" spans="1:25" x14ac:dyDescent="0.2">
      <c r="A424" s="31"/>
      <c r="B424" s="31"/>
      <c r="C424" s="31"/>
      <c r="D424" s="31"/>
      <c r="E424" s="35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</row>
    <row r="425" spans="1:25" x14ac:dyDescent="0.2">
      <c r="A425" s="31"/>
      <c r="B425" s="31"/>
      <c r="C425" s="31"/>
      <c r="D425" s="31"/>
      <c r="E425" s="35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</row>
    <row r="426" spans="1:25" x14ac:dyDescent="0.2">
      <c r="A426" s="31"/>
      <c r="B426" s="31"/>
      <c r="C426" s="31"/>
      <c r="D426" s="31"/>
      <c r="E426" s="35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</row>
    <row r="427" spans="1:25" x14ac:dyDescent="0.2">
      <c r="A427" s="31"/>
      <c r="B427" s="31"/>
      <c r="C427" s="31"/>
      <c r="D427" s="31"/>
      <c r="E427" s="35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</row>
    <row r="428" spans="1:25" x14ac:dyDescent="0.2">
      <c r="A428" s="31"/>
      <c r="B428" s="31"/>
      <c r="C428" s="31"/>
      <c r="D428" s="31"/>
      <c r="E428" s="35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</row>
    <row r="429" spans="1:25" x14ac:dyDescent="0.2">
      <c r="A429" s="31"/>
      <c r="B429" s="31"/>
      <c r="C429" s="31"/>
      <c r="D429" s="31"/>
      <c r="E429" s="35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</row>
    <row r="430" spans="1:25" x14ac:dyDescent="0.2">
      <c r="A430" s="31"/>
      <c r="B430" s="31"/>
      <c r="C430" s="31"/>
      <c r="D430" s="31"/>
      <c r="E430" s="35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</row>
    <row r="431" spans="1:25" x14ac:dyDescent="0.2">
      <c r="A431" s="31"/>
      <c r="B431" s="31"/>
      <c r="C431" s="31"/>
      <c r="D431" s="31"/>
      <c r="E431" s="35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</row>
    <row r="432" spans="1:25" x14ac:dyDescent="0.2">
      <c r="A432" s="31"/>
      <c r="B432" s="31"/>
      <c r="C432" s="31"/>
      <c r="D432" s="31"/>
      <c r="E432" s="35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</row>
    <row r="433" spans="1:25" x14ac:dyDescent="0.2">
      <c r="A433" s="31"/>
      <c r="B433" s="31"/>
      <c r="C433" s="31"/>
      <c r="D433" s="31"/>
      <c r="E433" s="35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</row>
    <row r="434" spans="1:25" x14ac:dyDescent="0.2">
      <c r="A434" s="31"/>
      <c r="B434" s="31"/>
      <c r="C434" s="31"/>
      <c r="D434" s="31"/>
      <c r="E434" s="35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</row>
    <row r="435" spans="1:25" x14ac:dyDescent="0.2">
      <c r="A435" s="31"/>
      <c r="B435" s="31"/>
      <c r="C435" s="31"/>
      <c r="D435" s="31"/>
      <c r="E435" s="35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</row>
    <row r="436" spans="1:25" x14ac:dyDescent="0.2">
      <c r="A436" s="31"/>
      <c r="B436" s="31"/>
      <c r="C436" s="31"/>
      <c r="D436" s="31"/>
      <c r="E436" s="35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</row>
    <row r="437" spans="1:25" x14ac:dyDescent="0.2">
      <c r="A437" s="31"/>
      <c r="B437" s="31"/>
      <c r="C437" s="31"/>
      <c r="D437" s="31"/>
      <c r="E437" s="35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</row>
    <row r="438" spans="1:25" x14ac:dyDescent="0.2">
      <c r="A438" s="31"/>
      <c r="B438" s="31"/>
      <c r="C438" s="31"/>
      <c r="D438" s="31"/>
      <c r="E438" s="35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</row>
    <row r="439" spans="1:25" x14ac:dyDescent="0.2">
      <c r="A439" s="31"/>
      <c r="B439" s="31"/>
      <c r="C439" s="31"/>
      <c r="D439" s="31"/>
      <c r="E439" s="35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</row>
    <row r="440" spans="1:25" x14ac:dyDescent="0.2">
      <c r="A440" s="31"/>
      <c r="B440" s="31"/>
      <c r="C440" s="31"/>
      <c r="D440" s="31"/>
      <c r="E440" s="35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</row>
    <row r="441" spans="1:25" x14ac:dyDescent="0.2">
      <c r="A441" s="31"/>
      <c r="B441" s="31"/>
      <c r="C441" s="31"/>
      <c r="D441" s="31"/>
      <c r="E441" s="35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</row>
    <row r="442" spans="1:25" x14ac:dyDescent="0.2">
      <c r="A442" s="31"/>
      <c r="B442" s="31"/>
      <c r="C442" s="31"/>
      <c r="D442" s="31"/>
      <c r="E442" s="35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</row>
    <row r="443" spans="1:25" x14ac:dyDescent="0.2">
      <c r="A443" s="31"/>
      <c r="B443" s="31"/>
      <c r="C443" s="31"/>
      <c r="D443" s="31"/>
      <c r="E443" s="35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</row>
    <row r="444" spans="1:25" x14ac:dyDescent="0.2">
      <c r="A444" s="31"/>
      <c r="B444" s="31"/>
      <c r="C444" s="31"/>
      <c r="D444" s="31"/>
      <c r="E444" s="35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</row>
    <row r="445" spans="1:25" x14ac:dyDescent="0.2">
      <c r="A445" s="31"/>
      <c r="B445" s="31"/>
      <c r="C445" s="31"/>
      <c r="D445" s="31"/>
      <c r="E445" s="35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</row>
    <row r="446" spans="1:25" x14ac:dyDescent="0.2">
      <c r="A446" s="31"/>
      <c r="B446" s="31"/>
      <c r="C446" s="31"/>
      <c r="D446" s="31"/>
      <c r="E446" s="35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</row>
    <row r="447" spans="1:25" x14ac:dyDescent="0.2">
      <c r="A447" s="31"/>
      <c r="B447" s="31"/>
      <c r="C447" s="31"/>
      <c r="D447" s="31"/>
      <c r="E447" s="35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</row>
    <row r="448" spans="1:25" x14ac:dyDescent="0.2">
      <c r="A448" s="31"/>
      <c r="B448" s="31"/>
      <c r="C448" s="31"/>
      <c r="D448" s="31"/>
      <c r="E448" s="35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</row>
    <row r="449" spans="1:25" x14ac:dyDescent="0.2">
      <c r="A449" s="31"/>
      <c r="B449" s="31"/>
      <c r="C449" s="31"/>
      <c r="D449" s="31"/>
      <c r="E449" s="35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</row>
    <row r="450" spans="1:25" x14ac:dyDescent="0.2">
      <c r="A450" s="31"/>
      <c r="B450" s="31"/>
      <c r="C450" s="31"/>
      <c r="D450" s="31"/>
      <c r="E450" s="35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</row>
    <row r="451" spans="1:25" x14ac:dyDescent="0.2">
      <c r="A451" s="31"/>
      <c r="B451" s="31"/>
      <c r="C451" s="31"/>
      <c r="D451" s="31"/>
      <c r="E451" s="35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</row>
    <row r="452" spans="1:25" x14ac:dyDescent="0.2">
      <c r="A452" s="31"/>
      <c r="B452" s="31"/>
      <c r="C452" s="31"/>
      <c r="D452" s="31"/>
      <c r="E452" s="35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</row>
    <row r="453" spans="1:25" x14ac:dyDescent="0.2">
      <c r="A453" s="31"/>
      <c r="B453" s="31"/>
      <c r="C453" s="31"/>
      <c r="D453" s="31"/>
      <c r="E453" s="35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</row>
    <row r="454" spans="1:25" x14ac:dyDescent="0.2">
      <c r="A454" s="31"/>
      <c r="B454" s="31"/>
      <c r="C454" s="31"/>
      <c r="D454" s="31"/>
      <c r="E454" s="35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</row>
    <row r="455" spans="1:25" x14ac:dyDescent="0.2">
      <c r="A455" s="31"/>
      <c r="B455" s="31"/>
      <c r="C455" s="31"/>
      <c r="D455" s="31"/>
      <c r="E455" s="35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</row>
    <row r="456" spans="1:25" x14ac:dyDescent="0.2">
      <c r="A456" s="31"/>
      <c r="B456" s="31"/>
      <c r="C456" s="31"/>
      <c r="D456" s="31"/>
      <c r="E456" s="35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</row>
    <row r="457" spans="1:25" x14ac:dyDescent="0.2">
      <c r="A457" s="31"/>
      <c r="B457" s="31"/>
      <c r="C457" s="31"/>
      <c r="D457" s="31"/>
      <c r="E457" s="35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</row>
    <row r="458" spans="1:25" x14ac:dyDescent="0.2">
      <c r="A458" s="31"/>
      <c r="B458" s="31"/>
      <c r="C458" s="31"/>
      <c r="D458" s="31"/>
      <c r="E458" s="35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</row>
    <row r="459" spans="1:25" x14ac:dyDescent="0.2">
      <c r="A459" s="31"/>
      <c r="B459" s="31"/>
      <c r="C459" s="31"/>
      <c r="D459" s="31"/>
      <c r="E459" s="35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</row>
    <row r="460" spans="1:25" x14ac:dyDescent="0.2">
      <c r="A460" s="31"/>
      <c r="B460" s="31"/>
      <c r="C460" s="31"/>
      <c r="D460" s="31"/>
      <c r="E460" s="35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</row>
    <row r="461" spans="1:25" x14ac:dyDescent="0.2">
      <c r="A461" s="31"/>
      <c r="B461" s="31"/>
      <c r="C461" s="31"/>
      <c r="D461" s="31"/>
      <c r="E461" s="35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</row>
    <row r="462" spans="1:25" x14ac:dyDescent="0.2">
      <c r="A462" s="31"/>
      <c r="B462" s="31"/>
      <c r="C462" s="31"/>
      <c r="D462" s="31"/>
      <c r="E462" s="35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</row>
    <row r="463" spans="1:25" x14ac:dyDescent="0.2">
      <c r="A463" s="31"/>
      <c r="B463" s="31"/>
      <c r="C463" s="31"/>
      <c r="D463" s="31"/>
      <c r="E463" s="35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</row>
    <row r="464" spans="1:25" x14ac:dyDescent="0.2">
      <c r="A464" s="31"/>
      <c r="B464" s="31"/>
      <c r="C464" s="31"/>
      <c r="D464" s="31"/>
      <c r="E464" s="35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</row>
    <row r="465" spans="1:25" x14ac:dyDescent="0.2">
      <c r="A465" s="31"/>
      <c r="B465" s="31"/>
      <c r="C465" s="31"/>
      <c r="D465" s="31"/>
      <c r="E465" s="35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</row>
    <row r="466" spans="1:25" x14ac:dyDescent="0.2">
      <c r="A466" s="31"/>
      <c r="B466" s="31"/>
      <c r="C466" s="31"/>
      <c r="D466" s="31"/>
      <c r="E466" s="35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</row>
    <row r="467" spans="1:25" x14ac:dyDescent="0.2">
      <c r="A467" s="31"/>
      <c r="B467" s="31"/>
      <c r="C467" s="31"/>
      <c r="D467" s="31"/>
      <c r="E467" s="35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</row>
    <row r="468" spans="1:25" x14ac:dyDescent="0.2">
      <c r="A468" s="31"/>
      <c r="B468" s="31"/>
      <c r="C468" s="31"/>
      <c r="D468" s="31"/>
      <c r="E468" s="35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</row>
    <row r="469" spans="1:25" x14ac:dyDescent="0.2">
      <c r="A469" s="31"/>
      <c r="B469" s="31"/>
      <c r="C469" s="31"/>
      <c r="D469" s="31"/>
      <c r="E469" s="35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</row>
    <row r="470" spans="1:25" x14ac:dyDescent="0.2">
      <c r="A470" s="31"/>
      <c r="B470" s="31"/>
      <c r="C470" s="31"/>
      <c r="D470" s="31"/>
      <c r="E470" s="35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</row>
    <row r="471" spans="1:25" x14ac:dyDescent="0.2">
      <c r="A471" s="31"/>
      <c r="B471" s="31"/>
      <c r="C471" s="31"/>
      <c r="D471" s="31"/>
      <c r="E471" s="35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</row>
    <row r="472" spans="1:25" x14ac:dyDescent="0.2">
      <c r="A472" s="31"/>
      <c r="B472" s="31"/>
      <c r="C472" s="31"/>
      <c r="D472" s="31"/>
      <c r="E472" s="35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</row>
    <row r="473" spans="1:25" x14ac:dyDescent="0.2">
      <c r="A473" s="31"/>
      <c r="B473" s="31"/>
      <c r="C473" s="31"/>
      <c r="D473" s="31"/>
      <c r="E473" s="35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</row>
    <row r="474" spans="1:25" x14ac:dyDescent="0.2">
      <c r="A474" s="31"/>
      <c r="B474" s="31"/>
      <c r="C474" s="31"/>
      <c r="D474" s="31"/>
      <c r="E474" s="35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</row>
    <row r="475" spans="1:25" x14ac:dyDescent="0.2">
      <c r="A475" s="31"/>
      <c r="B475" s="31"/>
      <c r="C475" s="31"/>
      <c r="D475" s="31"/>
      <c r="E475" s="35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</row>
    <row r="476" spans="1:25" x14ac:dyDescent="0.2">
      <c r="A476" s="31"/>
      <c r="B476" s="31"/>
      <c r="C476" s="31"/>
      <c r="D476" s="31"/>
      <c r="E476" s="35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</row>
    <row r="477" spans="1:25" x14ac:dyDescent="0.2">
      <c r="A477" s="31"/>
      <c r="B477" s="31"/>
      <c r="C477" s="31"/>
      <c r="D477" s="31"/>
      <c r="E477" s="35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</row>
    <row r="478" spans="1:25" x14ac:dyDescent="0.2">
      <c r="A478" s="31"/>
      <c r="B478" s="31"/>
      <c r="C478" s="31"/>
      <c r="D478" s="31"/>
      <c r="E478" s="35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</row>
    <row r="479" spans="1:25" x14ac:dyDescent="0.2">
      <c r="A479" s="31"/>
      <c r="B479" s="31"/>
      <c r="C479" s="31"/>
      <c r="D479" s="31"/>
      <c r="E479" s="35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</row>
    <row r="480" spans="1:25" x14ac:dyDescent="0.2">
      <c r="A480" s="31"/>
      <c r="B480" s="31"/>
      <c r="C480" s="31"/>
      <c r="D480" s="31"/>
      <c r="E480" s="35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</row>
    <row r="481" spans="1:25" x14ac:dyDescent="0.2">
      <c r="A481" s="31"/>
      <c r="B481" s="31"/>
      <c r="C481" s="31"/>
      <c r="D481" s="31"/>
      <c r="E481" s="35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</row>
    <row r="482" spans="1:25" x14ac:dyDescent="0.2">
      <c r="A482" s="31"/>
      <c r="B482" s="31"/>
      <c r="C482" s="31"/>
      <c r="D482" s="31"/>
      <c r="E482" s="35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</row>
    <row r="483" spans="1:25" x14ac:dyDescent="0.2">
      <c r="A483" s="31"/>
      <c r="B483" s="31"/>
      <c r="C483" s="31"/>
      <c r="D483" s="31"/>
      <c r="E483" s="35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</row>
    <row r="484" spans="1:25" x14ac:dyDescent="0.2">
      <c r="A484" s="31"/>
      <c r="B484" s="31"/>
      <c r="C484" s="31"/>
      <c r="D484" s="31"/>
      <c r="E484" s="35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</row>
    <row r="485" spans="1:25" x14ac:dyDescent="0.2">
      <c r="A485" s="31"/>
      <c r="B485" s="31"/>
      <c r="C485" s="31"/>
      <c r="D485" s="31"/>
      <c r="E485" s="35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</row>
    <row r="486" spans="1:25" x14ac:dyDescent="0.2">
      <c r="A486" s="31"/>
      <c r="B486" s="31"/>
      <c r="C486" s="31"/>
      <c r="D486" s="31"/>
      <c r="E486" s="35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</row>
    <row r="487" spans="1:25" x14ac:dyDescent="0.2">
      <c r="A487" s="31"/>
      <c r="B487" s="31"/>
      <c r="C487" s="31"/>
      <c r="D487" s="31"/>
      <c r="E487" s="35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</row>
    <row r="488" spans="1:25" x14ac:dyDescent="0.2">
      <c r="A488" s="31"/>
      <c r="B488" s="31"/>
      <c r="C488" s="31"/>
      <c r="D488" s="31"/>
      <c r="E488" s="35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</row>
    <row r="489" spans="1:25" x14ac:dyDescent="0.2">
      <c r="A489" s="31"/>
      <c r="B489" s="31"/>
      <c r="C489" s="31"/>
      <c r="D489" s="31"/>
      <c r="E489" s="35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</row>
    <row r="490" spans="1:25" x14ac:dyDescent="0.2">
      <c r="A490" s="31"/>
      <c r="B490" s="31"/>
      <c r="C490" s="31"/>
      <c r="D490" s="31"/>
      <c r="E490" s="35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</row>
    <row r="491" spans="1:25" x14ac:dyDescent="0.2">
      <c r="A491" s="31"/>
      <c r="B491" s="31"/>
      <c r="C491" s="31"/>
      <c r="D491" s="31"/>
      <c r="E491" s="35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</row>
    <row r="492" spans="1:25" x14ac:dyDescent="0.2">
      <c r="A492" s="31"/>
      <c r="B492" s="31"/>
      <c r="C492" s="31"/>
      <c r="D492" s="31"/>
      <c r="E492" s="35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</row>
    <row r="493" spans="1:25" x14ac:dyDescent="0.2">
      <c r="A493" s="31"/>
      <c r="B493" s="31"/>
      <c r="C493" s="31"/>
      <c r="D493" s="31"/>
      <c r="E493" s="35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</row>
    <row r="494" spans="1:25" x14ac:dyDescent="0.2">
      <c r="A494" s="31"/>
      <c r="B494" s="31"/>
      <c r="C494" s="31"/>
      <c r="D494" s="31"/>
      <c r="E494" s="35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</row>
    <row r="495" spans="1:25" x14ac:dyDescent="0.2">
      <c r="A495" s="31"/>
      <c r="B495" s="31"/>
      <c r="C495" s="31"/>
      <c r="D495" s="31"/>
      <c r="E495" s="35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</row>
    <row r="496" spans="1:25" x14ac:dyDescent="0.2">
      <c r="A496" s="31"/>
      <c r="B496" s="31"/>
      <c r="C496" s="31"/>
      <c r="D496" s="31"/>
      <c r="E496" s="35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</row>
    <row r="497" spans="1:25" x14ac:dyDescent="0.2">
      <c r="A497" s="31"/>
      <c r="B497" s="31"/>
      <c r="C497" s="31"/>
      <c r="D497" s="31"/>
      <c r="E497" s="35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</row>
    <row r="498" spans="1:25" x14ac:dyDescent="0.2">
      <c r="A498" s="31"/>
      <c r="B498" s="31"/>
      <c r="C498" s="31"/>
      <c r="D498" s="31"/>
      <c r="E498" s="35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</row>
    <row r="499" spans="1:25" x14ac:dyDescent="0.2">
      <c r="A499" s="31"/>
      <c r="B499" s="31"/>
      <c r="C499" s="31"/>
      <c r="D499" s="31"/>
      <c r="E499" s="35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</row>
    <row r="500" spans="1:25" x14ac:dyDescent="0.2">
      <c r="A500" s="31"/>
      <c r="B500" s="31"/>
      <c r="C500" s="31"/>
      <c r="D500" s="31"/>
      <c r="E500" s="35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</row>
    <row r="501" spans="1:25" x14ac:dyDescent="0.2">
      <c r="A501" s="31"/>
      <c r="B501" s="31"/>
      <c r="C501" s="31"/>
      <c r="D501" s="31"/>
      <c r="E501" s="35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</row>
    <row r="502" spans="1:25" x14ac:dyDescent="0.2">
      <c r="A502" s="31"/>
      <c r="B502" s="31"/>
      <c r="C502" s="31"/>
      <c r="D502" s="31"/>
      <c r="E502" s="35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</row>
    <row r="503" spans="1:25" x14ac:dyDescent="0.2">
      <c r="A503" s="31"/>
      <c r="B503" s="31"/>
      <c r="C503" s="31"/>
      <c r="D503" s="31"/>
      <c r="E503" s="35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</row>
    <row r="504" spans="1:25" x14ac:dyDescent="0.2">
      <c r="A504" s="31"/>
      <c r="B504" s="31"/>
      <c r="C504" s="31"/>
      <c r="D504" s="31"/>
      <c r="E504" s="35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</row>
    <row r="505" spans="1:25" x14ac:dyDescent="0.2">
      <c r="A505" s="31"/>
      <c r="B505" s="31"/>
      <c r="C505" s="31"/>
      <c r="D505" s="31"/>
      <c r="E505" s="35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</row>
    <row r="506" spans="1:25" x14ac:dyDescent="0.2">
      <c r="A506" s="31"/>
      <c r="B506" s="31"/>
      <c r="C506" s="31"/>
      <c r="D506" s="31"/>
      <c r="E506" s="35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</row>
    <row r="507" spans="1:25" x14ac:dyDescent="0.2">
      <c r="A507" s="31"/>
      <c r="B507" s="31"/>
      <c r="C507" s="31"/>
      <c r="D507" s="31"/>
      <c r="E507" s="35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</row>
    <row r="508" spans="1:25" x14ac:dyDescent="0.2">
      <c r="A508" s="31"/>
      <c r="B508" s="31"/>
      <c r="C508" s="31"/>
      <c r="D508" s="31"/>
      <c r="E508" s="35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</row>
    <row r="509" spans="1:25" x14ac:dyDescent="0.2">
      <c r="A509" s="31"/>
      <c r="B509" s="31"/>
      <c r="C509" s="31"/>
      <c r="D509" s="31"/>
      <c r="E509" s="35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</row>
    <row r="510" spans="1:25" x14ac:dyDescent="0.2">
      <c r="A510" s="31"/>
      <c r="B510" s="31"/>
      <c r="C510" s="31"/>
      <c r="D510" s="31"/>
      <c r="E510" s="35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</row>
    <row r="511" spans="1:25" x14ac:dyDescent="0.2">
      <c r="A511" s="31"/>
      <c r="B511" s="31"/>
      <c r="C511" s="31"/>
      <c r="D511" s="31"/>
      <c r="E511" s="35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</row>
    <row r="512" spans="1:25" x14ac:dyDescent="0.2">
      <c r="A512" s="31"/>
      <c r="B512" s="31"/>
      <c r="C512" s="31"/>
      <c r="D512" s="31"/>
      <c r="E512" s="35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</row>
    <row r="513" spans="1:25" x14ac:dyDescent="0.2">
      <c r="A513" s="31"/>
      <c r="B513" s="31"/>
      <c r="C513" s="31"/>
      <c r="D513" s="31"/>
      <c r="E513" s="35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</row>
    <row r="514" spans="1:25" x14ac:dyDescent="0.2">
      <c r="A514" s="31"/>
      <c r="B514" s="31"/>
      <c r="C514" s="31"/>
      <c r="D514" s="31"/>
      <c r="E514" s="35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</row>
    <row r="515" spans="1:25" x14ac:dyDescent="0.2">
      <c r="A515" s="31"/>
      <c r="B515" s="31"/>
      <c r="C515" s="31"/>
      <c r="D515" s="31"/>
      <c r="E515" s="35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</row>
    <row r="516" spans="1:25" x14ac:dyDescent="0.2">
      <c r="A516" s="31"/>
      <c r="B516" s="31"/>
      <c r="C516" s="31"/>
      <c r="D516" s="31"/>
      <c r="E516" s="35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</row>
    <row r="517" spans="1:25" x14ac:dyDescent="0.2">
      <c r="A517" s="31"/>
      <c r="B517" s="31"/>
      <c r="C517" s="31"/>
      <c r="D517" s="31"/>
      <c r="E517" s="35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</row>
    <row r="518" spans="1:25" x14ac:dyDescent="0.2">
      <c r="A518" s="31"/>
      <c r="B518" s="31"/>
      <c r="C518" s="31"/>
      <c r="D518" s="31"/>
      <c r="E518" s="35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</row>
    <row r="519" spans="1:25" x14ac:dyDescent="0.2">
      <c r="A519" s="31"/>
      <c r="B519" s="31"/>
      <c r="C519" s="31"/>
      <c r="D519" s="31"/>
      <c r="E519" s="35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</row>
    <row r="520" spans="1:25" x14ac:dyDescent="0.2">
      <c r="A520" s="31"/>
      <c r="B520" s="31"/>
      <c r="C520" s="31"/>
      <c r="D520" s="31"/>
      <c r="E520" s="35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</row>
    <row r="521" spans="1:25" x14ac:dyDescent="0.2">
      <c r="A521" s="31"/>
      <c r="B521" s="31"/>
      <c r="C521" s="31"/>
      <c r="D521" s="31"/>
      <c r="E521" s="35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</row>
    <row r="522" spans="1:25" x14ac:dyDescent="0.2">
      <c r="A522" s="31"/>
      <c r="B522" s="31"/>
      <c r="C522" s="31"/>
      <c r="D522" s="31"/>
      <c r="E522" s="35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</row>
    <row r="523" spans="1:25" x14ac:dyDescent="0.2">
      <c r="A523" s="31"/>
      <c r="B523" s="31"/>
      <c r="C523" s="31"/>
      <c r="D523" s="31"/>
      <c r="E523" s="35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</row>
    <row r="524" spans="1:25" x14ac:dyDescent="0.2">
      <c r="A524" s="31"/>
      <c r="B524" s="31"/>
      <c r="C524" s="31"/>
      <c r="D524" s="31"/>
      <c r="E524" s="35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</row>
    <row r="525" spans="1:25" x14ac:dyDescent="0.2">
      <c r="A525" s="31"/>
      <c r="B525" s="31"/>
      <c r="C525" s="31"/>
      <c r="D525" s="31"/>
      <c r="E525" s="35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</row>
    <row r="526" spans="1:25" x14ac:dyDescent="0.2">
      <c r="A526" s="31"/>
      <c r="B526" s="31"/>
      <c r="C526" s="31"/>
      <c r="D526" s="31"/>
      <c r="E526" s="35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</row>
    <row r="527" spans="1:25" x14ac:dyDescent="0.2">
      <c r="A527" s="31"/>
      <c r="B527" s="31"/>
      <c r="C527" s="31"/>
      <c r="D527" s="31"/>
      <c r="E527" s="35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</row>
    <row r="528" spans="1:25" x14ac:dyDescent="0.2">
      <c r="A528" s="31"/>
      <c r="B528" s="31"/>
      <c r="C528" s="31"/>
      <c r="D528" s="31"/>
      <c r="E528" s="35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</row>
    <row r="529" spans="1:25" x14ac:dyDescent="0.2">
      <c r="A529" s="31"/>
      <c r="B529" s="31"/>
      <c r="C529" s="31"/>
      <c r="D529" s="31"/>
      <c r="E529" s="35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</row>
    <row r="530" spans="1:25" x14ac:dyDescent="0.2">
      <c r="A530" s="31"/>
      <c r="B530" s="31"/>
      <c r="C530" s="31"/>
      <c r="D530" s="31"/>
      <c r="E530" s="35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</row>
    <row r="531" spans="1:25" x14ac:dyDescent="0.2">
      <c r="A531" s="31"/>
      <c r="B531" s="31"/>
      <c r="C531" s="31"/>
      <c r="D531" s="31"/>
      <c r="E531" s="35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</row>
    <row r="532" spans="1:25" x14ac:dyDescent="0.2">
      <c r="A532" s="31"/>
      <c r="B532" s="31"/>
      <c r="C532" s="31"/>
      <c r="D532" s="31"/>
      <c r="E532" s="35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</row>
    <row r="533" spans="1:25" x14ac:dyDescent="0.2">
      <c r="A533" s="31"/>
      <c r="B533" s="31"/>
      <c r="C533" s="31"/>
      <c r="D533" s="31"/>
      <c r="E533" s="35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</row>
    <row r="534" spans="1:25" x14ac:dyDescent="0.2">
      <c r="A534" s="31"/>
      <c r="B534" s="31"/>
      <c r="C534" s="31"/>
      <c r="D534" s="31"/>
      <c r="E534" s="35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</row>
    <row r="535" spans="1:25" x14ac:dyDescent="0.2">
      <c r="A535" s="31"/>
      <c r="B535" s="31"/>
      <c r="C535" s="31"/>
      <c r="D535" s="31"/>
      <c r="E535" s="35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</row>
    <row r="536" spans="1:25" x14ac:dyDescent="0.2">
      <c r="A536" s="31"/>
      <c r="B536" s="31"/>
      <c r="C536" s="31"/>
      <c r="D536" s="31"/>
      <c r="E536" s="35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</row>
    <row r="537" spans="1:25" x14ac:dyDescent="0.2">
      <c r="A537" s="31"/>
      <c r="B537" s="31"/>
      <c r="C537" s="31"/>
      <c r="D537" s="31"/>
      <c r="E537" s="35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</row>
    <row r="538" spans="1:25" x14ac:dyDescent="0.2">
      <c r="A538" s="31"/>
      <c r="B538" s="31"/>
      <c r="C538" s="31"/>
      <c r="D538" s="31"/>
      <c r="E538" s="35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</row>
    <row r="539" spans="1:25" x14ac:dyDescent="0.2">
      <c r="A539" s="31"/>
      <c r="B539" s="31"/>
      <c r="C539" s="31"/>
      <c r="D539" s="31"/>
      <c r="E539" s="35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</row>
    <row r="540" spans="1:25" x14ac:dyDescent="0.2">
      <c r="A540" s="31"/>
      <c r="B540" s="31"/>
      <c r="C540" s="31"/>
      <c r="D540" s="31"/>
      <c r="E540" s="35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</row>
    <row r="541" spans="1:25" x14ac:dyDescent="0.2">
      <c r="A541" s="31"/>
      <c r="B541" s="31"/>
      <c r="C541" s="31"/>
      <c r="D541" s="31"/>
      <c r="E541" s="35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</row>
    <row r="542" spans="1:25" x14ac:dyDescent="0.2">
      <c r="A542" s="31"/>
      <c r="B542" s="31"/>
      <c r="C542" s="31"/>
      <c r="D542" s="31"/>
      <c r="E542" s="35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</row>
    <row r="543" spans="1:25" x14ac:dyDescent="0.2">
      <c r="A543" s="31"/>
      <c r="B543" s="31"/>
      <c r="C543" s="31"/>
      <c r="D543" s="31"/>
      <c r="E543" s="35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</row>
    <row r="544" spans="1:25" x14ac:dyDescent="0.2">
      <c r="A544" s="31"/>
      <c r="B544" s="31"/>
      <c r="C544" s="31"/>
      <c r="D544" s="31"/>
      <c r="E544" s="35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</row>
    <row r="545" spans="1:25" x14ac:dyDescent="0.2">
      <c r="A545" s="31"/>
      <c r="B545" s="31"/>
      <c r="C545" s="31"/>
      <c r="D545" s="31"/>
      <c r="E545" s="35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</row>
    <row r="546" spans="1:25" x14ac:dyDescent="0.2">
      <c r="A546" s="31"/>
      <c r="B546" s="31"/>
      <c r="C546" s="31"/>
      <c r="D546" s="31"/>
      <c r="E546" s="35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</row>
    <row r="547" spans="1:25" x14ac:dyDescent="0.2">
      <c r="A547" s="31"/>
      <c r="B547" s="31"/>
      <c r="C547" s="31"/>
      <c r="D547" s="31"/>
      <c r="E547" s="35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</row>
    <row r="548" spans="1:25" x14ac:dyDescent="0.2">
      <c r="A548" s="31"/>
      <c r="B548" s="31"/>
      <c r="C548" s="31"/>
      <c r="D548" s="31"/>
      <c r="E548" s="35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</row>
    <row r="549" spans="1:25" x14ac:dyDescent="0.2">
      <c r="A549" s="31"/>
      <c r="B549" s="31"/>
      <c r="C549" s="31"/>
      <c r="D549" s="31"/>
      <c r="E549" s="35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</row>
    <row r="550" spans="1:25" x14ac:dyDescent="0.2">
      <c r="A550" s="31"/>
      <c r="B550" s="31"/>
      <c r="C550" s="31"/>
      <c r="D550" s="31"/>
      <c r="E550" s="35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</row>
    <row r="551" spans="1:25" x14ac:dyDescent="0.2">
      <c r="A551" s="31"/>
      <c r="B551" s="31"/>
      <c r="C551" s="31"/>
      <c r="D551" s="31"/>
      <c r="E551" s="35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</row>
    <row r="552" spans="1:25" x14ac:dyDescent="0.2">
      <c r="A552" s="31"/>
      <c r="B552" s="31"/>
      <c r="C552" s="31"/>
      <c r="D552" s="31"/>
      <c r="E552" s="35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</row>
    <row r="553" spans="1:25" x14ac:dyDescent="0.2">
      <c r="A553" s="31"/>
      <c r="B553" s="31"/>
      <c r="C553" s="31"/>
      <c r="D553" s="31"/>
      <c r="E553" s="35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</row>
    <row r="554" spans="1:25" x14ac:dyDescent="0.2">
      <c r="A554" s="31"/>
      <c r="B554" s="31"/>
      <c r="C554" s="31"/>
      <c r="D554" s="31"/>
      <c r="E554" s="35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</row>
    <row r="555" spans="1:25" x14ac:dyDescent="0.2">
      <c r="A555" s="31"/>
      <c r="B555" s="31"/>
      <c r="C555" s="31"/>
      <c r="D555" s="31"/>
      <c r="E555" s="35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</row>
    <row r="556" spans="1:25" x14ac:dyDescent="0.2">
      <c r="A556" s="31"/>
      <c r="B556" s="31"/>
      <c r="C556" s="31"/>
      <c r="D556" s="31"/>
      <c r="E556" s="35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</row>
    <row r="557" spans="1:25" x14ac:dyDescent="0.2">
      <c r="A557" s="31"/>
      <c r="B557" s="31"/>
      <c r="C557" s="31"/>
      <c r="D557" s="31"/>
      <c r="E557" s="35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</row>
    <row r="558" spans="1:25" x14ac:dyDescent="0.2">
      <c r="A558" s="31"/>
      <c r="B558" s="31"/>
      <c r="C558" s="31"/>
      <c r="D558" s="31"/>
      <c r="E558" s="35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</row>
    <row r="559" spans="1:25" x14ac:dyDescent="0.2">
      <c r="A559" s="31"/>
      <c r="B559" s="31"/>
      <c r="C559" s="31"/>
      <c r="D559" s="31"/>
      <c r="E559" s="35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</row>
    <row r="560" spans="1:25" x14ac:dyDescent="0.2">
      <c r="A560" s="31"/>
      <c r="B560" s="31"/>
      <c r="C560" s="31"/>
      <c r="D560" s="31"/>
      <c r="E560" s="35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</row>
    <row r="561" spans="1:25" x14ac:dyDescent="0.2">
      <c r="A561" s="31"/>
      <c r="B561" s="31"/>
      <c r="C561" s="31"/>
      <c r="D561" s="31"/>
      <c r="E561" s="35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</row>
    <row r="562" spans="1:25" x14ac:dyDescent="0.2">
      <c r="A562" s="31"/>
      <c r="B562" s="31"/>
      <c r="C562" s="31"/>
      <c r="D562" s="31"/>
      <c r="E562" s="35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</row>
    <row r="563" spans="1:25" x14ac:dyDescent="0.2">
      <c r="A563" s="31"/>
      <c r="B563" s="31"/>
      <c r="C563" s="31"/>
      <c r="D563" s="31"/>
      <c r="E563" s="35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</row>
    <row r="564" spans="1:25" x14ac:dyDescent="0.2">
      <c r="A564" s="31"/>
      <c r="B564" s="31"/>
      <c r="C564" s="31"/>
      <c r="D564" s="31"/>
      <c r="E564" s="35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</row>
    <row r="565" spans="1:25" x14ac:dyDescent="0.2">
      <c r="A565" s="31"/>
      <c r="B565" s="31"/>
      <c r="C565" s="31"/>
      <c r="D565" s="31"/>
      <c r="E565" s="35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</row>
    <row r="566" spans="1:25" x14ac:dyDescent="0.2">
      <c r="A566" s="31"/>
      <c r="B566" s="31"/>
      <c r="C566" s="31"/>
      <c r="D566" s="31"/>
      <c r="E566" s="35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</row>
    <row r="567" spans="1:25" x14ac:dyDescent="0.2">
      <c r="A567" s="31"/>
      <c r="B567" s="31"/>
      <c r="C567" s="31"/>
      <c r="D567" s="31"/>
      <c r="E567" s="35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</row>
    <row r="568" spans="1:25" x14ac:dyDescent="0.2">
      <c r="A568" s="31"/>
      <c r="B568" s="31"/>
      <c r="C568" s="31"/>
      <c r="D568" s="31"/>
      <c r="E568" s="35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</row>
    <row r="569" spans="1:25" x14ac:dyDescent="0.2">
      <c r="A569" s="31"/>
      <c r="B569" s="31"/>
      <c r="C569" s="31"/>
      <c r="D569" s="31"/>
      <c r="E569" s="35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</row>
    <row r="570" spans="1:25" x14ac:dyDescent="0.2">
      <c r="A570" s="31"/>
      <c r="B570" s="31"/>
      <c r="C570" s="31"/>
      <c r="D570" s="31"/>
      <c r="E570" s="35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</row>
    <row r="571" spans="1:25" x14ac:dyDescent="0.2">
      <c r="A571" s="31"/>
      <c r="B571" s="31"/>
      <c r="C571" s="31"/>
      <c r="D571" s="31"/>
      <c r="E571" s="35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</row>
    <row r="572" spans="1:25" x14ac:dyDescent="0.2">
      <c r="A572" s="31"/>
      <c r="B572" s="31"/>
      <c r="C572" s="31"/>
      <c r="D572" s="31"/>
      <c r="E572" s="35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</row>
    <row r="573" spans="1:25" x14ac:dyDescent="0.2">
      <c r="A573" s="31"/>
      <c r="B573" s="31"/>
      <c r="C573" s="31"/>
      <c r="D573" s="31"/>
      <c r="E573" s="35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</row>
    <row r="574" spans="1:25" x14ac:dyDescent="0.2">
      <c r="A574" s="31"/>
      <c r="B574" s="31"/>
      <c r="C574" s="31"/>
      <c r="D574" s="31"/>
      <c r="E574" s="35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</row>
    <row r="575" spans="1:25" x14ac:dyDescent="0.2">
      <c r="A575" s="31"/>
      <c r="B575" s="31"/>
      <c r="C575" s="31"/>
      <c r="D575" s="31"/>
      <c r="E575" s="35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</row>
    <row r="576" spans="1:25" x14ac:dyDescent="0.2">
      <c r="A576" s="31"/>
      <c r="B576" s="31"/>
      <c r="C576" s="31"/>
      <c r="D576" s="31"/>
      <c r="E576" s="35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</row>
    <row r="577" spans="1:25" x14ac:dyDescent="0.2">
      <c r="A577" s="31"/>
      <c r="B577" s="31"/>
      <c r="C577" s="31"/>
      <c r="D577" s="31"/>
      <c r="E577" s="35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</row>
    <row r="578" spans="1:25" x14ac:dyDescent="0.2">
      <c r="A578" s="31"/>
      <c r="B578" s="31"/>
      <c r="C578" s="31"/>
      <c r="D578" s="31"/>
      <c r="E578" s="35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</row>
    <row r="579" spans="1:25" x14ac:dyDescent="0.2">
      <c r="A579" s="31"/>
      <c r="B579" s="31"/>
      <c r="C579" s="31"/>
      <c r="D579" s="31"/>
      <c r="E579" s="35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</row>
    <row r="580" spans="1:25" x14ac:dyDescent="0.2">
      <c r="A580" s="31"/>
      <c r="B580" s="31"/>
      <c r="C580" s="31"/>
      <c r="D580" s="31"/>
      <c r="E580" s="35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</row>
    <row r="581" spans="1:25" x14ac:dyDescent="0.2">
      <c r="A581" s="31"/>
      <c r="B581" s="31"/>
      <c r="C581" s="31"/>
      <c r="D581" s="31"/>
      <c r="E581" s="35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</row>
    <row r="582" spans="1:25" x14ac:dyDescent="0.2">
      <c r="A582" s="31"/>
      <c r="B582" s="31"/>
      <c r="C582" s="31"/>
      <c r="D582" s="31"/>
      <c r="E582" s="35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</row>
    <row r="583" spans="1:25" x14ac:dyDescent="0.2">
      <c r="A583" s="31"/>
      <c r="B583" s="31"/>
      <c r="C583" s="31"/>
      <c r="D583" s="31"/>
      <c r="E583" s="35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</row>
    <row r="584" spans="1:25" x14ac:dyDescent="0.2">
      <c r="A584" s="31"/>
      <c r="B584" s="31"/>
      <c r="C584" s="31"/>
      <c r="D584" s="31"/>
      <c r="E584" s="35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</row>
    <row r="585" spans="1:25" x14ac:dyDescent="0.2">
      <c r="A585" s="31"/>
      <c r="B585" s="31"/>
      <c r="C585" s="31"/>
      <c r="D585" s="31"/>
      <c r="E585" s="35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</row>
    <row r="586" spans="1:25" x14ac:dyDescent="0.2">
      <c r="A586" s="31"/>
      <c r="B586" s="31"/>
      <c r="C586" s="31"/>
      <c r="D586" s="31"/>
      <c r="E586" s="35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</row>
    <row r="587" spans="1:25" x14ac:dyDescent="0.2">
      <c r="A587" s="31"/>
      <c r="B587" s="31"/>
      <c r="C587" s="31"/>
      <c r="D587" s="31"/>
      <c r="E587" s="35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</row>
    <row r="588" spans="1:25" x14ac:dyDescent="0.2">
      <c r="A588" s="31"/>
      <c r="B588" s="31"/>
      <c r="C588" s="31"/>
      <c r="D588" s="31"/>
      <c r="E588" s="35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</row>
    <row r="589" spans="1:25" x14ac:dyDescent="0.2">
      <c r="A589" s="31"/>
      <c r="B589" s="31"/>
      <c r="C589" s="31"/>
      <c r="D589" s="31"/>
      <c r="E589" s="35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</row>
    <row r="590" spans="1:25" x14ac:dyDescent="0.2">
      <c r="A590" s="31"/>
      <c r="B590" s="31"/>
      <c r="C590" s="31"/>
      <c r="D590" s="31"/>
      <c r="E590" s="35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</row>
    <row r="591" spans="1:25" x14ac:dyDescent="0.2">
      <c r="A591" s="31"/>
      <c r="B591" s="31"/>
      <c r="C591" s="31"/>
      <c r="D591" s="31"/>
      <c r="E591" s="35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</row>
    <row r="592" spans="1:25" x14ac:dyDescent="0.2">
      <c r="A592" s="31"/>
      <c r="B592" s="31"/>
      <c r="C592" s="31"/>
      <c r="D592" s="31"/>
      <c r="E592" s="35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</row>
    <row r="593" spans="1:25" x14ac:dyDescent="0.2">
      <c r="A593" s="31"/>
      <c r="B593" s="31"/>
      <c r="C593" s="31"/>
      <c r="D593" s="31"/>
      <c r="E593" s="35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</row>
    <row r="594" spans="1:25" x14ac:dyDescent="0.2">
      <c r="A594" s="31"/>
      <c r="B594" s="31"/>
      <c r="C594" s="31"/>
      <c r="D594" s="31"/>
      <c r="E594" s="35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</row>
    <row r="595" spans="1:25" x14ac:dyDescent="0.2">
      <c r="A595" s="31"/>
      <c r="B595" s="31"/>
      <c r="C595" s="31"/>
      <c r="D595" s="31"/>
      <c r="E595" s="35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</row>
    <row r="596" spans="1:25" x14ac:dyDescent="0.2">
      <c r="A596" s="31"/>
      <c r="B596" s="31"/>
      <c r="C596" s="31"/>
      <c r="D596" s="31"/>
      <c r="E596" s="35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</row>
    <row r="597" spans="1:25" x14ac:dyDescent="0.2">
      <c r="A597" s="31"/>
      <c r="B597" s="31"/>
      <c r="C597" s="31"/>
      <c r="D597" s="31"/>
      <c r="E597" s="35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</row>
    <row r="598" spans="1:25" x14ac:dyDescent="0.2">
      <c r="A598" s="31"/>
      <c r="B598" s="31"/>
      <c r="C598" s="31"/>
      <c r="D598" s="31"/>
      <c r="E598" s="35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</row>
    <row r="599" spans="1:25" x14ac:dyDescent="0.2">
      <c r="A599" s="31"/>
      <c r="B599" s="31"/>
      <c r="C599" s="31"/>
      <c r="D599" s="31"/>
      <c r="E599" s="35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</row>
    <row r="600" spans="1:25" x14ac:dyDescent="0.2">
      <c r="A600" s="31"/>
      <c r="B600" s="31"/>
      <c r="C600" s="31"/>
      <c r="D600" s="31"/>
      <c r="E600" s="35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</row>
    <row r="601" spans="1:25" x14ac:dyDescent="0.2">
      <c r="A601" s="31"/>
      <c r="B601" s="31"/>
      <c r="C601" s="31"/>
      <c r="D601" s="31"/>
      <c r="E601" s="35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</row>
    <row r="602" spans="1:25" x14ac:dyDescent="0.2">
      <c r="A602" s="31"/>
      <c r="B602" s="31"/>
      <c r="C602" s="31"/>
      <c r="D602" s="31"/>
      <c r="E602" s="35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</row>
    <row r="603" spans="1:25" x14ac:dyDescent="0.2">
      <c r="A603" s="31"/>
      <c r="B603" s="31"/>
      <c r="C603" s="31"/>
      <c r="D603" s="31"/>
      <c r="E603" s="35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</row>
    <row r="604" spans="1:25" x14ac:dyDescent="0.2">
      <c r="A604" s="31"/>
      <c r="B604" s="31"/>
      <c r="C604" s="31"/>
      <c r="D604" s="31"/>
      <c r="E604" s="35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</row>
    <row r="605" spans="1:25" x14ac:dyDescent="0.2">
      <c r="A605" s="31"/>
      <c r="B605" s="31"/>
      <c r="C605" s="31"/>
      <c r="D605" s="31"/>
      <c r="E605" s="35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</row>
    <row r="606" spans="1:25" x14ac:dyDescent="0.2">
      <c r="A606" s="31"/>
      <c r="B606" s="31"/>
      <c r="C606" s="31"/>
      <c r="D606" s="31"/>
      <c r="E606" s="35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</row>
    <row r="607" spans="1:25" x14ac:dyDescent="0.2">
      <c r="A607" s="31"/>
      <c r="B607" s="31"/>
      <c r="C607" s="31"/>
      <c r="D607" s="31"/>
      <c r="E607" s="35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</row>
    <row r="608" spans="1:25" x14ac:dyDescent="0.2">
      <c r="A608" s="31"/>
      <c r="B608" s="31"/>
      <c r="C608" s="31"/>
      <c r="D608" s="31"/>
      <c r="E608" s="35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</row>
    <row r="609" spans="1:25" x14ac:dyDescent="0.2">
      <c r="A609" s="31"/>
      <c r="B609" s="31"/>
      <c r="C609" s="31"/>
      <c r="D609" s="31"/>
      <c r="E609" s="35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</row>
    <row r="610" spans="1:25" x14ac:dyDescent="0.2">
      <c r="A610" s="31"/>
      <c r="B610" s="31"/>
      <c r="C610" s="31"/>
      <c r="D610" s="31"/>
      <c r="E610" s="35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</row>
    <row r="611" spans="1:25" x14ac:dyDescent="0.2">
      <c r="A611" s="31"/>
      <c r="B611" s="31"/>
      <c r="C611" s="31"/>
      <c r="D611" s="31"/>
      <c r="E611" s="35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</row>
    <row r="612" spans="1:25" x14ac:dyDescent="0.2">
      <c r="A612" s="31"/>
      <c r="B612" s="31"/>
      <c r="C612" s="31"/>
      <c r="D612" s="31"/>
      <c r="E612" s="35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</row>
    <row r="613" spans="1:25" x14ac:dyDescent="0.2">
      <c r="A613" s="31"/>
      <c r="B613" s="31"/>
      <c r="C613" s="31"/>
      <c r="D613" s="31"/>
      <c r="E613" s="35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</row>
    <row r="614" spans="1:25" x14ac:dyDescent="0.2">
      <c r="A614" s="31"/>
      <c r="B614" s="31"/>
      <c r="C614" s="31"/>
      <c r="D614" s="31"/>
      <c r="E614" s="35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</row>
    <row r="615" spans="1:25" x14ac:dyDescent="0.2">
      <c r="A615" s="31"/>
      <c r="B615" s="31"/>
      <c r="C615" s="31"/>
      <c r="D615" s="31"/>
      <c r="E615" s="35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</row>
    <row r="616" spans="1:25" x14ac:dyDescent="0.2">
      <c r="A616" s="31"/>
      <c r="B616" s="31"/>
      <c r="C616" s="31"/>
      <c r="D616" s="31"/>
      <c r="E616" s="35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</row>
    <row r="617" spans="1:25" x14ac:dyDescent="0.2">
      <c r="A617" s="31"/>
      <c r="B617" s="31"/>
      <c r="C617" s="31"/>
      <c r="D617" s="31"/>
      <c r="E617" s="35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</row>
    <row r="618" spans="1:25" x14ac:dyDescent="0.2">
      <c r="A618" s="31"/>
      <c r="B618" s="31"/>
      <c r="C618" s="31"/>
      <c r="D618" s="31"/>
      <c r="E618" s="35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</row>
    <row r="619" spans="1:25" x14ac:dyDescent="0.2">
      <c r="A619" s="31"/>
      <c r="B619" s="31"/>
      <c r="C619" s="31"/>
      <c r="D619" s="31"/>
      <c r="E619" s="35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</row>
    <row r="620" spans="1:25" x14ac:dyDescent="0.2">
      <c r="A620" s="31"/>
      <c r="B620" s="31"/>
      <c r="C620" s="31"/>
      <c r="D620" s="31"/>
      <c r="E620" s="35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</row>
    <row r="621" spans="1:25" x14ac:dyDescent="0.2">
      <c r="A621" s="31"/>
      <c r="B621" s="31"/>
      <c r="C621" s="31"/>
      <c r="D621" s="31"/>
      <c r="E621" s="35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</row>
    <row r="622" spans="1:25" x14ac:dyDescent="0.2">
      <c r="A622" s="31"/>
      <c r="B622" s="31"/>
      <c r="C622" s="31"/>
      <c r="D622" s="31"/>
      <c r="E622" s="35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</row>
    <row r="623" spans="1:25" x14ac:dyDescent="0.2">
      <c r="A623" s="31"/>
      <c r="B623" s="31"/>
      <c r="C623" s="31"/>
      <c r="D623" s="31"/>
      <c r="E623" s="35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</row>
    <row r="624" spans="1:25" x14ac:dyDescent="0.2">
      <c r="A624" s="31"/>
      <c r="B624" s="31"/>
      <c r="C624" s="31"/>
      <c r="D624" s="31"/>
      <c r="E624" s="35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</row>
    <row r="625" spans="1:25" x14ac:dyDescent="0.2">
      <c r="A625" s="31"/>
      <c r="B625" s="31"/>
      <c r="C625" s="31"/>
      <c r="D625" s="31"/>
      <c r="E625" s="35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</row>
    <row r="626" spans="1:25" x14ac:dyDescent="0.2">
      <c r="A626" s="31"/>
      <c r="B626" s="31"/>
      <c r="C626" s="31"/>
      <c r="D626" s="31"/>
      <c r="E626" s="35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</row>
    <row r="627" spans="1:25" x14ac:dyDescent="0.2">
      <c r="A627" s="31"/>
      <c r="B627" s="31"/>
      <c r="C627" s="31"/>
      <c r="D627" s="31"/>
      <c r="E627" s="35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</row>
    <row r="628" spans="1:25" x14ac:dyDescent="0.2">
      <c r="A628" s="31"/>
      <c r="B628" s="31"/>
      <c r="C628" s="31"/>
      <c r="D628" s="31"/>
      <c r="E628" s="35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</row>
    <row r="629" spans="1:25" x14ac:dyDescent="0.2">
      <c r="A629" s="31"/>
      <c r="B629" s="31"/>
      <c r="C629" s="31"/>
      <c r="D629" s="31"/>
      <c r="E629" s="35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</row>
    <row r="630" spans="1:25" x14ac:dyDescent="0.2">
      <c r="A630" s="31"/>
      <c r="B630" s="31"/>
      <c r="C630" s="31"/>
      <c r="D630" s="31"/>
      <c r="E630" s="35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</row>
    <row r="631" spans="1:25" x14ac:dyDescent="0.2">
      <c r="A631" s="31"/>
      <c r="B631" s="31"/>
      <c r="C631" s="31"/>
      <c r="D631" s="31"/>
      <c r="E631" s="35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</row>
    <row r="632" spans="1:25" x14ac:dyDescent="0.2">
      <c r="A632" s="31"/>
      <c r="B632" s="31"/>
      <c r="C632" s="31"/>
      <c r="D632" s="31"/>
      <c r="E632" s="35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</row>
    <row r="633" spans="1:25" x14ac:dyDescent="0.2">
      <c r="A633" s="31"/>
      <c r="B633" s="31"/>
      <c r="C633" s="31"/>
      <c r="D633" s="31"/>
      <c r="E633" s="35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</row>
    <row r="634" spans="1:25" x14ac:dyDescent="0.2">
      <c r="A634" s="31"/>
      <c r="B634" s="31"/>
      <c r="C634" s="31"/>
      <c r="D634" s="31"/>
      <c r="E634" s="35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</row>
    <row r="635" spans="1:25" x14ac:dyDescent="0.2">
      <c r="A635" s="31"/>
      <c r="B635" s="31"/>
      <c r="C635" s="31"/>
      <c r="D635" s="31"/>
      <c r="E635" s="35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</row>
    <row r="636" spans="1:25" x14ac:dyDescent="0.2">
      <c r="A636" s="31"/>
      <c r="B636" s="31"/>
      <c r="C636" s="31"/>
      <c r="D636" s="31"/>
      <c r="E636" s="35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</row>
    <row r="637" spans="1:25" x14ac:dyDescent="0.2">
      <c r="A637" s="31"/>
      <c r="B637" s="31"/>
      <c r="C637" s="31"/>
      <c r="D637" s="31"/>
      <c r="E637" s="35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</row>
    <row r="638" spans="1:25" x14ac:dyDescent="0.2">
      <c r="A638" s="31"/>
      <c r="B638" s="31"/>
      <c r="C638" s="31"/>
      <c r="D638" s="31"/>
      <c r="E638" s="35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</row>
    <row r="639" spans="1:25" x14ac:dyDescent="0.2">
      <c r="A639" s="31"/>
      <c r="B639" s="31"/>
      <c r="C639" s="31"/>
      <c r="D639" s="31"/>
      <c r="E639" s="35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</row>
    <row r="640" spans="1:25" x14ac:dyDescent="0.2">
      <c r="A640" s="31"/>
      <c r="B640" s="31"/>
      <c r="C640" s="31"/>
      <c r="D640" s="31"/>
      <c r="E640" s="35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</row>
    <row r="641" spans="1:25" x14ac:dyDescent="0.2">
      <c r="A641" s="31"/>
      <c r="B641" s="31"/>
      <c r="C641" s="31"/>
      <c r="D641" s="31"/>
      <c r="E641" s="35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</row>
    <row r="642" spans="1:25" x14ac:dyDescent="0.2">
      <c r="A642" s="31"/>
      <c r="B642" s="31"/>
      <c r="C642" s="31"/>
      <c r="D642" s="31"/>
      <c r="E642" s="35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</row>
    <row r="643" spans="1:25" x14ac:dyDescent="0.2">
      <c r="A643" s="31"/>
      <c r="B643" s="31"/>
      <c r="C643" s="31"/>
      <c r="D643" s="31"/>
      <c r="E643" s="35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</row>
    <row r="644" spans="1:25" x14ac:dyDescent="0.2">
      <c r="A644" s="31"/>
      <c r="B644" s="31"/>
      <c r="C644" s="31"/>
      <c r="D644" s="31"/>
      <c r="E644" s="35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</row>
    <row r="645" spans="1:25" x14ac:dyDescent="0.2">
      <c r="A645" s="31"/>
      <c r="B645" s="31"/>
      <c r="C645" s="31"/>
      <c r="D645" s="31"/>
      <c r="E645" s="35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</row>
    <row r="646" spans="1:25" x14ac:dyDescent="0.2">
      <c r="A646" s="31"/>
      <c r="B646" s="31"/>
      <c r="C646" s="31"/>
      <c r="D646" s="31"/>
      <c r="E646" s="35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</row>
    <row r="647" spans="1:25" x14ac:dyDescent="0.2">
      <c r="A647" s="31"/>
      <c r="B647" s="31"/>
      <c r="C647" s="31"/>
      <c r="D647" s="31"/>
      <c r="E647" s="35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</row>
    <row r="648" spans="1:25" x14ac:dyDescent="0.2">
      <c r="A648" s="31"/>
      <c r="B648" s="31"/>
      <c r="C648" s="31"/>
      <c r="D648" s="31"/>
      <c r="E648" s="35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</row>
    <row r="649" spans="1:25" x14ac:dyDescent="0.2">
      <c r="A649" s="31"/>
      <c r="B649" s="31"/>
      <c r="C649" s="31"/>
      <c r="D649" s="31"/>
      <c r="E649" s="35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</row>
    <row r="650" spans="1:25" x14ac:dyDescent="0.2">
      <c r="A650" s="31"/>
      <c r="B650" s="31"/>
      <c r="C650" s="31"/>
      <c r="D650" s="31"/>
      <c r="E650" s="35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</row>
    <row r="651" spans="1:25" x14ac:dyDescent="0.2">
      <c r="A651" s="31"/>
      <c r="B651" s="31"/>
      <c r="C651" s="31"/>
      <c r="D651" s="31"/>
      <c r="E651" s="35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</row>
    <row r="652" spans="1:25" x14ac:dyDescent="0.2">
      <c r="A652" s="31"/>
      <c r="B652" s="31"/>
      <c r="C652" s="31"/>
      <c r="D652" s="31"/>
      <c r="E652" s="35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</row>
    <row r="653" spans="1:25" x14ac:dyDescent="0.2">
      <c r="A653" s="31"/>
      <c r="B653" s="31"/>
      <c r="C653" s="31"/>
      <c r="D653" s="31"/>
      <c r="E653" s="35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</row>
    <row r="654" spans="1:25" x14ac:dyDescent="0.2">
      <c r="A654" s="31"/>
      <c r="B654" s="31"/>
      <c r="C654" s="31"/>
      <c r="D654" s="31"/>
      <c r="E654" s="35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</row>
    <row r="655" spans="1:25" x14ac:dyDescent="0.2">
      <c r="A655" s="31"/>
      <c r="B655" s="31"/>
      <c r="C655" s="31"/>
      <c r="D655" s="31"/>
      <c r="E655" s="35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</row>
    <row r="656" spans="1:25" x14ac:dyDescent="0.2">
      <c r="A656" s="31"/>
      <c r="B656" s="31"/>
      <c r="C656" s="31"/>
      <c r="D656" s="31"/>
      <c r="E656" s="35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</row>
    <row r="657" spans="1:25" x14ac:dyDescent="0.2">
      <c r="A657" s="31"/>
      <c r="B657" s="31"/>
      <c r="C657" s="31"/>
      <c r="D657" s="31"/>
      <c r="E657" s="35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</row>
    <row r="658" spans="1:25" x14ac:dyDescent="0.2">
      <c r="A658" s="31"/>
      <c r="B658" s="31"/>
      <c r="C658" s="31"/>
      <c r="D658" s="31"/>
      <c r="E658" s="35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</row>
    <row r="659" spans="1:25" x14ac:dyDescent="0.2">
      <c r="A659" s="31"/>
      <c r="B659" s="31"/>
      <c r="C659" s="31"/>
      <c r="D659" s="31"/>
      <c r="E659" s="35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</row>
    <row r="660" spans="1:25" x14ac:dyDescent="0.2">
      <c r="A660" s="31"/>
      <c r="B660" s="31"/>
      <c r="C660" s="31"/>
      <c r="D660" s="31"/>
      <c r="E660" s="35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</row>
    <row r="661" spans="1:25" x14ac:dyDescent="0.2">
      <c r="A661" s="31"/>
      <c r="B661" s="31"/>
      <c r="C661" s="31"/>
      <c r="D661" s="31"/>
      <c r="E661" s="35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</row>
    <row r="662" spans="1:25" x14ac:dyDescent="0.2">
      <c r="A662" s="31"/>
      <c r="B662" s="31"/>
      <c r="C662" s="31"/>
      <c r="D662" s="31"/>
      <c r="E662" s="35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</row>
    <row r="663" spans="1:25" x14ac:dyDescent="0.2">
      <c r="A663" s="31"/>
      <c r="B663" s="31"/>
      <c r="C663" s="31"/>
      <c r="D663" s="31"/>
      <c r="E663" s="35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</row>
    <row r="664" spans="1:25" x14ac:dyDescent="0.2">
      <c r="A664" s="31"/>
      <c r="B664" s="31"/>
      <c r="C664" s="31"/>
      <c r="D664" s="31"/>
      <c r="E664" s="35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</row>
    <row r="665" spans="1:25" x14ac:dyDescent="0.2">
      <c r="A665" s="31"/>
      <c r="B665" s="31"/>
      <c r="C665" s="31"/>
      <c r="D665" s="31"/>
      <c r="E665" s="35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</row>
    <row r="666" spans="1:25" x14ac:dyDescent="0.2">
      <c r="A666" s="31"/>
      <c r="B666" s="31"/>
      <c r="C666" s="31"/>
      <c r="D666" s="31"/>
      <c r="E666" s="35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</row>
    <row r="667" spans="1:25" x14ac:dyDescent="0.2">
      <c r="A667" s="31"/>
      <c r="B667" s="31"/>
      <c r="C667" s="31"/>
      <c r="D667" s="31"/>
      <c r="E667" s="35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</row>
    <row r="668" spans="1:25" x14ac:dyDescent="0.2">
      <c r="A668" s="31"/>
      <c r="B668" s="31"/>
      <c r="C668" s="31"/>
      <c r="D668" s="31"/>
      <c r="E668" s="35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</row>
    <row r="669" spans="1:25" x14ac:dyDescent="0.2">
      <c r="A669" s="31"/>
      <c r="B669" s="31"/>
      <c r="C669" s="31"/>
      <c r="D669" s="31"/>
      <c r="E669" s="35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</row>
    <row r="670" spans="1:25" x14ac:dyDescent="0.2">
      <c r="A670" s="31"/>
      <c r="B670" s="31"/>
      <c r="C670" s="31"/>
      <c r="D670" s="31"/>
      <c r="E670" s="35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</row>
    <row r="671" spans="1:25" x14ac:dyDescent="0.2">
      <c r="A671" s="31"/>
      <c r="B671" s="31"/>
      <c r="C671" s="31"/>
      <c r="D671" s="31"/>
      <c r="E671" s="35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</row>
    <row r="672" spans="1:25" x14ac:dyDescent="0.2">
      <c r="A672" s="31"/>
      <c r="B672" s="31"/>
      <c r="C672" s="31"/>
      <c r="D672" s="31"/>
      <c r="E672" s="35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</row>
    <row r="673" spans="1:25" x14ac:dyDescent="0.2">
      <c r="A673" s="31"/>
      <c r="B673" s="31"/>
      <c r="C673" s="31"/>
      <c r="D673" s="31"/>
      <c r="E673" s="35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</row>
    <row r="674" spans="1:25" x14ac:dyDescent="0.2">
      <c r="A674" s="31"/>
      <c r="B674" s="31"/>
      <c r="C674" s="31"/>
      <c r="D674" s="31"/>
      <c r="E674" s="35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</row>
    <row r="675" spans="1:25" x14ac:dyDescent="0.2">
      <c r="A675" s="31"/>
      <c r="B675" s="31"/>
      <c r="C675" s="31"/>
      <c r="D675" s="31"/>
      <c r="E675" s="35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</row>
    <row r="676" spans="1:25" x14ac:dyDescent="0.2">
      <c r="A676" s="31"/>
      <c r="B676" s="31"/>
      <c r="C676" s="31"/>
      <c r="D676" s="31"/>
      <c r="E676" s="35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</row>
    <row r="677" spans="1:25" x14ac:dyDescent="0.2">
      <c r="A677" s="31"/>
      <c r="B677" s="31"/>
      <c r="C677" s="31"/>
      <c r="D677" s="31"/>
      <c r="E677" s="35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</row>
    <row r="678" spans="1:25" x14ac:dyDescent="0.2">
      <c r="A678" s="31"/>
      <c r="B678" s="31"/>
      <c r="C678" s="31"/>
      <c r="D678" s="31"/>
      <c r="E678" s="35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</row>
    <row r="679" spans="1:25" x14ac:dyDescent="0.2">
      <c r="A679" s="31"/>
      <c r="B679" s="31"/>
      <c r="C679" s="31"/>
      <c r="D679" s="31"/>
      <c r="E679" s="35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</row>
    <row r="680" spans="1:25" x14ac:dyDescent="0.2">
      <c r="A680" s="31"/>
      <c r="B680" s="31"/>
      <c r="C680" s="31"/>
      <c r="D680" s="31"/>
      <c r="E680" s="35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</row>
    <row r="681" spans="1:25" x14ac:dyDescent="0.2">
      <c r="A681" s="31"/>
      <c r="B681" s="31"/>
      <c r="C681" s="31"/>
      <c r="D681" s="31"/>
      <c r="E681" s="35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</row>
    <row r="682" spans="1:25" x14ac:dyDescent="0.2">
      <c r="A682" s="31"/>
      <c r="B682" s="31"/>
      <c r="C682" s="31"/>
      <c r="D682" s="31"/>
      <c r="E682" s="35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</row>
    <row r="683" spans="1:25" x14ac:dyDescent="0.2">
      <c r="A683" s="31"/>
      <c r="B683" s="31"/>
      <c r="C683" s="31"/>
      <c r="D683" s="31"/>
      <c r="E683" s="35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</row>
    <row r="684" spans="1:25" x14ac:dyDescent="0.2">
      <c r="A684" s="31"/>
      <c r="B684" s="31"/>
      <c r="C684" s="31"/>
      <c r="D684" s="31"/>
      <c r="E684" s="35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</row>
    <row r="685" spans="1:25" x14ac:dyDescent="0.2">
      <c r="A685" s="31"/>
      <c r="B685" s="31"/>
      <c r="C685" s="31"/>
      <c r="D685" s="31"/>
      <c r="E685" s="35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</row>
    <row r="686" spans="1:25" x14ac:dyDescent="0.2">
      <c r="A686" s="31"/>
      <c r="B686" s="31"/>
      <c r="C686" s="31"/>
      <c r="D686" s="31"/>
      <c r="E686" s="35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</row>
    <row r="687" spans="1:25" x14ac:dyDescent="0.2">
      <c r="A687" s="31"/>
      <c r="B687" s="31"/>
      <c r="C687" s="31"/>
      <c r="D687" s="31"/>
      <c r="E687" s="35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</row>
    <row r="688" spans="1:25" x14ac:dyDescent="0.2">
      <c r="A688" s="31"/>
      <c r="B688" s="31"/>
      <c r="C688" s="31"/>
      <c r="D688" s="31"/>
      <c r="E688" s="35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</row>
    <row r="689" spans="1:25" x14ac:dyDescent="0.2">
      <c r="A689" s="31"/>
      <c r="B689" s="31"/>
      <c r="C689" s="31"/>
      <c r="D689" s="31"/>
      <c r="E689" s="35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</row>
    <row r="690" spans="1:25" x14ac:dyDescent="0.2">
      <c r="A690" s="31"/>
      <c r="B690" s="31"/>
      <c r="C690" s="31"/>
      <c r="D690" s="31"/>
      <c r="E690" s="35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</row>
    <row r="691" spans="1:25" x14ac:dyDescent="0.2">
      <c r="A691" s="31"/>
      <c r="B691" s="31"/>
      <c r="C691" s="31"/>
      <c r="D691" s="31"/>
      <c r="E691" s="35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</row>
    <row r="692" spans="1:25" x14ac:dyDescent="0.2">
      <c r="A692" s="31"/>
      <c r="B692" s="31"/>
      <c r="C692" s="31"/>
      <c r="D692" s="31"/>
      <c r="E692" s="35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</row>
    <row r="693" spans="1:25" x14ac:dyDescent="0.2">
      <c r="A693" s="31"/>
      <c r="B693" s="31"/>
      <c r="C693" s="31"/>
      <c r="D693" s="31"/>
      <c r="E693" s="35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</row>
    <row r="694" spans="1:25" x14ac:dyDescent="0.2">
      <c r="A694" s="31"/>
      <c r="B694" s="31"/>
      <c r="C694" s="31"/>
      <c r="D694" s="31"/>
      <c r="E694" s="35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</row>
    <row r="695" spans="1:25" x14ac:dyDescent="0.2">
      <c r="A695" s="31"/>
      <c r="B695" s="31"/>
      <c r="C695" s="31"/>
      <c r="D695" s="31"/>
      <c r="E695" s="35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</row>
    <row r="696" spans="1:25" x14ac:dyDescent="0.2">
      <c r="A696" s="31"/>
      <c r="B696" s="31"/>
      <c r="C696" s="31"/>
      <c r="D696" s="31"/>
      <c r="E696" s="35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</row>
    <row r="697" spans="1:25" x14ac:dyDescent="0.2">
      <c r="A697" s="31"/>
      <c r="B697" s="31"/>
      <c r="C697" s="31"/>
      <c r="D697" s="31"/>
      <c r="E697" s="35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</row>
    <row r="698" spans="1:25" x14ac:dyDescent="0.2">
      <c r="A698" s="31"/>
      <c r="B698" s="31"/>
      <c r="C698" s="31"/>
      <c r="D698" s="31"/>
      <c r="E698" s="35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</row>
    <row r="699" spans="1:25" x14ac:dyDescent="0.2">
      <c r="A699" s="31"/>
      <c r="B699" s="31"/>
      <c r="C699" s="31"/>
      <c r="D699" s="31"/>
      <c r="E699" s="35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</row>
    <row r="700" spans="1:25" x14ac:dyDescent="0.2">
      <c r="A700" s="31"/>
      <c r="B700" s="31"/>
      <c r="C700" s="31"/>
      <c r="D700" s="31"/>
      <c r="E700" s="35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</row>
    <row r="701" spans="1:25" x14ac:dyDescent="0.2">
      <c r="A701" s="31"/>
      <c r="B701" s="31"/>
      <c r="C701" s="31"/>
      <c r="D701" s="31"/>
      <c r="E701" s="35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</row>
    <row r="702" spans="1:25" x14ac:dyDescent="0.2">
      <c r="A702" s="31"/>
      <c r="B702" s="31"/>
      <c r="C702" s="31"/>
      <c r="D702" s="31"/>
      <c r="E702" s="35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</row>
    <row r="703" spans="1:25" x14ac:dyDescent="0.2">
      <c r="A703" s="31"/>
      <c r="B703" s="31"/>
      <c r="C703" s="31"/>
      <c r="D703" s="31"/>
      <c r="E703" s="35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</row>
    <row r="704" spans="1:25" x14ac:dyDescent="0.2">
      <c r="A704" s="31"/>
      <c r="B704" s="31"/>
      <c r="C704" s="31"/>
      <c r="D704" s="31"/>
      <c r="E704" s="35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</row>
    <row r="705" spans="1:25" x14ac:dyDescent="0.2">
      <c r="A705" s="31"/>
      <c r="B705" s="31"/>
      <c r="C705" s="31"/>
      <c r="D705" s="31"/>
      <c r="E705" s="35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</row>
    <row r="706" spans="1:25" x14ac:dyDescent="0.2">
      <c r="A706" s="31"/>
      <c r="B706" s="31"/>
      <c r="C706" s="31"/>
      <c r="D706" s="31"/>
      <c r="E706" s="35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</row>
    <row r="707" spans="1:25" x14ac:dyDescent="0.2">
      <c r="A707" s="31"/>
      <c r="B707" s="31"/>
      <c r="C707" s="31"/>
      <c r="D707" s="31"/>
      <c r="E707" s="35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</row>
    <row r="708" spans="1:25" x14ac:dyDescent="0.2">
      <c r="A708" s="31"/>
      <c r="B708" s="31"/>
      <c r="C708" s="31"/>
      <c r="D708" s="31"/>
      <c r="E708" s="35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</row>
    <row r="709" spans="1:25" x14ac:dyDescent="0.2">
      <c r="A709" s="31"/>
      <c r="B709" s="31"/>
      <c r="C709" s="31"/>
      <c r="D709" s="31"/>
      <c r="E709" s="35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</row>
    <row r="710" spans="1:25" x14ac:dyDescent="0.2">
      <c r="A710" s="31"/>
      <c r="B710" s="31"/>
      <c r="C710" s="31"/>
      <c r="D710" s="31"/>
      <c r="E710" s="35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</row>
    <row r="711" spans="1:25" x14ac:dyDescent="0.2">
      <c r="A711" s="31"/>
      <c r="B711" s="31"/>
      <c r="C711" s="31"/>
      <c r="D711" s="31"/>
      <c r="E711" s="35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</row>
    <row r="712" spans="1:25" x14ac:dyDescent="0.2">
      <c r="A712" s="31"/>
      <c r="B712" s="31"/>
      <c r="C712" s="31"/>
      <c r="D712" s="31"/>
      <c r="E712" s="35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</row>
    <row r="713" spans="1:25" x14ac:dyDescent="0.2">
      <c r="A713" s="31"/>
      <c r="B713" s="31"/>
      <c r="C713" s="31"/>
      <c r="D713" s="31"/>
      <c r="E713" s="35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</row>
    <row r="714" spans="1:25" x14ac:dyDescent="0.2">
      <c r="A714" s="31"/>
      <c r="B714" s="31"/>
      <c r="C714" s="31"/>
      <c r="D714" s="31"/>
      <c r="E714" s="35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</row>
    <row r="715" spans="1:25" x14ac:dyDescent="0.2">
      <c r="A715" s="31"/>
      <c r="B715" s="31"/>
      <c r="C715" s="31"/>
      <c r="D715" s="31"/>
      <c r="E715" s="35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</row>
    <row r="716" spans="1:25" x14ac:dyDescent="0.2">
      <c r="A716" s="31"/>
      <c r="B716" s="31"/>
      <c r="C716" s="31"/>
      <c r="D716" s="31"/>
      <c r="E716" s="35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</row>
    <row r="717" spans="1:25" x14ac:dyDescent="0.2">
      <c r="A717" s="31"/>
      <c r="B717" s="31"/>
      <c r="C717" s="31"/>
      <c r="D717" s="31"/>
      <c r="E717" s="35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</row>
    <row r="718" spans="1:25" x14ac:dyDescent="0.2">
      <c r="A718" s="31"/>
      <c r="B718" s="31"/>
      <c r="C718" s="31"/>
      <c r="D718" s="31"/>
      <c r="E718" s="35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</row>
    <row r="719" spans="1:25" x14ac:dyDescent="0.2">
      <c r="A719" s="31"/>
      <c r="B719" s="31"/>
      <c r="C719" s="31"/>
      <c r="D719" s="31"/>
      <c r="E719" s="35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</row>
    <row r="720" spans="1:25" x14ac:dyDescent="0.2">
      <c r="A720" s="31"/>
      <c r="B720" s="31"/>
      <c r="C720" s="31"/>
      <c r="D720" s="31"/>
      <c r="E720" s="35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</row>
    <row r="721" spans="1:25" x14ac:dyDescent="0.2">
      <c r="A721" s="31"/>
      <c r="B721" s="31"/>
      <c r="C721" s="31"/>
      <c r="D721" s="31"/>
      <c r="E721" s="35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</row>
    <row r="722" spans="1:25" x14ac:dyDescent="0.2">
      <c r="A722" s="31"/>
      <c r="B722" s="31"/>
      <c r="C722" s="31"/>
      <c r="D722" s="31"/>
      <c r="E722" s="35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</row>
    <row r="723" spans="1:25" x14ac:dyDescent="0.2">
      <c r="A723" s="31"/>
      <c r="B723" s="31"/>
      <c r="C723" s="31"/>
      <c r="D723" s="31"/>
      <c r="E723" s="35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</row>
    <row r="724" spans="1:25" x14ac:dyDescent="0.2">
      <c r="A724" s="31"/>
      <c r="B724" s="31"/>
      <c r="C724" s="31"/>
      <c r="D724" s="31"/>
      <c r="E724" s="35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</row>
    <row r="725" spans="1:25" x14ac:dyDescent="0.2">
      <c r="A725" s="31"/>
      <c r="B725" s="31"/>
      <c r="C725" s="31"/>
      <c r="D725" s="31"/>
      <c r="E725" s="35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</row>
    <row r="726" spans="1:25" x14ac:dyDescent="0.2">
      <c r="A726" s="31"/>
      <c r="B726" s="31"/>
      <c r="C726" s="31"/>
      <c r="D726" s="31"/>
      <c r="E726" s="35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</row>
    <row r="727" spans="1:25" x14ac:dyDescent="0.2">
      <c r="A727" s="31"/>
      <c r="B727" s="31"/>
      <c r="C727" s="31"/>
      <c r="D727" s="31"/>
      <c r="E727" s="35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</row>
    <row r="728" spans="1:25" x14ac:dyDescent="0.2">
      <c r="A728" s="31"/>
      <c r="B728" s="31"/>
      <c r="C728" s="31"/>
      <c r="D728" s="31"/>
      <c r="E728" s="35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</row>
    <row r="729" spans="1:25" x14ac:dyDescent="0.2">
      <c r="A729" s="31"/>
      <c r="B729" s="31"/>
      <c r="C729" s="31"/>
      <c r="D729" s="31"/>
      <c r="E729" s="35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</row>
    <row r="730" spans="1:25" x14ac:dyDescent="0.2">
      <c r="A730" s="31"/>
      <c r="B730" s="31"/>
      <c r="C730" s="31"/>
      <c r="D730" s="31"/>
      <c r="E730" s="35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</row>
    <row r="731" spans="1:25" x14ac:dyDescent="0.2">
      <c r="A731" s="31"/>
      <c r="B731" s="31"/>
      <c r="C731" s="31"/>
      <c r="D731" s="31"/>
      <c r="E731" s="35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</row>
    <row r="732" spans="1:25" x14ac:dyDescent="0.2">
      <c r="A732" s="31"/>
      <c r="B732" s="31"/>
      <c r="C732" s="31"/>
      <c r="D732" s="31"/>
      <c r="E732" s="35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</row>
    <row r="733" spans="1:25" x14ac:dyDescent="0.2">
      <c r="A733" s="31"/>
      <c r="B733" s="31"/>
      <c r="C733" s="31"/>
      <c r="D733" s="31"/>
      <c r="E733" s="35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</row>
    <row r="734" spans="1:25" x14ac:dyDescent="0.2">
      <c r="A734" s="31"/>
      <c r="B734" s="31"/>
      <c r="C734" s="31"/>
      <c r="D734" s="31"/>
      <c r="E734" s="35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</row>
    <row r="735" spans="1:25" x14ac:dyDescent="0.2">
      <c r="A735" s="31"/>
      <c r="B735" s="31"/>
      <c r="C735" s="31"/>
      <c r="D735" s="31"/>
      <c r="E735" s="35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</row>
    <row r="736" spans="1:25" x14ac:dyDescent="0.2">
      <c r="A736" s="31"/>
      <c r="B736" s="31"/>
      <c r="C736" s="31"/>
      <c r="D736" s="31"/>
      <c r="E736" s="35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</row>
    <row r="737" spans="1:25" x14ac:dyDescent="0.2">
      <c r="A737" s="31"/>
      <c r="B737" s="31"/>
      <c r="C737" s="31"/>
      <c r="D737" s="31"/>
      <c r="E737" s="35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</row>
    <row r="738" spans="1:25" x14ac:dyDescent="0.2">
      <c r="A738" s="31"/>
      <c r="B738" s="31"/>
      <c r="C738" s="31"/>
      <c r="D738" s="31"/>
      <c r="E738" s="35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</row>
    <row r="739" spans="1:25" x14ac:dyDescent="0.2">
      <c r="A739" s="31"/>
      <c r="B739" s="31"/>
      <c r="C739" s="31"/>
      <c r="D739" s="31"/>
      <c r="E739" s="35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</row>
    <row r="740" spans="1:25" x14ac:dyDescent="0.2">
      <c r="A740" s="31"/>
      <c r="B740" s="31"/>
      <c r="C740" s="31"/>
      <c r="D740" s="31"/>
      <c r="E740" s="35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</row>
    <row r="741" spans="1:25" x14ac:dyDescent="0.2">
      <c r="A741" s="31"/>
      <c r="B741" s="31"/>
      <c r="C741" s="31"/>
      <c r="D741" s="31"/>
      <c r="E741" s="35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</row>
    <row r="742" spans="1:25" x14ac:dyDescent="0.2">
      <c r="A742" s="31"/>
      <c r="B742" s="31"/>
      <c r="C742" s="31"/>
      <c r="D742" s="31"/>
      <c r="E742" s="35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</row>
    <row r="743" spans="1:25" x14ac:dyDescent="0.2">
      <c r="A743" s="31"/>
      <c r="B743" s="31"/>
      <c r="C743" s="31"/>
      <c r="D743" s="31"/>
      <c r="E743" s="35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</row>
    <row r="744" spans="1:25" x14ac:dyDescent="0.2">
      <c r="A744" s="31"/>
      <c r="B744" s="31"/>
      <c r="C744" s="31"/>
      <c r="D744" s="31"/>
      <c r="E744" s="35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</row>
    <row r="745" spans="1:25" x14ac:dyDescent="0.2">
      <c r="A745" s="31"/>
      <c r="B745" s="31"/>
      <c r="C745" s="31"/>
      <c r="D745" s="31"/>
      <c r="E745" s="35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</row>
    <row r="746" spans="1:25" x14ac:dyDescent="0.2">
      <c r="A746" s="31"/>
      <c r="B746" s="31"/>
      <c r="C746" s="31"/>
      <c r="D746" s="31"/>
      <c r="E746" s="35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</row>
    <row r="747" spans="1:25" x14ac:dyDescent="0.2">
      <c r="A747" s="31"/>
      <c r="B747" s="31"/>
      <c r="C747" s="31"/>
      <c r="D747" s="31"/>
      <c r="E747" s="35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</row>
    <row r="748" spans="1:25" x14ac:dyDescent="0.2">
      <c r="A748" s="31"/>
      <c r="B748" s="31"/>
      <c r="C748" s="31"/>
      <c r="D748" s="31"/>
      <c r="E748" s="35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</row>
    <row r="749" spans="1:25" x14ac:dyDescent="0.2">
      <c r="A749" s="31"/>
      <c r="B749" s="31"/>
      <c r="C749" s="31"/>
      <c r="D749" s="31"/>
      <c r="E749" s="35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</row>
    <row r="750" spans="1:25" x14ac:dyDescent="0.2">
      <c r="A750" s="31"/>
      <c r="B750" s="31"/>
      <c r="C750" s="31"/>
      <c r="D750" s="31"/>
      <c r="E750" s="35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</row>
    <row r="751" spans="1:25" x14ac:dyDescent="0.2">
      <c r="A751" s="31"/>
      <c r="B751" s="31"/>
      <c r="C751" s="31"/>
      <c r="D751" s="31"/>
      <c r="E751" s="35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</row>
    <row r="752" spans="1:25" x14ac:dyDescent="0.2">
      <c r="A752" s="31"/>
      <c r="B752" s="31"/>
      <c r="C752" s="31"/>
      <c r="D752" s="31"/>
      <c r="E752" s="35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</row>
    <row r="753" spans="1:25" x14ac:dyDescent="0.2">
      <c r="A753" s="31"/>
      <c r="B753" s="31"/>
      <c r="C753" s="31"/>
      <c r="D753" s="31"/>
      <c r="E753" s="35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</row>
    <row r="754" spans="1:25" x14ac:dyDescent="0.2">
      <c r="A754" s="31"/>
      <c r="B754" s="31"/>
      <c r="C754" s="31"/>
      <c r="D754" s="31"/>
      <c r="E754" s="35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</row>
    <row r="755" spans="1:25" x14ac:dyDescent="0.2">
      <c r="A755" s="31"/>
      <c r="B755" s="31"/>
      <c r="C755" s="31"/>
      <c r="D755" s="31"/>
      <c r="E755" s="35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</row>
    <row r="756" spans="1:25" x14ac:dyDescent="0.2">
      <c r="A756" s="31"/>
      <c r="B756" s="31"/>
      <c r="C756" s="31"/>
      <c r="D756" s="31"/>
      <c r="E756" s="35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</row>
    <row r="757" spans="1:25" x14ac:dyDescent="0.2">
      <c r="A757" s="31"/>
      <c r="B757" s="31"/>
      <c r="C757" s="31"/>
      <c r="D757" s="31"/>
      <c r="E757" s="35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</row>
    <row r="758" spans="1:25" x14ac:dyDescent="0.2">
      <c r="A758" s="31"/>
      <c r="B758" s="31"/>
      <c r="C758" s="31"/>
      <c r="D758" s="31"/>
      <c r="E758" s="35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</row>
    <row r="759" spans="1:25" x14ac:dyDescent="0.2">
      <c r="A759" s="31"/>
      <c r="B759" s="31"/>
      <c r="C759" s="31"/>
      <c r="D759" s="31"/>
      <c r="E759" s="35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</row>
    <row r="760" spans="1:25" x14ac:dyDescent="0.2">
      <c r="A760" s="31"/>
      <c r="B760" s="31"/>
      <c r="C760" s="31"/>
      <c r="D760" s="31"/>
      <c r="E760" s="35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</row>
    <row r="761" spans="1:25" x14ac:dyDescent="0.2">
      <c r="A761" s="31"/>
      <c r="B761" s="31"/>
      <c r="C761" s="31"/>
      <c r="D761" s="31"/>
      <c r="E761" s="35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</row>
    <row r="762" spans="1:25" x14ac:dyDescent="0.2">
      <c r="A762" s="31"/>
      <c r="B762" s="31"/>
      <c r="C762" s="31"/>
      <c r="D762" s="31"/>
      <c r="E762" s="35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</row>
    <row r="763" spans="1:25" x14ac:dyDescent="0.2">
      <c r="A763" s="31"/>
      <c r="B763" s="31"/>
      <c r="C763" s="31"/>
      <c r="D763" s="31"/>
      <c r="E763" s="35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</row>
    <row r="764" spans="1:25" x14ac:dyDescent="0.2">
      <c r="A764" s="31"/>
      <c r="B764" s="31"/>
      <c r="C764" s="31"/>
      <c r="D764" s="31"/>
      <c r="E764" s="35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</row>
    <row r="765" spans="1:25" x14ac:dyDescent="0.2">
      <c r="A765" s="31"/>
      <c r="B765" s="31"/>
      <c r="C765" s="31"/>
      <c r="D765" s="31"/>
      <c r="E765" s="35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</row>
    <row r="766" spans="1:25" x14ac:dyDescent="0.2">
      <c r="A766" s="31"/>
      <c r="B766" s="31"/>
      <c r="C766" s="31"/>
      <c r="D766" s="31"/>
      <c r="E766" s="35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</row>
    <row r="767" spans="1:25" x14ac:dyDescent="0.2">
      <c r="A767" s="31"/>
      <c r="B767" s="31"/>
      <c r="C767" s="31"/>
      <c r="D767" s="31"/>
      <c r="E767" s="35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</row>
    <row r="768" spans="1:25" x14ac:dyDescent="0.2">
      <c r="A768" s="31"/>
      <c r="B768" s="31"/>
      <c r="C768" s="31"/>
      <c r="D768" s="31"/>
      <c r="E768" s="35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</row>
    <row r="769" spans="1:25" x14ac:dyDescent="0.2">
      <c r="A769" s="31"/>
      <c r="B769" s="31"/>
      <c r="C769" s="31"/>
      <c r="D769" s="31"/>
      <c r="E769" s="35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</row>
    <row r="770" spans="1:25" x14ac:dyDescent="0.2">
      <c r="A770" s="31"/>
      <c r="B770" s="31"/>
      <c r="C770" s="31"/>
      <c r="D770" s="31"/>
      <c r="E770" s="35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</row>
    <row r="771" spans="1:25" x14ac:dyDescent="0.2">
      <c r="A771" s="31"/>
      <c r="B771" s="31"/>
      <c r="C771" s="31"/>
      <c r="D771" s="31"/>
      <c r="E771" s="35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</row>
    <row r="772" spans="1:25" x14ac:dyDescent="0.2">
      <c r="A772" s="31"/>
      <c r="B772" s="31"/>
      <c r="C772" s="31"/>
      <c r="D772" s="31"/>
      <c r="E772" s="35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</row>
    <row r="773" spans="1:25" x14ac:dyDescent="0.2">
      <c r="A773" s="31"/>
      <c r="B773" s="31"/>
      <c r="C773" s="31"/>
      <c r="D773" s="31"/>
      <c r="E773" s="35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</row>
    <row r="774" spans="1:25" x14ac:dyDescent="0.2">
      <c r="A774" s="31"/>
      <c r="B774" s="31"/>
      <c r="C774" s="31"/>
      <c r="D774" s="31"/>
      <c r="E774" s="35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</row>
    <row r="775" spans="1:25" x14ac:dyDescent="0.2">
      <c r="A775" s="31"/>
      <c r="B775" s="31"/>
      <c r="C775" s="31"/>
      <c r="D775" s="31"/>
      <c r="E775" s="35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</row>
    <row r="776" spans="1:25" x14ac:dyDescent="0.2">
      <c r="A776" s="31"/>
      <c r="B776" s="31"/>
      <c r="C776" s="31"/>
      <c r="D776" s="31"/>
      <c r="E776" s="35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</row>
    <row r="777" spans="1:25" x14ac:dyDescent="0.2">
      <c r="A777" s="31"/>
      <c r="B777" s="31"/>
      <c r="C777" s="31"/>
      <c r="D777" s="31"/>
      <c r="E777" s="35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</row>
    <row r="778" spans="1:25" x14ac:dyDescent="0.2">
      <c r="A778" s="31"/>
      <c r="B778" s="31"/>
      <c r="C778" s="31"/>
      <c r="D778" s="31"/>
      <c r="E778" s="35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</row>
    <row r="779" spans="1:25" x14ac:dyDescent="0.2">
      <c r="A779" s="31"/>
      <c r="B779" s="31"/>
      <c r="C779" s="31"/>
      <c r="D779" s="31"/>
      <c r="E779" s="35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</row>
    <row r="780" spans="1:25" x14ac:dyDescent="0.2">
      <c r="A780" s="31"/>
      <c r="B780" s="31"/>
      <c r="C780" s="31"/>
      <c r="D780" s="31"/>
      <c r="E780" s="35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</row>
    <row r="781" spans="1:25" x14ac:dyDescent="0.2">
      <c r="A781" s="31"/>
      <c r="B781" s="31"/>
      <c r="C781" s="31"/>
      <c r="D781" s="31"/>
      <c r="E781" s="35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</row>
    <row r="782" spans="1:25" x14ac:dyDescent="0.2">
      <c r="A782" s="31"/>
      <c r="B782" s="31"/>
      <c r="C782" s="31"/>
      <c r="D782" s="31"/>
      <c r="E782" s="35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</row>
    <row r="783" spans="1:25" x14ac:dyDescent="0.2">
      <c r="A783" s="31"/>
      <c r="B783" s="31"/>
      <c r="C783" s="31"/>
      <c r="D783" s="31"/>
      <c r="E783" s="35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</row>
    <row r="784" spans="1:25" x14ac:dyDescent="0.2">
      <c r="A784" s="31"/>
      <c r="B784" s="31"/>
      <c r="C784" s="31"/>
      <c r="D784" s="31"/>
      <c r="E784" s="35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</row>
    <row r="785" spans="1:25" x14ac:dyDescent="0.2">
      <c r="A785" s="31"/>
      <c r="B785" s="31"/>
      <c r="C785" s="31"/>
      <c r="D785" s="31"/>
      <c r="E785" s="35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</row>
    <row r="786" spans="1:25" x14ac:dyDescent="0.2">
      <c r="A786" s="31"/>
      <c r="B786" s="31"/>
      <c r="C786" s="31"/>
      <c r="D786" s="31"/>
      <c r="E786" s="35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</row>
    <row r="787" spans="1:25" x14ac:dyDescent="0.2">
      <c r="A787" s="31"/>
      <c r="B787" s="31"/>
      <c r="C787" s="31"/>
      <c r="D787" s="31"/>
      <c r="E787" s="35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</row>
    <row r="788" spans="1:25" x14ac:dyDescent="0.2">
      <c r="A788" s="31"/>
      <c r="B788" s="31"/>
      <c r="C788" s="31"/>
      <c r="D788" s="31"/>
      <c r="E788" s="35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</row>
    <row r="789" spans="1:25" x14ac:dyDescent="0.2">
      <c r="A789" s="31"/>
      <c r="B789" s="31"/>
      <c r="C789" s="31"/>
      <c r="D789" s="31"/>
      <c r="E789" s="35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</row>
    <row r="790" spans="1:25" x14ac:dyDescent="0.2">
      <c r="A790" s="31"/>
      <c r="B790" s="31"/>
      <c r="C790" s="31"/>
      <c r="D790" s="31"/>
      <c r="E790" s="35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</row>
    <row r="791" spans="1:25" x14ac:dyDescent="0.2">
      <c r="A791" s="31"/>
      <c r="B791" s="31"/>
      <c r="C791" s="31"/>
      <c r="D791" s="31"/>
      <c r="E791" s="35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</row>
    <row r="792" spans="1:25" x14ac:dyDescent="0.2">
      <c r="A792" s="31"/>
      <c r="B792" s="31"/>
      <c r="C792" s="31"/>
      <c r="D792" s="31"/>
      <c r="E792" s="35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</row>
    <row r="793" spans="1:25" x14ac:dyDescent="0.2">
      <c r="A793" s="31"/>
      <c r="B793" s="31"/>
      <c r="C793" s="31"/>
      <c r="D793" s="31"/>
      <c r="E793" s="35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</row>
    <row r="794" spans="1:25" x14ac:dyDescent="0.2">
      <c r="A794" s="31"/>
      <c r="B794" s="31"/>
      <c r="C794" s="31"/>
      <c r="D794" s="31"/>
      <c r="E794" s="35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</row>
    <row r="795" spans="1:25" x14ac:dyDescent="0.2">
      <c r="A795" s="31"/>
      <c r="B795" s="31"/>
      <c r="C795" s="31"/>
      <c r="D795" s="31"/>
      <c r="E795" s="35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</row>
    <row r="796" spans="1:25" x14ac:dyDescent="0.2">
      <c r="A796" s="31"/>
      <c r="B796" s="31"/>
      <c r="C796" s="31"/>
      <c r="D796" s="31"/>
      <c r="E796" s="35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</row>
    <row r="797" spans="1:25" x14ac:dyDescent="0.2">
      <c r="A797" s="31"/>
      <c r="B797" s="31"/>
      <c r="C797" s="31"/>
      <c r="D797" s="31"/>
      <c r="E797" s="35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</row>
    <row r="798" spans="1:25" x14ac:dyDescent="0.2">
      <c r="A798" s="31"/>
      <c r="B798" s="31"/>
      <c r="C798" s="31"/>
      <c r="D798" s="31"/>
      <c r="E798" s="35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</row>
    <row r="799" spans="1:25" x14ac:dyDescent="0.2">
      <c r="A799" s="31"/>
      <c r="B799" s="31"/>
      <c r="C799" s="31"/>
      <c r="D799" s="31"/>
      <c r="E799" s="35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</row>
    <row r="800" spans="1:25" x14ac:dyDescent="0.2">
      <c r="A800" s="31"/>
      <c r="B800" s="31"/>
      <c r="C800" s="31"/>
      <c r="D800" s="31"/>
      <c r="E800" s="35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</row>
    <row r="801" spans="1:25" x14ac:dyDescent="0.2">
      <c r="A801" s="31"/>
      <c r="B801" s="31"/>
      <c r="C801" s="31"/>
      <c r="D801" s="31"/>
      <c r="E801" s="35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</row>
    <row r="802" spans="1:25" x14ac:dyDescent="0.2">
      <c r="A802" s="31"/>
      <c r="B802" s="31"/>
      <c r="C802" s="31"/>
      <c r="D802" s="31"/>
      <c r="E802" s="35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</row>
    <row r="803" spans="1:25" x14ac:dyDescent="0.2">
      <c r="A803" s="31"/>
      <c r="B803" s="31"/>
      <c r="C803" s="31"/>
      <c r="D803" s="31"/>
      <c r="E803" s="35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</row>
    <row r="804" spans="1:25" x14ac:dyDescent="0.2">
      <c r="A804" s="31"/>
      <c r="B804" s="31"/>
      <c r="C804" s="31"/>
      <c r="D804" s="31"/>
      <c r="E804" s="35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</row>
    <row r="805" spans="1:25" x14ac:dyDescent="0.2">
      <c r="A805" s="31"/>
      <c r="B805" s="31"/>
      <c r="C805" s="31"/>
      <c r="D805" s="31"/>
      <c r="E805" s="35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</row>
    <row r="806" spans="1:25" x14ac:dyDescent="0.2">
      <c r="A806" s="31"/>
      <c r="B806" s="31"/>
      <c r="C806" s="31"/>
      <c r="D806" s="31"/>
      <c r="E806" s="35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</row>
    <row r="807" spans="1:25" x14ac:dyDescent="0.2">
      <c r="A807" s="31"/>
      <c r="B807" s="31"/>
      <c r="C807" s="31"/>
      <c r="D807" s="31"/>
      <c r="E807" s="35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</row>
    <row r="808" spans="1:25" x14ac:dyDescent="0.2">
      <c r="A808" s="31"/>
      <c r="B808" s="31"/>
      <c r="C808" s="31"/>
      <c r="D808" s="31"/>
      <c r="E808" s="35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</row>
    <row r="809" spans="1:25" x14ac:dyDescent="0.2">
      <c r="A809" s="31"/>
      <c r="B809" s="31"/>
      <c r="C809" s="31"/>
      <c r="D809" s="31"/>
      <c r="E809" s="35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</row>
    <row r="810" spans="1:25" x14ac:dyDescent="0.2">
      <c r="A810" s="31"/>
      <c r="B810" s="31"/>
      <c r="C810" s="31"/>
      <c r="D810" s="31"/>
      <c r="E810" s="35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</row>
    <row r="811" spans="1:25" x14ac:dyDescent="0.2">
      <c r="A811" s="31"/>
      <c r="B811" s="31"/>
      <c r="C811" s="31"/>
      <c r="D811" s="31"/>
      <c r="E811" s="35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</row>
    <row r="812" spans="1:25" x14ac:dyDescent="0.2">
      <c r="A812" s="31"/>
      <c r="B812" s="31"/>
      <c r="C812" s="31"/>
      <c r="D812" s="31"/>
      <c r="E812" s="35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</row>
    <row r="813" spans="1:25" x14ac:dyDescent="0.2">
      <c r="A813" s="31"/>
      <c r="B813" s="31"/>
      <c r="C813" s="31"/>
      <c r="D813" s="31"/>
      <c r="E813" s="35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</row>
    <row r="814" spans="1:25" x14ac:dyDescent="0.2">
      <c r="A814" s="31"/>
      <c r="B814" s="31"/>
      <c r="C814" s="31"/>
      <c r="D814" s="31"/>
      <c r="E814" s="35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</row>
    <row r="815" spans="1:25" x14ac:dyDescent="0.2">
      <c r="A815" s="31"/>
      <c r="B815" s="31"/>
      <c r="C815" s="31"/>
      <c r="D815" s="31"/>
      <c r="E815" s="35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</row>
    <row r="816" spans="1:25" x14ac:dyDescent="0.2">
      <c r="A816" s="31"/>
      <c r="B816" s="31"/>
      <c r="C816" s="31"/>
      <c r="D816" s="31"/>
      <c r="E816" s="35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</row>
    <row r="817" spans="1:25" x14ac:dyDescent="0.2">
      <c r="A817" s="31"/>
      <c r="B817" s="31"/>
      <c r="C817" s="31"/>
      <c r="D817" s="31"/>
      <c r="E817" s="35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</row>
    <row r="818" spans="1:25" x14ac:dyDescent="0.2">
      <c r="A818" s="31"/>
      <c r="B818" s="31"/>
      <c r="C818" s="31"/>
      <c r="D818" s="31"/>
      <c r="E818" s="35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</row>
    <row r="819" spans="1:25" x14ac:dyDescent="0.2">
      <c r="A819" s="31"/>
      <c r="B819" s="31"/>
      <c r="C819" s="31"/>
      <c r="D819" s="31"/>
      <c r="E819" s="35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</row>
    <row r="820" spans="1:25" x14ac:dyDescent="0.2">
      <c r="A820" s="31"/>
      <c r="B820" s="31"/>
      <c r="C820" s="31"/>
      <c r="D820" s="31"/>
      <c r="E820" s="35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</row>
    <row r="821" spans="1:25" x14ac:dyDescent="0.2">
      <c r="A821" s="31"/>
      <c r="B821" s="31"/>
      <c r="C821" s="31"/>
      <c r="D821" s="31"/>
      <c r="E821" s="35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</row>
    <row r="822" spans="1:25" x14ac:dyDescent="0.2">
      <c r="A822" s="31"/>
      <c r="B822" s="31"/>
      <c r="C822" s="31"/>
      <c r="D822" s="31"/>
      <c r="E822" s="35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</row>
    <row r="823" spans="1:25" x14ac:dyDescent="0.2">
      <c r="A823" s="31"/>
      <c r="B823" s="31"/>
      <c r="C823" s="31"/>
      <c r="D823" s="31"/>
      <c r="E823" s="35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</row>
    <row r="824" spans="1:25" x14ac:dyDescent="0.2">
      <c r="A824" s="31"/>
      <c r="B824" s="31"/>
      <c r="C824" s="31"/>
      <c r="D824" s="31"/>
      <c r="E824" s="35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</row>
    <row r="825" spans="1:25" x14ac:dyDescent="0.2">
      <c r="A825" s="31"/>
      <c r="B825" s="31"/>
      <c r="C825" s="31"/>
      <c r="D825" s="31"/>
      <c r="E825" s="35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</row>
    <row r="826" spans="1:25" x14ac:dyDescent="0.2">
      <c r="A826" s="31"/>
      <c r="B826" s="31"/>
      <c r="C826" s="31"/>
      <c r="D826" s="31"/>
      <c r="E826" s="35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</row>
    <row r="827" spans="1:25" x14ac:dyDescent="0.2">
      <c r="A827" s="31"/>
      <c r="B827" s="31"/>
      <c r="C827" s="31"/>
      <c r="D827" s="31"/>
      <c r="E827" s="35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</row>
    <row r="828" spans="1:25" x14ac:dyDescent="0.2">
      <c r="A828" s="31"/>
      <c r="B828" s="31"/>
      <c r="C828" s="31"/>
      <c r="D828" s="31"/>
      <c r="E828" s="35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</row>
    <row r="829" spans="1:25" x14ac:dyDescent="0.2">
      <c r="A829" s="31"/>
      <c r="B829" s="31"/>
      <c r="C829" s="31"/>
      <c r="D829" s="31"/>
      <c r="E829" s="35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</row>
    <row r="830" spans="1:25" x14ac:dyDescent="0.2">
      <c r="A830" s="31"/>
      <c r="B830" s="31"/>
      <c r="C830" s="31"/>
      <c r="D830" s="31"/>
      <c r="E830" s="35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</row>
    <row r="831" spans="1:25" x14ac:dyDescent="0.2">
      <c r="A831" s="31"/>
      <c r="B831" s="31"/>
      <c r="C831" s="31"/>
      <c r="D831" s="31"/>
      <c r="E831" s="35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</row>
    <row r="832" spans="1:25" x14ac:dyDescent="0.2">
      <c r="A832" s="31"/>
      <c r="B832" s="31"/>
      <c r="C832" s="31"/>
      <c r="D832" s="31"/>
      <c r="E832" s="35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</row>
    <row r="833" spans="1:25" x14ac:dyDescent="0.2">
      <c r="A833" s="31"/>
      <c r="B833" s="31"/>
      <c r="C833" s="31"/>
      <c r="D833" s="31"/>
      <c r="E833" s="35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</row>
    <row r="834" spans="1:25" x14ac:dyDescent="0.2">
      <c r="A834" s="31"/>
      <c r="B834" s="31"/>
      <c r="C834" s="31"/>
      <c r="D834" s="31"/>
      <c r="E834" s="35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</row>
    <row r="835" spans="1:25" x14ac:dyDescent="0.2">
      <c r="A835" s="31"/>
      <c r="B835" s="31"/>
      <c r="C835" s="31"/>
      <c r="D835" s="31"/>
      <c r="E835" s="35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</row>
    <row r="836" spans="1:25" x14ac:dyDescent="0.2">
      <c r="A836" s="31"/>
      <c r="B836" s="31"/>
      <c r="C836" s="31"/>
      <c r="D836" s="31"/>
      <c r="E836" s="35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</row>
    <row r="837" spans="1:25" x14ac:dyDescent="0.2">
      <c r="A837" s="31"/>
      <c r="B837" s="31"/>
      <c r="C837" s="31"/>
      <c r="D837" s="31"/>
      <c r="E837" s="35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</row>
    <row r="838" spans="1:25" x14ac:dyDescent="0.2">
      <c r="A838" s="31"/>
      <c r="B838" s="31"/>
      <c r="C838" s="31"/>
      <c r="D838" s="31"/>
      <c r="E838" s="35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</row>
    <row r="839" spans="1:25" x14ac:dyDescent="0.2">
      <c r="A839" s="31"/>
      <c r="B839" s="31"/>
      <c r="C839" s="31"/>
      <c r="D839" s="31"/>
      <c r="E839" s="35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</row>
    <row r="840" spans="1:25" x14ac:dyDescent="0.2">
      <c r="A840" s="31"/>
      <c r="B840" s="31"/>
      <c r="C840" s="31"/>
      <c r="D840" s="31"/>
      <c r="E840" s="35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</row>
    <row r="841" spans="1:25" x14ac:dyDescent="0.2">
      <c r="A841" s="31"/>
      <c r="B841" s="31"/>
      <c r="C841" s="31"/>
      <c r="D841" s="31"/>
      <c r="E841" s="35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</row>
    <row r="842" spans="1:25" x14ac:dyDescent="0.2">
      <c r="A842" s="31"/>
      <c r="B842" s="31"/>
      <c r="C842" s="31"/>
      <c r="D842" s="31"/>
      <c r="E842" s="35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</row>
    <row r="843" spans="1:25" x14ac:dyDescent="0.2">
      <c r="A843" s="31"/>
      <c r="B843" s="31"/>
      <c r="C843" s="31"/>
      <c r="D843" s="31"/>
      <c r="E843" s="35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</row>
    <row r="844" spans="1:25" x14ac:dyDescent="0.2">
      <c r="A844" s="31"/>
      <c r="B844" s="31"/>
      <c r="C844" s="31"/>
      <c r="D844" s="31"/>
      <c r="E844" s="35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</row>
    <row r="845" spans="1:25" x14ac:dyDescent="0.2">
      <c r="A845" s="31"/>
      <c r="B845" s="31"/>
      <c r="C845" s="31"/>
      <c r="D845" s="31"/>
      <c r="E845" s="35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</row>
    <row r="846" spans="1:25" x14ac:dyDescent="0.2">
      <c r="A846" s="31"/>
      <c r="B846" s="31"/>
      <c r="C846" s="31"/>
      <c r="D846" s="31"/>
      <c r="E846" s="35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</row>
    <row r="847" spans="1:25" x14ac:dyDescent="0.2">
      <c r="A847" s="31"/>
      <c r="B847" s="31"/>
      <c r="C847" s="31"/>
      <c r="D847" s="31"/>
      <c r="E847" s="35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</row>
    <row r="848" spans="1:25" x14ac:dyDescent="0.2">
      <c r="A848" s="31"/>
      <c r="B848" s="31"/>
      <c r="C848" s="31"/>
      <c r="D848" s="31"/>
      <c r="E848" s="35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</row>
    <row r="849" spans="1:25" x14ac:dyDescent="0.2">
      <c r="A849" s="31"/>
      <c r="B849" s="31"/>
      <c r="C849" s="31"/>
      <c r="D849" s="31"/>
      <c r="E849" s="35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</row>
    <row r="850" spans="1:25" x14ac:dyDescent="0.2">
      <c r="A850" s="31"/>
      <c r="B850" s="31"/>
      <c r="C850" s="31"/>
      <c r="D850" s="31"/>
      <c r="E850" s="35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</row>
    <row r="851" spans="1:25" x14ac:dyDescent="0.2">
      <c r="A851" s="31"/>
      <c r="B851" s="31"/>
      <c r="C851" s="31"/>
      <c r="D851" s="31"/>
      <c r="E851" s="35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</row>
    <row r="852" spans="1:25" x14ac:dyDescent="0.2">
      <c r="A852" s="31"/>
      <c r="B852" s="31"/>
      <c r="C852" s="31"/>
      <c r="D852" s="31"/>
      <c r="E852" s="35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</row>
    <row r="853" spans="1:25" x14ac:dyDescent="0.2">
      <c r="A853" s="31"/>
      <c r="B853" s="31"/>
      <c r="C853" s="31"/>
      <c r="D853" s="31"/>
      <c r="E853" s="35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</row>
    <row r="854" spans="1:25" x14ac:dyDescent="0.2">
      <c r="A854" s="31"/>
      <c r="B854" s="31"/>
      <c r="C854" s="31"/>
      <c r="D854" s="31"/>
      <c r="E854" s="35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</row>
    <row r="855" spans="1:25" x14ac:dyDescent="0.2">
      <c r="A855" s="31"/>
      <c r="B855" s="31"/>
      <c r="C855" s="31"/>
      <c r="D855" s="31"/>
      <c r="E855" s="35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</row>
    <row r="856" spans="1:25" x14ac:dyDescent="0.2">
      <c r="A856" s="31"/>
      <c r="B856" s="31"/>
      <c r="C856" s="31"/>
      <c r="D856" s="31"/>
      <c r="E856" s="35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</row>
    <row r="857" spans="1:25" x14ac:dyDescent="0.2">
      <c r="A857" s="31"/>
      <c r="B857" s="31"/>
      <c r="C857" s="31"/>
      <c r="D857" s="31"/>
      <c r="E857" s="35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</row>
    <row r="858" spans="1:25" x14ac:dyDescent="0.2">
      <c r="A858" s="31"/>
      <c r="B858" s="31"/>
      <c r="C858" s="31"/>
      <c r="D858" s="31"/>
      <c r="E858" s="35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</row>
    <row r="859" spans="1:25" x14ac:dyDescent="0.2">
      <c r="A859" s="31"/>
      <c r="B859" s="31"/>
      <c r="C859" s="31"/>
      <c r="D859" s="31"/>
      <c r="E859" s="35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</row>
    <row r="860" spans="1:25" x14ac:dyDescent="0.2">
      <c r="A860" s="31"/>
      <c r="B860" s="31"/>
      <c r="C860" s="31"/>
      <c r="D860" s="31"/>
      <c r="E860" s="35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</row>
    <row r="861" spans="1:25" x14ac:dyDescent="0.2">
      <c r="A861" s="31"/>
      <c r="B861" s="31"/>
      <c r="C861" s="31"/>
      <c r="D861" s="31"/>
      <c r="E861" s="35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</row>
    <row r="862" spans="1:25" x14ac:dyDescent="0.2">
      <c r="A862" s="31"/>
      <c r="B862" s="31"/>
      <c r="C862" s="31"/>
      <c r="D862" s="31"/>
      <c r="E862" s="35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</row>
    <row r="863" spans="1:25" x14ac:dyDescent="0.2">
      <c r="A863" s="31"/>
      <c r="B863" s="31"/>
      <c r="C863" s="31"/>
      <c r="D863" s="31"/>
      <c r="E863" s="35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</row>
    <row r="864" spans="1:25" x14ac:dyDescent="0.2">
      <c r="A864" s="31"/>
      <c r="B864" s="31"/>
      <c r="C864" s="31"/>
      <c r="D864" s="31"/>
      <c r="E864" s="35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</row>
    <row r="865" spans="1:25" x14ac:dyDescent="0.2">
      <c r="A865" s="31"/>
      <c r="B865" s="31"/>
      <c r="C865" s="31"/>
      <c r="D865" s="31"/>
      <c r="E865" s="35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</row>
    <row r="866" spans="1:25" x14ac:dyDescent="0.2">
      <c r="A866" s="31"/>
      <c r="B866" s="31"/>
      <c r="C866" s="31"/>
      <c r="D866" s="31"/>
      <c r="E866" s="35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</row>
    <row r="867" spans="1:25" x14ac:dyDescent="0.2">
      <c r="A867" s="31"/>
      <c r="B867" s="31"/>
      <c r="C867" s="31"/>
      <c r="D867" s="31"/>
      <c r="E867" s="35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</row>
    <row r="868" spans="1:25" x14ac:dyDescent="0.2">
      <c r="A868" s="31"/>
      <c r="B868" s="31"/>
      <c r="C868" s="31"/>
      <c r="D868" s="31"/>
      <c r="E868" s="35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</row>
    <row r="869" spans="1:25" x14ac:dyDescent="0.2">
      <c r="A869" s="31"/>
      <c r="B869" s="31"/>
      <c r="C869" s="31"/>
      <c r="D869" s="31"/>
      <c r="E869" s="35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</row>
    <row r="870" spans="1:25" x14ac:dyDescent="0.2">
      <c r="A870" s="31"/>
      <c r="B870" s="31"/>
      <c r="C870" s="31"/>
      <c r="D870" s="31"/>
      <c r="E870" s="35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</row>
    <row r="871" spans="1:25" x14ac:dyDescent="0.2">
      <c r="A871" s="31"/>
      <c r="B871" s="31"/>
      <c r="C871" s="31"/>
      <c r="D871" s="31"/>
      <c r="E871" s="35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</row>
    <row r="872" spans="1:25" x14ac:dyDescent="0.2">
      <c r="A872" s="31"/>
      <c r="B872" s="31"/>
      <c r="C872" s="31"/>
      <c r="D872" s="31"/>
      <c r="E872" s="35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</row>
    <row r="873" spans="1:25" x14ac:dyDescent="0.2">
      <c r="A873" s="31"/>
      <c r="B873" s="31"/>
      <c r="C873" s="31"/>
      <c r="D873" s="31"/>
      <c r="E873" s="35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</row>
    <row r="874" spans="1:25" x14ac:dyDescent="0.2">
      <c r="A874" s="31"/>
      <c r="B874" s="31"/>
      <c r="C874" s="31"/>
      <c r="D874" s="31"/>
      <c r="E874" s="35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</row>
    <row r="875" spans="1:25" x14ac:dyDescent="0.2">
      <c r="A875" s="31"/>
      <c r="B875" s="31"/>
      <c r="C875" s="31"/>
      <c r="D875" s="31"/>
      <c r="E875" s="35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</row>
    <row r="876" spans="1:25" x14ac:dyDescent="0.2">
      <c r="A876" s="31"/>
      <c r="B876" s="31"/>
      <c r="C876" s="31"/>
      <c r="D876" s="31"/>
      <c r="E876" s="35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</row>
    <row r="877" spans="1:25" x14ac:dyDescent="0.2">
      <c r="A877" s="31"/>
      <c r="B877" s="31"/>
      <c r="C877" s="31"/>
      <c r="D877" s="31"/>
      <c r="E877" s="35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</row>
    <row r="878" spans="1:25" x14ac:dyDescent="0.2">
      <c r="A878" s="31"/>
      <c r="B878" s="31"/>
      <c r="C878" s="31"/>
      <c r="D878" s="31"/>
      <c r="E878" s="35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</row>
    <row r="879" spans="1:25" x14ac:dyDescent="0.2">
      <c r="A879" s="31"/>
      <c r="B879" s="31"/>
      <c r="C879" s="31"/>
      <c r="D879" s="31"/>
      <c r="E879" s="35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</row>
    <row r="880" spans="1:25" x14ac:dyDescent="0.2">
      <c r="A880" s="31"/>
      <c r="B880" s="31"/>
      <c r="C880" s="31"/>
      <c r="D880" s="31"/>
      <c r="E880" s="35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</row>
    <row r="881" spans="1:25" x14ac:dyDescent="0.2">
      <c r="A881" s="31"/>
      <c r="B881" s="31"/>
      <c r="C881" s="31"/>
      <c r="D881" s="31"/>
      <c r="E881" s="35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</row>
    <row r="882" spans="1:25" x14ac:dyDescent="0.2">
      <c r="A882" s="31"/>
      <c r="B882" s="31"/>
      <c r="C882" s="31"/>
      <c r="D882" s="31"/>
      <c r="E882" s="35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</row>
    <row r="883" spans="1:25" x14ac:dyDescent="0.2">
      <c r="A883" s="31"/>
      <c r="B883" s="31"/>
      <c r="C883" s="31"/>
      <c r="D883" s="31"/>
      <c r="E883" s="35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</row>
    <row r="884" spans="1:25" x14ac:dyDescent="0.2">
      <c r="A884" s="31"/>
      <c r="B884" s="31"/>
      <c r="C884" s="31"/>
      <c r="D884" s="31"/>
      <c r="E884" s="35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</row>
    <row r="885" spans="1:25" x14ac:dyDescent="0.2">
      <c r="A885" s="31"/>
      <c r="B885" s="31"/>
      <c r="C885" s="31"/>
      <c r="D885" s="31"/>
      <c r="E885" s="35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</row>
    <row r="886" spans="1:25" x14ac:dyDescent="0.2">
      <c r="A886" s="31"/>
      <c r="B886" s="31"/>
      <c r="C886" s="31"/>
      <c r="D886" s="31"/>
      <c r="E886" s="35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</row>
    <row r="887" spans="1:25" x14ac:dyDescent="0.2">
      <c r="A887" s="31"/>
      <c r="B887" s="31"/>
      <c r="C887" s="31"/>
      <c r="D887" s="31"/>
      <c r="E887" s="35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</row>
    <row r="888" spans="1:25" x14ac:dyDescent="0.2">
      <c r="A888" s="31"/>
      <c r="B888" s="31"/>
      <c r="C888" s="31"/>
      <c r="D888" s="31"/>
      <c r="E888" s="35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</row>
    <row r="889" spans="1:25" x14ac:dyDescent="0.2">
      <c r="A889" s="31"/>
      <c r="B889" s="31"/>
      <c r="C889" s="31"/>
      <c r="D889" s="31"/>
      <c r="E889" s="35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</row>
    <row r="890" spans="1:25" x14ac:dyDescent="0.2">
      <c r="A890" s="31"/>
      <c r="B890" s="31"/>
      <c r="C890" s="31"/>
      <c r="D890" s="31"/>
      <c r="E890" s="35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</row>
    <row r="891" spans="1:25" x14ac:dyDescent="0.2">
      <c r="A891" s="31"/>
      <c r="B891" s="31"/>
      <c r="C891" s="31"/>
      <c r="D891" s="31"/>
      <c r="E891" s="35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</row>
    <row r="892" spans="1:25" x14ac:dyDescent="0.2">
      <c r="A892" s="31"/>
      <c r="B892" s="31"/>
      <c r="C892" s="31"/>
      <c r="D892" s="31"/>
      <c r="E892" s="35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</row>
    <row r="893" spans="1:25" x14ac:dyDescent="0.2">
      <c r="A893" s="31"/>
      <c r="B893" s="31"/>
      <c r="C893" s="31"/>
      <c r="D893" s="31"/>
      <c r="E893" s="35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</row>
    <row r="894" spans="1:25" x14ac:dyDescent="0.2">
      <c r="A894" s="31"/>
      <c r="B894" s="31"/>
      <c r="C894" s="31"/>
      <c r="D894" s="31"/>
      <c r="E894" s="35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</row>
    <row r="895" spans="1:25" x14ac:dyDescent="0.2">
      <c r="A895" s="31"/>
      <c r="B895" s="31"/>
      <c r="C895" s="31"/>
      <c r="D895" s="31"/>
      <c r="E895" s="35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</row>
    <row r="896" spans="1:25" x14ac:dyDescent="0.2">
      <c r="A896" s="31"/>
      <c r="B896" s="31"/>
      <c r="C896" s="31"/>
      <c r="D896" s="31"/>
      <c r="E896" s="35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</row>
    <row r="897" spans="1:25" x14ac:dyDescent="0.2">
      <c r="A897" s="31"/>
      <c r="B897" s="31"/>
      <c r="C897" s="31"/>
      <c r="D897" s="31"/>
      <c r="E897" s="35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</row>
    <row r="898" spans="1:25" x14ac:dyDescent="0.2">
      <c r="A898" s="31"/>
      <c r="B898" s="31"/>
      <c r="C898" s="31"/>
      <c r="D898" s="31"/>
      <c r="E898" s="35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</row>
    <row r="899" spans="1:25" x14ac:dyDescent="0.2">
      <c r="A899" s="31"/>
      <c r="B899" s="31"/>
      <c r="C899" s="31"/>
      <c r="D899" s="31"/>
      <c r="E899" s="35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</row>
    <row r="900" spans="1:25" x14ac:dyDescent="0.2">
      <c r="A900" s="31"/>
      <c r="B900" s="31"/>
      <c r="C900" s="31"/>
      <c r="D900" s="31"/>
      <c r="E900" s="35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</row>
    <row r="901" spans="1:25" x14ac:dyDescent="0.2">
      <c r="A901" s="31"/>
      <c r="B901" s="31"/>
      <c r="C901" s="31"/>
      <c r="D901" s="31"/>
      <c r="E901" s="35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</row>
    <row r="902" spans="1:25" x14ac:dyDescent="0.2">
      <c r="A902" s="31"/>
      <c r="B902" s="31"/>
      <c r="C902" s="31"/>
      <c r="D902" s="31"/>
      <c r="E902" s="35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</row>
    <row r="903" spans="1:25" x14ac:dyDescent="0.2">
      <c r="A903" s="31"/>
      <c r="B903" s="31"/>
      <c r="C903" s="31"/>
      <c r="D903" s="31"/>
      <c r="E903" s="35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</row>
    <row r="904" spans="1:25" x14ac:dyDescent="0.2">
      <c r="A904" s="31"/>
      <c r="B904" s="31"/>
      <c r="C904" s="31"/>
      <c r="D904" s="31"/>
      <c r="E904" s="35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</row>
    <row r="905" spans="1:25" x14ac:dyDescent="0.2">
      <c r="A905" s="31"/>
      <c r="B905" s="31"/>
      <c r="C905" s="31"/>
      <c r="D905" s="31"/>
      <c r="E905" s="35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</row>
    <row r="906" spans="1:25" x14ac:dyDescent="0.2">
      <c r="A906" s="31"/>
      <c r="B906" s="31"/>
      <c r="C906" s="31"/>
      <c r="D906" s="31"/>
      <c r="E906" s="35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</row>
    <row r="907" spans="1:25" x14ac:dyDescent="0.2">
      <c r="A907" s="31"/>
      <c r="B907" s="31"/>
      <c r="C907" s="31"/>
      <c r="D907" s="31"/>
      <c r="E907" s="35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</row>
    <row r="908" spans="1:25" x14ac:dyDescent="0.2">
      <c r="A908" s="31"/>
      <c r="B908" s="31"/>
      <c r="C908" s="31"/>
      <c r="D908" s="31"/>
      <c r="E908" s="35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</row>
    <row r="909" spans="1:25" x14ac:dyDescent="0.2">
      <c r="A909" s="31"/>
      <c r="B909" s="31"/>
      <c r="C909" s="31"/>
      <c r="D909" s="31"/>
      <c r="E909" s="35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</row>
    <row r="910" spans="1:25" x14ac:dyDescent="0.2">
      <c r="A910" s="31"/>
      <c r="B910" s="31"/>
      <c r="C910" s="31"/>
      <c r="D910" s="31"/>
      <c r="E910" s="35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</row>
    <row r="911" spans="1:25" x14ac:dyDescent="0.2">
      <c r="A911" s="31"/>
      <c r="B911" s="31"/>
      <c r="C911" s="31"/>
      <c r="D911" s="31"/>
      <c r="E911" s="35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</row>
    <row r="912" spans="1:25" x14ac:dyDescent="0.2">
      <c r="A912" s="31"/>
      <c r="B912" s="31"/>
      <c r="C912" s="31"/>
      <c r="D912" s="31"/>
      <c r="E912" s="35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</row>
    <row r="913" spans="1:25" x14ac:dyDescent="0.2">
      <c r="A913" s="31"/>
      <c r="B913" s="31"/>
      <c r="C913" s="31"/>
      <c r="D913" s="31"/>
      <c r="E913" s="35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</row>
    <row r="914" spans="1:25" x14ac:dyDescent="0.2">
      <c r="A914" s="31"/>
      <c r="B914" s="31"/>
      <c r="C914" s="31"/>
      <c r="D914" s="31"/>
      <c r="E914" s="35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</row>
    <row r="915" spans="1:25" x14ac:dyDescent="0.2">
      <c r="A915" s="31"/>
      <c r="B915" s="31"/>
      <c r="C915" s="31"/>
      <c r="D915" s="31"/>
      <c r="E915" s="35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</row>
    <row r="916" spans="1:25" x14ac:dyDescent="0.2">
      <c r="A916" s="31"/>
      <c r="B916" s="31"/>
      <c r="C916" s="31"/>
      <c r="D916" s="31"/>
      <c r="E916" s="35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</row>
    <row r="917" spans="1:25" x14ac:dyDescent="0.2">
      <c r="A917" s="31"/>
      <c r="B917" s="31"/>
      <c r="C917" s="31"/>
      <c r="D917" s="31"/>
      <c r="E917" s="35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</row>
    <row r="918" spans="1:25" x14ac:dyDescent="0.2">
      <c r="A918" s="31"/>
      <c r="B918" s="31"/>
      <c r="C918" s="31"/>
      <c r="D918" s="31"/>
      <c r="E918" s="35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</row>
    <row r="919" spans="1:25" x14ac:dyDescent="0.2">
      <c r="A919" s="31"/>
      <c r="B919" s="31"/>
      <c r="C919" s="31"/>
      <c r="D919" s="31"/>
      <c r="E919" s="35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</row>
    <row r="920" spans="1:25" x14ac:dyDescent="0.2">
      <c r="A920" s="31"/>
      <c r="B920" s="31"/>
      <c r="C920" s="31"/>
      <c r="D920" s="31"/>
      <c r="E920" s="35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</row>
    <row r="921" spans="1:25" x14ac:dyDescent="0.2">
      <c r="A921" s="31"/>
      <c r="B921" s="31"/>
      <c r="C921" s="31"/>
      <c r="D921" s="31"/>
      <c r="E921" s="35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</row>
    <row r="922" spans="1:25" x14ac:dyDescent="0.2">
      <c r="A922" s="31"/>
      <c r="B922" s="31"/>
      <c r="C922" s="31"/>
      <c r="D922" s="31"/>
      <c r="E922" s="35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</row>
    <row r="923" spans="1:25" x14ac:dyDescent="0.2">
      <c r="A923" s="31"/>
      <c r="B923" s="31"/>
      <c r="C923" s="31"/>
      <c r="D923" s="31"/>
      <c r="E923" s="35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</row>
    <row r="924" spans="1:25" x14ac:dyDescent="0.2">
      <c r="A924" s="31"/>
      <c r="B924" s="31"/>
      <c r="C924" s="31"/>
      <c r="D924" s="31"/>
      <c r="E924" s="35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</row>
    <row r="925" spans="1:25" x14ac:dyDescent="0.2">
      <c r="A925" s="31"/>
      <c r="B925" s="31"/>
      <c r="C925" s="31"/>
      <c r="D925" s="31"/>
      <c r="E925" s="35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</row>
    <row r="926" spans="1:25" x14ac:dyDescent="0.2">
      <c r="A926" s="31"/>
      <c r="B926" s="31"/>
      <c r="C926" s="31"/>
      <c r="D926" s="31"/>
      <c r="E926" s="35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</row>
    <row r="927" spans="1:25" x14ac:dyDescent="0.2">
      <c r="A927" s="31"/>
      <c r="B927" s="31"/>
      <c r="C927" s="31"/>
      <c r="D927" s="31"/>
      <c r="E927" s="35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</row>
    <row r="928" spans="1:25" x14ac:dyDescent="0.2">
      <c r="A928" s="31"/>
      <c r="B928" s="31"/>
      <c r="C928" s="31"/>
      <c r="D928" s="31"/>
      <c r="E928" s="35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</row>
    <row r="929" spans="1:25" x14ac:dyDescent="0.2">
      <c r="A929" s="31"/>
      <c r="B929" s="31"/>
      <c r="C929" s="31"/>
      <c r="D929" s="31"/>
      <c r="E929" s="35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</row>
    <row r="930" spans="1:25" x14ac:dyDescent="0.2">
      <c r="A930" s="31"/>
      <c r="B930" s="31"/>
      <c r="C930" s="31"/>
      <c r="D930" s="31"/>
      <c r="E930" s="35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</row>
    <row r="931" spans="1:25" x14ac:dyDescent="0.2">
      <c r="A931" s="31"/>
      <c r="B931" s="31"/>
      <c r="C931" s="31"/>
      <c r="D931" s="31"/>
      <c r="E931" s="35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</row>
    <row r="932" spans="1:25" x14ac:dyDescent="0.2">
      <c r="A932" s="31"/>
      <c r="B932" s="31"/>
      <c r="C932" s="31"/>
      <c r="D932" s="31"/>
      <c r="E932" s="35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</row>
    <row r="933" spans="1:25" x14ac:dyDescent="0.2">
      <c r="A933" s="31"/>
      <c r="B933" s="31"/>
      <c r="C933" s="31"/>
      <c r="D933" s="31"/>
      <c r="E933" s="35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</row>
    <row r="934" spans="1:25" x14ac:dyDescent="0.2">
      <c r="A934" s="31"/>
      <c r="B934" s="31"/>
      <c r="C934" s="31"/>
      <c r="D934" s="31"/>
      <c r="E934" s="35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</row>
    <row r="935" spans="1:25" x14ac:dyDescent="0.2">
      <c r="A935" s="31"/>
      <c r="B935" s="31"/>
      <c r="C935" s="31"/>
      <c r="D935" s="31"/>
      <c r="E935" s="35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</row>
    <row r="936" spans="1:25" x14ac:dyDescent="0.2">
      <c r="A936" s="31"/>
      <c r="B936" s="31"/>
      <c r="C936" s="31"/>
      <c r="D936" s="31"/>
      <c r="E936" s="35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</row>
    <row r="937" spans="1:25" x14ac:dyDescent="0.2">
      <c r="A937" s="31"/>
      <c r="B937" s="31"/>
      <c r="C937" s="31"/>
      <c r="D937" s="31"/>
      <c r="E937" s="35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</row>
    <row r="938" spans="1:25" x14ac:dyDescent="0.2">
      <c r="A938" s="31"/>
      <c r="B938" s="31"/>
      <c r="C938" s="31"/>
      <c r="D938" s="31"/>
      <c r="E938" s="35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</row>
    <row r="939" spans="1:25" x14ac:dyDescent="0.2">
      <c r="A939" s="31"/>
      <c r="B939" s="31"/>
      <c r="C939" s="31"/>
      <c r="D939" s="31"/>
      <c r="E939" s="35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</row>
    <row r="940" spans="1:25" x14ac:dyDescent="0.2">
      <c r="A940" s="31"/>
      <c r="B940" s="31"/>
      <c r="C940" s="31"/>
      <c r="D940" s="31"/>
      <c r="E940" s="35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</row>
    <row r="941" spans="1:25" x14ac:dyDescent="0.2">
      <c r="A941" s="31"/>
      <c r="B941" s="31"/>
      <c r="C941" s="31"/>
      <c r="D941" s="31"/>
      <c r="E941" s="35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</row>
    <row r="942" spans="1:25" x14ac:dyDescent="0.2">
      <c r="A942" s="31"/>
      <c r="B942" s="31"/>
      <c r="C942" s="31"/>
      <c r="D942" s="31"/>
      <c r="E942" s="35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</row>
    <row r="943" spans="1:25" x14ac:dyDescent="0.2">
      <c r="A943" s="31"/>
      <c r="B943" s="31"/>
      <c r="C943" s="31"/>
      <c r="D943" s="31"/>
      <c r="E943" s="35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</row>
    <row r="944" spans="1:25" x14ac:dyDescent="0.2">
      <c r="A944" s="31"/>
      <c r="B944" s="31"/>
      <c r="C944" s="31"/>
      <c r="D944" s="31"/>
      <c r="E944" s="35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</row>
    <row r="945" spans="1:25" x14ac:dyDescent="0.2">
      <c r="A945" s="31"/>
      <c r="B945" s="31"/>
      <c r="C945" s="31"/>
      <c r="D945" s="31"/>
      <c r="E945" s="35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</row>
    <row r="946" spans="1:25" x14ac:dyDescent="0.2">
      <c r="A946" s="31"/>
      <c r="B946" s="31"/>
      <c r="C946" s="31"/>
      <c r="D946" s="31"/>
      <c r="E946" s="35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</row>
    <row r="947" spans="1:25" x14ac:dyDescent="0.2">
      <c r="A947" s="31"/>
      <c r="B947" s="31"/>
      <c r="C947" s="31"/>
      <c r="D947" s="31"/>
      <c r="E947" s="35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</row>
    <row r="948" spans="1:25" x14ac:dyDescent="0.2">
      <c r="A948" s="31"/>
      <c r="B948" s="31"/>
      <c r="C948" s="31"/>
      <c r="D948" s="31"/>
      <c r="E948" s="35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</row>
    <row r="949" spans="1:25" x14ac:dyDescent="0.2">
      <c r="A949" s="31"/>
      <c r="B949" s="31"/>
      <c r="C949" s="31"/>
      <c r="D949" s="31"/>
      <c r="E949" s="35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</row>
    <row r="950" spans="1:25" x14ac:dyDescent="0.2">
      <c r="A950" s="31"/>
      <c r="B950" s="31"/>
      <c r="C950" s="31"/>
      <c r="D950" s="31"/>
      <c r="E950" s="35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</row>
    <row r="951" spans="1:25" x14ac:dyDescent="0.2">
      <c r="A951" s="31"/>
      <c r="B951" s="31"/>
      <c r="C951" s="31"/>
      <c r="D951" s="31"/>
      <c r="E951" s="35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</row>
    <row r="952" spans="1:25" x14ac:dyDescent="0.2">
      <c r="A952" s="31"/>
      <c r="B952" s="31"/>
      <c r="C952" s="31"/>
      <c r="D952" s="31"/>
      <c r="E952" s="35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</row>
    <row r="953" spans="1:25" x14ac:dyDescent="0.2">
      <c r="A953" s="31"/>
      <c r="B953" s="31"/>
      <c r="C953" s="31"/>
      <c r="D953" s="31"/>
      <c r="E953" s="35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</row>
    <row r="954" spans="1:25" x14ac:dyDescent="0.2">
      <c r="A954" s="31"/>
      <c r="B954" s="31"/>
      <c r="C954" s="31"/>
      <c r="D954" s="31"/>
      <c r="E954" s="35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</row>
    <row r="955" spans="1:25" x14ac:dyDescent="0.2">
      <c r="A955" s="31"/>
      <c r="B955" s="31"/>
      <c r="C955" s="31"/>
      <c r="D955" s="31"/>
      <c r="E955" s="35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</row>
    <row r="956" spans="1:25" x14ac:dyDescent="0.2">
      <c r="A956" s="31"/>
      <c r="B956" s="31"/>
      <c r="C956" s="31"/>
      <c r="D956" s="31"/>
      <c r="E956" s="35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</row>
    <row r="957" spans="1:25" x14ac:dyDescent="0.2">
      <c r="A957" s="31"/>
      <c r="B957" s="31"/>
      <c r="C957" s="31"/>
      <c r="D957" s="31"/>
      <c r="E957" s="35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</row>
    <row r="958" spans="1:25" x14ac:dyDescent="0.2">
      <c r="A958" s="31"/>
      <c r="B958" s="31"/>
      <c r="C958" s="31"/>
      <c r="D958" s="31"/>
      <c r="E958" s="35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</row>
    <row r="959" spans="1:25" x14ac:dyDescent="0.2">
      <c r="A959" s="31"/>
      <c r="B959" s="31"/>
      <c r="C959" s="31"/>
      <c r="D959" s="31"/>
      <c r="E959" s="35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</row>
    <row r="960" spans="1:25" x14ac:dyDescent="0.2">
      <c r="A960" s="31"/>
      <c r="B960" s="31"/>
      <c r="C960" s="31"/>
      <c r="D960" s="31"/>
      <c r="E960" s="35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</row>
    <row r="961" spans="1:25" x14ac:dyDescent="0.2">
      <c r="A961" s="31"/>
      <c r="B961" s="31"/>
      <c r="C961" s="31"/>
      <c r="D961" s="31"/>
      <c r="E961" s="35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</row>
    <row r="962" spans="1:25" x14ac:dyDescent="0.2">
      <c r="A962" s="31"/>
      <c r="B962" s="31"/>
      <c r="C962" s="31"/>
      <c r="D962" s="31"/>
      <c r="E962" s="35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</row>
    <row r="963" spans="1:25" x14ac:dyDescent="0.2">
      <c r="A963" s="31"/>
      <c r="B963" s="31"/>
      <c r="C963" s="31"/>
      <c r="D963" s="31"/>
      <c r="E963" s="35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</row>
    <row r="964" spans="1:25" x14ac:dyDescent="0.2">
      <c r="A964" s="31"/>
      <c r="B964" s="31"/>
      <c r="C964" s="31"/>
      <c r="D964" s="31"/>
      <c r="E964" s="35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</row>
    <row r="965" spans="1:25" x14ac:dyDescent="0.2">
      <c r="A965" s="31"/>
      <c r="B965" s="31"/>
      <c r="C965" s="31"/>
      <c r="D965" s="31"/>
      <c r="E965" s="35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</row>
    <row r="966" spans="1:25" x14ac:dyDescent="0.2">
      <c r="A966" s="31"/>
      <c r="B966" s="31"/>
      <c r="C966" s="31"/>
      <c r="D966" s="31"/>
      <c r="E966" s="35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</row>
    <row r="967" spans="1:25" x14ac:dyDescent="0.2">
      <c r="A967" s="31"/>
      <c r="B967" s="31"/>
      <c r="C967" s="31"/>
      <c r="D967" s="31"/>
      <c r="E967" s="35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</row>
    <row r="968" spans="1:25" x14ac:dyDescent="0.2">
      <c r="A968" s="31"/>
      <c r="B968" s="31"/>
      <c r="C968" s="31"/>
      <c r="D968" s="31"/>
      <c r="E968" s="35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</row>
    <row r="969" spans="1:25" x14ac:dyDescent="0.2">
      <c r="A969" s="31"/>
      <c r="B969" s="31"/>
      <c r="C969" s="31"/>
      <c r="D969" s="31"/>
      <c r="E969" s="35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</row>
    <row r="970" spans="1:25" x14ac:dyDescent="0.2">
      <c r="A970" s="31"/>
      <c r="B970" s="31"/>
      <c r="C970" s="31"/>
      <c r="D970" s="31"/>
      <c r="E970" s="35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</row>
    <row r="971" spans="1:25" x14ac:dyDescent="0.2">
      <c r="A971" s="31"/>
      <c r="B971" s="31"/>
      <c r="C971" s="31"/>
      <c r="D971" s="31"/>
      <c r="E971" s="35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</row>
    <row r="972" spans="1:25" x14ac:dyDescent="0.2">
      <c r="A972" s="31"/>
      <c r="B972" s="31"/>
      <c r="C972" s="31"/>
      <c r="D972" s="31"/>
      <c r="E972" s="35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</row>
    <row r="973" spans="1:25" x14ac:dyDescent="0.2">
      <c r="A973" s="31"/>
      <c r="B973" s="31"/>
      <c r="C973" s="31"/>
      <c r="D973" s="31"/>
      <c r="E973" s="35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</row>
    <row r="974" spans="1:25" x14ac:dyDescent="0.2">
      <c r="A974" s="31"/>
      <c r="B974" s="31"/>
      <c r="C974" s="31"/>
      <c r="D974" s="31"/>
      <c r="E974" s="35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</row>
    <row r="975" spans="1:25" x14ac:dyDescent="0.2">
      <c r="A975" s="31"/>
      <c r="B975" s="31"/>
      <c r="C975" s="31"/>
      <c r="D975" s="31"/>
      <c r="E975" s="35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</row>
    <row r="976" spans="1:25" x14ac:dyDescent="0.2">
      <c r="A976" s="31"/>
      <c r="B976" s="31"/>
      <c r="C976" s="31"/>
      <c r="D976" s="31"/>
      <c r="E976" s="35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</row>
    <row r="977" spans="1:25" x14ac:dyDescent="0.2">
      <c r="A977" s="31"/>
      <c r="B977" s="31"/>
      <c r="C977" s="31"/>
      <c r="D977" s="31"/>
      <c r="E977" s="35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</row>
    <row r="978" spans="1:25" x14ac:dyDescent="0.2">
      <c r="A978" s="31"/>
      <c r="B978" s="31"/>
      <c r="C978" s="31"/>
      <c r="D978" s="31"/>
      <c r="E978" s="35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</row>
    <row r="979" spans="1:25" x14ac:dyDescent="0.2">
      <c r="A979" s="31"/>
      <c r="B979" s="31"/>
      <c r="C979" s="31"/>
      <c r="D979" s="31"/>
      <c r="E979" s="35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</row>
    <row r="980" spans="1:25" x14ac:dyDescent="0.2">
      <c r="A980" s="31"/>
      <c r="B980" s="31"/>
      <c r="C980" s="31"/>
      <c r="D980" s="31"/>
      <c r="E980" s="35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</row>
    <row r="981" spans="1:25" x14ac:dyDescent="0.2">
      <c r="A981" s="31"/>
      <c r="B981" s="31"/>
      <c r="C981" s="31"/>
      <c r="D981" s="31"/>
      <c r="E981" s="35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</row>
    <row r="982" spans="1:25" x14ac:dyDescent="0.2">
      <c r="A982" s="31"/>
      <c r="B982" s="31"/>
      <c r="C982" s="31"/>
      <c r="D982" s="31"/>
      <c r="E982" s="35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</row>
    <row r="983" spans="1:25" x14ac:dyDescent="0.2">
      <c r="A983" s="31"/>
      <c r="B983" s="31"/>
      <c r="C983" s="31"/>
      <c r="D983" s="31"/>
      <c r="E983" s="35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</row>
    <row r="984" spans="1:25" x14ac:dyDescent="0.2">
      <c r="A984" s="31"/>
      <c r="B984" s="31"/>
      <c r="C984" s="31"/>
      <c r="D984" s="31"/>
      <c r="E984" s="35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</row>
    <row r="985" spans="1:25" x14ac:dyDescent="0.2">
      <c r="A985" s="31"/>
      <c r="B985" s="31"/>
      <c r="C985" s="31"/>
      <c r="D985" s="31"/>
      <c r="E985" s="35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S1037"/>
  <sheetViews>
    <sheetView tabSelected="1" workbookViewId="0">
      <pane ySplit="1" topLeftCell="A35" activePane="bottomLeft" state="frozen"/>
      <selection pane="bottomLeft" activeCell="D79" sqref="D79"/>
    </sheetView>
  </sheetViews>
  <sheetFormatPr defaultColWidth="12.5703125" defaultRowHeight="15.75" customHeight="1" x14ac:dyDescent="0.2"/>
  <cols>
    <col min="1" max="1" width="8.7109375" customWidth="1"/>
    <col min="2" max="2" width="5.140625" customWidth="1"/>
    <col min="7" max="8" width="11.42578125" customWidth="1"/>
    <col min="9" max="10" width="14.42578125" customWidth="1"/>
    <col min="11" max="11" width="9.85546875" customWidth="1"/>
    <col min="12" max="12" width="11.5703125" customWidth="1"/>
    <col min="13" max="13" width="13.5703125" customWidth="1"/>
    <col min="14" max="14" width="11.140625" customWidth="1"/>
    <col min="15" max="15" width="10.5703125" customWidth="1"/>
    <col min="16" max="16" width="17" customWidth="1"/>
    <col min="17" max="17" width="10.7109375" customWidth="1"/>
    <col min="18" max="18" width="10.28515625" customWidth="1"/>
    <col min="19" max="20" width="10.140625" customWidth="1"/>
    <col min="21" max="21" width="27.7109375" customWidth="1"/>
    <col min="22" max="22" width="44.140625" customWidth="1"/>
    <col min="23" max="23" width="23.5703125" customWidth="1"/>
    <col min="24" max="24" width="11" customWidth="1"/>
    <col min="25" max="25" width="9.42578125" customWidth="1"/>
    <col min="26" max="26" width="8" customWidth="1"/>
    <col min="27" max="27" width="9.7109375" customWidth="1"/>
    <col min="28" max="28" width="14" customWidth="1"/>
    <col min="29" max="29" width="6.42578125" customWidth="1"/>
    <col min="30" max="30" width="13.42578125" customWidth="1"/>
    <col min="31" max="31" width="9.85546875" customWidth="1"/>
    <col min="32" max="32" width="13.85546875" customWidth="1"/>
    <col min="33" max="35" width="14.42578125" customWidth="1"/>
    <col min="36" max="36" width="12.7109375" customWidth="1"/>
    <col min="37" max="37" width="11.85546875" customWidth="1"/>
    <col min="38" max="38" width="14" customWidth="1"/>
    <col min="39" max="39" width="11.7109375" customWidth="1"/>
    <col min="40" max="40" width="14.7109375" customWidth="1"/>
    <col min="41" max="41" width="11.42578125" customWidth="1"/>
    <col min="42" max="42" width="10.140625" customWidth="1"/>
    <col min="43" max="44" width="12.7109375" customWidth="1"/>
    <col min="45" max="45" width="16.28515625" customWidth="1"/>
  </cols>
  <sheetData>
    <row r="1" spans="1:45" x14ac:dyDescent="0.2">
      <c r="A1" s="28" t="s">
        <v>133</v>
      </c>
      <c r="B1" s="28" t="s">
        <v>0</v>
      </c>
      <c r="C1" s="37" t="s">
        <v>391</v>
      </c>
      <c r="D1" s="28" t="s">
        <v>1</v>
      </c>
      <c r="E1" s="28" t="s">
        <v>2</v>
      </c>
      <c r="F1" s="28" t="s">
        <v>5</v>
      </c>
      <c r="G1" s="37" t="s">
        <v>392</v>
      </c>
      <c r="H1" s="37" t="s">
        <v>393</v>
      </c>
      <c r="I1" s="37" t="s">
        <v>394</v>
      </c>
      <c r="J1" s="37" t="s">
        <v>395</v>
      </c>
      <c r="K1" s="37" t="s">
        <v>396</v>
      </c>
      <c r="L1" s="37" t="s">
        <v>397</v>
      </c>
      <c r="M1" s="37" t="s">
        <v>398</v>
      </c>
      <c r="N1" s="37" t="s">
        <v>399</v>
      </c>
      <c r="O1" s="37" t="s">
        <v>400</v>
      </c>
      <c r="P1" s="37" t="s">
        <v>401</v>
      </c>
      <c r="Q1" s="37" t="s">
        <v>402</v>
      </c>
      <c r="R1" s="37" t="s">
        <v>403</v>
      </c>
      <c r="S1" s="37" t="s">
        <v>404</v>
      </c>
      <c r="T1" s="37" t="s">
        <v>405</v>
      </c>
      <c r="U1" s="37" t="s">
        <v>406</v>
      </c>
      <c r="V1" s="37" t="s">
        <v>407</v>
      </c>
      <c r="W1" s="30" t="s">
        <v>408</v>
      </c>
      <c r="X1" s="37" t="s">
        <v>409</v>
      </c>
      <c r="Y1" s="37" t="s">
        <v>410</v>
      </c>
      <c r="Z1" s="37" t="s">
        <v>411</v>
      </c>
      <c r="AA1" s="30" t="s">
        <v>412</v>
      </c>
      <c r="AB1" s="30" t="s">
        <v>413</v>
      </c>
      <c r="AC1" s="30" t="s">
        <v>414</v>
      </c>
      <c r="AD1" s="30" t="s">
        <v>415</v>
      </c>
      <c r="AE1" s="30" t="s">
        <v>416</v>
      </c>
      <c r="AF1" s="37" t="s">
        <v>417</v>
      </c>
      <c r="AG1" s="30" t="s">
        <v>418</v>
      </c>
      <c r="AH1" s="30" t="s">
        <v>419</v>
      </c>
      <c r="AI1" s="30" t="s">
        <v>420</v>
      </c>
      <c r="AJ1" s="30" t="s">
        <v>421</v>
      </c>
      <c r="AK1" s="30" t="s">
        <v>422</v>
      </c>
      <c r="AL1" s="37" t="s">
        <v>423</v>
      </c>
      <c r="AM1" s="37" t="s">
        <v>424</v>
      </c>
      <c r="AN1" s="37" t="s">
        <v>425</v>
      </c>
      <c r="AO1" s="37" t="s">
        <v>426</v>
      </c>
      <c r="AP1" s="37" t="s">
        <v>427</v>
      </c>
      <c r="AQ1" s="38" t="s">
        <v>428</v>
      </c>
      <c r="AR1" s="38" t="s">
        <v>429</v>
      </c>
      <c r="AS1" s="38" t="s">
        <v>430</v>
      </c>
    </row>
    <row r="2" spans="1:45" x14ac:dyDescent="0.2">
      <c r="A2" s="16">
        <v>1</v>
      </c>
      <c r="B2" s="16">
        <v>4</v>
      </c>
      <c r="C2" s="2" t="s">
        <v>431</v>
      </c>
      <c r="D2" s="17" t="s">
        <v>140</v>
      </c>
      <c r="E2" s="16">
        <v>2008</v>
      </c>
      <c r="F2" s="18" t="s">
        <v>142</v>
      </c>
      <c r="G2" s="2" t="s">
        <v>65</v>
      </c>
      <c r="H2" s="2" t="s">
        <v>432</v>
      </c>
      <c r="I2" s="2"/>
      <c r="J2" s="2" t="s">
        <v>115</v>
      </c>
      <c r="K2" s="2" t="s">
        <v>433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39"/>
      <c r="AR2" s="39"/>
      <c r="AS2" s="39"/>
    </row>
    <row r="3" spans="1:45" x14ac:dyDescent="0.2">
      <c r="A3" s="19">
        <v>2</v>
      </c>
      <c r="B3" s="19">
        <v>46</v>
      </c>
      <c r="C3" s="2" t="s">
        <v>434</v>
      </c>
      <c r="D3" s="20" t="s">
        <v>143</v>
      </c>
      <c r="E3" s="19">
        <v>2016</v>
      </c>
      <c r="F3" s="21" t="s">
        <v>145</v>
      </c>
      <c r="G3" s="2" t="s">
        <v>59</v>
      </c>
      <c r="H3" s="2" t="s">
        <v>435</v>
      </c>
      <c r="I3" s="2"/>
      <c r="J3" s="2" t="s">
        <v>115</v>
      </c>
      <c r="K3" s="2"/>
      <c r="L3" s="2" t="s">
        <v>436</v>
      </c>
      <c r="M3" s="2" t="s">
        <v>284</v>
      </c>
      <c r="N3" s="2" t="s">
        <v>80</v>
      </c>
      <c r="O3" s="2" t="s">
        <v>437</v>
      </c>
      <c r="P3" s="2" t="s">
        <v>438</v>
      </c>
      <c r="Q3" s="43" t="s">
        <v>439</v>
      </c>
      <c r="R3" s="2">
        <v>109</v>
      </c>
      <c r="S3" s="2">
        <v>4179</v>
      </c>
      <c r="T3" s="2">
        <v>4</v>
      </c>
      <c r="U3" s="2" t="s">
        <v>440</v>
      </c>
      <c r="V3" s="2" t="s">
        <v>119</v>
      </c>
      <c r="W3" s="2" t="s">
        <v>441</v>
      </c>
      <c r="X3" s="2" t="s">
        <v>442</v>
      </c>
      <c r="Y3" s="2" t="s">
        <v>443</v>
      </c>
      <c r="Z3" s="2">
        <v>4</v>
      </c>
      <c r="AA3" s="2">
        <v>1</v>
      </c>
      <c r="AB3" s="2" t="s">
        <v>444</v>
      </c>
      <c r="AC3" s="2">
        <v>2</v>
      </c>
      <c r="AD3" s="2" t="s">
        <v>445</v>
      </c>
      <c r="AE3" s="2">
        <v>1</v>
      </c>
      <c r="AF3" s="2" t="s">
        <v>446</v>
      </c>
      <c r="AG3" s="2">
        <v>0</v>
      </c>
      <c r="AH3" s="2"/>
      <c r="AI3" s="2" t="s">
        <v>59</v>
      </c>
      <c r="AJ3" s="2" t="s">
        <v>59</v>
      </c>
      <c r="AK3" s="2" t="s">
        <v>59</v>
      </c>
      <c r="AL3" s="2">
        <v>2.35</v>
      </c>
      <c r="AM3" s="2">
        <v>1.1200000000000001</v>
      </c>
      <c r="AN3" s="43">
        <v>2.42</v>
      </c>
      <c r="AO3" s="2">
        <v>1.06</v>
      </c>
      <c r="AP3" s="2" t="s">
        <v>65</v>
      </c>
      <c r="AQ3" s="39" t="s">
        <v>447</v>
      </c>
      <c r="AR3" s="39">
        <v>-0.28000000000000003</v>
      </c>
      <c r="AS3" s="39">
        <v>0.1</v>
      </c>
    </row>
    <row r="4" spans="1:45" x14ac:dyDescent="0.2">
      <c r="A4" s="19">
        <v>2</v>
      </c>
      <c r="B4" s="19">
        <v>46</v>
      </c>
      <c r="C4" s="2" t="s">
        <v>448</v>
      </c>
      <c r="D4" s="20" t="s">
        <v>143</v>
      </c>
      <c r="E4" s="19">
        <v>2016</v>
      </c>
      <c r="F4" s="40" t="s">
        <v>145</v>
      </c>
      <c r="G4" s="2" t="s">
        <v>59</v>
      </c>
      <c r="H4" s="2" t="s">
        <v>435</v>
      </c>
      <c r="I4" s="2"/>
      <c r="J4" s="2" t="s">
        <v>115</v>
      </c>
      <c r="K4" s="2"/>
      <c r="L4" s="2" t="s">
        <v>436</v>
      </c>
      <c r="M4" s="2" t="s">
        <v>284</v>
      </c>
      <c r="N4" s="2" t="s">
        <v>80</v>
      </c>
      <c r="O4" s="2" t="s">
        <v>437</v>
      </c>
      <c r="P4" s="2" t="s">
        <v>438</v>
      </c>
      <c r="Q4" s="2" t="s">
        <v>439</v>
      </c>
      <c r="R4" s="2">
        <v>109</v>
      </c>
      <c r="S4" s="2">
        <v>4179</v>
      </c>
      <c r="T4" s="2">
        <v>4</v>
      </c>
      <c r="U4" s="2" t="s">
        <v>449</v>
      </c>
      <c r="V4" s="2" t="s">
        <v>119</v>
      </c>
      <c r="W4" s="2" t="s">
        <v>441</v>
      </c>
      <c r="X4" s="2" t="s">
        <v>442</v>
      </c>
      <c r="Y4" s="2" t="s">
        <v>443</v>
      </c>
      <c r="Z4" s="2">
        <v>4</v>
      </c>
      <c r="AA4" s="2">
        <v>1</v>
      </c>
      <c r="AB4" s="2" t="s">
        <v>444</v>
      </c>
      <c r="AC4" s="2">
        <v>2</v>
      </c>
      <c r="AD4" s="2" t="s">
        <v>445</v>
      </c>
      <c r="AE4" s="2">
        <v>1</v>
      </c>
      <c r="AF4" s="2" t="s">
        <v>446</v>
      </c>
      <c r="AG4" s="2">
        <v>0</v>
      </c>
      <c r="AH4" s="2"/>
      <c r="AI4" s="2" t="s">
        <v>59</v>
      </c>
      <c r="AJ4" s="2" t="s">
        <v>59</v>
      </c>
      <c r="AK4" s="2" t="s">
        <v>59</v>
      </c>
      <c r="AL4" s="2">
        <v>2.15</v>
      </c>
      <c r="AM4" s="2">
        <v>1.1000000000000001</v>
      </c>
      <c r="AN4" s="2">
        <v>1.94</v>
      </c>
      <c r="AO4" s="2">
        <v>0.95</v>
      </c>
      <c r="AP4" s="2" t="s">
        <v>65</v>
      </c>
      <c r="AQ4" s="39" t="s">
        <v>450</v>
      </c>
      <c r="AR4" s="39">
        <v>0.26</v>
      </c>
      <c r="AS4" s="39">
        <v>0.1</v>
      </c>
    </row>
    <row r="5" spans="1:45" x14ac:dyDescent="0.2">
      <c r="A5" s="19">
        <v>2</v>
      </c>
      <c r="B5" s="19">
        <v>46</v>
      </c>
      <c r="C5" s="2" t="s">
        <v>451</v>
      </c>
      <c r="D5" s="20" t="s">
        <v>143</v>
      </c>
      <c r="E5" s="19">
        <v>2016</v>
      </c>
      <c r="F5" s="40" t="s">
        <v>145</v>
      </c>
      <c r="G5" s="2" t="s">
        <v>59</v>
      </c>
      <c r="H5" s="2" t="s">
        <v>435</v>
      </c>
      <c r="I5" s="2"/>
      <c r="J5" s="2" t="s">
        <v>115</v>
      </c>
      <c r="K5" s="2"/>
      <c r="L5" s="2" t="s">
        <v>436</v>
      </c>
      <c r="M5" s="2" t="s">
        <v>284</v>
      </c>
      <c r="N5" s="2" t="s">
        <v>80</v>
      </c>
      <c r="O5" s="2" t="s">
        <v>437</v>
      </c>
      <c r="P5" s="2" t="s">
        <v>438</v>
      </c>
      <c r="Q5" s="2" t="s">
        <v>439</v>
      </c>
      <c r="R5" s="2">
        <v>109</v>
      </c>
      <c r="S5" s="2">
        <v>4179</v>
      </c>
      <c r="T5" s="2">
        <v>4</v>
      </c>
      <c r="U5" s="2" t="s">
        <v>79</v>
      </c>
      <c r="V5" s="2" t="s">
        <v>737</v>
      </c>
      <c r="W5" s="2" t="s">
        <v>441</v>
      </c>
      <c r="X5" s="2" t="s">
        <v>442</v>
      </c>
      <c r="Y5" s="2" t="s">
        <v>443</v>
      </c>
      <c r="Z5" s="2">
        <v>4</v>
      </c>
      <c r="AA5" s="2">
        <v>1</v>
      </c>
      <c r="AB5" s="2" t="s">
        <v>444</v>
      </c>
      <c r="AC5" s="2">
        <v>2</v>
      </c>
      <c r="AD5" s="2" t="s">
        <v>445</v>
      </c>
      <c r="AE5" s="2">
        <v>1</v>
      </c>
      <c r="AF5" s="2" t="s">
        <v>446</v>
      </c>
      <c r="AG5" s="2">
        <v>0</v>
      </c>
      <c r="AH5" s="2"/>
      <c r="AI5" s="2" t="s">
        <v>59</v>
      </c>
      <c r="AJ5" s="2" t="s">
        <v>59</v>
      </c>
      <c r="AK5" s="2" t="s">
        <v>59</v>
      </c>
      <c r="AL5" s="2">
        <v>3.16</v>
      </c>
      <c r="AM5" s="2">
        <v>1.31</v>
      </c>
      <c r="AN5" s="2">
        <v>3.82</v>
      </c>
      <c r="AO5" s="2">
        <v>1.05</v>
      </c>
      <c r="AP5" s="2" t="s">
        <v>65</v>
      </c>
      <c r="AQ5" s="39" t="s">
        <v>452</v>
      </c>
      <c r="AR5" s="39">
        <v>-0.14000000000000001</v>
      </c>
      <c r="AS5" s="39">
        <v>0.1</v>
      </c>
    </row>
    <row r="6" spans="1:45" x14ac:dyDescent="0.2">
      <c r="A6" s="19">
        <v>2</v>
      </c>
      <c r="B6" s="19">
        <v>46</v>
      </c>
      <c r="C6" s="2" t="s">
        <v>453</v>
      </c>
      <c r="D6" s="20" t="s">
        <v>143</v>
      </c>
      <c r="E6" s="19">
        <v>2016</v>
      </c>
      <c r="F6" s="40" t="s">
        <v>145</v>
      </c>
      <c r="G6" s="2" t="s">
        <v>59</v>
      </c>
      <c r="H6" s="2" t="s">
        <v>435</v>
      </c>
      <c r="I6" s="2"/>
      <c r="J6" s="2" t="s">
        <v>115</v>
      </c>
      <c r="K6" s="2"/>
      <c r="L6" s="2" t="s">
        <v>436</v>
      </c>
      <c r="M6" s="2" t="s">
        <v>284</v>
      </c>
      <c r="N6" s="2" t="s">
        <v>80</v>
      </c>
      <c r="O6" s="2" t="s">
        <v>437</v>
      </c>
      <c r="P6" s="2" t="s">
        <v>438</v>
      </c>
      <c r="Q6" s="2" t="s">
        <v>439</v>
      </c>
      <c r="R6" s="2">
        <v>109</v>
      </c>
      <c r="S6" s="2">
        <v>4179</v>
      </c>
      <c r="T6" s="2">
        <v>4</v>
      </c>
      <c r="U6" s="2" t="s">
        <v>454</v>
      </c>
      <c r="V6" s="2" t="s">
        <v>61</v>
      </c>
      <c r="W6" s="2" t="s">
        <v>441</v>
      </c>
      <c r="X6" s="2" t="s">
        <v>442</v>
      </c>
      <c r="Y6" s="2" t="s">
        <v>443</v>
      </c>
      <c r="Z6" s="2">
        <v>4</v>
      </c>
      <c r="AA6" s="2">
        <v>1</v>
      </c>
      <c r="AB6" s="2" t="s">
        <v>444</v>
      </c>
      <c r="AC6" s="2">
        <v>2</v>
      </c>
      <c r="AD6" s="2" t="s">
        <v>445</v>
      </c>
      <c r="AE6" s="2">
        <v>1</v>
      </c>
      <c r="AF6" s="2" t="s">
        <v>446</v>
      </c>
      <c r="AG6" s="2">
        <v>0</v>
      </c>
      <c r="AH6" s="2"/>
      <c r="AI6" s="2" t="s">
        <v>59</v>
      </c>
      <c r="AJ6" s="2" t="s">
        <v>59</v>
      </c>
      <c r="AK6" s="2" t="s">
        <v>59</v>
      </c>
      <c r="AL6" s="2" t="s">
        <v>60</v>
      </c>
      <c r="AM6" s="2" t="s">
        <v>60</v>
      </c>
      <c r="AN6" s="2" t="s">
        <v>60</v>
      </c>
      <c r="AO6" s="2" t="s">
        <v>60</v>
      </c>
      <c r="AP6" s="2" t="s">
        <v>65</v>
      </c>
      <c r="AQ6" s="39" t="s">
        <v>455</v>
      </c>
      <c r="AR6" s="39">
        <v>1.31</v>
      </c>
      <c r="AS6" s="39">
        <v>0.49</v>
      </c>
    </row>
    <row r="7" spans="1:45" x14ac:dyDescent="0.2">
      <c r="A7" s="19">
        <v>3</v>
      </c>
      <c r="B7" s="19">
        <v>47</v>
      </c>
      <c r="C7" s="2" t="s">
        <v>456</v>
      </c>
      <c r="D7" s="20" t="s">
        <v>143</v>
      </c>
      <c r="E7" s="19">
        <v>2016</v>
      </c>
      <c r="F7" s="22" t="s">
        <v>145</v>
      </c>
      <c r="G7" s="2" t="s">
        <v>65</v>
      </c>
      <c r="H7" s="2" t="s">
        <v>457</v>
      </c>
      <c r="I7" s="2"/>
      <c r="J7" s="2" t="s">
        <v>115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39"/>
      <c r="AR7" s="39"/>
      <c r="AS7" s="39"/>
    </row>
    <row r="8" spans="1:45" x14ac:dyDescent="0.2">
      <c r="A8" s="19">
        <v>4</v>
      </c>
      <c r="B8" s="19">
        <v>48</v>
      </c>
      <c r="C8" s="2" t="s">
        <v>458</v>
      </c>
      <c r="D8" s="20" t="s">
        <v>148</v>
      </c>
      <c r="E8" s="19">
        <v>2018</v>
      </c>
      <c r="F8" s="21" t="s">
        <v>150</v>
      </c>
      <c r="G8" s="2" t="s">
        <v>59</v>
      </c>
      <c r="H8" s="2"/>
      <c r="I8" s="2"/>
      <c r="J8" s="2" t="s">
        <v>115</v>
      </c>
      <c r="K8" s="2"/>
      <c r="L8" s="2"/>
      <c r="M8" s="2" t="s">
        <v>459</v>
      </c>
      <c r="N8" s="2" t="s">
        <v>80</v>
      </c>
      <c r="O8" s="2" t="s">
        <v>460</v>
      </c>
      <c r="P8" s="2" t="s">
        <v>438</v>
      </c>
      <c r="Q8" s="2" t="s">
        <v>60</v>
      </c>
      <c r="R8" s="2">
        <v>49</v>
      </c>
      <c r="S8" s="2">
        <v>2609</v>
      </c>
      <c r="T8" s="2">
        <v>5</v>
      </c>
      <c r="U8" s="2" t="s">
        <v>81</v>
      </c>
      <c r="V8" s="2" t="s">
        <v>122</v>
      </c>
      <c r="W8" s="2" t="s">
        <v>441</v>
      </c>
      <c r="X8" s="2" t="s">
        <v>442</v>
      </c>
      <c r="Y8" s="2" t="s">
        <v>443</v>
      </c>
      <c r="Z8" s="2">
        <v>1</v>
      </c>
      <c r="AA8" s="2">
        <v>0</v>
      </c>
      <c r="AB8" s="2"/>
      <c r="AC8" s="2">
        <v>0</v>
      </c>
      <c r="AD8" s="2"/>
      <c r="AE8" s="2">
        <v>0</v>
      </c>
      <c r="AF8" s="2"/>
      <c r="AG8" s="2">
        <v>1</v>
      </c>
      <c r="AH8" s="2" t="s">
        <v>738</v>
      </c>
      <c r="AI8" s="2" t="s">
        <v>59</v>
      </c>
      <c r="AJ8" s="2" t="s">
        <v>59</v>
      </c>
      <c r="AK8" s="2" t="s">
        <v>65</v>
      </c>
      <c r="AL8" s="2" t="s">
        <v>60</v>
      </c>
      <c r="AM8" s="2" t="s">
        <v>60</v>
      </c>
      <c r="AN8" s="2" t="s">
        <v>60</v>
      </c>
      <c r="AO8" s="2" t="s">
        <v>60</v>
      </c>
      <c r="AP8" s="2" t="s">
        <v>65</v>
      </c>
      <c r="AQ8" s="39" t="s">
        <v>461</v>
      </c>
      <c r="AR8" s="39">
        <v>-0.53200000000000003</v>
      </c>
      <c r="AS8" s="39">
        <v>0.109</v>
      </c>
    </row>
    <row r="9" spans="1:45" x14ac:dyDescent="0.2">
      <c r="A9" s="19">
        <v>4</v>
      </c>
      <c r="B9" s="19">
        <v>48</v>
      </c>
      <c r="C9" s="2" t="s">
        <v>462</v>
      </c>
      <c r="D9" s="20" t="s">
        <v>148</v>
      </c>
      <c r="E9" s="19">
        <v>2018</v>
      </c>
      <c r="F9" s="40" t="s">
        <v>150</v>
      </c>
      <c r="G9" s="2" t="s">
        <v>59</v>
      </c>
      <c r="H9" s="2"/>
      <c r="I9" s="2"/>
      <c r="J9" s="2" t="s">
        <v>115</v>
      </c>
      <c r="K9" s="2"/>
      <c r="L9" s="2"/>
      <c r="M9" s="2" t="s">
        <v>459</v>
      </c>
      <c r="N9" s="2" t="s">
        <v>80</v>
      </c>
      <c r="O9" s="2" t="s">
        <v>460</v>
      </c>
      <c r="P9" s="2" t="s">
        <v>438</v>
      </c>
      <c r="Q9" s="2" t="s">
        <v>60</v>
      </c>
      <c r="R9" s="2">
        <v>49</v>
      </c>
      <c r="S9" s="2">
        <v>2609</v>
      </c>
      <c r="T9" s="2">
        <v>5</v>
      </c>
      <c r="U9" s="2" t="s">
        <v>463</v>
      </c>
      <c r="V9" s="2" t="s">
        <v>119</v>
      </c>
      <c r="W9" s="2" t="s">
        <v>441</v>
      </c>
      <c r="X9" s="2" t="s">
        <v>442</v>
      </c>
      <c r="Y9" s="2" t="s">
        <v>443</v>
      </c>
      <c r="Z9" s="2">
        <v>1</v>
      </c>
      <c r="AA9" s="2">
        <v>0</v>
      </c>
      <c r="AB9" s="2"/>
      <c r="AC9" s="2">
        <v>0</v>
      </c>
      <c r="AD9" s="2"/>
      <c r="AE9" s="2">
        <v>0</v>
      </c>
      <c r="AF9" s="2"/>
      <c r="AG9" s="2">
        <v>1</v>
      </c>
      <c r="AH9" s="2" t="s">
        <v>738</v>
      </c>
      <c r="AI9" s="2" t="s">
        <v>59</v>
      </c>
      <c r="AJ9" s="2" t="s">
        <v>59</v>
      </c>
      <c r="AK9" s="2" t="s">
        <v>65</v>
      </c>
      <c r="AL9" s="2" t="s">
        <v>60</v>
      </c>
      <c r="AM9" s="2" t="s">
        <v>60</v>
      </c>
      <c r="AN9" s="2" t="s">
        <v>60</v>
      </c>
      <c r="AO9" s="2" t="s">
        <v>60</v>
      </c>
      <c r="AP9" s="2" t="s">
        <v>65</v>
      </c>
      <c r="AQ9" s="39" t="s">
        <v>464</v>
      </c>
      <c r="AR9" s="39">
        <v>-7.5999999999999998E-2</v>
      </c>
      <c r="AS9" s="39">
        <v>0.11600000000000001</v>
      </c>
    </row>
    <row r="10" spans="1:45" x14ac:dyDescent="0.2">
      <c r="A10" s="19">
        <v>4</v>
      </c>
      <c r="B10" s="19">
        <v>48</v>
      </c>
      <c r="C10" s="2" t="s">
        <v>465</v>
      </c>
      <c r="D10" s="20" t="s">
        <v>148</v>
      </c>
      <c r="E10" s="19">
        <v>2018</v>
      </c>
      <c r="F10" s="40" t="s">
        <v>150</v>
      </c>
      <c r="G10" s="2" t="s">
        <v>59</v>
      </c>
      <c r="H10" s="2"/>
      <c r="I10" s="2"/>
      <c r="J10" s="2" t="s">
        <v>115</v>
      </c>
      <c r="K10" s="2"/>
      <c r="L10" s="2"/>
      <c r="M10" s="2" t="s">
        <v>459</v>
      </c>
      <c r="N10" s="2" t="s">
        <v>80</v>
      </c>
      <c r="O10" s="2" t="s">
        <v>460</v>
      </c>
      <c r="P10" s="2" t="s">
        <v>438</v>
      </c>
      <c r="Q10" s="2" t="s">
        <v>60</v>
      </c>
      <c r="R10" s="2">
        <v>49</v>
      </c>
      <c r="S10" s="2">
        <v>2609</v>
      </c>
      <c r="T10" s="2">
        <v>5</v>
      </c>
      <c r="U10" s="2" t="s">
        <v>466</v>
      </c>
      <c r="V10" s="2" t="s">
        <v>466</v>
      </c>
      <c r="W10" s="2" t="s">
        <v>441</v>
      </c>
      <c r="X10" s="2" t="s">
        <v>442</v>
      </c>
      <c r="Y10" s="2" t="s">
        <v>443</v>
      </c>
      <c r="Z10" s="2">
        <v>1</v>
      </c>
      <c r="AA10" s="2">
        <v>0</v>
      </c>
      <c r="AB10" s="2"/>
      <c r="AC10" s="2">
        <v>0</v>
      </c>
      <c r="AD10" s="2"/>
      <c r="AE10" s="2">
        <v>0</v>
      </c>
      <c r="AF10" s="2"/>
      <c r="AG10" s="2">
        <v>1</v>
      </c>
      <c r="AH10" s="2" t="s">
        <v>738</v>
      </c>
      <c r="AI10" s="2" t="s">
        <v>59</v>
      </c>
      <c r="AJ10" s="2" t="s">
        <v>59</v>
      </c>
      <c r="AK10" s="2" t="s">
        <v>65</v>
      </c>
      <c r="AL10" s="2" t="s">
        <v>60</v>
      </c>
      <c r="AM10" s="2" t="s">
        <v>60</v>
      </c>
      <c r="AN10" s="2" t="s">
        <v>60</v>
      </c>
      <c r="AO10" s="2" t="s">
        <v>60</v>
      </c>
      <c r="AP10" s="2" t="s">
        <v>65</v>
      </c>
      <c r="AQ10" s="39" t="s">
        <v>467</v>
      </c>
      <c r="AR10" s="39">
        <v>3.1E-2</v>
      </c>
      <c r="AS10" s="39">
        <v>0.16900000000000001</v>
      </c>
    </row>
    <row r="11" spans="1:45" x14ac:dyDescent="0.2">
      <c r="A11" s="19">
        <v>4</v>
      </c>
      <c r="B11" s="19">
        <v>48</v>
      </c>
      <c r="C11" s="2" t="s">
        <v>468</v>
      </c>
      <c r="D11" s="20" t="s">
        <v>148</v>
      </c>
      <c r="E11" s="19">
        <v>2018</v>
      </c>
      <c r="F11" s="40" t="s">
        <v>150</v>
      </c>
      <c r="G11" s="2" t="s">
        <v>59</v>
      </c>
      <c r="H11" s="2"/>
      <c r="I11" s="2"/>
      <c r="J11" s="2" t="s">
        <v>115</v>
      </c>
      <c r="K11" s="2"/>
      <c r="L11" s="2"/>
      <c r="M11" s="2" t="s">
        <v>459</v>
      </c>
      <c r="N11" s="2" t="s">
        <v>80</v>
      </c>
      <c r="O11" s="2" t="s">
        <v>460</v>
      </c>
      <c r="P11" s="2" t="s">
        <v>438</v>
      </c>
      <c r="Q11" s="2" t="s">
        <v>60</v>
      </c>
      <c r="R11" s="2">
        <v>49</v>
      </c>
      <c r="S11" s="2">
        <v>2609</v>
      </c>
      <c r="T11" s="2">
        <v>5</v>
      </c>
      <c r="U11" s="2" t="s">
        <v>469</v>
      </c>
      <c r="V11" s="2" t="s">
        <v>119</v>
      </c>
      <c r="W11" s="2" t="s">
        <v>441</v>
      </c>
      <c r="X11" s="2" t="s">
        <v>442</v>
      </c>
      <c r="Y11" s="2" t="s">
        <v>443</v>
      </c>
      <c r="Z11" s="2">
        <v>1</v>
      </c>
      <c r="AA11" s="2">
        <v>0</v>
      </c>
      <c r="AB11" s="2"/>
      <c r="AC11" s="2">
        <v>0</v>
      </c>
      <c r="AD11" s="2"/>
      <c r="AE11" s="2">
        <v>0</v>
      </c>
      <c r="AF11" s="2"/>
      <c r="AG11" s="2">
        <v>1</v>
      </c>
      <c r="AH11" s="2" t="s">
        <v>738</v>
      </c>
      <c r="AI11" s="2" t="s">
        <v>59</v>
      </c>
      <c r="AJ11" s="2" t="s">
        <v>59</v>
      </c>
      <c r="AK11" s="2" t="s">
        <v>65</v>
      </c>
      <c r="AL11" s="2" t="s">
        <v>60</v>
      </c>
      <c r="AM11" s="2" t="s">
        <v>60</v>
      </c>
      <c r="AN11" s="2" t="s">
        <v>60</v>
      </c>
      <c r="AO11" s="2" t="s">
        <v>60</v>
      </c>
      <c r="AP11" s="2" t="s">
        <v>65</v>
      </c>
      <c r="AQ11" s="39" t="s">
        <v>470</v>
      </c>
      <c r="AR11" s="39">
        <v>0.28899999999999998</v>
      </c>
      <c r="AS11" s="39">
        <v>0.18</v>
      </c>
    </row>
    <row r="12" spans="1:45" x14ac:dyDescent="0.2">
      <c r="A12" s="19">
        <v>4</v>
      </c>
      <c r="B12" s="19">
        <v>48</v>
      </c>
      <c r="C12" s="2" t="s">
        <v>471</v>
      </c>
      <c r="D12" s="20" t="s">
        <v>148</v>
      </c>
      <c r="E12" s="19">
        <v>2018</v>
      </c>
      <c r="F12" s="40" t="s">
        <v>150</v>
      </c>
      <c r="G12" s="2" t="s">
        <v>59</v>
      </c>
      <c r="H12" s="2"/>
      <c r="I12" s="2"/>
      <c r="J12" s="2" t="s">
        <v>115</v>
      </c>
      <c r="K12" s="2"/>
      <c r="L12" s="2"/>
      <c r="M12" s="2" t="s">
        <v>459</v>
      </c>
      <c r="N12" s="2" t="s">
        <v>80</v>
      </c>
      <c r="O12" s="2" t="s">
        <v>460</v>
      </c>
      <c r="P12" s="2" t="s">
        <v>438</v>
      </c>
      <c r="Q12" s="2" t="s">
        <v>60</v>
      </c>
      <c r="R12" s="2">
        <v>49</v>
      </c>
      <c r="S12" s="2">
        <v>2609</v>
      </c>
      <c r="T12" s="2">
        <v>5</v>
      </c>
      <c r="U12" s="2" t="s">
        <v>472</v>
      </c>
      <c r="V12" s="2" t="s">
        <v>739</v>
      </c>
      <c r="W12" s="2" t="s">
        <v>441</v>
      </c>
      <c r="X12" s="2" t="s">
        <v>442</v>
      </c>
      <c r="Y12" s="2" t="s">
        <v>443</v>
      </c>
      <c r="Z12" s="2">
        <v>1</v>
      </c>
      <c r="AA12" s="2">
        <v>0</v>
      </c>
      <c r="AB12" s="2"/>
      <c r="AC12" s="2">
        <v>0</v>
      </c>
      <c r="AD12" s="2"/>
      <c r="AE12" s="2">
        <v>0</v>
      </c>
      <c r="AF12" s="2"/>
      <c r="AG12" s="2">
        <v>1</v>
      </c>
      <c r="AH12" s="2" t="s">
        <v>738</v>
      </c>
      <c r="AI12" s="2" t="s">
        <v>59</v>
      </c>
      <c r="AJ12" s="2" t="s">
        <v>59</v>
      </c>
      <c r="AK12" s="2" t="s">
        <v>65</v>
      </c>
      <c r="AL12" s="2" t="s">
        <v>60</v>
      </c>
      <c r="AM12" s="2" t="s">
        <v>60</v>
      </c>
      <c r="AN12" s="2" t="s">
        <v>60</v>
      </c>
      <c r="AO12" s="2" t="s">
        <v>60</v>
      </c>
      <c r="AP12" s="2" t="s">
        <v>65</v>
      </c>
      <c r="AQ12" s="39" t="s">
        <v>473</v>
      </c>
      <c r="AR12" s="39">
        <v>2.1640000000000001</v>
      </c>
      <c r="AS12" s="39">
        <v>0.25800000000000001</v>
      </c>
    </row>
    <row r="13" spans="1:45" x14ac:dyDescent="0.2">
      <c r="A13" s="19">
        <v>5</v>
      </c>
      <c r="B13" s="19">
        <v>60</v>
      </c>
      <c r="C13" s="2" t="s">
        <v>474</v>
      </c>
      <c r="D13" s="20" t="s">
        <v>151</v>
      </c>
      <c r="E13" s="19">
        <v>2013</v>
      </c>
      <c r="F13" s="22" t="s">
        <v>154</v>
      </c>
      <c r="G13" s="2" t="s">
        <v>59</v>
      </c>
      <c r="H13" s="2" t="s">
        <v>475</v>
      </c>
      <c r="I13" s="2"/>
      <c r="J13" s="2" t="s">
        <v>115</v>
      </c>
      <c r="K13" s="2"/>
      <c r="L13" s="2"/>
      <c r="M13" s="2" t="s">
        <v>284</v>
      </c>
      <c r="N13" s="2" t="s">
        <v>80</v>
      </c>
      <c r="O13" s="2" t="s">
        <v>476</v>
      </c>
      <c r="P13" s="2" t="s">
        <v>438</v>
      </c>
      <c r="Q13" s="2" t="s">
        <v>477</v>
      </c>
      <c r="R13" s="2">
        <v>243</v>
      </c>
      <c r="S13" s="2">
        <v>4199</v>
      </c>
      <c r="T13" s="2">
        <v>1</v>
      </c>
      <c r="U13" s="2" t="s">
        <v>79</v>
      </c>
      <c r="V13" s="2" t="s">
        <v>737</v>
      </c>
      <c r="W13" s="2" t="s">
        <v>441</v>
      </c>
      <c r="X13" s="2" t="s">
        <v>442</v>
      </c>
      <c r="Y13" s="2" t="s">
        <v>443</v>
      </c>
      <c r="Z13" s="2">
        <v>5</v>
      </c>
      <c r="AA13" s="2">
        <v>0</v>
      </c>
      <c r="AB13" s="2"/>
      <c r="AC13" s="2">
        <v>0</v>
      </c>
      <c r="AD13" s="2"/>
      <c r="AE13" s="2">
        <v>3</v>
      </c>
      <c r="AF13" s="2" t="s">
        <v>478</v>
      </c>
      <c r="AG13" s="2">
        <v>0</v>
      </c>
      <c r="AH13" s="2"/>
      <c r="AI13" s="2" t="s">
        <v>59</v>
      </c>
      <c r="AJ13" s="2" t="s">
        <v>59</v>
      </c>
      <c r="AK13" s="2" t="s">
        <v>59</v>
      </c>
      <c r="AL13" s="2" t="s">
        <v>60</v>
      </c>
      <c r="AM13" s="2" t="s">
        <v>60</v>
      </c>
      <c r="AN13" s="2" t="s">
        <v>60</v>
      </c>
      <c r="AO13" s="2" t="s">
        <v>60</v>
      </c>
      <c r="AP13" s="2" t="s">
        <v>65</v>
      </c>
      <c r="AQ13" s="39" t="s">
        <v>479</v>
      </c>
      <c r="AR13" s="39">
        <v>0.28000000000000003</v>
      </c>
      <c r="AS13" s="39">
        <v>0.22</v>
      </c>
    </row>
    <row r="14" spans="1:45" x14ac:dyDescent="0.2">
      <c r="A14" s="19">
        <v>6</v>
      </c>
      <c r="B14" s="19">
        <v>61</v>
      </c>
      <c r="C14" s="2" t="s">
        <v>480</v>
      </c>
      <c r="D14" s="20" t="s">
        <v>151</v>
      </c>
      <c r="E14" s="19">
        <v>2014</v>
      </c>
      <c r="F14" s="21" t="s">
        <v>156</v>
      </c>
      <c r="G14" s="2" t="s">
        <v>65</v>
      </c>
      <c r="H14" s="2" t="s">
        <v>481</v>
      </c>
      <c r="I14" s="2"/>
      <c r="J14" s="2" t="s">
        <v>115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39"/>
      <c r="AR14" s="39"/>
      <c r="AS14" s="39"/>
    </row>
    <row r="15" spans="1:45" x14ac:dyDescent="0.2">
      <c r="A15" s="19">
        <v>7</v>
      </c>
      <c r="B15" s="19">
        <v>68</v>
      </c>
      <c r="C15" s="2" t="s">
        <v>482</v>
      </c>
      <c r="D15" s="20" t="s">
        <v>157</v>
      </c>
      <c r="E15" s="19">
        <v>2016</v>
      </c>
      <c r="F15" s="21" t="s">
        <v>160</v>
      </c>
      <c r="G15" s="2" t="s">
        <v>65</v>
      </c>
      <c r="H15" s="2" t="s">
        <v>432</v>
      </c>
      <c r="I15" s="2"/>
      <c r="J15" s="2" t="s">
        <v>115</v>
      </c>
      <c r="K15" s="2" t="s">
        <v>483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39"/>
      <c r="AR15" s="39"/>
      <c r="AS15" s="39"/>
    </row>
    <row r="16" spans="1:45" x14ac:dyDescent="0.2">
      <c r="A16" s="19">
        <v>8</v>
      </c>
      <c r="B16" s="19">
        <v>72</v>
      </c>
      <c r="C16" s="2" t="s">
        <v>484</v>
      </c>
      <c r="D16" s="20" t="s">
        <v>161</v>
      </c>
      <c r="E16" s="19">
        <v>2019</v>
      </c>
      <c r="F16" s="22" t="s">
        <v>162</v>
      </c>
      <c r="G16" s="2" t="s">
        <v>59</v>
      </c>
      <c r="H16" s="2" t="s">
        <v>485</v>
      </c>
      <c r="I16" s="2"/>
      <c r="J16" s="2" t="s">
        <v>115</v>
      </c>
      <c r="K16" s="2"/>
      <c r="L16" s="2"/>
      <c r="M16" s="2" t="s">
        <v>284</v>
      </c>
      <c r="N16" s="2" t="s">
        <v>80</v>
      </c>
      <c r="O16" s="2" t="s">
        <v>99</v>
      </c>
      <c r="P16" s="2" t="s">
        <v>438</v>
      </c>
      <c r="Q16" s="2" t="s">
        <v>439</v>
      </c>
      <c r="R16" s="2">
        <v>370</v>
      </c>
      <c r="S16" s="2">
        <v>32563</v>
      </c>
      <c r="T16" s="2">
        <v>8</v>
      </c>
      <c r="U16" s="2" t="s">
        <v>486</v>
      </c>
      <c r="V16" s="2" t="s">
        <v>119</v>
      </c>
      <c r="W16" s="2" t="s">
        <v>441</v>
      </c>
      <c r="X16" s="2" t="s">
        <v>442</v>
      </c>
      <c r="Y16" s="2" t="s">
        <v>443</v>
      </c>
      <c r="Z16" s="2">
        <v>4</v>
      </c>
      <c r="AA16" s="2">
        <v>1</v>
      </c>
      <c r="AB16" s="2" t="s">
        <v>487</v>
      </c>
      <c r="AC16" s="2">
        <v>2</v>
      </c>
      <c r="AD16" s="2" t="s">
        <v>488</v>
      </c>
      <c r="AE16" s="2">
        <v>0</v>
      </c>
      <c r="AF16" s="2"/>
      <c r="AG16" s="2">
        <v>0</v>
      </c>
      <c r="AH16" s="2"/>
      <c r="AI16" s="2" t="s">
        <v>59</v>
      </c>
      <c r="AJ16" s="2" t="s">
        <v>59</v>
      </c>
      <c r="AK16" s="2" t="s">
        <v>59</v>
      </c>
      <c r="AL16" s="2" t="s">
        <v>60</v>
      </c>
      <c r="AM16" s="2" t="s">
        <v>60</v>
      </c>
      <c r="AN16" s="2" t="s">
        <v>60</v>
      </c>
      <c r="AO16" s="2" t="s">
        <v>60</v>
      </c>
      <c r="AP16" s="2" t="s">
        <v>65</v>
      </c>
      <c r="AQ16" s="39" t="s">
        <v>489</v>
      </c>
      <c r="AR16" s="39">
        <v>-4.2999999999999997E-2</v>
      </c>
      <c r="AS16" s="39">
        <f>(0.012 -(-0.104))/3.92</f>
        <v>2.9591836734693875E-2</v>
      </c>
    </row>
    <row r="17" spans="1:45" x14ac:dyDescent="0.2">
      <c r="A17" s="19">
        <v>8</v>
      </c>
      <c r="B17" s="19">
        <v>72</v>
      </c>
      <c r="C17" s="2" t="s">
        <v>490</v>
      </c>
      <c r="D17" s="20" t="s">
        <v>161</v>
      </c>
      <c r="E17" s="19">
        <v>2019</v>
      </c>
      <c r="F17" s="40" t="s">
        <v>162</v>
      </c>
      <c r="G17" s="2" t="s">
        <v>59</v>
      </c>
      <c r="H17" s="2" t="s">
        <v>485</v>
      </c>
      <c r="I17" s="2"/>
      <c r="J17" s="2" t="s">
        <v>115</v>
      </c>
      <c r="K17" s="2"/>
      <c r="L17" s="2"/>
      <c r="M17" s="2" t="s">
        <v>284</v>
      </c>
      <c r="N17" s="2" t="s">
        <v>80</v>
      </c>
      <c r="O17" s="2" t="s">
        <v>99</v>
      </c>
      <c r="P17" s="2" t="s">
        <v>438</v>
      </c>
      <c r="Q17" s="2" t="s">
        <v>439</v>
      </c>
      <c r="R17" s="2">
        <v>370</v>
      </c>
      <c r="S17" s="2">
        <v>32563</v>
      </c>
      <c r="T17" s="2">
        <v>8</v>
      </c>
      <c r="U17" s="2" t="s">
        <v>469</v>
      </c>
      <c r="V17" s="2" t="s">
        <v>119</v>
      </c>
      <c r="W17" s="2" t="s">
        <v>441</v>
      </c>
      <c r="X17" s="2" t="s">
        <v>442</v>
      </c>
      <c r="Y17" s="2" t="s">
        <v>443</v>
      </c>
      <c r="Z17" s="2">
        <v>4</v>
      </c>
      <c r="AA17" s="2">
        <v>1</v>
      </c>
      <c r="AB17" s="2" t="s">
        <v>487</v>
      </c>
      <c r="AC17" s="2">
        <v>2</v>
      </c>
      <c r="AD17" s="2" t="s">
        <v>488</v>
      </c>
      <c r="AE17" s="2">
        <v>0</v>
      </c>
      <c r="AF17" s="2"/>
      <c r="AG17" s="2">
        <v>0</v>
      </c>
      <c r="AH17" s="2"/>
      <c r="AI17" s="2" t="s">
        <v>59</v>
      </c>
      <c r="AJ17" s="2" t="s">
        <v>59</v>
      </c>
      <c r="AK17" s="2" t="s">
        <v>59</v>
      </c>
      <c r="AL17" s="2" t="s">
        <v>60</v>
      </c>
      <c r="AM17" s="2" t="s">
        <v>60</v>
      </c>
      <c r="AN17" s="2" t="s">
        <v>60</v>
      </c>
      <c r="AO17" s="2" t="s">
        <v>60</v>
      </c>
      <c r="AP17" s="2" t="s">
        <v>65</v>
      </c>
      <c r="AQ17" s="39" t="s">
        <v>491</v>
      </c>
      <c r="AR17" s="39">
        <v>0.248</v>
      </c>
      <c r="AS17" s="39">
        <f>(0.319 - 0.175)/3.92</f>
        <v>3.6734693877551024E-2</v>
      </c>
    </row>
    <row r="18" spans="1:45" x14ac:dyDescent="0.2">
      <c r="A18" s="19">
        <v>8</v>
      </c>
      <c r="B18" s="19">
        <v>72</v>
      </c>
      <c r="C18" s="2" t="s">
        <v>492</v>
      </c>
      <c r="D18" s="20" t="s">
        <v>161</v>
      </c>
      <c r="E18" s="19">
        <v>2019</v>
      </c>
      <c r="F18" s="40" t="s">
        <v>162</v>
      </c>
      <c r="G18" s="2" t="s">
        <v>59</v>
      </c>
      <c r="H18" s="2" t="s">
        <v>485</v>
      </c>
      <c r="I18" s="2"/>
      <c r="J18" s="2" t="s">
        <v>115</v>
      </c>
      <c r="K18" s="2"/>
      <c r="L18" s="2"/>
      <c r="M18" s="2" t="s">
        <v>284</v>
      </c>
      <c r="N18" s="2" t="s">
        <v>80</v>
      </c>
      <c r="O18" s="2" t="s">
        <v>99</v>
      </c>
      <c r="P18" s="2" t="s">
        <v>438</v>
      </c>
      <c r="Q18" s="2" t="s">
        <v>439</v>
      </c>
      <c r="R18" s="2">
        <v>370</v>
      </c>
      <c r="S18" s="2">
        <v>32563</v>
      </c>
      <c r="T18" s="2">
        <v>8</v>
      </c>
      <c r="U18" s="2" t="s">
        <v>79</v>
      </c>
      <c r="V18" s="2" t="s">
        <v>737</v>
      </c>
      <c r="W18" s="2" t="s">
        <v>441</v>
      </c>
      <c r="X18" s="2" t="s">
        <v>442</v>
      </c>
      <c r="Y18" s="2" t="s">
        <v>443</v>
      </c>
      <c r="Z18" s="2">
        <v>4</v>
      </c>
      <c r="AA18" s="2">
        <v>1</v>
      </c>
      <c r="AB18" s="2" t="s">
        <v>487</v>
      </c>
      <c r="AC18" s="2">
        <v>2</v>
      </c>
      <c r="AD18" s="2" t="s">
        <v>488</v>
      </c>
      <c r="AE18" s="2">
        <v>0</v>
      </c>
      <c r="AF18" s="2"/>
      <c r="AG18" s="2">
        <v>0</v>
      </c>
      <c r="AH18" s="2"/>
      <c r="AI18" s="2" t="s">
        <v>59</v>
      </c>
      <c r="AJ18" s="2" t="s">
        <v>59</v>
      </c>
      <c r="AK18" s="2" t="s">
        <v>59</v>
      </c>
      <c r="AL18" s="2" t="s">
        <v>60</v>
      </c>
      <c r="AM18" s="2" t="s">
        <v>60</v>
      </c>
      <c r="AN18" s="2" t="s">
        <v>60</v>
      </c>
      <c r="AO18" s="2" t="s">
        <v>60</v>
      </c>
      <c r="AP18" s="2" t="s">
        <v>65</v>
      </c>
      <c r="AQ18" s="39" t="s">
        <v>493</v>
      </c>
      <c r="AR18" s="39">
        <v>0.43</v>
      </c>
      <c r="AS18" s="39">
        <f>(0.485 - 0.376)/3.92</f>
        <v>2.7806122448979589E-2</v>
      </c>
    </row>
    <row r="19" spans="1:45" x14ac:dyDescent="0.2">
      <c r="A19" s="19">
        <v>8</v>
      </c>
      <c r="B19" s="19">
        <v>72</v>
      </c>
      <c r="C19" s="2" t="s">
        <v>494</v>
      </c>
      <c r="D19" s="20" t="s">
        <v>161</v>
      </c>
      <c r="E19" s="19">
        <v>2019</v>
      </c>
      <c r="F19" s="22" t="s">
        <v>740</v>
      </c>
      <c r="G19" s="2" t="s">
        <v>59</v>
      </c>
      <c r="H19" s="2" t="s">
        <v>485</v>
      </c>
      <c r="I19" s="2"/>
      <c r="J19" s="2" t="s">
        <v>115</v>
      </c>
      <c r="K19" s="2"/>
      <c r="L19" s="2"/>
      <c r="M19" s="2" t="s">
        <v>284</v>
      </c>
      <c r="N19" s="2" t="s">
        <v>80</v>
      </c>
      <c r="O19" s="2" t="s">
        <v>99</v>
      </c>
      <c r="P19" s="2" t="s">
        <v>438</v>
      </c>
      <c r="Q19" s="2" t="s">
        <v>439</v>
      </c>
      <c r="R19" s="2">
        <v>370</v>
      </c>
      <c r="S19" s="2">
        <v>32563</v>
      </c>
      <c r="T19" s="2">
        <v>8</v>
      </c>
      <c r="U19" s="2" t="s">
        <v>81</v>
      </c>
      <c r="V19" s="2" t="s">
        <v>122</v>
      </c>
      <c r="W19" s="2" t="s">
        <v>441</v>
      </c>
      <c r="X19" s="2" t="s">
        <v>442</v>
      </c>
      <c r="Y19" s="2" t="s">
        <v>443</v>
      </c>
      <c r="Z19" s="2">
        <v>4</v>
      </c>
      <c r="AA19" s="2">
        <v>1</v>
      </c>
      <c r="AB19" s="2" t="s">
        <v>487</v>
      </c>
      <c r="AC19" s="2">
        <v>2</v>
      </c>
      <c r="AD19" s="2" t="s">
        <v>488</v>
      </c>
      <c r="AE19" s="2">
        <v>0</v>
      </c>
      <c r="AF19" s="2"/>
      <c r="AG19" s="2">
        <v>0</v>
      </c>
      <c r="AH19" s="2"/>
      <c r="AI19" s="2" t="s">
        <v>59</v>
      </c>
      <c r="AJ19" s="2" t="s">
        <v>59</v>
      </c>
      <c r="AK19" s="2" t="s">
        <v>59</v>
      </c>
      <c r="AL19" s="2" t="s">
        <v>60</v>
      </c>
      <c r="AM19" s="2" t="s">
        <v>60</v>
      </c>
      <c r="AN19" s="2" t="s">
        <v>60</v>
      </c>
      <c r="AO19" s="2" t="s">
        <v>60</v>
      </c>
      <c r="AP19" s="2" t="s">
        <v>65</v>
      </c>
      <c r="AQ19" s="39" t="s">
        <v>495</v>
      </c>
      <c r="AR19" s="39">
        <v>-0.188</v>
      </c>
      <c r="AS19" s="39">
        <f>(-0.134 - (-0.239))/3.92</f>
        <v>2.6785714285714281E-2</v>
      </c>
    </row>
    <row r="20" spans="1:45" x14ac:dyDescent="0.2">
      <c r="A20" s="19">
        <v>8</v>
      </c>
      <c r="B20" s="19">
        <v>72</v>
      </c>
      <c r="C20" s="2" t="s">
        <v>496</v>
      </c>
      <c r="D20" s="20" t="s">
        <v>161</v>
      </c>
      <c r="E20" s="19">
        <v>2019</v>
      </c>
      <c r="F20" s="23" t="s">
        <v>162</v>
      </c>
      <c r="G20" s="2" t="s">
        <v>59</v>
      </c>
      <c r="H20" s="2" t="s">
        <v>485</v>
      </c>
      <c r="I20" s="2"/>
      <c r="J20" s="2" t="s">
        <v>115</v>
      </c>
      <c r="K20" s="2"/>
      <c r="L20" s="2"/>
      <c r="M20" s="2" t="s">
        <v>284</v>
      </c>
      <c r="N20" s="2" t="s">
        <v>80</v>
      </c>
      <c r="O20" s="2" t="s">
        <v>99</v>
      </c>
      <c r="P20" s="2" t="s">
        <v>438</v>
      </c>
      <c r="Q20" s="2" t="s">
        <v>439</v>
      </c>
      <c r="R20" s="2">
        <v>370</v>
      </c>
      <c r="S20" s="2">
        <v>32563</v>
      </c>
      <c r="T20" s="2">
        <v>8</v>
      </c>
      <c r="U20" s="2" t="s">
        <v>497</v>
      </c>
      <c r="V20" s="2" t="s">
        <v>741</v>
      </c>
      <c r="W20" s="2" t="s">
        <v>441</v>
      </c>
      <c r="X20" s="2" t="s">
        <v>442</v>
      </c>
      <c r="Y20" s="2" t="s">
        <v>443</v>
      </c>
      <c r="Z20" s="2">
        <v>4</v>
      </c>
      <c r="AA20" s="2">
        <v>1</v>
      </c>
      <c r="AB20" s="2" t="s">
        <v>487</v>
      </c>
      <c r="AC20" s="2">
        <v>2</v>
      </c>
      <c r="AD20" s="2" t="s">
        <v>488</v>
      </c>
      <c r="AE20" s="2">
        <v>0</v>
      </c>
      <c r="AF20" s="2"/>
      <c r="AG20" s="2">
        <v>0</v>
      </c>
      <c r="AH20" s="2"/>
      <c r="AI20" s="2" t="s">
        <v>59</v>
      </c>
      <c r="AJ20" s="2" t="s">
        <v>59</v>
      </c>
      <c r="AK20" s="2" t="s">
        <v>59</v>
      </c>
      <c r="AL20" s="2" t="s">
        <v>60</v>
      </c>
      <c r="AM20" s="2" t="s">
        <v>60</v>
      </c>
      <c r="AN20" s="2" t="s">
        <v>60</v>
      </c>
      <c r="AO20" s="2" t="s">
        <v>60</v>
      </c>
      <c r="AP20" s="2" t="s">
        <v>65</v>
      </c>
      <c r="AQ20" s="39" t="s">
        <v>498</v>
      </c>
      <c r="AR20" s="39">
        <v>-0.17299999999999999</v>
      </c>
      <c r="AS20" s="39">
        <f>(-0.109 - (-0.247))/3.92</f>
        <v>3.5204081632653067E-2</v>
      </c>
    </row>
    <row r="21" spans="1:45" x14ac:dyDescent="0.2">
      <c r="A21" s="19">
        <v>8</v>
      </c>
      <c r="B21" s="19">
        <v>72</v>
      </c>
      <c r="C21" s="2" t="s">
        <v>499</v>
      </c>
      <c r="D21" s="20" t="s">
        <v>161</v>
      </c>
      <c r="E21" s="19">
        <v>2019</v>
      </c>
      <c r="F21" s="23" t="s">
        <v>162</v>
      </c>
      <c r="G21" s="2" t="s">
        <v>59</v>
      </c>
      <c r="H21" s="2" t="s">
        <v>485</v>
      </c>
      <c r="I21" s="2"/>
      <c r="J21" s="2" t="s">
        <v>115</v>
      </c>
      <c r="K21" s="2"/>
      <c r="L21" s="2"/>
      <c r="M21" s="2" t="s">
        <v>284</v>
      </c>
      <c r="N21" s="2" t="s">
        <v>80</v>
      </c>
      <c r="O21" s="2" t="s">
        <v>99</v>
      </c>
      <c r="P21" s="2" t="s">
        <v>438</v>
      </c>
      <c r="Q21" s="2" t="s">
        <v>439</v>
      </c>
      <c r="R21" s="2">
        <v>370</v>
      </c>
      <c r="S21" s="2">
        <v>32563</v>
      </c>
      <c r="T21" s="2">
        <v>8</v>
      </c>
      <c r="U21" s="2" t="s">
        <v>500</v>
      </c>
      <c r="V21" s="2" t="s">
        <v>501</v>
      </c>
      <c r="W21" s="2" t="s">
        <v>441</v>
      </c>
      <c r="X21" s="2" t="s">
        <v>442</v>
      </c>
      <c r="Y21" s="2" t="s">
        <v>443</v>
      </c>
      <c r="Z21" s="2">
        <v>4</v>
      </c>
      <c r="AA21" s="2">
        <v>1</v>
      </c>
      <c r="AB21" s="2" t="s">
        <v>487</v>
      </c>
      <c r="AC21" s="2">
        <v>2</v>
      </c>
      <c r="AD21" s="2" t="s">
        <v>488</v>
      </c>
      <c r="AE21" s="2">
        <v>0</v>
      </c>
      <c r="AF21" s="2"/>
      <c r="AG21" s="2">
        <v>0</v>
      </c>
      <c r="AH21" s="2"/>
      <c r="AI21" s="2" t="s">
        <v>59</v>
      </c>
      <c r="AJ21" s="2" t="s">
        <v>59</v>
      </c>
      <c r="AK21" s="2" t="s">
        <v>59</v>
      </c>
      <c r="AL21" s="2" t="s">
        <v>60</v>
      </c>
      <c r="AM21" s="2" t="s">
        <v>60</v>
      </c>
      <c r="AN21" s="2" t="s">
        <v>60</v>
      </c>
      <c r="AO21" s="2" t="s">
        <v>60</v>
      </c>
      <c r="AP21" s="2" t="s">
        <v>65</v>
      </c>
      <c r="AQ21" s="39" t="s">
        <v>502</v>
      </c>
      <c r="AR21" s="39">
        <v>8.5999999999999993E-2</v>
      </c>
      <c r="AS21" s="39">
        <f>(-0.052 - (-0.143))/3.92</f>
        <v>2.3214285714285715E-2</v>
      </c>
    </row>
    <row r="22" spans="1:45" x14ac:dyDescent="0.2">
      <c r="A22" s="19">
        <v>8</v>
      </c>
      <c r="B22" s="19">
        <v>72</v>
      </c>
      <c r="C22" s="2" t="s">
        <v>503</v>
      </c>
      <c r="D22" s="20" t="s">
        <v>161</v>
      </c>
      <c r="E22" s="19">
        <v>2019</v>
      </c>
      <c r="F22" s="23" t="s">
        <v>162</v>
      </c>
      <c r="G22" s="2" t="s">
        <v>59</v>
      </c>
      <c r="H22" s="2" t="s">
        <v>485</v>
      </c>
      <c r="I22" s="2"/>
      <c r="J22" s="2" t="s">
        <v>115</v>
      </c>
      <c r="K22" s="2"/>
      <c r="L22" s="2"/>
      <c r="M22" s="2" t="s">
        <v>284</v>
      </c>
      <c r="N22" s="2" t="s">
        <v>80</v>
      </c>
      <c r="O22" s="2" t="s">
        <v>99</v>
      </c>
      <c r="P22" s="2" t="s">
        <v>438</v>
      </c>
      <c r="Q22" s="2" t="s">
        <v>439</v>
      </c>
      <c r="R22" s="2">
        <v>370</v>
      </c>
      <c r="S22" s="2">
        <v>32563</v>
      </c>
      <c r="T22" s="2">
        <v>8</v>
      </c>
      <c r="U22" s="2" t="s">
        <v>504</v>
      </c>
      <c r="V22" s="2" t="s">
        <v>61</v>
      </c>
      <c r="W22" s="2" t="s">
        <v>441</v>
      </c>
      <c r="X22" s="2" t="s">
        <v>442</v>
      </c>
      <c r="Y22" s="2" t="s">
        <v>443</v>
      </c>
      <c r="Z22" s="2">
        <v>4</v>
      </c>
      <c r="AA22" s="2">
        <v>1</v>
      </c>
      <c r="AB22" s="2" t="s">
        <v>487</v>
      </c>
      <c r="AC22" s="2">
        <v>2</v>
      </c>
      <c r="AD22" s="2" t="s">
        <v>488</v>
      </c>
      <c r="AE22" s="2">
        <v>0</v>
      </c>
      <c r="AF22" s="2"/>
      <c r="AG22" s="2">
        <v>0</v>
      </c>
      <c r="AH22" s="2"/>
      <c r="AI22" s="2" t="s">
        <v>59</v>
      </c>
      <c r="AJ22" s="2" t="s">
        <v>59</v>
      </c>
      <c r="AK22" s="2" t="s">
        <v>59</v>
      </c>
      <c r="AL22" s="2" t="s">
        <v>60</v>
      </c>
      <c r="AM22" s="2" t="s">
        <v>60</v>
      </c>
      <c r="AN22" s="2" t="s">
        <v>60</v>
      </c>
      <c r="AO22" s="2" t="s">
        <v>60</v>
      </c>
      <c r="AP22" s="2" t="s">
        <v>65</v>
      </c>
      <c r="AQ22" s="39" t="s">
        <v>505</v>
      </c>
      <c r="AR22" s="39">
        <v>-9.9000000000000005E-2</v>
      </c>
      <c r="AS22" s="39">
        <f>(0.158 - 0.073)/3.92</f>
        <v>2.1683673469387758E-2</v>
      </c>
    </row>
    <row r="23" spans="1:45" x14ac:dyDescent="0.2">
      <c r="A23" s="19">
        <v>8</v>
      </c>
      <c r="B23" s="19">
        <v>72</v>
      </c>
      <c r="C23" s="2" t="s">
        <v>506</v>
      </c>
      <c r="D23" s="20" t="s">
        <v>161</v>
      </c>
      <c r="E23" s="19">
        <v>2019</v>
      </c>
      <c r="F23" s="23" t="s">
        <v>162</v>
      </c>
      <c r="G23" s="2" t="s">
        <v>59</v>
      </c>
      <c r="H23" s="2" t="s">
        <v>485</v>
      </c>
      <c r="I23" s="2"/>
      <c r="J23" s="2" t="s">
        <v>115</v>
      </c>
      <c r="K23" s="2"/>
      <c r="L23" s="2"/>
      <c r="M23" s="2" t="s">
        <v>284</v>
      </c>
      <c r="N23" s="2" t="s">
        <v>80</v>
      </c>
      <c r="O23" s="2" t="s">
        <v>99</v>
      </c>
      <c r="P23" s="2" t="s">
        <v>438</v>
      </c>
      <c r="Q23" s="2" t="s">
        <v>439</v>
      </c>
      <c r="R23" s="2">
        <v>370</v>
      </c>
      <c r="S23" s="2">
        <v>32563</v>
      </c>
      <c r="T23" s="2">
        <v>8</v>
      </c>
      <c r="U23" s="2" t="s">
        <v>507</v>
      </c>
      <c r="V23" s="2" t="s">
        <v>466</v>
      </c>
      <c r="W23" s="2" t="s">
        <v>441</v>
      </c>
      <c r="X23" s="2" t="s">
        <v>442</v>
      </c>
      <c r="Y23" s="2" t="s">
        <v>443</v>
      </c>
      <c r="Z23" s="2">
        <v>4</v>
      </c>
      <c r="AA23" s="2">
        <v>1</v>
      </c>
      <c r="AB23" s="2" t="s">
        <v>487</v>
      </c>
      <c r="AC23" s="2">
        <v>2</v>
      </c>
      <c r="AD23" s="2" t="s">
        <v>488</v>
      </c>
      <c r="AE23" s="2">
        <v>0</v>
      </c>
      <c r="AF23" s="2"/>
      <c r="AG23" s="2">
        <v>0</v>
      </c>
      <c r="AH23" s="2"/>
      <c r="AI23" s="2" t="s">
        <v>59</v>
      </c>
      <c r="AJ23" s="2" t="s">
        <v>59</v>
      </c>
      <c r="AK23" s="2" t="s">
        <v>59</v>
      </c>
      <c r="AL23" s="2" t="s">
        <v>60</v>
      </c>
      <c r="AM23" s="2" t="s">
        <v>60</v>
      </c>
      <c r="AN23" s="2" t="s">
        <v>60</v>
      </c>
      <c r="AO23" s="2" t="s">
        <v>60</v>
      </c>
      <c r="AP23" s="2" t="s">
        <v>65</v>
      </c>
      <c r="AQ23" s="39" t="s">
        <v>508</v>
      </c>
      <c r="AR23" s="39">
        <v>0.114</v>
      </c>
      <c r="AS23" s="39">
        <f>(0.284 - 0.228)/3.92</f>
        <v>1.4285714285714277E-2</v>
      </c>
    </row>
    <row r="24" spans="1:45" x14ac:dyDescent="0.2">
      <c r="A24" s="19">
        <v>9</v>
      </c>
      <c r="B24" s="19">
        <v>73</v>
      </c>
      <c r="C24" s="2" t="s">
        <v>509</v>
      </c>
      <c r="D24" s="20" t="s">
        <v>161</v>
      </c>
      <c r="E24" s="19">
        <v>2020</v>
      </c>
      <c r="F24" s="21" t="s">
        <v>165</v>
      </c>
      <c r="G24" s="2" t="s">
        <v>59</v>
      </c>
      <c r="H24" s="2" t="s">
        <v>485</v>
      </c>
      <c r="I24" s="2"/>
      <c r="J24" s="2" t="s">
        <v>115</v>
      </c>
      <c r="K24" s="2"/>
      <c r="L24" s="2"/>
      <c r="M24" s="2" t="s">
        <v>284</v>
      </c>
      <c r="N24" s="2" t="s">
        <v>80</v>
      </c>
      <c r="O24" s="2" t="s">
        <v>99</v>
      </c>
      <c r="P24" s="2" t="s">
        <v>438</v>
      </c>
      <c r="Q24" s="2" t="s">
        <v>439</v>
      </c>
      <c r="R24" s="2">
        <v>365</v>
      </c>
      <c r="S24" s="2">
        <v>31800</v>
      </c>
      <c r="T24" s="2">
        <v>3</v>
      </c>
      <c r="U24" s="2" t="s">
        <v>510</v>
      </c>
      <c r="V24" s="2" t="s">
        <v>739</v>
      </c>
      <c r="W24" s="2" t="s">
        <v>441</v>
      </c>
      <c r="X24" s="2" t="s">
        <v>442</v>
      </c>
      <c r="Y24" s="2" t="s">
        <v>443</v>
      </c>
      <c r="Z24" s="2">
        <v>4</v>
      </c>
      <c r="AA24" s="2">
        <v>1</v>
      </c>
      <c r="AB24" s="2" t="s">
        <v>487</v>
      </c>
      <c r="AC24" s="2">
        <v>2</v>
      </c>
      <c r="AD24" s="2" t="s">
        <v>488</v>
      </c>
      <c r="AE24" s="2">
        <v>1</v>
      </c>
      <c r="AF24" s="2" t="s">
        <v>511</v>
      </c>
      <c r="AG24" s="2">
        <v>0</v>
      </c>
      <c r="AH24" s="2"/>
      <c r="AI24" s="2" t="s">
        <v>59</v>
      </c>
      <c r="AJ24" s="2" t="s">
        <v>59</v>
      </c>
      <c r="AK24" s="2" t="s">
        <v>59</v>
      </c>
      <c r="AL24" s="2" t="s">
        <v>60</v>
      </c>
      <c r="AM24" s="2" t="s">
        <v>60</v>
      </c>
      <c r="AN24" s="2" t="s">
        <v>60</v>
      </c>
      <c r="AO24" s="2" t="s">
        <v>60</v>
      </c>
      <c r="AP24" s="2" t="s">
        <v>59</v>
      </c>
      <c r="AQ24" s="39" t="s">
        <v>512</v>
      </c>
      <c r="AR24" s="39">
        <v>0.10100000000000001</v>
      </c>
      <c r="AS24" s="39">
        <f>(0.153 - 0.039)/3.92</f>
        <v>2.9081632653061223E-2</v>
      </c>
    </row>
    <row r="25" spans="1:45" x14ac:dyDescent="0.2">
      <c r="A25" s="19">
        <v>9</v>
      </c>
      <c r="B25" s="19">
        <v>73</v>
      </c>
      <c r="C25" s="2" t="s">
        <v>513</v>
      </c>
      <c r="D25" s="20" t="s">
        <v>161</v>
      </c>
      <c r="E25" s="19">
        <v>2020</v>
      </c>
      <c r="F25" s="40" t="s">
        <v>165</v>
      </c>
      <c r="G25" s="2" t="s">
        <v>59</v>
      </c>
      <c r="H25" s="2" t="s">
        <v>485</v>
      </c>
      <c r="I25" s="2"/>
      <c r="J25" s="2" t="s">
        <v>115</v>
      </c>
      <c r="K25" s="2"/>
      <c r="L25" s="2"/>
      <c r="M25" s="2" t="s">
        <v>284</v>
      </c>
      <c r="N25" s="2" t="s">
        <v>80</v>
      </c>
      <c r="O25" s="2" t="s">
        <v>99</v>
      </c>
      <c r="P25" s="2" t="s">
        <v>438</v>
      </c>
      <c r="Q25" s="2" t="s">
        <v>439</v>
      </c>
      <c r="R25" s="2">
        <v>365</v>
      </c>
      <c r="S25" s="2">
        <v>31800</v>
      </c>
      <c r="T25" s="2">
        <v>3</v>
      </c>
      <c r="U25" s="2" t="s">
        <v>514</v>
      </c>
      <c r="V25" s="2" t="s">
        <v>739</v>
      </c>
      <c r="W25" s="2" t="s">
        <v>441</v>
      </c>
      <c r="X25" s="2" t="s">
        <v>442</v>
      </c>
      <c r="Y25" s="2" t="s">
        <v>443</v>
      </c>
      <c r="Z25" s="2">
        <v>4</v>
      </c>
      <c r="AA25" s="2">
        <v>1</v>
      </c>
      <c r="AB25" s="2" t="s">
        <v>487</v>
      </c>
      <c r="AC25" s="2">
        <v>2</v>
      </c>
      <c r="AD25" s="2" t="s">
        <v>488</v>
      </c>
      <c r="AE25" s="2">
        <v>1</v>
      </c>
      <c r="AF25" s="2" t="s">
        <v>511</v>
      </c>
      <c r="AG25" s="2">
        <v>0</v>
      </c>
      <c r="AH25" s="2"/>
      <c r="AI25" s="2" t="s">
        <v>59</v>
      </c>
      <c r="AJ25" s="2" t="s">
        <v>59</v>
      </c>
      <c r="AK25" s="2" t="s">
        <v>59</v>
      </c>
      <c r="AL25" s="2" t="s">
        <v>60</v>
      </c>
      <c r="AM25" s="2" t="s">
        <v>60</v>
      </c>
      <c r="AN25" s="2" t="s">
        <v>60</v>
      </c>
      <c r="AO25" s="2" t="s">
        <v>60</v>
      </c>
      <c r="AP25" s="2" t="s">
        <v>59</v>
      </c>
      <c r="AQ25" s="39" t="s">
        <v>515</v>
      </c>
      <c r="AR25" s="39">
        <v>0.39600000000000002</v>
      </c>
      <c r="AS25" s="39">
        <f>(0.423 - 0.372)/3.92</f>
        <v>1.3010204081632651E-2</v>
      </c>
    </row>
    <row r="26" spans="1:45" x14ac:dyDescent="0.2">
      <c r="A26" s="19">
        <v>9</v>
      </c>
      <c r="B26" s="19">
        <v>73</v>
      </c>
      <c r="C26" s="2" t="s">
        <v>516</v>
      </c>
      <c r="D26" s="20" t="s">
        <v>161</v>
      </c>
      <c r="E26" s="19">
        <v>2020</v>
      </c>
      <c r="F26" s="40" t="s">
        <v>165</v>
      </c>
      <c r="G26" s="2" t="s">
        <v>59</v>
      </c>
      <c r="H26" s="2" t="s">
        <v>485</v>
      </c>
      <c r="I26" s="2"/>
      <c r="J26" s="2" t="s">
        <v>115</v>
      </c>
      <c r="K26" s="2"/>
      <c r="L26" s="2"/>
      <c r="M26" s="2" t="s">
        <v>284</v>
      </c>
      <c r="N26" s="2" t="s">
        <v>80</v>
      </c>
      <c r="O26" s="2" t="s">
        <v>99</v>
      </c>
      <c r="P26" s="2" t="s">
        <v>438</v>
      </c>
      <c r="Q26" s="2" t="s">
        <v>439</v>
      </c>
      <c r="R26" s="2">
        <v>365</v>
      </c>
      <c r="S26" s="2">
        <v>31800</v>
      </c>
      <c r="T26" s="2">
        <v>3</v>
      </c>
      <c r="U26" s="2" t="s">
        <v>517</v>
      </c>
      <c r="V26" s="2" t="s">
        <v>739</v>
      </c>
      <c r="W26" s="2" t="s">
        <v>441</v>
      </c>
      <c r="X26" s="2" t="s">
        <v>442</v>
      </c>
      <c r="Y26" s="2" t="s">
        <v>443</v>
      </c>
      <c r="Z26" s="2">
        <v>4</v>
      </c>
      <c r="AA26" s="2">
        <v>1</v>
      </c>
      <c r="AB26" s="2" t="s">
        <v>487</v>
      </c>
      <c r="AC26" s="2">
        <v>2</v>
      </c>
      <c r="AD26" s="2" t="s">
        <v>488</v>
      </c>
      <c r="AE26" s="2">
        <v>1</v>
      </c>
      <c r="AF26" s="2" t="s">
        <v>511</v>
      </c>
      <c r="AG26" s="2">
        <v>0</v>
      </c>
      <c r="AH26" s="2"/>
      <c r="AI26" s="2" t="s">
        <v>59</v>
      </c>
      <c r="AJ26" s="2" t="s">
        <v>59</v>
      </c>
      <c r="AK26" s="2" t="s">
        <v>59</v>
      </c>
      <c r="AL26" s="2" t="s">
        <v>60</v>
      </c>
      <c r="AM26" s="2" t="s">
        <v>60</v>
      </c>
      <c r="AN26" s="2" t="s">
        <v>60</v>
      </c>
      <c r="AO26" s="2" t="s">
        <v>60</v>
      </c>
      <c r="AP26" s="2" t="s">
        <v>59</v>
      </c>
      <c r="AQ26" s="39" t="s">
        <v>518</v>
      </c>
      <c r="AR26" s="39">
        <v>8.6999999999999994E-2</v>
      </c>
      <c r="AS26" s="39">
        <f>(0.118 - 0.056)/3.92</f>
        <v>1.5816326530612244E-2</v>
      </c>
    </row>
    <row r="27" spans="1:45" x14ac:dyDescent="0.2">
      <c r="A27" s="19">
        <v>10</v>
      </c>
      <c r="B27" s="19">
        <v>87</v>
      </c>
      <c r="C27" s="2" t="s">
        <v>519</v>
      </c>
      <c r="D27" s="20" t="s">
        <v>166</v>
      </c>
      <c r="E27" s="19">
        <v>2000</v>
      </c>
      <c r="F27" s="21" t="s">
        <v>168</v>
      </c>
      <c r="G27" s="2" t="s">
        <v>65</v>
      </c>
      <c r="H27" s="2" t="s">
        <v>432</v>
      </c>
      <c r="I27" s="2"/>
      <c r="J27" s="2" t="s">
        <v>115</v>
      </c>
      <c r="K27" s="2" t="s">
        <v>520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39"/>
      <c r="AR27" s="39"/>
      <c r="AS27" s="39"/>
    </row>
    <row r="28" spans="1:45" x14ac:dyDescent="0.2">
      <c r="A28" s="19">
        <v>11</v>
      </c>
      <c r="B28" s="19">
        <v>97</v>
      </c>
      <c r="C28" s="2" t="s">
        <v>521</v>
      </c>
      <c r="D28" s="20" t="s">
        <v>169</v>
      </c>
      <c r="E28" s="19">
        <v>2011</v>
      </c>
      <c r="F28" s="21" t="s">
        <v>172</v>
      </c>
      <c r="G28" s="2" t="s">
        <v>65</v>
      </c>
      <c r="H28" s="2" t="s">
        <v>522</v>
      </c>
      <c r="I28" s="2"/>
      <c r="J28" s="2" t="s">
        <v>115</v>
      </c>
      <c r="K28" s="2" t="s">
        <v>523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39"/>
      <c r="AR28" s="39"/>
      <c r="AS28" s="39"/>
    </row>
    <row r="29" spans="1:45" x14ac:dyDescent="0.2">
      <c r="A29" s="19">
        <v>12</v>
      </c>
      <c r="B29" s="19">
        <v>122</v>
      </c>
      <c r="C29" s="2" t="s">
        <v>524</v>
      </c>
      <c r="D29" s="20" t="s">
        <v>173</v>
      </c>
      <c r="E29" s="19">
        <v>2020</v>
      </c>
      <c r="F29" s="21" t="s">
        <v>174</v>
      </c>
      <c r="G29" s="2" t="s">
        <v>65</v>
      </c>
      <c r="H29" s="2" t="s">
        <v>525</v>
      </c>
      <c r="I29" s="2"/>
      <c r="J29" s="2" t="s">
        <v>115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39"/>
      <c r="AR29" s="39"/>
      <c r="AS29" s="39"/>
    </row>
    <row r="30" spans="1:45" x14ac:dyDescent="0.2">
      <c r="A30" s="19">
        <v>13</v>
      </c>
      <c r="B30" s="19">
        <v>123</v>
      </c>
      <c r="C30" s="2" t="s">
        <v>526</v>
      </c>
      <c r="D30" s="20" t="s">
        <v>175</v>
      </c>
      <c r="E30" s="19">
        <v>2018</v>
      </c>
      <c r="F30" s="21" t="s">
        <v>177</v>
      </c>
      <c r="G30" s="2" t="s">
        <v>65</v>
      </c>
      <c r="H30" s="2" t="s">
        <v>527</v>
      </c>
      <c r="I30" s="2"/>
      <c r="J30" s="2" t="s">
        <v>115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39"/>
      <c r="AR30" s="39"/>
      <c r="AS30" s="39"/>
    </row>
    <row r="31" spans="1:45" x14ac:dyDescent="0.2">
      <c r="A31" s="19">
        <v>14</v>
      </c>
      <c r="B31" s="19">
        <v>151</v>
      </c>
      <c r="C31" s="2" t="s">
        <v>528</v>
      </c>
      <c r="D31" s="20" t="s">
        <v>178</v>
      </c>
      <c r="E31" s="19">
        <v>2016</v>
      </c>
      <c r="F31" s="21" t="s">
        <v>180</v>
      </c>
      <c r="G31" s="2" t="s">
        <v>65</v>
      </c>
      <c r="H31" s="2" t="s">
        <v>529</v>
      </c>
      <c r="I31" s="2"/>
      <c r="J31" s="2" t="s">
        <v>115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39"/>
      <c r="AR31" s="39"/>
      <c r="AS31" s="39"/>
    </row>
    <row r="32" spans="1:45" x14ac:dyDescent="0.2">
      <c r="A32" s="19">
        <v>15</v>
      </c>
      <c r="B32" s="19">
        <v>158</v>
      </c>
      <c r="C32" s="2" t="s">
        <v>530</v>
      </c>
      <c r="D32" s="20" t="s">
        <v>181</v>
      </c>
      <c r="E32" s="19">
        <v>2006</v>
      </c>
      <c r="F32" s="21" t="s">
        <v>184</v>
      </c>
      <c r="G32" s="2" t="s">
        <v>65</v>
      </c>
      <c r="H32" s="2" t="s">
        <v>531</v>
      </c>
      <c r="I32" s="2"/>
      <c r="J32" s="2" t="s">
        <v>115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39"/>
      <c r="AR32" s="39"/>
      <c r="AS32" s="39"/>
    </row>
    <row r="33" spans="1:45" x14ac:dyDescent="0.2">
      <c r="A33" s="19">
        <v>16</v>
      </c>
      <c r="B33" s="19">
        <v>588</v>
      </c>
      <c r="C33" s="2" t="s">
        <v>532</v>
      </c>
      <c r="D33" s="20" t="s">
        <v>185</v>
      </c>
      <c r="E33" s="19">
        <v>2010</v>
      </c>
      <c r="F33" s="21" t="s">
        <v>186</v>
      </c>
      <c r="G33" s="2" t="s">
        <v>65</v>
      </c>
      <c r="H33" s="2" t="s">
        <v>533</v>
      </c>
      <c r="I33" s="2"/>
      <c r="J33" s="2" t="s">
        <v>115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39"/>
      <c r="AR33" s="39"/>
      <c r="AS33" s="39"/>
    </row>
    <row r="34" spans="1:45" x14ac:dyDescent="0.2">
      <c r="A34" s="19">
        <v>17</v>
      </c>
      <c r="B34" s="19">
        <v>205</v>
      </c>
      <c r="C34" s="2" t="s">
        <v>534</v>
      </c>
      <c r="D34" s="20" t="s">
        <v>187</v>
      </c>
      <c r="E34" s="19" t="s">
        <v>188</v>
      </c>
      <c r="F34" s="21" t="s">
        <v>189</v>
      </c>
      <c r="G34" s="2" t="s">
        <v>65</v>
      </c>
      <c r="H34" s="2" t="s">
        <v>535</v>
      </c>
      <c r="I34" s="2"/>
      <c r="J34" s="2" t="s">
        <v>115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39"/>
      <c r="AR34" s="39"/>
      <c r="AS34" s="39"/>
    </row>
    <row r="35" spans="1:45" x14ac:dyDescent="0.2">
      <c r="A35" s="19">
        <v>18</v>
      </c>
      <c r="B35" s="19">
        <v>206</v>
      </c>
      <c r="C35" s="2" t="s">
        <v>536</v>
      </c>
      <c r="D35" s="20" t="s">
        <v>187</v>
      </c>
      <c r="E35" s="19" t="s">
        <v>190</v>
      </c>
      <c r="F35" s="21" t="s">
        <v>191</v>
      </c>
      <c r="G35" s="2" t="s">
        <v>65</v>
      </c>
      <c r="H35" s="2" t="s">
        <v>537</v>
      </c>
      <c r="I35" s="2"/>
      <c r="J35" s="2" t="s">
        <v>115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39"/>
      <c r="AR35" s="39"/>
      <c r="AS35" s="39"/>
    </row>
    <row r="36" spans="1:45" x14ac:dyDescent="0.2">
      <c r="A36" s="19">
        <v>19</v>
      </c>
      <c r="B36" s="19">
        <v>589</v>
      </c>
      <c r="C36" s="2" t="s">
        <v>538</v>
      </c>
      <c r="D36" s="20" t="s">
        <v>187</v>
      </c>
      <c r="E36" s="19">
        <v>2002</v>
      </c>
      <c r="F36" s="21" t="s">
        <v>193</v>
      </c>
      <c r="G36" s="2" t="s">
        <v>65</v>
      </c>
      <c r="H36" s="2" t="s">
        <v>539</v>
      </c>
      <c r="I36" s="2"/>
      <c r="J36" s="2" t="s">
        <v>115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39"/>
      <c r="AR36" s="39"/>
      <c r="AS36" s="39"/>
    </row>
    <row r="37" spans="1:45" x14ac:dyDescent="0.2">
      <c r="A37" s="19">
        <v>20</v>
      </c>
      <c r="B37" s="19">
        <v>263</v>
      </c>
      <c r="C37" s="2" t="s">
        <v>540</v>
      </c>
      <c r="D37" s="20" t="s">
        <v>194</v>
      </c>
      <c r="E37" s="19">
        <v>2013</v>
      </c>
      <c r="F37" s="21" t="s">
        <v>197</v>
      </c>
      <c r="G37" s="2" t="s">
        <v>59</v>
      </c>
      <c r="H37" s="2"/>
      <c r="I37" s="2"/>
      <c r="J37" s="2" t="s">
        <v>115</v>
      </c>
      <c r="K37" s="2"/>
      <c r="L37" s="2"/>
      <c r="M37" s="2" t="s">
        <v>541</v>
      </c>
      <c r="N37" s="2" t="s">
        <v>80</v>
      </c>
      <c r="O37" s="2" t="s">
        <v>542</v>
      </c>
      <c r="P37" s="2" t="s">
        <v>543</v>
      </c>
      <c r="Q37" s="2" t="s">
        <v>60</v>
      </c>
      <c r="R37" s="2">
        <v>475</v>
      </c>
      <c r="S37" s="2" t="s">
        <v>60</v>
      </c>
      <c r="T37" s="2">
        <v>2</v>
      </c>
      <c r="U37" s="2" t="s">
        <v>544</v>
      </c>
      <c r="V37" s="2" t="s">
        <v>739</v>
      </c>
      <c r="W37" s="2" t="s">
        <v>441</v>
      </c>
      <c r="X37" s="2" t="s">
        <v>442</v>
      </c>
      <c r="Y37" s="2" t="s">
        <v>443</v>
      </c>
      <c r="Z37" s="2">
        <v>5</v>
      </c>
      <c r="AA37" s="2">
        <v>0</v>
      </c>
      <c r="AB37" s="2"/>
      <c r="AC37" s="2">
        <v>0</v>
      </c>
      <c r="AD37" s="2"/>
      <c r="AE37" s="2">
        <v>0</v>
      </c>
      <c r="AF37" s="2"/>
      <c r="AG37" s="2">
        <v>0</v>
      </c>
      <c r="AH37" s="2"/>
      <c r="AI37" s="2" t="s">
        <v>59</v>
      </c>
      <c r="AJ37" s="2" t="s">
        <v>65</v>
      </c>
      <c r="AK37" s="2" t="s">
        <v>65</v>
      </c>
      <c r="AL37" s="2" t="s">
        <v>60</v>
      </c>
      <c r="AM37" s="2" t="s">
        <v>60</v>
      </c>
      <c r="AN37" s="2" t="s">
        <v>60</v>
      </c>
      <c r="AO37" s="2" t="s">
        <v>60</v>
      </c>
      <c r="AP37" s="2" t="s">
        <v>65</v>
      </c>
      <c r="AQ37" s="39" t="s">
        <v>545</v>
      </c>
      <c r="AR37" s="39">
        <f>LN(1.19)</f>
        <v>0.17395330712343798</v>
      </c>
      <c r="AS37" s="39">
        <f>(LN(1.2) - LN(1.18))/3.92</f>
        <v>4.287530182750323E-3</v>
      </c>
    </row>
    <row r="38" spans="1:45" x14ac:dyDescent="0.2">
      <c r="A38" s="19">
        <v>20</v>
      </c>
      <c r="B38" s="19">
        <v>263</v>
      </c>
      <c r="C38" s="2" t="s">
        <v>546</v>
      </c>
      <c r="D38" s="20" t="s">
        <v>194</v>
      </c>
      <c r="E38" s="19">
        <v>2013</v>
      </c>
      <c r="F38" s="21" t="s">
        <v>197</v>
      </c>
      <c r="G38" s="2" t="s">
        <v>59</v>
      </c>
      <c r="H38" s="2"/>
      <c r="I38" s="2"/>
      <c r="J38" s="2" t="s">
        <v>115</v>
      </c>
      <c r="K38" s="2"/>
      <c r="L38" s="2"/>
      <c r="M38" s="2" t="s">
        <v>541</v>
      </c>
      <c r="N38" s="2" t="s">
        <v>80</v>
      </c>
      <c r="O38" s="2" t="s">
        <v>542</v>
      </c>
      <c r="P38" s="2" t="s">
        <v>543</v>
      </c>
      <c r="Q38" s="2" t="s">
        <v>60</v>
      </c>
      <c r="R38" s="2">
        <v>475</v>
      </c>
      <c r="S38" s="2" t="s">
        <v>60</v>
      </c>
      <c r="T38" s="2">
        <v>2</v>
      </c>
      <c r="U38" s="2" t="s">
        <v>547</v>
      </c>
      <c r="V38" s="2" t="s">
        <v>737</v>
      </c>
      <c r="W38" s="2" t="s">
        <v>441</v>
      </c>
      <c r="X38" s="2" t="s">
        <v>442</v>
      </c>
      <c r="Y38" s="2" t="s">
        <v>443</v>
      </c>
      <c r="Z38" s="2">
        <v>5</v>
      </c>
      <c r="AA38" s="2">
        <v>0</v>
      </c>
      <c r="AB38" s="2"/>
      <c r="AC38" s="2">
        <v>0</v>
      </c>
      <c r="AD38" s="2"/>
      <c r="AE38" s="2">
        <v>0</v>
      </c>
      <c r="AF38" s="2"/>
      <c r="AG38" s="2">
        <v>0</v>
      </c>
      <c r="AH38" s="2"/>
      <c r="AI38" s="2" t="s">
        <v>59</v>
      </c>
      <c r="AJ38" s="2" t="s">
        <v>65</v>
      </c>
      <c r="AK38" s="2" t="s">
        <v>65</v>
      </c>
      <c r="AL38" s="2" t="s">
        <v>60</v>
      </c>
      <c r="AM38" s="2" t="s">
        <v>60</v>
      </c>
      <c r="AN38" s="2" t="s">
        <v>60</v>
      </c>
      <c r="AO38" s="2" t="s">
        <v>60</v>
      </c>
      <c r="AP38" s="2" t="s">
        <v>65</v>
      </c>
      <c r="AQ38" s="39" t="s">
        <v>548</v>
      </c>
      <c r="AR38" s="39">
        <f>LN(3.23)</f>
        <v>1.1724821372345651</v>
      </c>
      <c r="AS38" s="39">
        <f>(LN(3.24) - LN(3.21))/3.92</f>
        <v>2.3730593526310449E-3</v>
      </c>
    </row>
    <row r="39" spans="1:45" x14ac:dyDescent="0.2">
      <c r="A39" s="19">
        <v>21</v>
      </c>
      <c r="B39" s="19">
        <v>267</v>
      </c>
      <c r="C39" s="2" t="s">
        <v>550</v>
      </c>
      <c r="D39" s="20" t="s">
        <v>198</v>
      </c>
      <c r="E39" s="19">
        <v>2018</v>
      </c>
      <c r="F39" s="21" t="s">
        <v>200</v>
      </c>
      <c r="G39" s="2" t="s">
        <v>65</v>
      </c>
      <c r="H39" s="2" t="s">
        <v>551</v>
      </c>
      <c r="I39" s="2"/>
      <c r="J39" s="2" t="s">
        <v>115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39"/>
      <c r="AR39" s="39"/>
      <c r="AS39" s="39"/>
    </row>
    <row r="40" spans="1:45" x14ac:dyDescent="0.2">
      <c r="A40" s="19">
        <v>22</v>
      </c>
      <c r="B40" s="19">
        <v>270</v>
      </c>
      <c r="C40" s="2" t="s">
        <v>552</v>
      </c>
      <c r="D40" s="20" t="s">
        <v>201</v>
      </c>
      <c r="E40" s="19">
        <v>2014</v>
      </c>
      <c r="F40" s="21" t="s">
        <v>203</v>
      </c>
      <c r="G40" s="2" t="s">
        <v>59</v>
      </c>
      <c r="H40" s="2"/>
      <c r="I40" s="2"/>
      <c r="J40" s="2" t="s">
        <v>115</v>
      </c>
      <c r="K40" s="2"/>
      <c r="L40" s="2"/>
      <c r="M40" s="2" t="s">
        <v>553</v>
      </c>
      <c r="N40" s="2" t="s">
        <v>80</v>
      </c>
      <c r="O40" s="2" t="s">
        <v>554</v>
      </c>
      <c r="P40" s="2" t="s">
        <v>438</v>
      </c>
      <c r="Q40" s="2" t="s">
        <v>60</v>
      </c>
      <c r="R40" s="43">
        <v>287</v>
      </c>
      <c r="S40" s="2">
        <v>12485</v>
      </c>
      <c r="T40" s="2">
        <v>3</v>
      </c>
      <c r="U40" s="2" t="s">
        <v>555</v>
      </c>
      <c r="V40" s="2" t="s">
        <v>61</v>
      </c>
      <c r="W40" s="2" t="s">
        <v>441</v>
      </c>
      <c r="X40" s="2" t="s">
        <v>60</v>
      </c>
      <c r="Y40" s="2" t="s">
        <v>443</v>
      </c>
      <c r="Z40" s="2">
        <v>4</v>
      </c>
      <c r="AA40" s="2">
        <v>0</v>
      </c>
      <c r="AB40" s="2"/>
      <c r="AC40" s="2">
        <v>0</v>
      </c>
      <c r="AD40" s="2"/>
      <c r="AE40" s="2">
        <v>3</v>
      </c>
      <c r="AF40" s="43" t="s">
        <v>742</v>
      </c>
      <c r="AG40" s="2">
        <v>4</v>
      </c>
      <c r="AH40" s="2" t="s">
        <v>743</v>
      </c>
      <c r="AI40" s="2" t="s">
        <v>59</v>
      </c>
      <c r="AJ40" s="2" t="s">
        <v>65</v>
      </c>
      <c r="AK40" s="2" t="s">
        <v>65</v>
      </c>
      <c r="AL40" s="2" t="s">
        <v>60</v>
      </c>
      <c r="AM40" s="2" t="s">
        <v>60</v>
      </c>
      <c r="AN40" s="2" t="s">
        <v>60</v>
      </c>
      <c r="AO40" s="2" t="s">
        <v>60</v>
      </c>
      <c r="AP40" s="2" t="s">
        <v>65</v>
      </c>
      <c r="AQ40" s="2" t="s">
        <v>549</v>
      </c>
      <c r="AR40" s="39">
        <f>LN(1.98)</f>
        <v>0.68309684470644383</v>
      </c>
      <c r="AS40" s="39">
        <f>(LN(3.89) - LN(1.01))/3.92</f>
        <v>0.3439945986676497</v>
      </c>
    </row>
    <row r="41" spans="1:45" x14ac:dyDescent="0.2">
      <c r="A41" s="19">
        <v>22</v>
      </c>
      <c r="B41" s="19">
        <v>270</v>
      </c>
      <c r="C41" s="2" t="s">
        <v>557</v>
      </c>
      <c r="D41" s="20" t="s">
        <v>201</v>
      </c>
      <c r="E41" s="19">
        <v>2014</v>
      </c>
      <c r="F41" s="21" t="s">
        <v>203</v>
      </c>
      <c r="G41" s="2" t="s">
        <v>59</v>
      </c>
      <c r="H41" s="2"/>
      <c r="I41" s="2"/>
      <c r="J41" s="2" t="s">
        <v>115</v>
      </c>
      <c r="K41" s="2"/>
      <c r="L41" s="2"/>
      <c r="M41" s="2" t="s">
        <v>553</v>
      </c>
      <c r="N41" s="2" t="s">
        <v>80</v>
      </c>
      <c r="O41" s="2" t="s">
        <v>554</v>
      </c>
      <c r="P41" s="2" t="s">
        <v>438</v>
      </c>
      <c r="Q41" s="2" t="s">
        <v>60</v>
      </c>
      <c r="R41" s="2">
        <v>287</v>
      </c>
      <c r="S41" s="2">
        <v>12485</v>
      </c>
      <c r="T41" s="2">
        <v>3</v>
      </c>
      <c r="U41" s="2" t="s">
        <v>469</v>
      </c>
      <c r="V41" s="2" t="s">
        <v>119</v>
      </c>
      <c r="W41" s="2" t="s">
        <v>441</v>
      </c>
      <c r="X41" s="2" t="s">
        <v>60</v>
      </c>
      <c r="Y41" s="2" t="s">
        <v>443</v>
      </c>
      <c r="Z41" s="2">
        <v>4</v>
      </c>
      <c r="AA41" s="2">
        <v>0</v>
      </c>
      <c r="AB41" s="2"/>
      <c r="AC41" s="2">
        <v>0</v>
      </c>
      <c r="AD41" s="2"/>
      <c r="AE41" s="2">
        <v>3</v>
      </c>
      <c r="AF41" s="43" t="s">
        <v>742</v>
      </c>
      <c r="AG41" s="2">
        <v>4</v>
      </c>
      <c r="AH41" s="2" t="s">
        <v>743</v>
      </c>
      <c r="AI41" s="2" t="s">
        <v>59</v>
      </c>
      <c r="AJ41" s="2" t="s">
        <v>65</v>
      </c>
      <c r="AK41" s="2" t="s">
        <v>65</v>
      </c>
      <c r="AL41" s="2" t="s">
        <v>60</v>
      </c>
      <c r="AM41" s="2" t="s">
        <v>60</v>
      </c>
      <c r="AN41" s="2" t="s">
        <v>60</v>
      </c>
      <c r="AO41" s="2" t="s">
        <v>60</v>
      </c>
      <c r="AP41" s="2" t="s">
        <v>65</v>
      </c>
      <c r="AQ41" s="39" t="s">
        <v>556</v>
      </c>
      <c r="AR41" s="39">
        <f>LN(3.28)</f>
        <v>1.1878434223960523</v>
      </c>
      <c r="AS41" s="39">
        <f>(LN(6.35) - LN(1.69))/3.92</f>
        <v>0.33768527652286173</v>
      </c>
    </row>
    <row r="42" spans="1:45" x14ac:dyDescent="0.2">
      <c r="A42" s="19">
        <v>22</v>
      </c>
      <c r="B42" s="19">
        <v>270</v>
      </c>
      <c r="C42" s="2" t="s">
        <v>559</v>
      </c>
      <c r="D42" s="20" t="s">
        <v>201</v>
      </c>
      <c r="E42" s="19">
        <v>2014</v>
      </c>
      <c r="F42" s="21" t="s">
        <v>203</v>
      </c>
      <c r="G42" s="2" t="s">
        <v>59</v>
      </c>
      <c r="H42" s="2"/>
      <c r="I42" s="2"/>
      <c r="J42" s="2" t="s">
        <v>115</v>
      </c>
      <c r="K42" s="2"/>
      <c r="L42" s="2"/>
      <c r="M42" s="2" t="s">
        <v>553</v>
      </c>
      <c r="N42" s="2" t="s">
        <v>80</v>
      </c>
      <c r="O42" s="2" t="s">
        <v>554</v>
      </c>
      <c r="P42" s="2" t="s">
        <v>438</v>
      </c>
      <c r="Q42" s="2" t="s">
        <v>60</v>
      </c>
      <c r="R42" s="2">
        <v>287</v>
      </c>
      <c r="S42" s="2">
        <v>12485</v>
      </c>
      <c r="T42" s="2">
        <v>3</v>
      </c>
      <c r="U42" s="2" t="s">
        <v>560</v>
      </c>
      <c r="V42" s="2" t="s">
        <v>739</v>
      </c>
      <c r="W42" s="2" t="s">
        <v>441</v>
      </c>
      <c r="X42" s="2" t="s">
        <v>60</v>
      </c>
      <c r="Y42" s="2" t="s">
        <v>443</v>
      </c>
      <c r="Z42" s="2">
        <v>4</v>
      </c>
      <c r="AA42" s="2">
        <v>0</v>
      </c>
      <c r="AB42" s="2"/>
      <c r="AC42" s="2">
        <v>0</v>
      </c>
      <c r="AD42" s="2"/>
      <c r="AE42" s="2">
        <v>3</v>
      </c>
      <c r="AF42" s="43" t="s">
        <v>742</v>
      </c>
      <c r="AG42" s="2">
        <v>4</v>
      </c>
      <c r="AH42" s="2" t="s">
        <v>743</v>
      </c>
      <c r="AI42" s="2" t="s">
        <v>59</v>
      </c>
      <c r="AJ42" s="2" t="s">
        <v>65</v>
      </c>
      <c r="AK42" s="2" t="s">
        <v>65</v>
      </c>
      <c r="AL42" s="2" t="s">
        <v>60</v>
      </c>
      <c r="AM42" s="2" t="s">
        <v>60</v>
      </c>
      <c r="AN42" s="2" t="s">
        <v>60</v>
      </c>
      <c r="AO42" s="2" t="s">
        <v>60</v>
      </c>
      <c r="AP42" s="2" t="s">
        <v>65</v>
      </c>
      <c r="AQ42" s="39" t="s">
        <v>558</v>
      </c>
      <c r="AR42" s="39">
        <f>LN(6.79)</f>
        <v>1.9154509415706047</v>
      </c>
      <c r="AS42" s="39">
        <f>(LN(13.17) - LN(3.5))/3.92</f>
        <v>0.33805575185199532</v>
      </c>
    </row>
    <row r="43" spans="1:45" x14ac:dyDescent="0.2">
      <c r="A43" s="19">
        <v>23</v>
      </c>
      <c r="B43" s="19">
        <v>273</v>
      </c>
      <c r="C43" s="2" t="s">
        <v>562</v>
      </c>
      <c r="D43" s="20" t="s">
        <v>204</v>
      </c>
      <c r="E43" s="19">
        <v>2016</v>
      </c>
      <c r="F43" s="21" t="s">
        <v>206</v>
      </c>
      <c r="G43" s="2" t="s">
        <v>59</v>
      </c>
      <c r="H43" s="2"/>
      <c r="I43" s="2"/>
      <c r="J43" s="2" t="s">
        <v>115</v>
      </c>
      <c r="K43" s="2"/>
      <c r="L43" s="2"/>
      <c r="M43" s="2" t="s">
        <v>284</v>
      </c>
      <c r="N43" s="2" t="s">
        <v>80</v>
      </c>
      <c r="O43" s="2" t="s">
        <v>563</v>
      </c>
      <c r="P43" s="2" t="s">
        <v>438</v>
      </c>
      <c r="Q43" s="2" t="s">
        <v>60</v>
      </c>
      <c r="R43" s="2">
        <v>54</v>
      </c>
      <c r="S43" s="2" t="s">
        <v>60</v>
      </c>
      <c r="T43" s="2">
        <v>1</v>
      </c>
      <c r="U43" s="2" t="s">
        <v>469</v>
      </c>
      <c r="V43" s="2" t="s">
        <v>119</v>
      </c>
      <c r="W43" s="2" t="s">
        <v>441</v>
      </c>
      <c r="X43" s="2" t="s">
        <v>564</v>
      </c>
      <c r="Y43" s="2" t="s">
        <v>443</v>
      </c>
      <c r="Z43" s="2">
        <v>5</v>
      </c>
      <c r="AA43" s="2">
        <v>0</v>
      </c>
      <c r="AB43" s="2"/>
      <c r="AC43" s="2">
        <v>1</v>
      </c>
      <c r="AD43" s="2" t="s">
        <v>565</v>
      </c>
      <c r="AE43" s="2">
        <v>3</v>
      </c>
      <c r="AF43" s="2" t="s">
        <v>566</v>
      </c>
      <c r="AG43" s="2">
        <v>1</v>
      </c>
      <c r="AH43" s="2" t="s">
        <v>744</v>
      </c>
      <c r="AI43" s="2" t="s">
        <v>59</v>
      </c>
      <c r="AJ43" s="2" t="s">
        <v>59</v>
      </c>
      <c r="AK43" s="2" t="s">
        <v>59</v>
      </c>
      <c r="AL43" s="2" t="s">
        <v>60</v>
      </c>
      <c r="AM43" s="2" t="s">
        <v>60</v>
      </c>
      <c r="AN43" s="2" t="s">
        <v>60</v>
      </c>
      <c r="AO43" s="2" t="s">
        <v>60</v>
      </c>
      <c r="AP43" s="2" t="s">
        <v>65</v>
      </c>
      <c r="AQ43" s="39" t="s">
        <v>561</v>
      </c>
      <c r="AR43" s="39">
        <v>0.06</v>
      </c>
      <c r="AS43" s="39">
        <v>0.03</v>
      </c>
    </row>
    <row r="44" spans="1:45" x14ac:dyDescent="0.2">
      <c r="A44" s="19">
        <v>24</v>
      </c>
      <c r="B44" s="19">
        <v>295</v>
      </c>
      <c r="C44" s="2" t="s">
        <v>568</v>
      </c>
      <c r="D44" s="20" t="s">
        <v>207</v>
      </c>
      <c r="E44" s="19">
        <v>2013</v>
      </c>
      <c r="F44" s="21" t="s">
        <v>209</v>
      </c>
      <c r="G44" s="2" t="s">
        <v>65</v>
      </c>
      <c r="H44" s="2" t="s">
        <v>569</v>
      </c>
      <c r="I44" s="2"/>
      <c r="J44" s="2" t="s">
        <v>115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R44" s="39"/>
      <c r="AS44" s="39"/>
    </row>
    <row r="45" spans="1:45" x14ac:dyDescent="0.2">
      <c r="A45" s="19">
        <v>25</v>
      </c>
      <c r="B45" s="19">
        <v>331</v>
      </c>
      <c r="C45" s="2" t="s">
        <v>570</v>
      </c>
      <c r="D45" s="20" t="s">
        <v>210</v>
      </c>
      <c r="E45" s="19">
        <v>2008</v>
      </c>
      <c r="F45" s="21" t="s">
        <v>213</v>
      </c>
      <c r="G45" s="2" t="s">
        <v>65</v>
      </c>
      <c r="H45" s="2" t="s">
        <v>571</v>
      </c>
      <c r="I45" s="2"/>
      <c r="J45" s="2" t="s">
        <v>115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39"/>
      <c r="AR45" s="39"/>
      <c r="AS45" s="39"/>
    </row>
    <row r="46" spans="1:45" x14ac:dyDescent="0.2">
      <c r="A46" s="19">
        <v>26</v>
      </c>
      <c r="B46" s="19">
        <v>332</v>
      </c>
      <c r="C46" s="2" t="s">
        <v>572</v>
      </c>
      <c r="D46" s="20" t="s">
        <v>210</v>
      </c>
      <c r="E46" s="19">
        <v>2010</v>
      </c>
      <c r="F46" s="21" t="s">
        <v>214</v>
      </c>
      <c r="G46" s="2" t="s">
        <v>65</v>
      </c>
      <c r="H46" s="2" t="s">
        <v>573</v>
      </c>
      <c r="I46" s="2"/>
      <c r="J46" s="2" t="s">
        <v>115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39"/>
      <c r="AR46" s="39"/>
      <c r="AS46" s="39"/>
    </row>
    <row r="47" spans="1:45" x14ac:dyDescent="0.2">
      <c r="A47" s="19">
        <v>27</v>
      </c>
      <c r="B47" s="19">
        <v>592</v>
      </c>
      <c r="C47" s="2" t="s">
        <v>574</v>
      </c>
      <c r="D47" s="20" t="s">
        <v>210</v>
      </c>
      <c r="E47" s="19">
        <v>2006</v>
      </c>
      <c r="F47" s="23" t="s">
        <v>215</v>
      </c>
      <c r="G47" s="2" t="s">
        <v>65</v>
      </c>
      <c r="H47" s="2" t="s">
        <v>575</v>
      </c>
      <c r="I47" s="2"/>
      <c r="J47" s="2" t="s">
        <v>115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39"/>
      <c r="AR47" s="39"/>
      <c r="AS47" s="39"/>
    </row>
    <row r="48" spans="1:45" x14ac:dyDescent="0.2">
      <c r="A48" s="19">
        <v>28</v>
      </c>
      <c r="B48" s="19">
        <v>343</v>
      </c>
      <c r="C48" s="2" t="s">
        <v>576</v>
      </c>
      <c r="D48" s="20" t="s">
        <v>216</v>
      </c>
      <c r="E48" s="19">
        <v>2018</v>
      </c>
      <c r="F48" s="21" t="s">
        <v>217</v>
      </c>
      <c r="G48" s="2" t="s">
        <v>65</v>
      </c>
      <c r="H48" s="2" t="s">
        <v>577</v>
      </c>
      <c r="I48" s="2"/>
      <c r="J48" s="2" t="s">
        <v>115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39"/>
      <c r="AR48" s="39"/>
      <c r="AS48" s="39"/>
    </row>
    <row r="49" spans="1:45" x14ac:dyDescent="0.2">
      <c r="A49" s="19">
        <v>29</v>
      </c>
      <c r="B49" s="19">
        <v>345</v>
      </c>
      <c r="C49" s="2" t="s">
        <v>578</v>
      </c>
      <c r="D49" s="20" t="s">
        <v>218</v>
      </c>
      <c r="E49" s="19">
        <v>2017</v>
      </c>
      <c r="F49" s="21" t="s">
        <v>219</v>
      </c>
      <c r="G49" s="2" t="s">
        <v>65</v>
      </c>
      <c r="H49" s="2" t="s">
        <v>579</v>
      </c>
      <c r="I49" s="2"/>
      <c r="J49" s="2" t="s">
        <v>115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39"/>
      <c r="AR49" s="39"/>
      <c r="AS49" s="39"/>
    </row>
    <row r="50" spans="1:45" x14ac:dyDescent="0.2">
      <c r="A50" s="19">
        <v>30</v>
      </c>
      <c r="B50" s="19">
        <v>346</v>
      </c>
      <c r="C50" s="2" t="s">
        <v>580</v>
      </c>
      <c r="D50" s="20" t="s">
        <v>218</v>
      </c>
      <c r="E50" s="19">
        <v>2010</v>
      </c>
      <c r="F50" s="21" t="s">
        <v>221</v>
      </c>
      <c r="G50" s="2" t="s">
        <v>59</v>
      </c>
      <c r="H50" s="2"/>
      <c r="I50" s="2"/>
      <c r="J50" s="2" t="s">
        <v>115</v>
      </c>
      <c r="K50" s="2"/>
      <c r="L50" s="2"/>
      <c r="M50" s="2" t="s">
        <v>581</v>
      </c>
      <c r="N50" s="2" t="s">
        <v>80</v>
      </c>
      <c r="O50" s="2" t="s">
        <v>582</v>
      </c>
      <c r="P50" s="2" t="s">
        <v>438</v>
      </c>
      <c r="Q50" s="2" t="s">
        <v>60</v>
      </c>
      <c r="R50" s="2">
        <v>372</v>
      </c>
      <c r="S50" s="2" t="s">
        <v>60</v>
      </c>
      <c r="T50" s="2">
        <v>4</v>
      </c>
      <c r="U50" s="2" t="s">
        <v>583</v>
      </c>
      <c r="V50" s="2" t="s">
        <v>119</v>
      </c>
      <c r="W50" s="2" t="s">
        <v>441</v>
      </c>
      <c r="X50" s="2" t="s">
        <v>442</v>
      </c>
      <c r="Y50" s="2" t="s">
        <v>443</v>
      </c>
      <c r="Z50" s="2">
        <v>3</v>
      </c>
      <c r="AA50" s="2">
        <v>0</v>
      </c>
      <c r="AB50" s="2"/>
      <c r="AC50" s="2">
        <v>0</v>
      </c>
      <c r="AD50" s="2"/>
      <c r="AE50" s="2">
        <v>4</v>
      </c>
      <c r="AF50" s="2" t="s">
        <v>584</v>
      </c>
      <c r="AG50" s="2">
        <v>0</v>
      </c>
      <c r="AH50" s="2"/>
      <c r="AI50" s="2" t="s">
        <v>59</v>
      </c>
      <c r="AJ50" s="2" t="s">
        <v>65</v>
      </c>
      <c r="AK50" s="2" t="s">
        <v>65</v>
      </c>
      <c r="AL50" s="2" t="s">
        <v>60</v>
      </c>
      <c r="AM50" s="2" t="s">
        <v>60</v>
      </c>
      <c r="AN50" s="2" t="s">
        <v>60</v>
      </c>
      <c r="AO50" s="2" t="s">
        <v>60</v>
      </c>
      <c r="AP50" s="2" t="s">
        <v>65</v>
      </c>
      <c r="AQ50" s="39" t="s">
        <v>567</v>
      </c>
      <c r="AR50" s="39">
        <v>-0.26600000000000001</v>
      </c>
      <c r="AS50" s="39">
        <v>0.16800000000000001</v>
      </c>
    </row>
    <row r="51" spans="1:45" x14ac:dyDescent="0.2">
      <c r="A51" s="19">
        <v>30</v>
      </c>
      <c r="B51" s="19">
        <v>346</v>
      </c>
      <c r="C51" s="2" t="s">
        <v>586</v>
      </c>
      <c r="D51" s="20" t="s">
        <v>218</v>
      </c>
      <c r="E51" s="19">
        <v>2010</v>
      </c>
      <c r="F51" s="21" t="s">
        <v>221</v>
      </c>
      <c r="G51" s="2" t="s">
        <v>59</v>
      </c>
      <c r="H51" s="2"/>
      <c r="I51" s="2"/>
      <c r="J51" s="2" t="s">
        <v>115</v>
      </c>
      <c r="K51" s="2"/>
      <c r="L51" s="2"/>
      <c r="M51" s="2" t="s">
        <v>581</v>
      </c>
      <c r="N51" s="2" t="s">
        <v>80</v>
      </c>
      <c r="O51" s="2" t="s">
        <v>582</v>
      </c>
      <c r="P51" s="2" t="s">
        <v>438</v>
      </c>
      <c r="Q51" s="2" t="s">
        <v>60</v>
      </c>
      <c r="R51" s="2">
        <v>372</v>
      </c>
      <c r="S51" s="2" t="s">
        <v>60</v>
      </c>
      <c r="T51" s="2">
        <v>4</v>
      </c>
      <c r="U51" s="2" t="s">
        <v>587</v>
      </c>
      <c r="V51" s="2" t="s">
        <v>131</v>
      </c>
      <c r="W51" s="2" t="s">
        <v>441</v>
      </c>
      <c r="X51" s="2" t="s">
        <v>442</v>
      </c>
      <c r="Y51" s="2" t="s">
        <v>443</v>
      </c>
      <c r="Z51" s="2">
        <v>3</v>
      </c>
      <c r="AA51" s="2">
        <v>0</v>
      </c>
      <c r="AB51" s="2"/>
      <c r="AC51" s="2">
        <v>0</v>
      </c>
      <c r="AD51" s="2"/>
      <c r="AE51" s="2">
        <v>4</v>
      </c>
      <c r="AF51" s="2" t="s">
        <v>584</v>
      </c>
      <c r="AG51" s="2">
        <v>0</v>
      </c>
      <c r="AH51" s="2"/>
      <c r="AI51" s="2" t="s">
        <v>59</v>
      </c>
      <c r="AJ51" s="2" t="s">
        <v>65</v>
      </c>
      <c r="AK51" s="2" t="s">
        <v>65</v>
      </c>
      <c r="AL51" s="2" t="s">
        <v>60</v>
      </c>
      <c r="AM51" s="2" t="s">
        <v>60</v>
      </c>
      <c r="AN51" s="2" t="s">
        <v>60</v>
      </c>
      <c r="AO51" s="2" t="s">
        <v>60</v>
      </c>
      <c r="AP51" s="2" t="s">
        <v>65</v>
      </c>
      <c r="AQ51" s="39" t="s">
        <v>585</v>
      </c>
      <c r="AR51" s="39">
        <v>7.8E-2</v>
      </c>
      <c r="AS51" s="39">
        <v>0.20799999999999999</v>
      </c>
    </row>
    <row r="52" spans="1:45" x14ac:dyDescent="0.2">
      <c r="A52" s="19">
        <v>30</v>
      </c>
      <c r="B52" s="19">
        <v>346</v>
      </c>
      <c r="C52" s="2" t="s">
        <v>589</v>
      </c>
      <c r="D52" s="20" t="s">
        <v>218</v>
      </c>
      <c r="E52" s="19">
        <v>2010</v>
      </c>
      <c r="F52" s="21" t="s">
        <v>221</v>
      </c>
      <c r="G52" s="2" t="s">
        <v>59</v>
      </c>
      <c r="H52" s="2"/>
      <c r="I52" s="2"/>
      <c r="J52" s="2" t="s">
        <v>115</v>
      </c>
      <c r="K52" s="2"/>
      <c r="L52" s="2"/>
      <c r="M52" s="2" t="s">
        <v>581</v>
      </c>
      <c r="N52" s="2" t="s">
        <v>80</v>
      </c>
      <c r="O52" s="2" t="s">
        <v>582</v>
      </c>
      <c r="P52" s="2" t="s">
        <v>438</v>
      </c>
      <c r="Q52" s="2" t="s">
        <v>60</v>
      </c>
      <c r="R52" s="2">
        <v>372</v>
      </c>
      <c r="S52" s="2" t="s">
        <v>60</v>
      </c>
      <c r="T52" s="2">
        <v>4</v>
      </c>
      <c r="U52" s="2" t="s">
        <v>469</v>
      </c>
      <c r="V52" s="2" t="s">
        <v>119</v>
      </c>
      <c r="W52" s="2" t="s">
        <v>441</v>
      </c>
      <c r="X52" s="2" t="s">
        <v>442</v>
      </c>
      <c r="Y52" s="2" t="s">
        <v>443</v>
      </c>
      <c r="Z52" s="2">
        <v>3</v>
      </c>
      <c r="AA52" s="2">
        <v>0</v>
      </c>
      <c r="AB52" s="2"/>
      <c r="AC52" s="2">
        <v>0</v>
      </c>
      <c r="AD52" s="2"/>
      <c r="AE52" s="2">
        <v>4</v>
      </c>
      <c r="AF52" s="2" t="s">
        <v>584</v>
      </c>
      <c r="AG52" s="2">
        <v>0</v>
      </c>
      <c r="AH52" s="2"/>
      <c r="AI52" s="2" t="s">
        <v>59</v>
      </c>
      <c r="AJ52" s="2" t="s">
        <v>65</v>
      </c>
      <c r="AK52" s="2" t="s">
        <v>65</v>
      </c>
      <c r="AL52" s="2" t="s">
        <v>60</v>
      </c>
      <c r="AM52" s="2" t="s">
        <v>60</v>
      </c>
      <c r="AN52" s="2" t="s">
        <v>60</v>
      </c>
      <c r="AO52" s="2" t="s">
        <v>60</v>
      </c>
      <c r="AP52" s="2" t="s">
        <v>65</v>
      </c>
      <c r="AQ52" s="39" t="s">
        <v>588</v>
      </c>
      <c r="AR52" s="39">
        <v>-4.0000000000000001E-3</v>
      </c>
      <c r="AS52" s="44">
        <v>2.1000000000000001E-2</v>
      </c>
    </row>
    <row r="53" spans="1:45" x14ac:dyDescent="0.2">
      <c r="A53" s="19">
        <v>30</v>
      </c>
      <c r="B53" s="19">
        <v>346</v>
      </c>
      <c r="C53" s="2" t="s">
        <v>591</v>
      </c>
      <c r="D53" s="20" t="s">
        <v>218</v>
      </c>
      <c r="E53" s="19">
        <v>2010</v>
      </c>
      <c r="F53" s="21" t="s">
        <v>221</v>
      </c>
      <c r="G53" s="2" t="s">
        <v>59</v>
      </c>
      <c r="H53" s="2"/>
      <c r="I53" s="2"/>
      <c r="J53" s="2" t="s">
        <v>115</v>
      </c>
      <c r="K53" s="2"/>
      <c r="L53" s="2"/>
      <c r="M53" s="2" t="s">
        <v>581</v>
      </c>
      <c r="N53" s="2" t="s">
        <v>80</v>
      </c>
      <c r="O53" s="2" t="s">
        <v>582</v>
      </c>
      <c r="P53" s="2" t="s">
        <v>438</v>
      </c>
      <c r="Q53" s="2" t="s">
        <v>60</v>
      </c>
      <c r="R53" s="2">
        <v>372</v>
      </c>
      <c r="S53" s="2" t="s">
        <v>60</v>
      </c>
      <c r="T53" s="2">
        <v>4</v>
      </c>
      <c r="U53" s="2" t="s">
        <v>592</v>
      </c>
      <c r="V53" s="2" t="s">
        <v>593</v>
      </c>
      <c r="W53" s="2" t="s">
        <v>441</v>
      </c>
      <c r="X53" s="2" t="s">
        <v>442</v>
      </c>
      <c r="Y53" s="2" t="s">
        <v>443</v>
      </c>
      <c r="Z53" s="2">
        <v>3</v>
      </c>
      <c r="AA53" s="2">
        <v>0</v>
      </c>
      <c r="AB53" s="2"/>
      <c r="AC53" s="2">
        <v>0</v>
      </c>
      <c r="AD53" s="2"/>
      <c r="AE53" s="2">
        <v>4</v>
      </c>
      <c r="AF53" s="2" t="s">
        <v>584</v>
      </c>
      <c r="AG53" s="2">
        <v>0</v>
      </c>
      <c r="AH53" s="2"/>
      <c r="AI53" s="2" t="s">
        <v>59</v>
      </c>
      <c r="AJ53" s="2" t="s">
        <v>65</v>
      </c>
      <c r="AK53" s="2" t="s">
        <v>65</v>
      </c>
      <c r="AL53" s="2" t="s">
        <v>60</v>
      </c>
      <c r="AM53" s="2" t="s">
        <v>60</v>
      </c>
      <c r="AN53" s="2" t="s">
        <v>60</v>
      </c>
      <c r="AO53" s="2" t="s">
        <v>60</v>
      </c>
      <c r="AP53" s="2" t="s">
        <v>65</v>
      </c>
      <c r="AQ53" s="39" t="s">
        <v>590</v>
      </c>
      <c r="AR53" s="39">
        <v>-1.4E-2</v>
      </c>
      <c r="AS53" s="39">
        <v>1.9E-2</v>
      </c>
    </row>
    <row r="54" spans="1:45" x14ac:dyDescent="0.2">
      <c r="A54" s="19">
        <v>31</v>
      </c>
      <c r="B54" s="19">
        <v>347</v>
      </c>
      <c r="C54" s="2" t="s">
        <v>595</v>
      </c>
      <c r="D54" s="20" t="s">
        <v>218</v>
      </c>
      <c r="E54" s="19">
        <v>2015</v>
      </c>
      <c r="F54" s="21" t="s">
        <v>222</v>
      </c>
      <c r="G54" s="2" t="s">
        <v>65</v>
      </c>
      <c r="H54" s="2" t="s">
        <v>596</v>
      </c>
      <c r="I54" s="2"/>
      <c r="J54" s="2" t="s">
        <v>115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39"/>
      <c r="AR54" s="39"/>
      <c r="AS54" s="39"/>
    </row>
    <row r="55" spans="1:45" x14ac:dyDescent="0.2">
      <c r="A55" s="19">
        <v>32</v>
      </c>
      <c r="B55" s="19">
        <v>348</v>
      </c>
      <c r="C55" s="2" t="s">
        <v>597</v>
      </c>
      <c r="D55" s="20" t="s">
        <v>218</v>
      </c>
      <c r="E55" s="19">
        <v>2014</v>
      </c>
      <c r="F55" s="21" t="s">
        <v>223</v>
      </c>
      <c r="G55" s="2" t="s">
        <v>59</v>
      </c>
      <c r="H55" s="2"/>
      <c r="I55" s="2"/>
      <c r="J55" s="2" t="s">
        <v>115</v>
      </c>
      <c r="K55" s="2"/>
      <c r="L55" s="2"/>
      <c r="M55" s="2" t="s">
        <v>598</v>
      </c>
      <c r="N55" s="2" t="s">
        <v>80</v>
      </c>
      <c r="O55" s="2" t="s">
        <v>582</v>
      </c>
      <c r="P55" s="2" t="s">
        <v>438</v>
      </c>
      <c r="Q55" s="2" t="s">
        <v>60</v>
      </c>
      <c r="R55" s="2">
        <v>103</v>
      </c>
      <c r="S55" s="2">
        <v>6351</v>
      </c>
      <c r="T55" s="2">
        <v>4</v>
      </c>
      <c r="U55" s="2" t="s">
        <v>469</v>
      </c>
      <c r="V55" s="2" t="s">
        <v>119</v>
      </c>
      <c r="W55" s="2" t="s">
        <v>441</v>
      </c>
      <c r="X55" s="2" t="s">
        <v>442</v>
      </c>
      <c r="Y55" s="2" t="s">
        <v>443</v>
      </c>
      <c r="Z55" s="2">
        <v>4</v>
      </c>
      <c r="AA55" s="2">
        <v>1</v>
      </c>
      <c r="AB55" s="2" t="s">
        <v>444</v>
      </c>
      <c r="AC55" s="2">
        <v>1</v>
      </c>
      <c r="AD55" s="2" t="s">
        <v>599</v>
      </c>
      <c r="AE55" s="2">
        <v>2</v>
      </c>
      <c r="AF55" s="2" t="s">
        <v>600</v>
      </c>
      <c r="AG55" s="2">
        <v>0</v>
      </c>
      <c r="AH55" s="2"/>
      <c r="AI55" s="2" t="s">
        <v>59</v>
      </c>
      <c r="AJ55" s="2" t="s">
        <v>65</v>
      </c>
      <c r="AK55" s="2" t="s">
        <v>59</v>
      </c>
      <c r="AL55" s="2" t="s">
        <v>60</v>
      </c>
      <c r="AM55" s="2" t="s">
        <v>60</v>
      </c>
      <c r="AN55" s="2" t="s">
        <v>60</v>
      </c>
      <c r="AO55" s="2" t="s">
        <v>60</v>
      </c>
      <c r="AP55" s="2" t="s">
        <v>65</v>
      </c>
      <c r="AQ55" s="39" t="s">
        <v>594</v>
      </c>
      <c r="AR55" s="39">
        <f>LN(0.978)</f>
        <v>-2.2245608947319737E-2</v>
      </c>
      <c r="AS55" s="39">
        <f>(LN(1.151) - LN(0.83))/3.92</f>
        <v>8.3408343860009976E-2</v>
      </c>
    </row>
    <row r="56" spans="1:45" x14ac:dyDescent="0.2">
      <c r="A56" s="19">
        <v>32</v>
      </c>
      <c r="B56" s="19">
        <v>348</v>
      </c>
      <c r="C56" s="2" t="s">
        <v>602</v>
      </c>
      <c r="D56" s="20" t="s">
        <v>218</v>
      </c>
      <c r="E56" s="19">
        <v>2014</v>
      </c>
      <c r="F56" s="21" t="s">
        <v>223</v>
      </c>
      <c r="G56" s="2" t="s">
        <v>59</v>
      </c>
      <c r="H56" s="2"/>
      <c r="I56" s="2"/>
      <c r="J56" s="2" t="s">
        <v>115</v>
      </c>
      <c r="K56" s="2"/>
      <c r="L56" s="2"/>
      <c r="M56" s="2" t="s">
        <v>598</v>
      </c>
      <c r="N56" s="2" t="s">
        <v>80</v>
      </c>
      <c r="O56" s="2" t="s">
        <v>582</v>
      </c>
      <c r="P56" s="2" t="s">
        <v>438</v>
      </c>
      <c r="Q56" s="2" t="s">
        <v>60</v>
      </c>
      <c r="R56" s="2">
        <v>103</v>
      </c>
      <c r="S56" s="2">
        <v>6351</v>
      </c>
      <c r="T56" s="2">
        <v>4</v>
      </c>
      <c r="U56" s="2" t="s">
        <v>592</v>
      </c>
      <c r="V56" s="2" t="s">
        <v>593</v>
      </c>
      <c r="W56" s="2" t="s">
        <v>441</v>
      </c>
      <c r="X56" s="2" t="s">
        <v>442</v>
      </c>
      <c r="Y56" s="2" t="s">
        <v>443</v>
      </c>
      <c r="Z56" s="2">
        <v>4</v>
      </c>
      <c r="AA56" s="2">
        <v>1</v>
      </c>
      <c r="AB56" s="2" t="s">
        <v>444</v>
      </c>
      <c r="AC56" s="2">
        <v>1</v>
      </c>
      <c r="AD56" s="2" t="s">
        <v>599</v>
      </c>
      <c r="AE56" s="2">
        <v>2</v>
      </c>
      <c r="AF56" s="2" t="s">
        <v>600</v>
      </c>
      <c r="AG56" s="2">
        <v>0</v>
      </c>
      <c r="AH56" s="2"/>
      <c r="AI56" s="2" t="s">
        <v>59</v>
      </c>
      <c r="AJ56" s="2" t="s">
        <v>65</v>
      </c>
      <c r="AK56" s="2" t="s">
        <v>59</v>
      </c>
      <c r="AL56" s="2" t="s">
        <v>60</v>
      </c>
      <c r="AM56" s="2" t="s">
        <v>60</v>
      </c>
      <c r="AN56" s="2" t="s">
        <v>60</v>
      </c>
      <c r="AO56" s="2" t="s">
        <v>60</v>
      </c>
      <c r="AP56" s="2" t="s">
        <v>65</v>
      </c>
      <c r="AQ56" s="39" t="s">
        <v>601</v>
      </c>
      <c r="AR56" s="39">
        <f>LN(0.998)</f>
        <v>-2.0020026706730793E-3</v>
      </c>
      <c r="AS56" s="39">
        <f>(LN(1.188) - LN(0.838))/3.92</f>
        <v>8.9032754959313065E-2</v>
      </c>
    </row>
    <row r="57" spans="1:45" x14ac:dyDescent="0.2">
      <c r="A57" s="19">
        <v>32</v>
      </c>
      <c r="B57" s="19">
        <v>348</v>
      </c>
      <c r="C57" s="2" t="s">
        <v>604</v>
      </c>
      <c r="D57" s="20" t="s">
        <v>218</v>
      </c>
      <c r="E57" s="19">
        <v>2014</v>
      </c>
      <c r="F57" s="21" t="s">
        <v>223</v>
      </c>
      <c r="G57" s="2" t="s">
        <v>59</v>
      </c>
      <c r="H57" s="2"/>
      <c r="I57" s="2"/>
      <c r="J57" s="2" t="s">
        <v>115</v>
      </c>
      <c r="K57" s="2"/>
      <c r="L57" s="2"/>
      <c r="M57" s="2" t="s">
        <v>598</v>
      </c>
      <c r="N57" s="2" t="s">
        <v>80</v>
      </c>
      <c r="O57" s="2" t="s">
        <v>582</v>
      </c>
      <c r="P57" s="2" t="s">
        <v>438</v>
      </c>
      <c r="Q57" s="2" t="s">
        <v>60</v>
      </c>
      <c r="R57" s="2">
        <v>103</v>
      </c>
      <c r="S57" s="2">
        <v>6351</v>
      </c>
      <c r="T57" s="2">
        <v>4</v>
      </c>
      <c r="U57" s="2" t="s">
        <v>605</v>
      </c>
      <c r="V57" s="2" t="s">
        <v>122</v>
      </c>
      <c r="W57" s="2" t="s">
        <v>441</v>
      </c>
      <c r="X57" s="2" t="s">
        <v>442</v>
      </c>
      <c r="Y57" s="2" t="s">
        <v>443</v>
      </c>
      <c r="Z57" s="2">
        <v>4</v>
      </c>
      <c r="AA57" s="2">
        <v>1</v>
      </c>
      <c r="AB57" s="2" t="s">
        <v>444</v>
      </c>
      <c r="AC57" s="2">
        <v>1</v>
      </c>
      <c r="AD57" s="2" t="s">
        <v>599</v>
      </c>
      <c r="AE57" s="2">
        <v>2</v>
      </c>
      <c r="AF57" s="2" t="s">
        <v>600</v>
      </c>
      <c r="AG57" s="2">
        <v>0</v>
      </c>
      <c r="AH57" s="2"/>
      <c r="AI57" s="2" t="s">
        <v>59</v>
      </c>
      <c r="AJ57" s="2" t="s">
        <v>65</v>
      </c>
      <c r="AK57" s="2" t="s">
        <v>59</v>
      </c>
      <c r="AL57" s="2" t="s">
        <v>60</v>
      </c>
      <c r="AM57" s="2" t="s">
        <v>60</v>
      </c>
      <c r="AN57" s="2" t="s">
        <v>60</v>
      </c>
      <c r="AO57" s="2" t="s">
        <v>60</v>
      </c>
      <c r="AP57" s="2" t="s">
        <v>65</v>
      </c>
      <c r="AQ57" s="39" t="s">
        <v>603</v>
      </c>
      <c r="AR57" s="39">
        <f>LN(0.805)</f>
        <v>-0.21691300156357363</v>
      </c>
      <c r="AS57" s="39">
        <f>(LN(0.998) - LN(0.649))/3.92</f>
        <v>0.1097756529610648</v>
      </c>
    </row>
    <row r="58" spans="1:45" x14ac:dyDescent="0.2">
      <c r="A58" s="19">
        <v>32</v>
      </c>
      <c r="B58" s="19">
        <v>348</v>
      </c>
      <c r="C58" s="2" t="s">
        <v>607</v>
      </c>
      <c r="D58" s="20" t="s">
        <v>218</v>
      </c>
      <c r="E58" s="19">
        <v>2014</v>
      </c>
      <c r="F58" s="21" t="s">
        <v>223</v>
      </c>
      <c r="G58" s="2" t="s">
        <v>59</v>
      </c>
      <c r="H58" s="2"/>
      <c r="I58" s="2"/>
      <c r="J58" s="2" t="s">
        <v>115</v>
      </c>
      <c r="K58" s="2"/>
      <c r="L58" s="2"/>
      <c r="M58" s="2" t="s">
        <v>598</v>
      </c>
      <c r="N58" s="2" t="s">
        <v>80</v>
      </c>
      <c r="O58" s="2" t="s">
        <v>582</v>
      </c>
      <c r="P58" s="2" t="s">
        <v>438</v>
      </c>
      <c r="Q58" s="2" t="s">
        <v>60</v>
      </c>
      <c r="R58" s="2">
        <v>103</v>
      </c>
      <c r="S58" s="2">
        <v>6351</v>
      </c>
      <c r="T58" s="2">
        <v>4</v>
      </c>
      <c r="U58" s="2" t="s">
        <v>608</v>
      </c>
      <c r="V58" s="2" t="s">
        <v>741</v>
      </c>
      <c r="W58" s="2" t="s">
        <v>441</v>
      </c>
      <c r="X58" s="2" t="s">
        <v>442</v>
      </c>
      <c r="Y58" s="2" t="s">
        <v>443</v>
      </c>
      <c r="Z58" s="2">
        <v>4</v>
      </c>
      <c r="AA58" s="2">
        <v>1</v>
      </c>
      <c r="AB58" s="2" t="s">
        <v>444</v>
      </c>
      <c r="AC58" s="2">
        <v>1</v>
      </c>
      <c r="AD58" s="2" t="s">
        <v>599</v>
      </c>
      <c r="AE58" s="2">
        <v>2</v>
      </c>
      <c r="AF58" s="2" t="s">
        <v>600</v>
      </c>
      <c r="AG58" s="2">
        <v>0</v>
      </c>
      <c r="AH58" s="2"/>
      <c r="AI58" s="2" t="s">
        <v>59</v>
      </c>
      <c r="AJ58" s="2" t="s">
        <v>65</v>
      </c>
      <c r="AK58" s="2" t="s">
        <v>59</v>
      </c>
      <c r="AL58" s="2" t="s">
        <v>60</v>
      </c>
      <c r="AM58" s="2" t="s">
        <v>60</v>
      </c>
      <c r="AN58" s="2" t="s">
        <v>60</v>
      </c>
      <c r="AO58" s="2" t="s">
        <v>60</v>
      </c>
      <c r="AP58" s="2" t="s">
        <v>65</v>
      </c>
      <c r="AQ58" s="39" t="s">
        <v>606</v>
      </c>
      <c r="AR58" s="39">
        <f>LN(1.063)</f>
        <v>6.1095099359810827E-2</v>
      </c>
      <c r="AS58" s="44">
        <f>(LN(1.382) - LN(0.82))/3.92</f>
        <v>0.1331588428748256</v>
      </c>
    </row>
    <row r="59" spans="1:45" x14ac:dyDescent="0.2">
      <c r="A59" s="19">
        <v>33</v>
      </c>
      <c r="B59" s="19">
        <v>373</v>
      </c>
      <c r="C59" s="2" t="s">
        <v>610</v>
      </c>
      <c r="D59" s="20" t="s">
        <v>224</v>
      </c>
      <c r="E59" s="19">
        <v>2000</v>
      </c>
      <c r="F59" s="21" t="s">
        <v>226</v>
      </c>
      <c r="G59" s="2" t="s">
        <v>65</v>
      </c>
      <c r="H59" s="2" t="s">
        <v>611</v>
      </c>
      <c r="I59" s="2"/>
      <c r="J59" s="2" t="s">
        <v>115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39"/>
      <c r="AR59" s="39"/>
      <c r="AS59" s="39"/>
    </row>
    <row r="60" spans="1:45" x14ac:dyDescent="0.2">
      <c r="A60" s="19">
        <v>34</v>
      </c>
      <c r="B60" s="19">
        <v>374</v>
      </c>
      <c r="C60" s="2" t="s">
        <v>612</v>
      </c>
      <c r="D60" s="20" t="s">
        <v>224</v>
      </c>
      <c r="E60" s="19">
        <v>2002</v>
      </c>
      <c r="F60" s="21" t="s">
        <v>228</v>
      </c>
      <c r="G60" s="2" t="s">
        <v>65</v>
      </c>
      <c r="H60" s="2" t="s">
        <v>613</v>
      </c>
      <c r="I60" s="2"/>
      <c r="J60" s="2" t="s">
        <v>115</v>
      </c>
      <c r="K60" s="2" t="s">
        <v>614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39"/>
      <c r="AR60" s="39"/>
      <c r="AS60" s="39"/>
    </row>
    <row r="61" spans="1:45" x14ac:dyDescent="0.2">
      <c r="A61" s="19">
        <v>35</v>
      </c>
      <c r="B61" s="19">
        <v>375</v>
      </c>
      <c r="C61" s="2" t="s">
        <v>615</v>
      </c>
      <c r="D61" s="20" t="s">
        <v>224</v>
      </c>
      <c r="E61" s="19">
        <v>2007</v>
      </c>
      <c r="F61" s="21" t="s">
        <v>229</v>
      </c>
      <c r="G61" s="2" t="s">
        <v>59</v>
      </c>
      <c r="H61" s="2"/>
      <c r="I61" s="2"/>
      <c r="J61" s="2" t="s">
        <v>115</v>
      </c>
      <c r="K61" s="2"/>
      <c r="L61" s="2"/>
      <c r="M61" s="2" t="s">
        <v>284</v>
      </c>
      <c r="N61" s="2" t="s">
        <v>80</v>
      </c>
      <c r="O61" s="2" t="s">
        <v>616</v>
      </c>
      <c r="P61" s="2" t="s">
        <v>438</v>
      </c>
      <c r="Q61" s="2" t="s">
        <v>60</v>
      </c>
      <c r="R61" s="2">
        <v>61</v>
      </c>
      <c r="S61" s="2">
        <v>1499</v>
      </c>
      <c r="T61" s="2">
        <v>2</v>
      </c>
      <c r="U61" s="2" t="s">
        <v>617</v>
      </c>
      <c r="V61" s="2" t="s">
        <v>131</v>
      </c>
      <c r="W61" s="2" t="s">
        <v>441</v>
      </c>
      <c r="X61" s="2" t="s">
        <v>564</v>
      </c>
      <c r="Y61" s="2" t="s">
        <v>443</v>
      </c>
      <c r="Z61" s="2">
        <v>3</v>
      </c>
      <c r="AA61" s="2">
        <v>0</v>
      </c>
      <c r="AB61" s="43"/>
      <c r="AC61" s="2">
        <v>0</v>
      </c>
      <c r="AD61" s="2"/>
      <c r="AE61" s="2">
        <v>3</v>
      </c>
      <c r="AF61" s="2" t="s">
        <v>745</v>
      </c>
      <c r="AG61" s="2">
        <v>0</v>
      </c>
      <c r="AH61" s="2"/>
      <c r="AI61" s="2" t="s">
        <v>60</v>
      </c>
      <c r="AJ61" s="2" t="s">
        <v>60</v>
      </c>
      <c r="AK61" s="2" t="s">
        <v>65</v>
      </c>
      <c r="AL61" s="2">
        <v>0.5</v>
      </c>
      <c r="AM61" s="2">
        <v>1</v>
      </c>
      <c r="AN61" s="2">
        <v>2.4</v>
      </c>
      <c r="AO61" s="2">
        <v>1.6</v>
      </c>
      <c r="AP61" s="2" t="s">
        <v>65</v>
      </c>
      <c r="AQ61" s="39" t="s">
        <v>609</v>
      </c>
      <c r="AR61" s="39">
        <v>-1.7250000000000001</v>
      </c>
      <c r="AS61" s="39">
        <v>7.8E-2</v>
      </c>
    </row>
    <row r="62" spans="1:45" x14ac:dyDescent="0.2">
      <c r="A62" s="19">
        <v>35</v>
      </c>
      <c r="B62" s="19">
        <v>375</v>
      </c>
      <c r="C62" s="2" t="s">
        <v>619</v>
      </c>
      <c r="D62" s="20" t="s">
        <v>224</v>
      </c>
      <c r="E62" s="19">
        <v>2007</v>
      </c>
      <c r="F62" s="21" t="s">
        <v>229</v>
      </c>
      <c r="G62" s="2" t="s">
        <v>59</v>
      </c>
      <c r="H62" s="2"/>
      <c r="I62" s="2"/>
      <c r="J62" s="2" t="s">
        <v>115</v>
      </c>
      <c r="K62" s="2"/>
      <c r="L62" s="2"/>
      <c r="M62" s="2" t="s">
        <v>284</v>
      </c>
      <c r="N62" s="2" t="s">
        <v>80</v>
      </c>
      <c r="O62" s="2" t="s">
        <v>616</v>
      </c>
      <c r="P62" s="2" t="s">
        <v>438</v>
      </c>
      <c r="Q62" s="2" t="s">
        <v>60</v>
      </c>
      <c r="R62" s="2">
        <v>61</v>
      </c>
      <c r="S62" s="2">
        <v>1499</v>
      </c>
      <c r="T62" s="2">
        <v>2</v>
      </c>
      <c r="U62" s="2" t="s">
        <v>620</v>
      </c>
      <c r="V62" s="2" t="s">
        <v>741</v>
      </c>
      <c r="W62" s="2" t="s">
        <v>441</v>
      </c>
      <c r="X62" s="2" t="s">
        <v>564</v>
      </c>
      <c r="Y62" s="2" t="s">
        <v>443</v>
      </c>
      <c r="Z62" s="2">
        <v>3</v>
      </c>
      <c r="AA62" s="2">
        <v>0</v>
      </c>
      <c r="AB62" s="2"/>
      <c r="AC62" s="2">
        <v>0</v>
      </c>
      <c r="AD62" s="2"/>
      <c r="AE62" s="2">
        <v>3</v>
      </c>
      <c r="AF62" s="2" t="s">
        <v>745</v>
      </c>
      <c r="AG62" s="2">
        <v>0</v>
      </c>
      <c r="AH62" s="2"/>
      <c r="AI62" s="2" t="s">
        <v>60</v>
      </c>
      <c r="AJ62" s="2" t="s">
        <v>60</v>
      </c>
      <c r="AK62" s="2" t="s">
        <v>65</v>
      </c>
      <c r="AL62" s="2">
        <v>0.5</v>
      </c>
      <c r="AM62" s="2">
        <v>1</v>
      </c>
      <c r="AN62" s="2">
        <v>2.4</v>
      </c>
      <c r="AO62" s="2">
        <v>1.6</v>
      </c>
      <c r="AP62" s="2" t="s">
        <v>65</v>
      </c>
      <c r="AQ62" s="39" t="s">
        <v>618</v>
      </c>
      <c r="AR62" s="39">
        <v>-0.82499999999999996</v>
      </c>
      <c r="AS62" s="39">
        <v>0.28299999999999997</v>
      </c>
    </row>
    <row r="63" spans="1:45" x14ac:dyDescent="0.2">
      <c r="A63" s="20">
        <v>36</v>
      </c>
      <c r="B63" s="20" t="s">
        <v>230</v>
      </c>
      <c r="C63" s="2" t="s">
        <v>622</v>
      </c>
      <c r="D63" s="20" t="s">
        <v>224</v>
      </c>
      <c r="E63" s="19">
        <v>2008</v>
      </c>
      <c r="F63" s="24" t="s">
        <v>232</v>
      </c>
      <c r="G63" s="2" t="s">
        <v>59</v>
      </c>
      <c r="H63" s="2" t="s">
        <v>623</v>
      </c>
      <c r="I63" s="2"/>
      <c r="J63" s="2" t="s">
        <v>115</v>
      </c>
      <c r="K63" s="2"/>
      <c r="L63" s="2"/>
      <c r="M63" s="2" t="s">
        <v>284</v>
      </c>
      <c r="N63" s="2" t="s">
        <v>80</v>
      </c>
      <c r="O63" s="2" t="s">
        <v>624</v>
      </c>
      <c r="P63" s="2" t="s">
        <v>438</v>
      </c>
      <c r="Q63" s="2" t="s">
        <v>60</v>
      </c>
      <c r="R63" s="2">
        <v>248</v>
      </c>
      <c r="S63" s="2">
        <v>6400</v>
      </c>
      <c r="T63" s="2">
        <v>2</v>
      </c>
      <c r="U63" s="2" t="s">
        <v>625</v>
      </c>
      <c r="V63" s="2" t="s">
        <v>131</v>
      </c>
      <c r="W63" s="2" t="s">
        <v>441</v>
      </c>
      <c r="X63" s="2" t="s">
        <v>564</v>
      </c>
      <c r="Y63" s="2" t="s">
        <v>443</v>
      </c>
      <c r="Z63" s="2">
        <v>3</v>
      </c>
      <c r="AA63" s="2">
        <v>3</v>
      </c>
      <c r="AB63" s="2" t="s">
        <v>626</v>
      </c>
      <c r="AC63" s="2">
        <v>0</v>
      </c>
      <c r="AD63" s="2"/>
      <c r="AE63" s="2">
        <v>0</v>
      </c>
      <c r="AF63" s="2"/>
      <c r="AG63" s="2">
        <v>0</v>
      </c>
      <c r="AH63" s="2"/>
      <c r="AI63" s="2" t="s">
        <v>60</v>
      </c>
      <c r="AJ63" s="2" t="s">
        <v>60</v>
      </c>
      <c r="AK63" s="2" t="s">
        <v>65</v>
      </c>
      <c r="AL63" s="2" t="s">
        <v>60</v>
      </c>
      <c r="AM63" s="2" t="s">
        <v>60</v>
      </c>
      <c r="AN63" s="2" t="s">
        <v>60</v>
      </c>
      <c r="AO63" s="2" t="s">
        <v>60</v>
      </c>
      <c r="AP63" s="2" t="s">
        <v>65</v>
      </c>
      <c r="AQ63" s="39" t="s">
        <v>621</v>
      </c>
      <c r="AR63" s="39">
        <f>LN(0.6)</f>
        <v>-0.51082562376599072</v>
      </c>
      <c r="AS63" s="39">
        <f>(LN(0.727) - LN(0.497))/3.92</f>
        <v>9.7024604958390478E-2</v>
      </c>
    </row>
    <row r="64" spans="1:45" x14ac:dyDescent="0.2">
      <c r="A64" s="20">
        <v>36</v>
      </c>
      <c r="B64" s="20" t="s">
        <v>230</v>
      </c>
      <c r="C64" s="2" t="s">
        <v>628</v>
      </c>
      <c r="D64" s="20" t="s">
        <v>224</v>
      </c>
      <c r="E64" s="19">
        <v>2008</v>
      </c>
      <c r="F64" s="24" t="s">
        <v>232</v>
      </c>
      <c r="G64" s="2" t="s">
        <v>59</v>
      </c>
      <c r="H64" s="2" t="s">
        <v>623</v>
      </c>
      <c r="I64" s="2"/>
      <c r="J64" s="2" t="s">
        <v>115</v>
      </c>
      <c r="K64" s="2"/>
      <c r="L64" s="2"/>
      <c r="M64" s="2" t="s">
        <v>284</v>
      </c>
      <c r="N64" s="2" t="s">
        <v>80</v>
      </c>
      <c r="O64" s="2" t="s">
        <v>624</v>
      </c>
      <c r="P64" s="2" t="s">
        <v>438</v>
      </c>
      <c r="Q64" s="2" t="s">
        <v>60</v>
      </c>
      <c r="R64" s="2">
        <v>248</v>
      </c>
      <c r="S64" s="2">
        <v>6400</v>
      </c>
      <c r="T64" s="2">
        <v>2</v>
      </c>
      <c r="U64" s="2" t="s">
        <v>79</v>
      </c>
      <c r="V64" s="2" t="s">
        <v>737</v>
      </c>
      <c r="W64" s="2" t="s">
        <v>441</v>
      </c>
      <c r="X64" s="2" t="s">
        <v>564</v>
      </c>
      <c r="Y64" s="2" t="s">
        <v>443</v>
      </c>
      <c r="Z64" s="2">
        <v>3</v>
      </c>
      <c r="AA64" s="2">
        <v>3</v>
      </c>
      <c r="AB64" s="2" t="s">
        <v>626</v>
      </c>
      <c r="AC64" s="2">
        <v>0</v>
      </c>
      <c r="AD64" s="2"/>
      <c r="AE64" s="2">
        <v>0</v>
      </c>
      <c r="AF64" s="2"/>
      <c r="AG64" s="2">
        <v>0</v>
      </c>
      <c r="AH64" s="2"/>
      <c r="AI64" s="2" t="s">
        <v>60</v>
      </c>
      <c r="AJ64" s="2" t="s">
        <v>60</v>
      </c>
      <c r="AK64" s="2" t="s">
        <v>65</v>
      </c>
      <c r="AL64" s="2" t="s">
        <v>60</v>
      </c>
      <c r="AM64" s="2" t="s">
        <v>60</v>
      </c>
      <c r="AN64" s="2" t="s">
        <v>60</v>
      </c>
      <c r="AO64" s="2" t="s">
        <v>60</v>
      </c>
      <c r="AP64" s="2" t="s">
        <v>65</v>
      </c>
      <c r="AQ64" s="39" t="s">
        <v>627</v>
      </c>
      <c r="AR64" s="39">
        <f>LN(1.25)</f>
        <v>0.22314355131420976</v>
      </c>
      <c r="AS64" s="39">
        <f>(LN(1.415) - LN(1.105))/3.92</f>
        <v>6.3082703093235923E-2</v>
      </c>
    </row>
    <row r="65" spans="1:45" x14ac:dyDescent="0.2">
      <c r="A65" s="20">
        <v>37</v>
      </c>
      <c r="B65" s="20" t="s">
        <v>233</v>
      </c>
      <c r="C65" s="2" t="s">
        <v>630</v>
      </c>
      <c r="D65" s="20" t="s">
        <v>224</v>
      </c>
      <c r="E65" s="19">
        <v>2008</v>
      </c>
      <c r="F65" s="24" t="s">
        <v>232</v>
      </c>
      <c r="G65" s="2" t="s">
        <v>59</v>
      </c>
      <c r="H65" s="2" t="s">
        <v>631</v>
      </c>
      <c r="I65" s="2"/>
      <c r="J65" s="2" t="s">
        <v>115</v>
      </c>
      <c r="K65" s="2"/>
      <c r="L65" s="2"/>
      <c r="M65" s="2" t="s">
        <v>284</v>
      </c>
      <c r="N65" s="2" t="s">
        <v>80</v>
      </c>
      <c r="O65" s="2" t="s">
        <v>624</v>
      </c>
      <c r="P65" s="2" t="s">
        <v>438</v>
      </c>
      <c r="Q65" s="2" t="s">
        <v>60</v>
      </c>
      <c r="R65" s="2">
        <v>61</v>
      </c>
      <c r="S65" s="2">
        <v>1102</v>
      </c>
      <c r="T65" s="2">
        <v>2</v>
      </c>
      <c r="U65" s="2" t="s">
        <v>625</v>
      </c>
      <c r="V65" s="2" t="s">
        <v>131</v>
      </c>
      <c r="W65" s="2" t="s">
        <v>441</v>
      </c>
      <c r="X65" s="2" t="s">
        <v>564</v>
      </c>
      <c r="Y65" s="2" t="s">
        <v>443</v>
      </c>
      <c r="Z65" s="2">
        <v>3</v>
      </c>
      <c r="AA65" s="2">
        <v>3</v>
      </c>
      <c r="AB65" s="2" t="s">
        <v>626</v>
      </c>
      <c r="AC65" s="2">
        <v>0</v>
      </c>
      <c r="AD65" s="2"/>
      <c r="AE65" s="2">
        <v>0</v>
      </c>
      <c r="AF65" s="2"/>
      <c r="AG65" s="2">
        <v>0</v>
      </c>
      <c r="AH65" s="2"/>
      <c r="AI65" s="2" t="s">
        <v>60</v>
      </c>
      <c r="AJ65" s="2" t="s">
        <v>60</v>
      </c>
      <c r="AK65" s="2" t="s">
        <v>65</v>
      </c>
      <c r="AL65" s="2" t="s">
        <v>60</v>
      </c>
      <c r="AM65" s="2" t="s">
        <v>60</v>
      </c>
      <c r="AN65" s="2" t="s">
        <v>60</v>
      </c>
      <c r="AO65" s="2" t="s">
        <v>60</v>
      </c>
      <c r="AP65" s="2" t="s">
        <v>65</v>
      </c>
      <c r="AQ65" s="39" t="s">
        <v>629</v>
      </c>
      <c r="AR65" s="39">
        <f>LN(0.52)</f>
        <v>-0.65392646740666394</v>
      </c>
      <c r="AS65" s="39">
        <f>(LN(0.834) - LN(0.318))/3.92</f>
        <v>0.24596480091290046</v>
      </c>
    </row>
    <row r="66" spans="1:45" x14ac:dyDescent="0.2">
      <c r="A66" s="20">
        <v>37</v>
      </c>
      <c r="B66" s="20" t="s">
        <v>233</v>
      </c>
      <c r="C66" s="2" t="s">
        <v>633</v>
      </c>
      <c r="D66" s="20" t="s">
        <v>224</v>
      </c>
      <c r="E66" s="19">
        <v>2008</v>
      </c>
      <c r="F66" s="24" t="s">
        <v>232</v>
      </c>
      <c r="G66" s="2" t="s">
        <v>59</v>
      </c>
      <c r="H66" s="2" t="s">
        <v>631</v>
      </c>
      <c r="I66" s="2"/>
      <c r="J66" s="2" t="s">
        <v>115</v>
      </c>
      <c r="K66" s="2"/>
      <c r="L66" s="2"/>
      <c r="M66" s="2" t="s">
        <v>284</v>
      </c>
      <c r="N66" s="2" t="s">
        <v>80</v>
      </c>
      <c r="O66" s="2" t="s">
        <v>624</v>
      </c>
      <c r="P66" s="2" t="s">
        <v>438</v>
      </c>
      <c r="Q66" s="2" t="s">
        <v>60</v>
      </c>
      <c r="R66" s="2">
        <v>61</v>
      </c>
      <c r="S66" s="2">
        <v>1102</v>
      </c>
      <c r="T66" s="2">
        <v>2</v>
      </c>
      <c r="U66" s="2" t="s">
        <v>79</v>
      </c>
      <c r="V66" s="2" t="s">
        <v>737</v>
      </c>
      <c r="W66" s="2" t="s">
        <v>441</v>
      </c>
      <c r="X66" s="2" t="s">
        <v>564</v>
      </c>
      <c r="Y66" s="2" t="s">
        <v>443</v>
      </c>
      <c r="Z66" s="2">
        <v>3</v>
      </c>
      <c r="AA66" s="2">
        <v>3</v>
      </c>
      <c r="AB66" s="2" t="s">
        <v>626</v>
      </c>
      <c r="AC66" s="2">
        <v>0</v>
      </c>
      <c r="AD66" s="2"/>
      <c r="AE66" s="2">
        <v>0</v>
      </c>
      <c r="AF66" s="2"/>
      <c r="AG66" s="2">
        <v>0</v>
      </c>
      <c r="AH66" s="2"/>
      <c r="AI66" s="2" t="s">
        <v>60</v>
      </c>
      <c r="AJ66" s="2" t="s">
        <v>60</v>
      </c>
      <c r="AK66" s="2" t="s">
        <v>65</v>
      </c>
      <c r="AL66" s="2" t="s">
        <v>60</v>
      </c>
      <c r="AM66" s="2" t="s">
        <v>60</v>
      </c>
      <c r="AN66" s="2" t="s">
        <v>60</v>
      </c>
      <c r="AO66" s="2" t="s">
        <v>60</v>
      </c>
      <c r="AP66" s="2" t="s">
        <v>65</v>
      </c>
      <c r="AQ66" s="39" t="s">
        <v>632</v>
      </c>
      <c r="AR66" s="39">
        <f>LN(1.53)</f>
        <v>0.42526773540434409</v>
      </c>
      <c r="AS66" s="39">
        <f>(LN(1.686) - LN(1.388))/3.92</f>
        <v>4.9616070789553816E-2</v>
      </c>
    </row>
    <row r="67" spans="1:45" x14ac:dyDescent="0.2">
      <c r="A67" s="20">
        <v>38</v>
      </c>
      <c r="B67" s="20" t="s">
        <v>234</v>
      </c>
      <c r="C67" s="20" t="s">
        <v>635</v>
      </c>
      <c r="D67" s="20" t="s">
        <v>224</v>
      </c>
      <c r="E67" s="19">
        <v>2010</v>
      </c>
      <c r="F67" s="21" t="s">
        <v>235</v>
      </c>
      <c r="G67" s="2" t="s">
        <v>59</v>
      </c>
      <c r="H67" s="2" t="s">
        <v>623</v>
      </c>
      <c r="I67" s="2"/>
      <c r="J67" s="2" t="s">
        <v>115</v>
      </c>
      <c r="K67" s="2"/>
      <c r="L67" s="2"/>
      <c r="M67" s="2" t="s">
        <v>284</v>
      </c>
      <c r="N67" s="2" t="s">
        <v>80</v>
      </c>
      <c r="O67" s="2" t="s">
        <v>624</v>
      </c>
      <c r="P67" s="2" t="s">
        <v>438</v>
      </c>
      <c r="Q67" s="2" t="s">
        <v>477</v>
      </c>
      <c r="R67" s="2">
        <v>207</v>
      </c>
      <c r="S67" s="2">
        <v>27142</v>
      </c>
      <c r="T67" s="2">
        <v>3</v>
      </c>
      <c r="U67" s="2" t="s">
        <v>514</v>
      </c>
      <c r="V67" s="2" t="s">
        <v>739</v>
      </c>
      <c r="W67" s="2" t="s">
        <v>441</v>
      </c>
      <c r="X67" s="2" t="s">
        <v>564</v>
      </c>
      <c r="Y67" s="2" t="s">
        <v>443</v>
      </c>
      <c r="Z67" s="2">
        <v>3</v>
      </c>
      <c r="AA67" s="2">
        <v>3</v>
      </c>
      <c r="AB67" s="2" t="s">
        <v>636</v>
      </c>
      <c r="AC67" s="2">
        <v>1</v>
      </c>
      <c r="AD67" s="2" t="s">
        <v>637</v>
      </c>
      <c r="AE67" s="2">
        <v>0</v>
      </c>
      <c r="AF67" s="2"/>
      <c r="AG67" s="2">
        <v>0</v>
      </c>
      <c r="AH67" s="2"/>
      <c r="AI67" s="2" t="s">
        <v>59</v>
      </c>
      <c r="AJ67" s="43" t="s">
        <v>59</v>
      </c>
      <c r="AK67" s="2" t="s">
        <v>65</v>
      </c>
      <c r="AL67" s="2" t="s">
        <v>60</v>
      </c>
      <c r="AM67" s="2" t="s">
        <v>60</v>
      </c>
      <c r="AN67" s="2" t="s">
        <v>60</v>
      </c>
      <c r="AO67" s="2" t="s">
        <v>60</v>
      </c>
      <c r="AP67" s="2" t="s">
        <v>65</v>
      </c>
      <c r="AQ67" s="39" t="s">
        <v>634</v>
      </c>
      <c r="AR67" s="39">
        <v>2.4500000000000002</v>
      </c>
      <c r="AS67" s="39">
        <v>0.18</v>
      </c>
    </row>
    <row r="68" spans="1:45" x14ac:dyDescent="0.2">
      <c r="A68" s="20">
        <v>38</v>
      </c>
      <c r="B68" s="20" t="s">
        <v>234</v>
      </c>
      <c r="C68" s="20" t="s">
        <v>639</v>
      </c>
      <c r="D68" s="20" t="s">
        <v>224</v>
      </c>
      <c r="E68" s="19">
        <v>2010</v>
      </c>
      <c r="F68" s="21" t="s">
        <v>235</v>
      </c>
      <c r="G68" s="2" t="s">
        <v>59</v>
      </c>
      <c r="H68" s="2" t="s">
        <v>623</v>
      </c>
      <c r="I68" s="2"/>
      <c r="J68" s="2" t="s">
        <v>115</v>
      </c>
      <c r="K68" s="2"/>
      <c r="L68" s="2"/>
      <c r="M68" s="2" t="s">
        <v>284</v>
      </c>
      <c r="N68" s="2" t="s">
        <v>80</v>
      </c>
      <c r="O68" s="2" t="s">
        <v>624</v>
      </c>
      <c r="P68" s="2" t="s">
        <v>438</v>
      </c>
      <c r="Q68" s="2" t="s">
        <v>477</v>
      </c>
      <c r="R68" s="2">
        <v>207</v>
      </c>
      <c r="S68" s="2">
        <v>27142</v>
      </c>
      <c r="T68" s="2">
        <v>3</v>
      </c>
      <c r="U68" s="2" t="s">
        <v>640</v>
      </c>
      <c r="V68" s="2" t="s">
        <v>739</v>
      </c>
      <c r="W68" s="2" t="s">
        <v>441</v>
      </c>
      <c r="X68" s="2" t="s">
        <v>564</v>
      </c>
      <c r="Y68" s="2" t="s">
        <v>443</v>
      </c>
      <c r="Z68" s="2">
        <v>3</v>
      </c>
      <c r="AA68" s="2">
        <v>3</v>
      </c>
      <c r="AB68" s="2" t="s">
        <v>636</v>
      </c>
      <c r="AC68" s="2">
        <v>1</v>
      </c>
      <c r="AD68" s="2" t="s">
        <v>637</v>
      </c>
      <c r="AE68" s="2">
        <v>0</v>
      </c>
      <c r="AF68" s="2"/>
      <c r="AG68" s="2">
        <v>0</v>
      </c>
      <c r="AH68" s="2"/>
      <c r="AI68" s="2" t="s">
        <v>59</v>
      </c>
      <c r="AJ68" s="2" t="s">
        <v>59</v>
      </c>
      <c r="AK68" s="2" t="s">
        <v>65</v>
      </c>
      <c r="AL68" s="2" t="s">
        <v>60</v>
      </c>
      <c r="AM68" s="2" t="s">
        <v>60</v>
      </c>
      <c r="AN68" s="2" t="s">
        <v>60</v>
      </c>
      <c r="AO68" s="2" t="s">
        <v>60</v>
      </c>
      <c r="AP68" s="2" t="s">
        <v>65</v>
      </c>
      <c r="AQ68" s="39" t="s">
        <v>638</v>
      </c>
      <c r="AR68" s="39">
        <v>0.42</v>
      </c>
      <c r="AS68" s="39">
        <v>0.19</v>
      </c>
    </row>
    <row r="69" spans="1:45" x14ac:dyDescent="0.2">
      <c r="A69" s="20">
        <v>38</v>
      </c>
      <c r="B69" s="20" t="s">
        <v>234</v>
      </c>
      <c r="C69" s="20" t="s">
        <v>642</v>
      </c>
      <c r="D69" s="20" t="s">
        <v>224</v>
      </c>
      <c r="E69" s="19">
        <v>2010</v>
      </c>
      <c r="F69" s="21" t="s">
        <v>235</v>
      </c>
      <c r="G69" s="2" t="s">
        <v>59</v>
      </c>
      <c r="H69" s="2" t="s">
        <v>623</v>
      </c>
      <c r="I69" s="2"/>
      <c r="J69" s="2" t="s">
        <v>115</v>
      </c>
      <c r="K69" s="2"/>
      <c r="L69" s="2"/>
      <c r="M69" s="2" t="s">
        <v>284</v>
      </c>
      <c r="N69" s="2" t="s">
        <v>80</v>
      </c>
      <c r="O69" s="2" t="s">
        <v>624</v>
      </c>
      <c r="P69" s="2" t="s">
        <v>438</v>
      </c>
      <c r="Q69" s="2" t="s">
        <v>477</v>
      </c>
      <c r="R69" s="2">
        <v>207</v>
      </c>
      <c r="S69" s="2">
        <v>27142</v>
      </c>
      <c r="T69" s="2">
        <v>3</v>
      </c>
      <c r="U69" s="2" t="s">
        <v>547</v>
      </c>
      <c r="V69" s="2" t="s">
        <v>737</v>
      </c>
      <c r="W69" s="2" t="s">
        <v>441</v>
      </c>
      <c r="X69" s="2" t="s">
        <v>564</v>
      </c>
      <c r="Y69" s="2" t="s">
        <v>443</v>
      </c>
      <c r="Z69" s="2">
        <v>3</v>
      </c>
      <c r="AA69" s="2">
        <v>3</v>
      </c>
      <c r="AB69" s="2" t="s">
        <v>636</v>
      </c>
      <c r="AC69" s="2">
        <v>1</v>
      </c>
      <c r="AD69" s="2" t="s">
        <v>637</v>
      </c>
      <c r="AE69" s="2">
        <v>0</v>
      </c>
      <c r="AF69" s="2"/>
      <c r="AG69" s="2">
        <v>0</v>
      </c>
      <c r="AH69" s="2"/>
      <c r="AI69" s="2" t="s">
        <v>59</v>
      </c>
      <c r="AJ69" s="2" t="s">
        <v>59</v>
      </c>
      <c r="AK69" s="2" t="s">
        <v>65</v>
      </c>
      <c r="AL69" s="2" t="s">
        <v>60</v>
      </c>
      <c r="AM69" s="2" t="s">
        <v>60</v>
      </c>
      <c r="AN69" s="2" t="s">
        <v>60</v>
      </c>
      <c r="AO69" s="2" t="s">
        <v>60</v>
      </c>
      <c r="AP69" s="2" t="s">
        <v>65</v>
      </c>
      <c r="AQ69" s="39" t="s">
        <v>641</v>
      </c>
      <c r="AR69" s="39">
        <v>0.56999999999999995</v>
      </c>
      <c r="AS69" s="39">
        <v>0.02</v>
      </c>
    </row>
    <row r="70" spans="1:45" x14ac:dyDescent="0.2">
      <c r="A70" s="20">
        <v>39</v>
      </c>
      <c r="B70" s="20" t="s">
        <v>236</v>
      </c>
      <c r="C70" s="2" t="s">
        <v>644</v>
      </c>
      <c r="D70" s="20" t="s">
        <v>224</v>
      </c>
      <c r="E70" s="19">
        <v>2010</v>
      </c>
      <c r="F70" s="21" t="s">
        <v>235</v>
      </c>
      <c r="G70" s="2" t="s">
        <v>59</v>
      </c>
      <c r="H70" s="2" t="s">
        <v>631</v>
      </c>
      <c r="I70" s="2"/>
      <c r="J70" s="2" t="s">
        <v>115</v>
      </c>
      <c r="K70" s="2"/>
      <c r="L70" s="2"/>
      <c r="M70" s="2" t="s">
        <v>284</v>
      </c>
      <c r="N70" s="2" t="s">
        <v>80</v>
      </c>
      <c r="O70" s="2" t="s">
        <v>624</v>
      </c>
      <c r="P70" s="2" t="s">
        <v>438</v>
      </c>
      <c r="Q70" s="2" t="s">
        <v>477</v>
      </c>
      <c r="R70" s="2">
        <v>61</v>
      </c>
      <c r="S70" s="2">
        <v>5268</v>
      </c>
      <c r="T70" s="2">
        <v>3</v>
      </c>
      <c r="U70" s="2" t="s">
        <v>514</v>
      </c>
      <c r="V70" s="2" t="s">
        <v>739</v>
      </c>
      <c r="W70" s="2" t="s">
        <v>441</v>
      </c>
      <c r="X70" s="2" t="s">
        <v>564</v>
      </c>
      <c r="Y70" s="2" t="s">
        <v>443</v>
      </c>
      <c r="Z70" s="2">
        <v>3</v>
      </c>
      <c r="AA70" s="2">
        <v>3</v>
      </c>
      <c r="AB70" s="2" t="s">
        <v>636</v>
      </c>
      <c r="AC70" s="2">
        <v>1</v>
      </c>
      <c r="AD70" s="2" t="s">
        <v>637</v>
      </c>
      <c r="AE70" s="2">
        <v>0</v>
      </c>
      <c r="AF70" s="2"/>
      <c r="AG70" s="2">
        <v>0</v>
      </c>
      <c r="AH70" s="2"/>
      <c r="AI70" s="2" t="s">
        <v>59</v>
      </c>
      <c r="AJ70" s="2" t="s">
        <v>59</v>
      </c>
      <c r="AK70" s="2" t="s">
        <v>65</v>
      </c>
      <c r="AL70" s="2" t="s">
        <v>60</v>
      </c>
      <c r="AM70" s="2" t="s">
        <v>60</v>
      </c>
      <c r="AN70" s="2" t="s">
        <v>60</v>
      </c>
      <c r="AO70" s="2" t="s">
        <v>60</v>
      </c>
      <c r="AP70" s="2" t="s">
        <v>65</v>
      </c>
      <c r="AQ70" s="39" t="s">
        <v>643</v>
      </c>
      <c r="AR70" s="39">
        <v>3.6</v>
      </c>
      <c r="AS70" s="39">
        <v>0.32</v>
      </c>
    </row>
    <row r="71" spans="1:45" x14ac:dyDescent="0.2">
      <c r="A71" s="20">
        <v>39</v>
      </c>
      <c r="B71" s="20" t="s">
        <v>236</v>
      </c>
      <c r="C71" s="2" t="s">
        <v>646</v>
      </c>
      <c r="D71" s="20" t="s">
        <v>224</v>
      </c>
      <c r="E71" s="19">
        <v>2010</v>
      </c>
      <c r="F71" s="21" t="s">
        <v>235</v>
      </c>
      <c r="G71" s="2" t="s">
        <v>59</v>
      </c>
      <c r="H71" s="2" t="s">
        <v>631</v>
      </c>
      <c r="I71" s="2"/>
      <c r="J71" s="2" t="s">
        <v>115</v>
      </c>
      <c r="K71" s="2"/>
      <c r="L71" s="2"/>
      <c r="M71" s="2" t="s">
        <v>284</v>
      </c>
      <c r="N71" s="2" t="s">
        <v>80</v>
      </c>
      <c r="O71" s="2" t="s">
        <v>624</v>
      </c>
      <c r="P71" s="2" t="s">
        <v>438</v>
      </c>
      <c r="Q71" s="2" t="s">
        <v>477</v>
      </c>
      <c r="R71" s="2">
        <v>61</v>
      </c>
      <c r="S71" s="2">
        <v>5268</v>
      </c>
      <c r="T71" s="2">
        <v>3</v>
      </c>
      <c r="U71" s="2" t="s">
        <v>640</v>
      </c>
      <c r="V71" s="2" t="s">
        <v>739</v>
      </c>
      <c r="W71" s="2" t="s">
        <v>441</v>
      </c>
      <c r="X71" s="2" t="s">
        <v>564</v>
      </c>
      <c r="Y71" s="2" t="s">
        <v>443</v>
      </c>
      <c r="Z71" s="2">
        <v>3</v>
      </c>
      <c r="AA71" s="2">
        <v>3</v>
      </c>
      <c r="AB71" s="2" t="s">
        <v>636</v>
      </c>
      <c r="AC71" s="2">
        <v>1</v>
      </c>
      <c r="AD71" s="2" t="s">
        <v>637</v>
      </c>
      <c r="AE71" s="2">
        <v>0</v>
      </c>
      <c r="AF71" s="2"/>
      <c r="AG71" s="2">
        <v>0</v>
      </c>
      <c r="AH71" s="2"/>
      <c r="AI71" s="2" t="s">
        <v>59</v>
      </c>
      <c r="AJ71" s="2" t="s">
        <v>59</v>
      </c>
      <c r="AK71" s="2" t="s">
        <v>65</v>
      </c>
      <c r="AL71" s="2" t="s">
        <v>60</v>
      </c>
      <c r="AM71" s="2" t="s">
        <v>60</v>
      </c>
      <c r="AN71" s="2" t="s">
        <v>60</v>
      </c>
      <c r="AO71" s="2" t="s">
        <v>60</v>
      </c>
      <c r="AP71" s="2" t="s">
        <v>65</v>
      </c>
      <c r="AQ71" s="39" t="s">
        <v>645</v>
      </c>
      <c r="AR71" s="39">
        <v>1.61</v>
      </c>
      <c r="AS71" s="39">
        <v>0.36</v>
      </c>
    </row>
    <row r="72" spans="1:45" x14ac:dyDescent="0.2">
      <c r="A72" s="20">
        <v>39</v>
      </c>
      <c r="B72" s="20" t="s">
        <v>236</v>
      </c>
      <c r="C72" s="2" t="s">
        <v>648</v>
      </c>
      <c r="D72" s="20" t="s">
        <v>224</v>
      </c>
      <c r="E72" s="19">
        <v>2010</v>
      </c>
      <c r="F72" s="21" t="s">
        <v>235</v>
      </c>
      <c r="G72" s="2" t="s">
        <v>59</v>
      </c>
      <c r="H72" s="2" t="s">
        <v>631</v>
      </c>
      <c r="I72" s="2"/>
      <c r="J72" s="2" t="s">
        <v>115</v>
      </c>
      <c r="K72" s="2"/>
      <c r="L72" s="2"/>
      <c r="M72" s="2" t="s">
        <v>284</v>
      </c>
      <c r="N72" s="2" t="s">
        <v>80</v>
      </c>
      <c r="O72" s="2" t="s">
        <v>624</v>
      </c>
      <c r="P72" s="2" t="s">
        <v>438</v>
      </c>
      <c r="Q72" s="2" t="s">
        <v>477</v>
      </c>
      <c r="R72" s="2">
        <v>61</v>
      </c>
      <c r="S72" s="2">
        <v>5268</v>
      </c>
      <c r="T72" s="2">
        <v>3</v>
      </c>
      <c r="U72" s="2" t="s">
        <v>547</v>
      </c>
      <c r="V72" s="2" t="s">
        <v>737</v>
      </c>
      <c r="W72" s="2" t="s">
        <v>441</v>
      </c>
      <c r="X72" s="2" t="s">
        <v>564</v>
      </c>
      <c r="Y72" s="2" t="s">
        <v>443</v>
      </c>
      <c r="Z72" s="2">
        <v>3</v>
      </c>
      <c r="AA72" s="2">
        <v>3</v>
      </c>
      <c r="AB72" s="2" t="s">
        <v>636</v>
      </c>
      <c r="AC72" s="2">
        <v>1</v>
      </c>
      <c r="AD72" s="2" t="s">
        <v>637</v>
      </c>
      <c r="AE72" s="2">
        <v>0</v>
      </c>
      <c r="AF72" s="2"/>
      <c r="AG72" s="2">
        <v>0</v>
      </c>
      <c r="AH72" s="2"/>
      <c r="AI72" s="2" t="s">
        <v>59</v>
      </c>
      <c r="AJ72" s="2" t="s">
        <v>59</v>
      </c>
      <c r="AK72" s="2" t="s">
        <v>65</v>
      </c>
      <c r="AL72" s="2" t="s">
        <v>60</v>
      </c>
      <c r="AM72" s="2" t="s">
        <v>60</v>
      </c>
      <c r="AN72" s="2" t="s">
        <v>60</v>
      </c>
      <c r="AO72" s="2" t="s">
        <v>60</v>
      </c>
      <c r="AP72" s="2" t="s">
        <v>65</v>
      </c>
      <c r="AQ72" s="39" t="s">
        <v>647</v>
      </c>
      <c r="AR72" s="39">
        <v>0.66</v>
      </c>
      <c r="AS72" s="39">
        <v>0.05</v>
      </c>
    </row>
    <row r="73" spans="1:45" x14ac:dyDescent="0.2">
      <c r="A73" s="19">
        <v>40</v>
      </c>
      <c r="B73" s="19">
        <v>594</v>
      </c>
      <c r="C73" s="2" t="s">
        <v>650</v>
      </c>
      <c r="D73" s="20" t="s">
        <v>224</v>
      </c>
      <c r="E73" s="19">
        <v>2004</v>
      </c>
      <c r="F73" s="24" t="s">
        <v>238</v>
      </c>
      <c r="G73" s="2" t="s">
        <v>59</v>
      </c>
      <c r="H73" s="2"/>
      <c r="I73" s="2"/>
      <c r="J73" s="2" t="s">
        <v>115</v>
      </c>
      <c r="K73" s="2"/>
      <c r="L73" s="2"/>
      <c r="M73" s="2" t="s">
        <v>284</v>
      </c>
      <c r="N73" s="2" t="s">
        <v>80</v>
      </c>
      <c r="O73" s="2" t="s">
        <v>651</v>
      </c>
      <c r="P73" s="2" t="s">
        <v>438</v>
      </c>
      <c r="Q73" s="2" t="s">
        <v>60</v>
      </c>
      <c r="R73" s="2">
        <v>61</v>
      </c>
      <c r="S73" s="2">
        <v>5275</v>
      </c>
      <c r="T73" s="2">
        <v>6</v>
      </c>
      <c r="U73" s="2" t="s">
        <v>652</v>
      </c>
      <c r="V73" s="2" t="s">
        <v>593</v>
      </c>
      <c r="W73" s="2" t="s">
        <v>441</v>
      </c>
      <c r="X73" s="2" t="s">
        <v>564</v>
      </c>
      <c r="Y73" s="2" t="s">
        <v>443</v>
      </c>
      <c r="Z73" s="2">
        <v>3</v>
      </c>
      <c r="AA73" s="2">
        <v>0</v>
      </c>
      <c r="AB73" s="2"/>
      <c r="AC73" s="2">
        <v>0</v>
      </c>
      <c r="AD73" s="2"/>
      <c r="AE73" s="2">
        <v>5</v>
      </c>
      <c r="AF73" s="2" t="s">
        <v>653</v>
      </c>
      <c r="AG73" s="2">
        <v>0</v>
      </c>
      <c r="AH73" s="2"/>
      <c r="AI73" s="2" t="s">
        <v>59</v>
      </c>
      <c r="AJ73" s="2" t="s">
        <v>65</v>
      </c>
      <c r="AK73" s="2" t="s">
        <v>59</v>
      </c>
      <c r="AL73" s="2" t="s">
        <v>60</v>
      </c>
      <c r="AM73" s="2" t="s">
        <v>60</v>
      </c>
      <c r="AN73" s="2" t="s">
        <v>60</v>
      </c>
      <c r="AO73" s="2" t="s">
        <v>60</v>
      </c>
      <c r="AP73" s="2" t="s">
        <v>59</v>
      </c>
      <c r="AQ73" s="39" t="s">
        <v>649</v>
      </c>
      <c r="AR73" s="39">
        <f>LN(1.3)</f>
        <v>0.26236426446749106</v>
      </c>
      <c r="AS73" s="39">
        <f>(LN(2.28) - LN(0.75))/3.92</f>
        <v>0.2836371212801353</v>
      </c>
    </row>
    <row r="74" spans="1:45" x14ac:dyDescent="0.2">
      <c r="A74" s="19">
        <v>40</v>
      </c>
      <c r="B74" s="19">
        <v>594</v>
      </c>
      <c r="C74" s="2" t="s">
        <v>655</v>
      </c>
      <c r="D74" s="20" t="s">
        <v>224</v>
      </c>
      <c r="E74" s="19">
        <v>2004</v>
      </c>
      <c r="F74" s="24" t="s">
        <v>238</v>
      </c>
      <c r="G74" s="2" t="s">
        <v>59</v>
      </c>
      <c r="H74" s="2"/>
      <c r="I74" s="2"/>
      <c r="J74" s="2" t="s">
        <v>115</v>
      </c>
      <c r="K74" s="2"/>
      <c r="L74" s="2"/>
      <c r="M74" s="2" t="s">
        <v>284</v>
      </c>
      <c r="N74" s="2" t="s">
        <v>80</v>
      </c>
      <c r="O74" s="2" t="s">
        <v>651</v>
      </c>
      <c r="P74" s="2" t="s">
        <v>438</v>
      </c>
      <c r="Q74" s="2" t="s">
        <v>60</v>
      </c>
      <c r="R74" s="2">
        <v>61</v>
      </c>
      <c r="S74" s="2">
        <v>5275</v>
      </c>
      <c r="T74" s="2">
        <v>6</v>
      </c>
      <c r="U74" s="2" t="s">
        <v>656</v>
      </c>
      <c r="V74" s="2" t="s">
        <v>119</v>
      </c>
      <c r="W74" s="2" t="s">
        <v>441</v>
      </c>
      <c r="X74" s="2" t="s">
        <v>564</v>
      </c>
      <c r="Y74" s="2" t="s">
        <v>443</v>
      </c>
      <c r="Z74" s="2">
        <v>3</v>
      </c>
      <c r="AA74" s="2">
        <v>0</v>
      </c>
      <c r="AB74" s="2"/>
      <c r="AC74" s="2">
        <v>0</v>
      </c>
      <c r="AD74" s="2"/>
      <c r="AE74" s="2">
        <v>5</v>
      </c>
      <c r="AF74" s="2" t="s">
        <v>653</v>
      </c>
      <c r="AG74" s="2">
        <v>0</v>
      </c>
      <c r="AH74" s="2"/>
      <c r="AI74" s="2" t="s">
        <v>59</v>
      </c>
      <c r="AJ74" s="2" t="s">
        <v>65</v>
      </c>
      <c r="AK74" s="2" t="s">
        <v>59</v>
      </c>
      <c r="AL74" s="2" t="s">
        <v>60</v>
      </c>
      <c r="AM74" s="2" t="s">
        <v>60</v>
      </c>
      <c r="AN74" s="2" t="s">
        <v>60</v>
      </c>
      <c r="AO74" s="2" t="s">
        <v>60</v>
      </c>
      <c r="AP74" s="2" t="s">
        <v>59</v>
      </c>
      <c r="AQ74" s="39" t="s">
        <v>654</v>
      </c>
      <c r="AR74" s="39">
        <f>LN(2.78)</f>
        <v>1.0224509277025455</v>
      </c>
      <c r="AS74" s="39">
        <f>(LN(3.76) - LN(2.06))/3.92</f>
        <v>0.15349820780620235</v>
      </c>
    </row>
    <row r="75" spans="1:45" x14ac:dyDescent="0.2">
      <c r="A75" s="19">
        <v>40</v>
      </c>
      <c r="B75" s="19">
        <v>594</v>
      </c>
      <c r="C75" s="2" t="s">
        <v>658</v>
      </c>
      <c r="D75" s="20" t="s">
        <v>224</v>
      </c>
      <c r="E75" s="19">
        <v>2004</v>
      </c>
      <c r="F75" s="24" t="s">
        <v>238</v>
      </c>
      <c r="G75" s="2" t="s">
        <v>59</v>
      </c>
      <c r="H75" s="2"/>
      <c r="I75" s="2"/>
      <c r="J75" s="2" t="s">
        <v>115</v>
      </c>
      <c r="K75" s="2"/>
      <c r="L75" s="2"/>
      <c r="M75" s="2" t="s">
        <v>284</v>
      </c>
      <c r="N75" s="2" t="s">
        <v>80</v>
      </c>
      <c r="O75" s="2" t="s">
        <v>651</v>
      </c>
      <c r="P75" s="2" t="s">
        <v>438</v>
      </c>
      <c r="Q75" s="2" t="s">
        <v>60</v>
      </c>
      <c r="R75" s="2">
        <v>61</v>
      </c>
      <c r="S75" s="2">
        <v>5275</v>
      </c>
      <c r="T75" s="2">
        <v>6</v>
      </c>
      <c r="U75" s="2" t="s">
        <v>469</v>
      </c>
      <c r="V75" s="2" t="s">
        <v>119</v>
      </c>
      <c r="W75" s="2" t="s">
        <v>441</v>
      </c>
      <c r="X75" s="2" t="s">
        <v>564</v>
      </c>
      <c r="Y75" s="2" t="s">
        <v>443</v>
      </c>
      <c r="Z75" s="2">
        <v>3</v>
      </c>
      <c r="AA75" s="2">
        <v>0</v>
      </c>
      <c r="AB75" s="2"/>
      <c r="AC75" s="2">
        <v>0</v>
      </c>
      <c r="AD75" s="2"/>
      <c r="AE75" s="2">
        <v>5</v>
      </c>
      <c r="AF75" s="2" t="s">
        <v>653</v>
      </c>
      <c r="AG75" s="2">
        <v>0</v>
      </c>
      <c r="AH75" s="2"/>
      <c r="AI75" s="2" t="s">
        <v>59</v>
      </c>
      <c r="AJ75" s="2" t="s">
        <v>65</v>
      </c>
      <c r="AK75" s="2" t="s">
        <v>59</v>
      </c>
      <c r="AL75" s="2" t="s">
        <v>60</v>
      </c>
      <c r="AM75" s="2" t="s">
        <v>60</v>
      </c>
      <c r="AN75" s="2" t="s">
        <v>60</v>
      </c>
      <c r="AO75" s="2" t="s">
        <v>60</v>
      </c>
      <c r="AP75" s="2" t="s">
        <v>59</v>
      </c>
      <c r="AQ75" s="39" t="s">
        <v>657</v>
      </c>
      <c r="AR75" s="39">
        <f>LN(1.02)</f>
        <v>1.980262729617973E-2</v>
      </c>
      <c r="AS75" s="39">
        <f>(LN(1.62) - LN(0.64))/3.92</f>
        <v>0.23691664588589598</v>
      </c>
    </row>
    <row r="76" spans="1:45" x14ac:dyDescent="0.2">
      <c r="A76" s="19">
        <v>40</v>
      </c>
      <c r="B76" s="19">
        <v>594</v>
      </c>
      <c r="C76" s="2" t="s">
        <v>660</v>
      </c>
      <c r="D76" s="20" t="s">
        <v>224</v>
      </c>
      <c r="E76" s="19">
        <v>2004</v>
      </c>
      <c r="F76" s="24" t="s">
        <v>238</v>
      </c>
      <c r="G76" s="2" t="s">
        <v>59</v>
      </c>
      <c r="H76" s="2"/>
      <c r="I76" s="2"/>
      <c r="J76" s="2" t="s">
        <v>115</v>
      </c>
      <c r="K76" s="2"/>
      <c r="L76" s="2"/>
      <c r="M76" s="2" t="s">
        <v>284</v>
      </c>
      <c r="N76" s="2" t="s">
        <v>80</v>
      </c>
      <c r="O76" s="2" t="s">
        <v>651</v>
      </c>
      <c r="P76" s="2" t="s">
        <v>438</v>
      </c>
      <c r="Q76" s="2" t="s">
        <v>60</v>
      </c>
      <c r="R76" s="2">
        <v>61</v>
      </c>
      <c r="S76" s="2">
        <v>5275</v>
      </c>
      <c r="T76" s="2">
        <v>6</v>
      </c>
      <c r="U76" s="2" t="s">
        <v>514</v>
      </c>
      <c r="V76" s="2" t="s">
        <v>739</v>
      </c>
      <c r="W76" s="2" t="s">
        <v>441</v>
      </c>
      <c r="X76" s="2" t="s">
        <v>564</v>
      </c>
      <c r="Y76" s="2" t="s">
        <v>443</v>
      </c>
      <c r="Z76" s="2">
        <v>3</v>
      </c>
      <c r="AA76" s="2">
        <v>0</v>
      </c>
      <c r="AB76" s="2"/>
      <c r="AC76" s="2">
        <v>0</v>
      </c>
      <c r="AD76" s="2"/>
      <c r="AE76" s="2">
        <v>5</v>
      </c>
      <c r="AF76" s="2" t="s">
        <v>653</v>
      </c>
      <c r="AG76" s="2">
        <v>0</v>
      </c>
      <c r="AH76" s="2"/>
      <c r="AI76" s="2" t="s">
        <v>59</v>
      </c>
      <c r="AJ76" s="2" t="s">
        <v>65</v>
      </c>
      <c r="AK76" s="2" t="s">
        <v>59</v>
      </c>
      <c r="AL76" s="2" t="s">
        <v>60</v>
      </c>
      <c r="AM76" s="2" t="s">
        <v>60</v>
      </c>
      <c r="AN76" s="2" t="s">
        <v>60</v>
      </c>
      <c r="AO76" s="2" t="s">
        <v>60</v>
      </c>
      <c r="AP76" s="2" t="s">
        <v>59</v>
      </c>
      <c r="AQ76" s="39" t="s">
        <v>659</v>
      </c>
      <c r="AR76" s="39">
        <f>LN(26.52)</f>
        <v>3.2778991653176619</v>
      </c>
      <c r="AS76" s="39">
        <f>(LN(57.5) - LN(12.2))/3.92</f>
        <v>0.39549719287349333</v>
      </c>
    </row>
    <row r="77" spans="1:45" x14ac:dyDescent="0.2">
      <c r="A77" s="19">
        <v>40</v>
      </c>
      <c r="B77" s="19">
        <v>594</v>
      </c>
      <c r="C77" s="2" t="s">
        <v>662</v>
      </c>
      <c r="D77" s="20" t="s">
        <v>224</v>
      </c>
      <c r="E77" s="19">
        <v>2004</v>
      </c>
      <c r="F77" s="24" t="s">
        <v>238</v>
      </c>
      <c r="G77" s="2" t="s">
        <v>59</v>
      </c>
      <c r="H77" s="2"/>
      <c r="I77" s="2"/>
      <c r="J77" s="2" t="s">
        <v>115</v>
      </c>
      <c r="K77" s="2"/>
      <c r="L77" s="2"/>
      <c r="M77" s="2" t="s">
        <v>284</v>
      </c>
      <c r="N77" s="2" t="s">
        <v>80</v>
      </c>
      <c r="O77" s="2" t="s">
        <v>651</v>
      </c>
      <c r="P77" s="2" t="s">
        <v>438</v>
      </c>
      <c r="Q77" s="2" t="s">
        <v>60</v>
      </c>
      <c r="R77" s="2">
        <v>61</v>
      </c>
      <c r="S77" s="2">
        <v>5275</v>
      </c>
      <c r="T77" s="2">
        <v>6</v>
      </c>
      <c r="U77" s="2" t="s">
        <v>79</v>
      </c>
      <c r="V77" s="2" t="s">
        <v>737</v>
      </c>
      <c r="W77" s="2" t="s">
        <v>441</v>
      </c>
      <c r="X77" s="2" t="s">
        <v>564</v>
      </c>
      <c r="Y77" s="2" t="s">
        <v>443</v>
      </c>
      <c r="Z77" s="2">
        <v>3</v>
      </c>
      <c r="AA77" s="2">
        <v>0</v>
      </c>
      <c r="AB77" s="2"/>
      <c r="AC77" s="2">
        <v>0</v>
      </c>
      <c r="AD77" s="2"/>
      <c r="AE77" s="2">
        <v>5</v>
      </c>
      <c r="AF77" s="2" t="s">
        <v>653</v>
      </c>
      <c r="AG77" s="2">
        <v>0</v>
      </c>
      <c r="AH77" s="2"/>
      <c r="AI77" s="2" t="s">
        <v>59</v>
      </c>
      <c r="AJ77" s="2" t="s">
        <v>65</v>
      </c>
      <c r="AK77" s="2" t="s">
        <v>59</v>
      </c>
      <c r="AL77" s="2" t="s">
        <v>60</v>
      </c>
      <c r="AM77" s="2" t="s">
        <v>60</v>
      </c>
      <c r="AN77" s="2" t="s">
        <v>60</v>
      </c>
      <c r="AO77" s="2" t="s">
        <v>60</v>
      </c>
      <c r="AP77" s="2" t="s">
        <v>59</v>
      </c>
      <c r="AQ77" s="39" t="s">
        <v>661</v>
      </c>
      <c r="AR77" s="39">
        <f>LN(2.01)</f>
        <v>0.69813472207098426</v>
      </c>
      <c r="AS77" s="39">
        <f>(LN(3.16) - LN(1.28))/3.92</f>
        <v>0.2305387626702283</v>
      </c>
    </row>
    <row r="78" spans="1:45" x14ac:dyDescent="0.2">
      <c r="A78" s="19">
        <v>40</v>
      </c>
      <c r="B78" s="19">
        <v>594</v>
      </c>
      <c r="C78" s="2" t="s">
        <v>664</v>
      </c>
      <c r="D78" s="20" t="s">
        <v>224</v>
      </c>
      <c r="E78" s="19">
        <v>2004</v>
      </c>
      <c r="F78" s="24" t="s">
        <v>238</v>
      </c>
      <c r="G78" s="2" t="s">
        <v>59</v>
      </c>
      <c r="H78" s="2"/>
      <c r="I78" s="2"/>
      <c r="J78" s="2" t="s">
        <v>115</v>
      </c>
      <c r="K78" s="2"/>
      <c r="L78" s="2"/>
      <c r="M78" s="2" t="s">
        <v>284</v>
      </c>
      <c r="N78" s="2" t="s">
        <v>80</v>
      </c>
      <c r="O78" s="2" t="s">
        <v>651</v>
      </c>
      <c r="P78" s="2" t="s">
        <v>438</v>
      </c>
      <c r="Q78" s="2" t="s">
        <v>60</v>
      </c>
      <c r="R78" s="2">
        <v>61</v>
      </c>
      <c r="S78" s="2">
        <v>5275</v>
      </c>
      <c r="T78" s="2">
        <v>6</v>
      </c>
      <c r="U78" s="2" t="s">
        <v>587</v>
      </c>
      <c r="V78" s="2" t="s">
        <v>131</v>
      </c>
      <c r="W78" s="2" t="s">
        <v>441</v>
      </c>
      <c r="X78" s="2" t="s">
        <v>564</v>
      </c>
      <c r="Y78" s="2" t="s">
        <v>443</v>
      </c>
      <c r="Z78" s="2">
        <v>3</v>
      </c>
      <c r="AA78" s="2">
        <v>0</v>
      </c>
      <c r="AB78" s="2"/>
      <c r="AC78" s="2">
        <v>0</v>
      </c>
      <c r="AD78" s="2"/>
      <c r="AE78" s="2">
        <v>5</v>
      </c>
      <c r="AF78" s="2" t="s">
        <v>653</v>
      </c>
      <c r="AG78" s="2">
        <v>0</v>
      </c>
      <c r="AH78" s="2"/>
      <c r="AI78" s="2" t="s">
        <v>59</v>
      </c>
      <c r="AJ78" s="2" t="s">
        <v>65</v>
      </c>
      <c r="AK78" s="2" t="s">
        <v>59</v>
      </c>
      <c r="AL78" s="2" t="s">
        <v>60</v>
      </c>
      <c r="AM78" s="2" t="s">
        <v>60</v>
      </c>
      <c r="AN78" s="2" t="s">
        <v>60</v>
      </c>
      <c r="AO78" s="2" t="s">
        <v>60</v>
      </c>
      <c r="AP78" s="2" t="s">
        <v>59</v>
      </c>
      <c r="AQ78" s="39" t="s">
        <v>663</v>
      </c>
      <c r="AR78" s="39">
        <f>LN(0.04)</f>
        <v>-3.2188758248682006</v>
      </c>
      <c r="AS78" s="39">
        <f>(LN(0.06) - LN(0.02))/3.92</f>
        <v>0.28025823690513002</v>
      </c>
    </row>
    <row r="79" spans="1:45" x14ac:dyDescent="0.2">
      <c r="A79" s="19">
        <v>41</v>
      </c>
      <c r="B79" s="19">
        <v>405</v>
      </c>
      <c r="C79" s="2" t="s">
        <v>666</v>
      </c>
      <c r="D79" s="20" t="s">
        <v>239</v>
      </c>
      <c r="E79" s="19">
        <v>2009</v>
      </c>
      <c r="F79" s="24" t="s">
        <v>240</v>
      </c>
      <c r="G79" s="2" t="s">
        <v>65</v>
      </c>
      <c r="H79" s="2" t="s">
        <v>667</v>
      </c>
      <c r="I79" s="2"/>
      <c r="J79" s="2" t="s">
        <v>115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39"/>
      <c r="AR79" s="39"/>
      <c r="AS79" s="39"/>
    </row>
    <row r="80" spans="1:45" x14ac:dyDescent="0.2">
      <c r="A80" s="19">
        <v>42</v>
      </c>
      <c r="B80" s="19">
        <v>472</v>
      </c>
      <c r="C80" s="2" t="s">
        <v>668</v>
      </c>
      <c r="D80" s="20" t="s">
        <v>107</v>
      </c>
      <c r="E80" s="19">
        <v>2007</v>
      </c>
      <c r="F80" s="21" t="s">
        <v>241</v>
      </c>
      <c r="G80" s="2" t="s">
        <v>65</v>
      </c>
      <c r="H80" s="2" t="s">
        <v>669</v>
      </c>
      <c r="I80" s="2"/>
      <c r="J80" s="2" t="s">
        <v>115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39"/>
      <c r="AR80" s="39"/>
      <c r="AS80" s="39"/>
    </row>
    <row r="81" spans="1:45" x14ac:dyDescent="0.2">
      <c r="A81" s="19">
        <v>43</v>
      </c>
      <c r="B81" s="19">
        <v>480</v>
      </c>
      <c r="C81" s="2" t="s">
        <v>670</v>
      </c>
      <c r="D81" s="20" t="s">
        <v>107</v>
      </c>
      <c r="E81" s="19">
        <v>2008</v>
      </c>
      <c r="F81" s="21" t="s">
        <v>242</v>
      </c>
      <c r="G81" s="2" t="s">
        <v>65</v>
      </c>
      <c r="H81" s="2" t="s">
        <v>671</v>
      </c>
      <c r="I81" s="2"/>
      <c r="J81" s="2" t="s">
        <v>115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39"/>
      <c r="AR81" s="39"/>
      <c r="AS81" s="39"/>
    </row>
    <row r="82" spans="1:45" x14ac:dyDescent="0.2">
      <c r="A82" s="19">
        <v>44</v>
      </c>
      <c r="B82" s="19">
        <v>485</v>
      </c>
      <c r="C82" s="2" t="s">
        <v>672</v>
      </c>
      <c r="D82" s="20" t="s">
        <v>107</v>
      </c>
      <c r="E82" s="19">
        <v>1996</v>
      </c>
      <c r="F82" s="21" t="s">
        <v>243</v>
      </c>
      <c r="G82" s="2" t="s">
        <v>65</v>
      </c>
      <c r="H82" s="2" t="s">
        <v>673</v>
      </c>
      <c r="I82" s="2"/>
      <c r="J82" s="2" t="s">
        <v>115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39"/>
      <c r="AR82" s="39"/>
      <c r="AS82" s="39"/>
    </row>
    <row r="83" spans="1:45" x14ac:dyDescent="0.2">
      <c r="A83" s="19">
        <v>45</v>
      </c>
      <c r="B83" s="19">
        <v>509</v>
      </c>
      <c r="C83" s="2" t="s">
        <v>674</v>
      </c>
      <c r="D83" s="20" t="s">
        <v>244</v>
      </c>
      <c r="E83" s="19">
        <v>2019</v>
      </c>
      <c r="F83" s="21" t="s">
        <v>246</v>
      </c>
      <c r="G83" s="2" t="s">
        <v>65</v>
      </c>
      <c r="H83" s="2" t="s">
        <v>675</v>
      </c>
      <c r="I83" s="2"/>
      <c r="J83" s="2" t="s">
        <v>115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39"/>
      <c r="AR83" s="39"/>
      <c r="AS83" s="39"/>
    </row>
    <row r="84" spans="1:45" x14ac:dyDescent="0.2">
      <c r="A84" s="19">
        <v>46</v>
      </c>
      <c r="B84" s="19">
        <v>520</v>
      </c>
      <c r="C84" s="2" t="s">
        <v>676</v>
      </c>
      <c r="D84" s="20" t="s">
        <v>247</v>
      </c>
      <c r="E84" s="19">
        <v>2019</v>
      </c>
      <c r="F84" s="21" t="s">
        <v>249</v>
      </c>
      <c r="G84" s="2" t="s">
        <v>65</v>
      </c>
      <c r="H84" s="2" t="s">
        <v>677</v>
      </c>
      <c r="I84" s="2"/>
      <c r="J84" s="2" t="s">
        <v>115</v>
      </c>
      <c r="K84" s="2" t="s">
        <v>678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39"/>
      <c r="AR84" s="39"/>
      <c r="AS84" s="39"/>
    </row>
    <row r="85" spans="1:45" x14ac:dyDescent="0.2">
      <c r="A85" s="19">
        <v>47</v>
      </c>
      <c r="B85" s="19">
        <v>549</v>
      </c>
      <c r="C85" s="2" t="s">
        <v>679</v>
      </c>
      <c r="D85" s="20" t="s">
        <v>250</v>
      </c>
      <c r="E85" s="19">
        <v>2014</v>
      </c>
      <c r="F85" s="21" t="s">
        <v>252</v>
      </c>
      <c r="G85" s="2" t="s">
        <v>59</v>
      </c>
      <c r="H85" s="2"/>
      <c r="I85" s="2"/>
      <c r="J85" s="2" t="s">
        <v>115</v>
      </c>
      <c r="K85" s="2"/>
      <c r="L85" s="2"/>
      <c r="M85" s="2" t="s">
        <v>284</v>
      </c>
      <c r="N85" s="2" t="s">
        <v>80</v>
      </c>
      <c r="O85" s="2" t="s">
        <v>680</v>
      </c>
      <c r="P85" s="2" t="s">
        <v>438</v>
      </c>
      <c r="Q85" s="2" t="s">
        <v>60</v>
      </c>
      <c r="R85" s="2">
        <v>1106</v>
      </c>
      <c r="S85" s="2">
        <v>29484</v>
      </c>
      <c r="T85" s="2">
        <v>2</v>
      </c>
      <c r="U85" s="2" t="s">
        <v>79</v>
      </c>
      <c r="V85" s="2" t="s">
        <v>737</v>
      </c>
      <c r="W85" s="2" t="s">
        <v>441</v>
      </c>
      <c r="X85" s="2" t="s">
        <v>564</v>
      </c>
      <c r="Y85" s="2" t="s">
        <v>443</v>
      </c>
      <c r="Z85" s="2">
        <v>4</v>
      </c>
      <c r="AA85" s="2">
        <v>0</v>
      </c>
      <c r="AB85" s="2"/>
      <c r="AC85" s="2">
        <v>0</v>
      </c>
      <c r="AD85" s="2"/>
      <c r="AE85" s="2">
        <v>3</v>
      </c>
      <c r="AF85" s="2" t="s">
        <v>746</v>
      </c>
      <c r="AG85" s="2">
        <v>0</v>
      </c>
      <c r="AH85" s="2"/>
      <c r="AI85" s="2" t="s">
        <v>59</v>
      </c>
      <c r="AJ85" s="43" t="s">
        <v>65</v>
      </c>
      <c r="AK85" s="2" t="s">
        <v>65</v>
      </c>
      <c r="AL85" s="2" t="s">
        <v>60</v>
      </c>
      <c r="AM85" s="2" t="s">
        <v>60</v>
      </c>
      <c r="AN85" s="2" t="s">
        <v>60</v>
      </c>
      <c r="AO85" s="2" t="s">
        <v>60</v>
      </c>
      <c r="AP85" s="2" t="s">
        <v>65</v>
      </c>
      <c r="AQ85" s="39" t="s">
        <v>665</v>
      </c>
      <c r="AR85" s="39">
        <v>0.51</v>
      </c>
      <c r="AS85" s="39">
        <v>0.03</v>
      </c>
    </row>
    <row r="86" spans="1:45" x14ac:dyDescent="0.2">
      <c r="A86" s="19">
        <v>47</v>
      </c>
      <c r="B86" s="19">
        <v>549</v>
      </c>
      <c r="C86" s="2" t="s">
        <v>682</v>
      </c>
      <c r="D86" s="20" t="s">
        <v>250</v>
      </c>
      <c r="E86" s="19">
        <v>2014</v>
      </c>
      <c r="F86" s="21" t="s">
        <v>252</v>
      </c>
      <c r="G86" s="2" t="s">
        <v>59</v>
      </c>
      <c r="H86" s="2"/>
      <c r="I86" s="2"/>
      <c r="J86" s="2" t="s">
        <v>115</v>
      </c>
      <c r="K86" s="2"/>
      <c r="L86" s="2"/>
      <c r="M86" s="2" t="s">
        <v>284</v>
      </c>
      <c r="N86" s="2" t="s">
        <v>80</v>
      </c>
      <c r="O86" s="2" t="s">
        <v>680</v>
      </c>
      <c r="P86" s="2" t="s">
        <v>438</v>
      </c>
      <c r="Q86" s="2" t="s">
        <v>60</v>
      </c>
      <c r="R86" s="2">
        <v>1106</v>
      </c>
      <c r="S86" s="2">
        <v>29484</v>
      </c>
      <c r="T86" s="2">
        <v>2</v>
      </c>
      <c r="U86" s="2" t="s">
        <v>469</v>
      </c>
      <c r="V86" s="2" t="s">
        <v>119</v>
      </c>
      <c r="W86" s="2" t="s">
        <v>441</v>
      </c>
      <c r="X86" s="2" t="s">
        <v>564</v>
      </c>
      <c r="Y86" s="2" t="s">
        <v>443</v>
      </c>
      <c r="Z86" s="2">
        <v>4</v>
      </c>
      <c r="AA86" s="2">
        <v>0</v>
      </c>
      <c r="AB86" s="2"/>
      <c r="AC86" s="2">
        <v>0</v>
      </c>
      <c r="AD86" s="2"/>
      <c r="AE86" s="2">
        <v>3</v>
      </c>
      <c r="AF86" s="2" t="s">
        <v>746</v>
      </c>
      <c r="AG86" s="2">
        <v>0</v>
      </c>
      <c r="AH86" s="2"/>
      <c r="AI86" s="2" t="s">
        <v>59</v>
      </c>
      <c r="AJ86" s="2" t="s">
        <v>65</v>
      </c>
      <c r="AK86" s="2" t="s">
        <v>65</v>
      </c>
      <c r="AL86" s="2" t="s">
        <v>60</v>
      </c>
      <c r="AM86" s="2" t="s">
        <v>60</v>
      </c>
      <c r="AN86" s="2" t="s">
        <v>60</v>
      </c>
      <c r="AO86" s="2" t="s">
        <v>60</v>
      </c>
      <c r="AP86" s="2" t="s">
        <v>65</v>
      </c>
      <c r="AQ86" s="39" t="s">
        <v>681</v>
      </c>
      <c r="AR86" s="39">
        <v>0.31</v>
      </c>
      <c r="AS86" s="39">
        <v>0.08</v>
      </c>
    </row>
    <row r="87" spans="1:45" x14ac:dyDescent="0.2">
      <c r="A87" s="19">
        <v>48</v>
      </c>
      <c r="B87" s="19">
        <v>551</v>
      </c>
      <c r="C87" s="2" t="s">
        <v>684</v>
      </c>
      <c r="D87" s="20" t="s">
        <v>92</v>
      </c>
      <c r="E87" s="19">
        <v>2017</v>
      </c>
      <c r="F87" s="21" t="s">
        <v>253</v>
      </c>
      <c r="G87" s="2" t="s">
        <v>65</v>
      </c>
      <c r="H87" s="2" t="s">
        <v>685</v>
      </c>
      <c r="I87" s="2"/>
      <c r="J87" s="2" t="s">
        <v>115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39"/>
      <c r="AR87" s="39"/>
      <c r="AS87" s="39"/>
    </row>
    <row r="88" spans="1:45" x14ac:dyDescent="0.2">
      <c r="A88" s="19">
        <v>49</v>
      </c>
      <c r="B88" s="19">
        <v>558</v>
      </c>
      <c r="C88" s="2" t="s">
        <v>686</v>
      </c>
      <c r="D88" s="20" t="s">
        <v>254</v>
      </c>
      <c r="E88" s="19">
        <v>2020</v>
      </c>
      <c r="F88" s="21" t="s">
        <v>256</v>
      </c>
      <c r="G88" s="2" t="s">
        <v>59</v>
      </c>
      <c r="H88" s="2"/>
      <c r="I88" s="2"/>
      <c r="J88" s="2" t="s">
        <v>115</v>
      </c>
      <c r="K88" s="2"/>
      <c r="L88" s="2"/>
      <c r="M88" s="2" t="s">
        <v>284</v>
      </c>
      <c r="N88" s="2" t="s">
        <v>80</v>
      </c>
      <c r="O88" s="2" t="s">
        <v>687</v>
      </c>
      <c r="P88" s="2" t="s">
        <v>438</v>
      </c>
      <c r="Q88" s="2" t="s">
        <v>60</v>
      </c>
      <c r="R88" s="2">
        <v>138</v>
      </c>
      <c r="S88" s="43">
        <v>774</v>
      </c>
      <c r="T88" s="2">
        <v>3</v>
      </c>
      <c r="U88" s="2" t="s">
        <v>688</v>
      </c>
      <c r="V88" s="2" t="s">
        <v>739</v>
      </c>
      <c r="W88" s="2" t="s">
        <v>441</v>
      </c>
      <c r="X88" s="2" t="s">
        <v>442</v>
      </c>
      <c r="Y88" s="2" t="s">
        <v>443</v>
      </c>
      <c r="Z88" s="2">
        <v>3</v>
      </c>
      <c r="AA88" s="2">
        <v>1</v>
      </c>
      <c r="AB88" s="2" t="s">
        <v>689</v>
      </c>
      <c r="AC88" s="2">
        <v>0</v>
      </c>
      <c r="AD88" s="2"/>
      <c r="AE88" s="2">
        <v>6</v>
      </c>
      <c r="AF88" s="43" t="s">
        <v>747</v>
      </c>
      <c r="AG88" s="2">
        <v>0</v>
      </c>
      <c r="AH88" s="2"/>
      <c r="AI88" s="2" t="s">
        <v>59</v>
      </c>
      <c r="AJ88" s="2" t="s">
        <v>65</v>
      </c>
      <c r="AK88" s="2" t="s">
        <v>65</v>
      </c>
      <c r="AL88" s="2" t="s">
        <v>60</v>
      </c>
      <c r="AM88" s="2" t="s">
        <v>60</v>
      </c>
      <c r="AN88" s="2" t="s">
        <v>60</v>
      </c>
      <c r="AO88" s="2" t="s">
        <v>60</v>
      </c>
      <c r="AP88" s="2" t="s">
        <v>65</v>
      </c>
      <c r="AQ88" s="39" t="s">
        <v>683</v>
      </c>
      <c r="AR88" s="39">
        <f>LN(3.39)</f>
        <v>1.220829921392359</v>
      </c>
      <c r="AS88" s="44">
        <f>(LN(9.31) - LN(1.23))/3.92</f>
        <v>0.51634564334302291</v>
      </c>
    </row>
    <row r="89" spans="1:45" x14ac:dyDescent="0.2">
      <c r="A89" s="19">
        <v>49</v>
      </c>
      <c r="B89" s="19">
        <v>558</v>
      </c>
      <c r="C89" s="2" t="s">
        <v>691</v>
      </c>
      <c r="D89" s="20" t="s">
        <v>254</v>
      </c>
      <c r="E89" s="19">
        <v>2020</v>
      </c>
      <c r="F89" s="21" t="s">
        <v>256</v>
      </c>
      <c r="G89" s="2" t="s">
        <v>59</v>
      </c>
      <c r="H89" s="2"/>
      <c r="I89" s="2"/>
      <c r="J89" s="2" t="s">
        <v>115</v>
      </c>
      <c r="K89" s="2"/>
      <c r="L89" s="2"/>
      <c r="M89" s="2" t="s">
        <v>284</v>
      </c>
      <c r="N89" s="2" t="s">
        <v>80</v>
      </c>
      <c r="O89" s="2" t="s">
        <v>687</v>
      </c>
      <c r="P89" s="2" t="s">
        <v>438</v>
      </c>
      <c r="Q89" s="2" t="s">
        <v>60</v>
      </c>
      <c r="R89" s="2">
        <v>138</v>
      </c>
      <c r="S89" s="2">
        <v>774</v>
      </c>
      <c r="T89" s="2">
        <v>3</v>
      </c>
      <c r="U89" s="2" t="s">
        <v>692</v>
      </c>
      <c r="V89" s="2" t="s">
        <v>748</v>
      </c>
      <c r="W89" s="2" t="s">
        <v>441</v>
      </c>
      <c r="X89" s="2" t="s">
        <v>442</v>
      </c>
      <c r="Y89" s="2" t="s">
        <v>443</v>
      </c>
      <c r="Z89" s="2">
        <v>3</v>
      </c>
      <c r="AA89" s="2">
        <v>1</v>
      </c>
      <c r="AB89" s="2" t="s">
        <v>689</v>
      </c>
      <c r="AC89" s="2">
        <v>0</v>
      </c>
      <c r="AD89" s="2"/>
      <c r="AE89" s="2">
        <v>6</v>
      </c>
      <c r="AF89" s="43" t="s">
        <v>747</v>
      </c>
      <c r="AG89" s="2">
        <v>0</v>
      </c>
      <c r="AH89" s="2"/>
      <c r="AI89" s="2" t="s">
        <v>59</v>
      </c>
      <c r="AJ89" s="2" t="s">
        <v>65</v>
      </c>
      <c r="AK89" s="2" t="s">
        <v>65</v>
      </c>
      <c r="AL89" s="2" t="s">
        <v>60</v>
      </c>
      <c r="AM89" s="2" t="s">
        <v>60</v>
      </c>
      <c r="AN89" s="2" t="s">
        <v>60</v>
      </c>
      <c r="AO89" s="2" t="s">
        <v>60</v>
      </c>
      <c r="AP89" s="2" t="s">
        <v>65</v>
      </c>
      <c r="AQ89" s="39" t="s">
        <v>690</v>
      </c>
      <c r="AR89" s="39">
        <f>LN(0.79)</f>
        <v>-0.23572233352106983</v>
      </c>
      <c r="AS89" s="44">
        <f>(LN(1.14) - LN(0.54))/3.92</f>
        <v>0.19061591883424003</v>
      </c>
    </row>
    <row r="90" spans="1:45" x14ac:dyDescent="0.2">
      <c r="A90" s="19">
        <v>49</v>
      </c>
      <c r="B90" s="19">
        <v>558</v>
      </c>
      <c r="C90" s="2" t="s">
        <v>694</v>
      </c>
      <c r="D90" s="20" t="s">
        <v>254</v>
      </c>
      <c r="E90" s="19">
        <v>2020</v>
      </c>
      <c r="F90" s="21" t="s">
        <v>256</v>
      </c>
      <c r="G90" s="2" t="s">
        <v>59</v>
      </c>
      <c r="H90" s="2"/>
      <c r="I90" s="2"/>
      <c r="J90" s="2" t="s">
        <v>115</v>
      </c>
      <c r="K90" s="2"/>
      <c r="L90" s="2"/>
      <c r="M90" s="2" t="s">
        <v>284</v>
      </c>
      <c r="N90" s="2" t="s">
        <v>80</v>
      </c>
      <c r="O90" s="2" t="s">
        <v>687</v>
      </c>
      <c r="P90" s="2" t="s">
        <v>438</v>
      </c>
      <c r="Q90" s="2" t="s">
        <v>60</v>
      </c>
      <c r="R90" s="2">
        <v>138</v>
      </c>
      <c r="S90" s="2">
        <v>774</v>
      </c>
      <c r="T90" s="2">
        <v>3</v>
      </c>
      <c r="U90" s="2" t="s">
        <v>695</v>
      </c>
      <c r="V90" s="2" t="s">
        <v>749</v>
      </c>
      <c r="W90" s="2" t="s">
        <v>441</v>
      </c>
      <c r="X90" s="2" t="s">
        <v>442</v>
      </c>
      <c r="Y90" s="2" t="s">
        <v>443</v>
      </c>
      <c r="Z90" s="2">
        <v>3</v>
      </c>
      <c r="AA90" s="2">
        <v>1</v>
      </c>
      <c r="AB90" s="2" t="s">
        <v>689</v>
      </c>
      <c r="AC90" s="2">
        <v>0</v>
      </c>
      <c r="AD90" s="2"/>
      <c r="AE90" s="2">
        <v>6</v>
      </c>
      <c r="AF90" s="43" t="s">
        <v>747</v>
      </c>
      <c r="AG90" s="2">
        <v>0</v>
      </c>
      <c r="AH90" s="2"/>
      <c r="AI90" s="2" t="s">
        <v>59</v>
      </c>
      <c r="AJ90" s="2" t="s">
        <v>65</v>
      </c>
      <c r="AK90" s="2" t="s">
        <v>65</v>
      </c>
      <c r="AL90" s="2" t="s">
        <v>60</v>
      </c>
      <c r="AM90" s="2" t="s">
        <v>60</v>
      </c>
      <c r="AN90" s="2" t="s">
        <v>60</v>
      </c>
      <c r="AO90" s="2" t="s">
        <v>60</v>
      </c>
      <c r="AP90" s="2" t="s">
        <v>65</v>
      </c>
      <c r="AQ90" s="39" t="s">
        <v>693</v>
      </c>
      <c r="AR90" s="39">
        <f>LN(1.23)</f>
        <v>0.20701416938432612</v>
      </c>
      <c r="AS90" s="44">
        <f>(LN(1.74) - LN(0.87))/3.92</f>
        <v>0.17682326034692483</v>
      </c>
    </row>
    <row r="91" spans="1:45" x14ac:dyDescent="0.2">
      <c r="A91" s="19">
        <v>50</v>
      </c>
      <c r="B91" s="19">
        <v>578</v>
      </c>
      <c r="C91" s="2" t="s">
        <v>697</v>
      </c>
      <c r="D91" s="20" t="s">
        <v>257</v>
      </c>
      <c r="E91" s="19">
        <v>2012</v>
      </c>
      <c r="F91" s="21" t="s">
        <v>259</v>
      </c>
      <c r="G91" s="2" t="s">
        <v>65</v>
      </c>
      <c r="H91" s="2" t="s">
        <v>698</v>
      </c>
      <c r="I91" s="2"/>
      <c r="J91" s="2" t="s">
        <v>115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39"/>
      <c r="AR91" s="39"/>
      <c r="AS91" s="39"/>
    </row>
    <row r="92" spans="1:45" x14ac:dyDescent="0.2">
      <c r="A92" s="19">
        <v>51</v>
      </c>
      <c r="B92" s="4">
        <v>617</v>
      </c>
      <c r="C92" s="2" t="s">
        <v>699</v>
      </c>
      <c r="D92" s="25" t="s">
        <v>260</v>
      </c>
      <c r="E92" s="4">
        <v>2021</v>
      </c>
      <c r="F92" s="41" t="s">
        <v>261</v>
      </c>
      <c r="G92" s="2" t="s">
        <v>65</v>
      </c>
      <c r="H92" s="2" t="s">
        <v>700</v>
      </c>
      <c r="I92" s="2"/>
      <c r="J92" s="2" t="s">
        <v>115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39"/>
      <c r="AR92" s="39"/>
      <c r="AS92" s="39"/>
    </row>
    <row r="93" spans="1:45" x14ac:dyDescent="0.2">
      <c r="A93" s="19">
        <v>52</v>
      </c>
      <c r="B93" s="4">
        <v>620</v>
      </c>
      <c r="C93" s="2" t="s">
        <v>701</v>
      </c>
      <c r="D93" s="25" t="s">
        <v>161</v>
      </c>
      <c r="E93" s="4">
        <v>2020</v>
      </c>
      <c r="F93" s="42" t="s">
        <v>702</v>
      </c>
      <c r="G93" s="2" t="s">
        <v>59</v>
      </c>
      <c r="H93" s="2"/>
      <c r="I93" s="2"/>
      <c r="J93" s="2" t="s">
        <v>115</v>
      </c>
      <c r="K93" s="2"/>
      <c r="L93" s="2"/>
      <c r="M93" s="2" t="s">
        <v>284</v>
      </c>
      <c r="N93" s="2" t="s">
        <v>80</v>
      </c>
      <c r="O93" s="2" t="s">
        <v>99</v>
      </c>
      <c r="P93" s="2" t="s">
        <v>438</v>
      </c>
      <c r="Q93" s="2" t="s">
        <v>477</v>
      </c>
      <c r="R93" s="2">
        <v>364</v>
      </c>
      <c r="S93" s="2">
        <v>32329</v>
      </c>
      <c r="T93" s="2">
        <v>1</v>
      </c>
      <c r="U93" s="2" t="s">
        <v>486</v>
      </c>
      <c r="V93" s="2" t="s">
        <v>119</v>
      </c>
      <c r="W93" s="2" t="s">
        <v>441</v>
      </c>
      <c r="X93" s="2" t="s">
        <v>442</v>
      </c>
      <c r="Y93" s="2" t="s">
        <v>443</v>
      </c>
      <c r="Z93" s="2">
        <v>4</v>
      </c>
      <c r="AA93" s="2">
        <v>1</v>
      </c>
      <c r="AB93" s="2" t="s">
        <v>703</v>
      </c>
      <c r="AC93" s="2">
        <v>2</v>
      </c>
      <c r="AD93" s="2" t="s">
        <v>704</v>
      </c>
      <c r="AE93" s="2">
        <v>2</v>
      </c>
      <c r="AF93" s="2" t="s">
        <v>705</v>
      </c>
      <c r="AG93" s="2">
        <v>2</v>
      </c>
      <c r="AH93" s="2" t="s">
        <v>750</v>
      </c>
      <c r="AI93" s="2" t="s">
        <v>59</v>
      </c>
      <c r="AJ93" s="2" t="s">
        <v>59</v>
      </c>
      <c r="AK93" s="2" t="s">
        <v>59</v>
      </c>
      <c r="AL93" s="2" t="s">
        <v>60</v>
      </c>
      <c r="AM93" s="2" t="s">
        <v>60</v>
      </c>
      <c r="AN93" s="2" t="s">
        <v>60</v>
      </c>
      <c r="AO93" s="2" t="s">
        <v>60</v>
      </c>
      <c r="AP93" s="2" t="s">
        <v>59</v>
      </c>
      <c r="AQ93" s="39" t="s">
        <v>696</v>
      </c>
      <c r="AR93" s="39">
        <v>9.9000000000000005E-2</v>
      </c>
      <c r="AS93" s="44">
        <f>(0.156-0.036)/3.92</f>
        <v>3.0612244897959183E-2</v>
      </c>
    </row>
    <row r="94" spans="1:45" x14ac:dyDescent="0.2">
      <c r="A94" s="19">
        <v>53</v>
      </c>
      <c r="B94" s="4">
        <v>655</v>
      </c>
      <c r="C94" s="2" t="s">
        <v>707</v>
      </c>
      <c r="D94" s="25" t="s">
        <v>263</v>
      </c>
      <c r="E94" s="4">
        <v>2021</v>
      </c>
      <c r="F94" s="42" t="s">
        <v>708</v>
      </c>
      <c r="G94" s="2" t="s">
        <v>65</v>
      </c>
      <c r="H94" s="2" t="s">
        <v>677</v>
      </c>
      <c r="I94" s="2"/>
      <c r="J94" s="2" t="s">
        <v>115</v>
      </c>
      <c r="K94" s="2" t="s">
        <v>678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39"/>
      <c r="AR94" s="39"/>
      <c r="AS94" s="39"/>
    </row>
    <row r="95" spans="1:45" x14ac:dyDescent="0.2">
      <c r="A95" s="19">
        <v>54</v>
      </c>
      <c r="B95" s="4">
        <v>693</v>
      </c>
      <c r="C95" s="2" t="s">
        <v>709</v>
      </c>
      <c r="D95" s="25" t="s">
        <v>266</v>
      </c>
      <c r="E95" s="4">
        <v>2020</v>
      </c>
      <c r="F95" s="42" t="s">
        <v>710</v>
      </c>
      <c r="G95" s="2" t="s">
        <v>65</v>
      </c>
      <c r="H95" s="2" t="s">
        <v>711</v>
      </c>
      <c r="I95" s="2"/>
      <c r="J95" s="2" t="s">
        <v>115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39"/>
      <c r="AR95" s="39"/>
      <c r="AS95" s="39"/>
    </row>
    <row r="96" spans="1:45" x14ac:dyDescent="0.2">
      <c r="A96" s="19">
        <v>55</v>
      </c>
      <c r="B96" s="4">
        <v>703</v>
      </c>
      <c r="C96" s="2" t="s">
        <v>712</v>
      </c>
      <c r="D96" s="25" t="s">
        <v>270</v>
      </c>
      <c r="E96" s="4">
        <v>2021</v>
      </c>
      <c r="F96" s="42" t="s">
        <v>713</v>
      </c>
      <c r="G96" s="2" t="s">
        <v>65</v>
      </c>
      <c r="H96" s="2" t="s">
        <v>551</v>
      </c>
      <c r="I96" s="2"/>
      <c r="J96" s="2" t="s">
        <v>115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39"/>
      <c r="AR96" s="39"/>
      <c r="AS96" s="39"/>
    </row>
    <row r="97" spans="1:45" x14ac:dyDescent="0.2">
      <c r="A97" s="19">
        <v>56</v>
      </c>
      <c r="B97" s="4">
        <v>716</v>
      </c>
      <c r="C97" s="2" t="s">
        <v>714</v>
      </c>
      <c r="D97" s="25" t="s">
        <v>107</v>
      </c>
      <c r="E97" s="4">
        <v>2020</v>
      </c>
      <c r="F97" s="42" t="s">
        <v>715</v>
      </c>
      <c r="G97" s="2" t="s">
        <v>65</v>
      </c>
      <c r="H97" s="2" t="s">
        <v>716</v>
      </c>
      <c r="I97" s="2"/>
      <c r="J97" s="2" t="s">
        <v>115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39"/>
      <c r="AR97" s="39"/>
      <c r="AS97" s="39"/>
    </row>
    <row r="98" spans="1:45" x14ac:dyDescent="0.2">
      <c r="A98" s="19">
        <v>57</v>
      </c>
      <c r="B98" s="4">
        <v>717</v>
      </c>
      <c r="C98" s="2" t="s">
        <v>717</v>
      </c>
      <c r="D98" s="25" t="s">
        <v>107</v>
      </c>
      <c r="E98" s="4">
        <v>2020</v>
      </c>
      <c r="F98" s="42" t="s">
        <v>718</v>
      </c>
      <c r="G98" s="2" t="s">
        <v>59</v>
      </c>
      <c r="H98" s="2"/>
      <c r="I98" s="2"/>
      <c r="J98" s="2" t="s">
        <v>115</v>
      </c>
      <c r="K98" s="2"/>
      <c r="L98" s="2"/>
      <c r="M98" s="2" t="s">
        <v>284</v>
      </c>
      <c r="N98" s="2" t="s">
        <v>80</v>
      </c>
      <c r="O98" s="2" t="s">
        <v>719</v>
      </c>
      <c r="P98" s="2" t="s">
        <v>438</v>
      </c>
      <c r="Q98" s="2" t="s">
        <v>60</v>
      </c>
      <c r="R98" s="2">
        <v>130</v>
      </c>
      <c r="S98" s="2">
        <v>976</v>
      </c>
      <c r="T98" s="2">
        <v>3</v>
      </c>
      <c r="U98" s="2" t="s">
        <v>720</v>
      </c>
      <c r="V98" s="2" t="s">
        <v>131</v>
      </c>
      <c r="W98" s="2" t="s">
        <v>441</v>
      </c>
      <c r="X98" s="2" t="s">
        <v>564</v>
      </c>
      <c r="Y98" s="2" t="s">
        <v>443</v>
      </c>
      <c r="Z98" s="2">
        <v>4</v>
      </c>
      <c r="AA98" s="2">
        <v>0</v>
      </c>
      <c r="AB98" s="2"/>
      <c r="AC98" s="2">
        <v>0</v>
      </c>
      <c r="AD98" s="2"/>
      <c r="AE98" s="2">
        <v>0</v>
      </c>
      <c r="AF98" s="2"/>
      <c r="AG98" s="2">
        <v>0</v>
      </c>
      <c r="AH98" s="2"/>
      <c r="AI98" s="2" t="s">
        <v>59</v>
      </c>
      <c r="AJ98" s="2" t="s">
        <v>65</v>
      </c>
      <c r="AK98" s="2" t="s">
        <v>65</v>
      </c>
      <c r="AL98" s="2" t="s">
        <v>60</v>
      </c>
      <c r="AM98" s="2" t="s">
        <v>60</v>
      </c>
      <c r="AN98" s="2" t="s">
        <v>60</v>
      </c>
      <c r="AO98" s="2" t="s">
        <v>60</v>
      </c>
      <c r="AP98" s="2" t="s">
        <v>65</v>
      </c>
      <c r="AQ98" s="39" t="s">
        <v>706</v>
      </c>
      <c r="AR98" s="39">
        <f>LN(0.01)</f>
        <v>-4.6051701859880909</v>
      </c>
      <c r="AS98" s="39">
        <f>(LN(0.03) - LN(0.002))/3.92</f>
        <v>0.6908291329342372</v>
      </c>
    </row>
    <row r="99" spans="1:45" x14ac:dyDescent="0.2">
      <c r="A99" s="19">
        <v>57</v>
      </c>
      <c r="B99" s="4">
        <v>717</v>
      </c>
      <c r="C99" s="2" t="s">
        <v>722</v>
      </c>
      <c r="D99" s="25" t="s">
        <v>107</v>
      </c>
      <c r="E99" s="4">
        <v>2020</v>
      </c>
      <c r="F99" s="42" t="s">
        <v>718</v>
      </c>
      <c r="G99" s="2" t="s">
        <v>59</v>
      </c>
      <c r="H99" s="2"/>
      <c r="I99" s="2"/>
      <c r="J99" s="2" t="s">
        <v>115</v>
      </c>
      <c r="K99" s="2"/>
      <c r="L99" s="2"/>
      <c r="M99" s="2" t="s">
        <v>284</v>
      </c>
      <c r="N99" s="2" t="s">
        <v>80</v>
      </c>
      <c r="O99" s="2" t="s">
        <v>719</v>
      </c>
      <c r="P99" s="2" t="s">
        <v>438</v>
      </c>
      <c r="Q99" s="2" t="s">
        <v>60</v>
      </c>
      <c r="R99" s="2">
        <v>130</v>
      </c>
      <c r="S99" s="2">
        <v>976</v>
      </c>
      <c r="T99" s="2">
        <v>3</v>
      </c>
      <c r="U99" s="2" t="s">
        <v>723</v>
      </c>
      <c r="V99" s="2" t="s">
        <v>131</v>
      </c>
      <c r="W99" s="2" t="s">
        <v>441</v>
      </c>
      <c r="X99" s="2" t="s">
        <v>564</v>
      </c>
      <c r="Y99" s="2" t="s">
        <v>443</v>
      </c>
      <c r="Z99" s="2">
        <v>4</v>
      </c>
      <c r="AA99" s="2">
        <v>0</v>
      </c>
      <c r="AB99" s="2"/>
      <c r="AC99" s="2">
        <v>0</v>
      </c>
      <c r="AD99" s="2"/>
      <c r="AE99" s="2">
        <v>0</v>
      </c>
      <c r="AF99" s="2"/>
      <c r="AG99" s="2">
        <v>0</v>
      </c>
      <c r="AH99" s="2"/>
      <c r="AI99" s="2" t="s">
        <v>59</v>
      </c>
      <c r="AJ99" s="2" t="s">
        <v>65</v>
      </c>
      <c r="AK99" s="2" t="s">
        <v>65</v>
      </c>
      <c r="AL99" s="2" t="s">
        <v>60</v>
      </c>
      <c r="AM99" s="2" t="s">
        <v>60</v>
      </c>
      <c r="AN99" s="2" t="s">
        <v>60</v>
      </c>
      <c r="AO99" s="2" t="s">
        <v>60</v>
      </c>
      <c r="AP99" s="2" t="s">
        <v>65</v>
      </c>
      <c r="AQ99" s="39" t="s">
        <v>721</v>
      </c>
      <c r="AR99" s="39">
        <f>LN(0.12)</f>
        <v>-2.120263536200091</v>
      </c>
      <c r="AS99" s="39">
        <f>(LN(0.3) - LN(0.004))/3.92</f>
        <v>1.1014000289633445</v>
      </c>
    </row>
    <row r="100" spans="1:45" x14ac:dyDescent="0.2">
      <c r="A100" s="19">
        <v>57</v>
      </c>
      <c r="B100" s="4">
        <v>717</v>
      </c>
      <c r="C100" s="2" t="s">
        <v>725</v>
      </c>
      <c r="D100" s="25" t="s">
        <v>107</v>
      </c>
      <c r="E100" s="4">
        <v>2020</v>
      </c>
      <c r="F100" s="42" t="s">
        <v>718</v>
      </c>
      <c r="G100" s="2" t="s">
        <v>59</v>
      </c>
      <c r="H100" s="2"/>
      <c r="I100" s="2"/>
      <c r="J100" s="2" t="s">
        <v>115</v>
      </c>
      <c r="K100" s="2"/>
      <c r="L100" s="2"/>
      <c r="M100" s="2" t="s">
        <v>284</v>
      </c>
      <c r="N100" s="2" t="s">
        <v>80</v>
      </c>
      <c r="O100" s="2" t="s">
        <v>719</v>
      </c>
      <c r="P100" s="2" t="s">
        <v>438</v>
      </c>
      <c r="Q100" s="2" t="s">
        <v>60</v>
      </c>
      <c r="R100" s="2">
        <v>130</v>
      </c>
      <c r="S100" s="2">
        <v>976</v>
      </c>
      <c r="T100" s="2">
        <v>3</v>
      </c>
      <c r="U100" s="2" t="s">
        <v>726</v>
      </c>
      <c r="V100" s="2" t="s">
        <v>131</v>
      </c>
      <c r="W100" s="2" t="s">
        <v>441</v>
      </c>
      <c r="X100" s="2" t="s">
        <v>564</v>
      </c>
      <c r="Y100" s="2" t="s">
        <v>443</v>
      </c>
      <c r="Z100" s="2">
        <v>4</v>
      </c>
      <c r="AA100" s="2">
        <v>0</v>
      </c>
      <c r="AB100" s="2"/>
      <c r="AC100" s="2">
        <v>0</v>
      </c>
      <c r="AD100" s="2"/>
      <c r="AE100" s="2">
        <v>0</v>
      </c>
      <c r="AF100" s="2"/>
      <c r="AG100" s="2">
        <v>0</v>
      </c>
      <c r="AH100" s="2"/>
      <c r="AI100" s="2" t="s">
        <v>59</v>
      </c>
      <c r="AJ100" s="2" t="s">
        <v>65</v>
      </c>
      <c r="AK100" s="2" t="s">
        <v>65</v>
      </c>
      <c r="AL100" s="2" t="s">
        <v>60</v>
      </c>
      <c r="AM100" s="2" t="s">
        <v>60</v>
      </c>
      <c r="AN100" s="2" t="s">
        <v>60</v>
      </c>
      <c r="AO100" s="2" t="s">
        <v>60</v>
      </c>
      <c r="AP100" s="2" t="s">
        <v>65</v>
      </c>
      <c r="AQ100" s="39" t="s">
        <v>724</v>
      </c>
      <c r="AR100" s="39">
        <f>LN(0.02)</f>
        <v>-3.912023005428146</v>
      </c>
      <c r="AS100" s="39">
        <f>(LN(0.05) - LN(0.01))/3.92</f>
        <v>0.41057089602910718</v>
      </c>
    </row>
    <row r="101" spans="1:45" x14ac:dyDescent="0.2">
      <c r="A101" s="2">
        <v>58</v>
      </c>
      <c r="B101" s="3">
        <v>901</v>
      </c>
      <c r="C101" s="2" t="s">
        <v>727</v>
      </c>
      <c r="D101" s="3" t="s">
        <v>54</v>
      </c>
      <c r="E101" s="4">
        <v>2022</v>
      </c>
      <c r="F101" s="5" t="s">
        <v>56</v>
      </c>
      <c r="G101" s="2" t="s">
        <v>65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39"/>
      <c r="AR101" s="39"/>
      <c r="AS101" s="39"/>
    </row>
    <row r="102" spans="1:45" x14ac:dyDescent="0.2">
      <c r="A102" s="2">
        <v>59</v>
      </c>
      <c r="B102" s="2">
        <v>909</v>
      </c>
      <c r="C102" s="2" t="s">
        <v>728</v>
      </c>
      <c r="D102" s="3" t="s">
        <v>75</v>
      </c>
      <c r="E102" s="4">
        <v>2021</v>
      </c>
      <c r="F102" s="5" t="s">
        <v>77</v>
      </c>
      <c r="G102" s="2" t="s">
        <v>65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39"/>
      <c r="AR102" s="39"/>
      <c r="AS102" s="39"/>
    </row>
    <row r="103" spans="1:45" x14ac:dyDescent="0.2">
      <c r="A103" s="2">
        <v>60</v>
      </c>
      <c r="B103" s="2">
        <v>910</v>
      </c>
      <c r="C103" s="2" t="s">
        <v>729</v>
      </c>
      <c r="D103" s="3" t="s">
        <v>82</v>
      </c>
      <c r="E103" s="4">
        <v>2021</v>
      </c>
      <c r="F103" s="5" t="s">
        <v>84</v>
      </c>
      <c r="G103" s="2" t="s">
        <v>59</v>
      </c>
      <c r="H103" s="2" t="s">
        <v>730</v>
      </c>
      <c r="I103" s="2"/>
      <c r="J103" s="2" t="s">
        <v>115</v>
      </c>
      <c r="K103" s="2"/>
      <c r="L103" s="2"/>
      <c r="M103" s="2" t="s">
        <v>284</v>
      </c>
      <c r="N103" s="2"/>
      <c r="O103" s="2" t="s">
        <v>719</v>
      </c>
      <c r="P103" s="2" t="s">
        <v>438</v>
      </c>
      <c r="Q103" s="2" t="s">
        <v>60</v>
      </c>
      <c r="R103" s="2">
        <v>119</v>
      </c>
      <c r="S103" s="2">
        <v>3684</v>
      </c>
      <c r="T103" s="2">
        <v>1</v>
      </c>
      <c r="U103" s="2" t="s">
        <v>731</v>
      </c>
      <c r="V103" s="2" t="s">
        <v>119</v>
      </c>
      <c r="W103" s="2" t="s">
        <v>441</v>
      </c>
      <c r="X103" s="2" t="s">
        <v>442</v>
      </c>
      <c r="Y103" s="2" t="s">
        <v>443</v>
      </c>
      <c r="Z103" s="2">
        <v>8</v>
      </c>
      <c r="AA103" s="2">
        <v>0</v>
      </c>
      <c r="AB103" s="2"/>
      <c r="AC103" s="2">
        <v>0</v>
      </c>
      <c r="AD103" s="2"/>
      <c r="AE103" s="2">
        <v>1</v>
      </c>
      <c r="AF103" s="2" t="s">
        <v>732</v>
      </c>
      <c r="AG103" s="2">
        <v>1</v>
      </c>
      <c r="AH103" s="2" t="s">
        <v>733</v>
      </c>
      <c r="AI103" s="2" t="s">
        <v>59</v>
      </c>
      <c r="AJ103" s="2" t="s">
        <v>59</v>
      </c>
      <c r="AK103" s="2" t="s">
        <v>59</v>
      </c>
      <c r="AL103" s="2" t="s">
        <v>60</v>
      </c>
      <c r="AM103" s="2" t="s">
        <v>60</v>
      </c>
      <c r="AN103" s="2" t="s">
        <v>60</v>
      </c>
      <c r="AO103" s="2" t="s">
        <v>60</v>
      </c>
      <c r="AP103" s="2" t="s">
        <v>65</v>
      </c>
      <c r="AQ103" s="39" t="s">
        <v>752</v>
      </c>
      <c r="AR103" s="39">
        <v>0.21</v>
      </c>
      <c r="AS103" s="39">
        <v>0.11799999999999999</v>
      </c>
    </row>
    <row r="104" spans="1:45" x14ac:dyDescent="0.2">
      <c r="A104" s="2">
        <v>61</v>
      </c>
      <c r="B104" s="2">
        <v>911</v>
      </c>
      <c r="C104" s="2" t="s">
        <v>734</v>
      </c>
      <c r="D104" s="3" t="s">
        <v>92</v>
      </c>
      <c r="E104" s="4">
        <v>2021</v>
      </c>
      <c r="F104" s="5" t="s">
        <v>94</v>
      </c>
      <c r="G104" s="2" t="s">
        <v>65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39"/>
      <c r="AR104" s="39"/>
      <c r="AS104" s="39"/>
    </row>
    <row r="105" spans="1:45" x14ac:dyDescent="0.2">
      <c r="A105" s="2">
        <v>62</v>
      </c>
      <c r="B105" s="2">
        <v>913</v>
      </c>
      <c r="C105" s="2" t="s">
        <v>735</v>
      </c>
      <c r="D105" s="3" t="s">
        <v>100</v>
      </c>
      <c r="E105" s="4">
        <v>2020</v>
      </c>
      <c r="F105" s="5" t="s">
        <v>102</v>
      </c>
      <c r="G105" s="2" t="s">
        <v>65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39"/>
      <c r="AR105" s="39"/>
      <c r="AS105" s="39"/>
    </row>
    <row r="106" spans="1:45" x14ac:dyDescent="0.2">
      <c r="A106" s="2">
        <v>63</v>
      </c>
      <c r="B106" s="2">
        <v>918</v>
      </c>
      <c r="C106" s="2" t="s">
        <v>736</v>
      </c>
      <c r="D106" s="3" t="s">
        <v>107</v>
      </c>
      <c r="E106" s="4">
        <v>1997</v>
      </c>
      <c r="F106" s="5" t="s">
        <v>109</v>
      </c>
      <c r="G106" s="2" t="s">
        <v>65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39"/>
      <c r="AR106" s="39"/>
      <c r="AS106" s="39"/>
    </row>
    <row r="107" spans="1:45" x14ac:dyDescent="0.2">
      <c r="A107" s="2"/>
      <c r="B107" s="2"/>
      <c r="C107" s="2"/>
      <c r="D107" s="2"/>
      <c r="E107" s="2"/>
      <c r="F107" s="2"/>
      <c r="G107" s="2"/>
    </row>
    <row r="108" spans="1:4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39"/>
      <c r="AR108" s="39"/>
      <c r="AS108" s="39"/>
    </row>
    <row r="109" spans="1:4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39"/>
      <c r="AR109" s="39"/>
      <c r="AS109" s="39"/>
    </row>
    <row r="110" spans="1:4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39"/>
      <c r="AR110" s="39"/>
      <c r="AS110" s="39"/>
    </row>
    <row r="111" spans="1:4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39"/>
      <c r="AR111" s="39"/>
      <c r="AS111" s="39"/>
    </row>
    <row r="112" spans="1:4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39"/>
      <c r="AR112" s="39"/>
      <c r="AS112" s="39"/>
    </row>
    <row r="113" spans="1:4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39"/>
      <c r="AR113" s="39"/>
      <c r="AS113" s="39"/>
    </row>
    <row r="114" spans="1:4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39"/>
      <c r="AR114" s="39"/>
      <c r="AS114" s="39"/>
    </row>
    <row r="115" spans="1:4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39"/>
      <c r="AR115" s="39"/>
      <c r="AS115" s="39"/>
    </row>
    <row r="116" spans="1:4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39"/>
      <c r="AR116" s="39"/>
      <c r="AS116" s="39"/>
    </row>
    <row r="117" spans="1:4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39"/>
      <c r="AR117" s="39"/>
      <c r="AS117" s="39"/>
    </row>
    <row r="118" spans="1:4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39"/>
      <c r="AR118" s="39"/>
      <c r="AS118" s="39"/>
    </row>
    <row r="119" spans="1:4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39"/>
      <c r="AR119" s="39"/>
      <c r="AS119" s="39"/>
    </row>
    <row r="120" spans="1:4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39"/>
      <c r="AR120" s="39"/>
      <c r="AS120" s="39"/>
    </row>
    <row r="121" spans="1:4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39"/>
      <c r="AR121" s="39"/>
      <c r="AS121" s="39"/>
    </row>
    <row r="122" spans="1:4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39"/>
      <c r="AR122" s="39"/>
      <c r="AS122" s="39"/>
    </row>
    <row r="123" spans="1:4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39"/>
      <c r="AR123" s="39"/>
      <c r="AS123" s="39"/>
    </row>
    <row r="124" spans="1:4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39"/>
      <c r="AR124" s="39"/>
      <c r="AS124" s="39"/>
    </row>
    <row r="125" spans="1:4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39"/>
      <c r="AR125" s="39"/>
      <c r="AS125" s="39"/>
    </row>
    <row r="126" spans="1:4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39"/>
      <c r="AR126" s="39"/>
      <c r="AS126" s="39"/>
    </row>
    <row r="127" spans="1:4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39"/>
      <c r="AR127" s="39"/>
      <c r="AS127" s="39"/>
    </row>
    <row r="128" spans="1:4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39"/>
      <c r="AR128" s="39"/>
      <c r="AS128" s="39"/>
    </row>
    <row r="129" spans="1:4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39"/>
      <c r="AR129" s="39"/>
      <c r="AS129" s="39"/>
    </row>
    <row r="130" spans="1:4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39"/>
      <c r="AR130" s="39"/>
      <c r="AS130" s="39"/>
    </row>
    <row r="131" spans="1:4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39"/>
      <c r="AR131" s="39"/>
      <c r="AS131" s="39"/>
    </row>
    <row r="132" spans="1:4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39"/>
      <c r="AR132" s="39"/>
      <c r="AS132" s="39"/>
    </row>
    <row r="133" spans="1:4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39"/>
      <c r="AR133" s="39"/>
      <c r="AS133" s="39"/>
    </row>
    <row r="134" spans="1:4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39"/>
      <c r="AR134" s="39"/>
      <c r="AS134" s="39"/>
    </row>
    <row r="135" spans="1:4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39"/>
      <c r="AR135" s="39"/>
      <c r="AS135" s="39"/>
    </row>
    <row r="136" spans="1:4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39"/>
      <c r="AR136" s="39"/>
      <c r="AS136" s="39"/>
    </row>
    <row r="137" spans="1:4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39"/>
      <c r="AR137" s="39"/>
      <c r="AS137" s="39"/>
    </row>
    <row r="138" spans="1:4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39"/>
      <c r="AR138" s="39"/>
      <c r="AS138" s="39"/>
    </row>
    <row r="139" spans="1:4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39"/>
      <c r="AR139" s="39"/>
      <c r="AS139" s="39"/>
    </row>
    <row r="140" spans="1:4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39"/>
      <c r="AR140" s="39"/>
      <c r="AS140" s="39"/>
    </row>
    <row r="141" spans="1:4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39"/>
      <c r="AR141" s="39"/>
      <c r="AS141" s="39"/>
    </row>
    <row r="142" spans="1:4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39"/>
      <c r="AR142" s="39"/>
      <c r="AS142" s="39"/>
    </row>
    <row r="143" spans="1:4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39"/>
      <c r="AR143" s="39"/>
      <c r="AS143" s="39"/>
    </row>
    <row r="144" spans="1:4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39"/>
      <c r="AR144" s="39"/>
      <c r="AS144" s="39"/>
    </row>
    <row r="145" spans="1:4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39"/>
      <c r="AR145" s="39"/>
      <c r="AS145" s="39"/>
    </row>
    <row r="146" spans="1:4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39"/>
      <c r="AR146" s="39"/>
      <c r="AS146" s="39"/>
    </row>
    <row r="147" spans="1:4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39"/>
      <c r="AR147" s="39"/>
      <c r="AS147" s="39"/>
    </row>
    <row r="148" spans="1:4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39"/>
      <c r="AR148" s="39"/>
      <c r="AS148" s="39"/>
    </row>
    <row r="149" spans="1:4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39"/>
      <c r="AR149" s="39"/>
      <c r="AS149" s="39"/>
    </row>
    <row r="150" spans="1:4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39"/>
      <c r="AR150" s="39"/>
      <c r="AS150" s="39"/>
    </row>
    <row r="151" spans="1:4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39"/>
      <c r="AR151" s="39"/>
      <c r="AS151" s="39"/>
    </row>
    <row r="152" spans="1:4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39"/>
      <c r="AR152" s="39"/>
      <c r="AS152" s="39"/>
    </row>
    <row r="153" spans="1:4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39"/>
      <c r="AR153" s="39"/>
      <c r="AS153" s="39"/>
    </row>
    <row r="154" spans="1:4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39"/>
      <c r="AR154" s="39"/>
      <c r="AS154" s="39"/>
    </row>
    <row r="155" spans="1:4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39"/>
      <c r="AR155" s="39"/>
      <c r="AS155" s="39"/>
    </row>
    <row r="156" spans="1:4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39"/>
      <c r="AR156" s="39"/>
      <c r="AS156" s="39"/>
    </row>
    <row r="157" spans="1:4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39"/>
      <c r="AR157" s="39"/>
      <c r="AS157" s="39"/>
    </row>
    <row r="158" spans="1:4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39"/>
      <c r="AR158" s="39"/>
      <c r="AS158" s="39"/>
    </row>
    <row r="159" spans="1:4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39"/>
      <c r="AR159" s="39"/>
      <c r="AS159" s="39"/>
    </row>
    <row r="160" spans="1:4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39"/>
      <c r="AR160" s="39"/>
      <c r="AS160" s="39"/>
    </row>
    <row r="161" spans="1:4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39"/>
      <c r="AR161" s="39"/>
      <c r="AS161" s="39"/>
    </row>
    <row r="162" spans="1:4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39"/>
      <c r="AR162" s="39"/>
      <c r="AS162" s="39"/>
    </row>
    <row r="163" spans="1:4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39"/>
      <c r="AR163" s="39"/>
      <c r="AS163" s="39"/>
    </row>
    <row r="164" spans="1:4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39"/>
      <c r="AR164" s="39"/>
      <c r="AS164" s="39"/>
    </row>
    <row r="165" spans="1:4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39"/>
      <c r="AR165" s="39"/>
      <c r="AS165" s="39"/>
    </row>
    <row r="166" spans="1:4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39"/>
      <c r="AR166" s="39"/>
      <c r="AS166" s="39"/>
    </row>
    <row r="167" spans="1:4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39"/>
      <c r="AR167" s="39"/>
      <c r="AS167" s="39"/>
    </row>
    <row r="168" spans="1:4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39"/>
      <c r="AR168" s="39"/>
      <c r="AS168" s="39"/>
    </row>
    <row r="169" spans="1:4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39"/>
      <c r="AR169" s="39"/>
      <c r="AS169" s="39"/>
    </row>
    <row r="170" spans="1:4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39"/>
      <c r="AR170" s="39"/>
      <c r="AS170" s="39"/>
    </row>
    <row r="171" spans="1:4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39"/>
      <c r="AR171" s="39"/>
      <c r="AS171" s="39"/>
    </row>
    <row r="172" spans="1:4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39"/>
      <c r="AR172" s="39"/>
      <c r="AS172" s="39"/>
    </row>
    <row r="173" spans="1:4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39"/>
      <c r="AR173" s="39"/>
      <c r="AS173" s="39"/>
    </row>
    <row r="174" spans="1:4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39"/>
      <c r="AR174" s="39"/>
      <c r="AS174" s="39"/>
    </row>
    <row r="175" spans="1:4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39"/>
      <c r="AR175" s="39"/>
      <c r="AS175" s="39"/>
    </row>
    <row r="176" spans="1:4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39"/>
      <c r="AR176" s="39"/>
      <c r="AS176" s="39"/>
    </row>
    <row r="177" spans="1:4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39"/>
      <c r="AR177" s="39"/>
      <c r="AS177" s="39"/>
    </row>
    <row r="178" spans="1:4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39"/>
      <c r="AR178" s="39"/>
      <c r="AS178" s="39"/>
    </row>
    <row r="179" spans="1:4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39"/>
      <c r="AR179" s="39"/>
      <c r="AS179" s="39"/>
    </row>
    <row r="180" spans="1:4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39"/>
      <c r="AR180" s="39"/>
      <c r="AS180" s="39"/>
    </row>
    <row r="181" spans="1:4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39"/>
      <c r="AR181" s="39"/>
      <c r="AS181" s="39"/>
    </row>
    <row r="182" spans="1:4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39"/>
      <c r="AR182" s="39"/>
      <c r="AS182" s="39"/>
    </row>
    <row r="183" spans="1:4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39"/>
      <c r="AR183" s="39"/>
      <c r="AS183" s="39"/>
    </row>
    <row r="184" spans="1:4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39"/>
      <c r="AR184" s="39"/>
      <c r="AS184" s="39"/>
    </row>
    <row r="185" spans="1:4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39"/>
      <c r="AR185" s="39"/>
      <c r="AS185" s="39"/>
    </row>
    <row r="186" spans="1:4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39"/>
      <c r="AR186" s="39"/>
      <c r="AS186" s="39"/>
    </row>
    <row r="187" spans="1:4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39"/>
      <c r="AR187" s="39"/>
      <c r="AS187" s="39"/>
    </row>
    <row r="188" spans="1:4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39"/>
      <c r="AR188" s="39"/>
      <c r="AS188" s="39"/>
    </row>
    <row r="189" spans="1:4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39"/>
      <c r="AR189" s="39"/>
      <c r="AS189" s="39"/>
    </row>
    <row r="190" spans="1:4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39"/>
      <c r="AR190" s="39"/>
      <c r="AS190" s="39"/>
    </row>
    <row r="191" spans="1:4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39"/>
      <c r="AR191" s="39"/>
      <c r="AS191" s="39"/>
    </row>
    <row r="192" spans="1:4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39"/>
      <c r="AR192" s="39"/>
      <c r="AS192" s="39"/>
    </row>
    <row r="193" spans="1:4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39"/>
      <c r="AR193" s="39"/>
      <c r="AS193" s="39"/>
    </row>
    <row r="194" spans="1:4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39"/>
      <c r="AR194" s="39"/>
      <c r="AS194" s="39"/>
    </row>
    <row r="195" spans="1:4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39"/>
      <c r="AR195" s="39"/>
      <c r="AS195" s="39"/>
    </row>
    <row r="196" spans="1:4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39"/>
      <c r="AR196" s="39"/>
      <c r="AS196" s="39"/>
    </row>
    <row r="197" spans="1:4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39"/>
      <c r="AR197" s="39"/>
      <c r="AS197" s="39"/>
    </row>
    <row r="198" spans="1:4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39"/>
      <c r="AR198" s="39"/>
      <c r="AS198" s="39"/>
    </row>
    <row r="199" spans="1:4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39"/>
      <c r="AR199" s="39"/>
      <c r="AS199" s="39"/>
    </row>
    <row r="200" spans="1:4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39"/>
      <c r="AR200" s="39"/>
      <c r="AS200" s="39"/>
    </row>
    <row r="201" spans="1:4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39"/>
      <c r="AR201" s="39"/>
      <c r="AS201" s="39"/>
    </row>
    <row r="202" spans="1:4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39"/>
      <c r="AR202" s="39"/>
      <c r="AS202" s="39"/>
    </row>
    <row r="203" spans="1:4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39"/>
      <c r="AR203" s="39"/>
      <c r="AS203" s="39"/>
    </row>
    <row r="204" spans="1:4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39"/>
      <c r="AR204" s="39"/>
      <c r="AS204" s="39"/>
    </row>
    <row r="205" spans="1:4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39"/>
      <c r="AR205" s="39"/>
      <c r="AS205" s="39"/>
    </row>
    <row r="206" spans="1:4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39"/>
      <c r="AR206" s="39"/>
      <c r="AS206" s="39"/>
    </row>
    <row r="207" spans="1:4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39"/>
      <c r="AR207" s="39"/>
      <c r="AS207" s="39"/>
    </row>
    <row r="208" spans="1:4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39"/>
      <c r="AR208" s="39"/>
      <c r="AS208" s="39"/>
    </row>
    <row r="209" spans="1:4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39"/>
      <c r="AR209" s="39"/>
      <c r="AS209" s="39"/>
    </row>
    <row r="210" spans="1:4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39"/>
      <c r="AR210" s="39"/>
      <c r="AS210" s="39"/>
    </row>
    <row r="211" spans="1:4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39"/>
      <c r="AR211" s="39"/>
      <c r="AS211" s="39"/>
    </row>
    <row r="212" spans="1:4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39"/>
      <c r="AR212" s="39"/>
      <c r="AS212" s="39"/>
    </row>
    <row r="213" spans="1:4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39"/>
      <c r="AR213" s="39"/>
      <c r="AS213" s="39"/>
    </row>
    <row r="214" spans="1:4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39"/>
      <c r="AR214" s="39"/>
      <c r="AS214" s="39"/>
    </row>
    <row r="215" spans="1:4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39"/>
      <c r="AR215" s="39"/>
      <c r="AS215" s="39"/>
    </row>
    <row r="216" spans="1:4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39"/>
      <c r="AR216" s="39"/>
      <c r="AS216" s="39"/>
    </row>
    <row r="217" spans="1:4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39"/>
      <c r="AR217" s="39"/>
      <c r="AS217" s="39"/>
    </row>
    <row r="218" spans="1:4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39"/>
      <c r="AR218" s="39"/>
      <c r="AS218" s="39"/>
    </row>
    <row r="219" spans="1:4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39"/>
      <c r="AR219" s="39"/>
      <c r="AS219" s="39"/>
    </row>
    <row r="220" spans="1:4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39"/>
      <c r="AR220" s="39"/>
      <c r="AS220" s="39"/>
    </row>
    <row r="221" spans="1:4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39"/>
      <c r="AR221" s="39"/>
      <c r="AS221" s="39"/>
    </row>
    <row r="222" spans="1:4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39"/>
      <c r="AR222" s="39"/>
      <c r="AS222" s="39"/>
    </row>
    <row r="223" spans="1:4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39"/>
      <c r="AR223" s="39"/>
      <c r="AS223" s="39"/>
    </row>
    <row r="224" spans="1:4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39"/>
      <c r="AR224" s="39"/>
      <c r="AS224" s="39"/>
    </row>
    <row r="225" spans="1:4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39"/>
      <c r="AR225" s="39"/>
      <c r="AS225" s="39"/>
    </row>
    <row r="226" spans="1:4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39"/>
      <c r="AR226" s="39"/>
      <c r="AS226" s="39"/>
    </row>
    <row r="227" spans="1:4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39"/>
      <c r="AR227" s="39"/>
      <c r="AS227" s="39"/>
    </row>
    <row r="228" spans="1:4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39"/>
      <c r="AR228" s="39"/>
      <c r="AS228" s="39"/>
    </row>
    <row r="229" spans="1:4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39"/>
      <c r="AR229" s="39"/>
      <c r="AS229" s="39"/>
    </row>
    <row r="230" spans="1:4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39"/>
      <c r="AR230" s="39"/>
      <c r="AS230" s="39"/>
    </row>
    <row r="231" spans="1:4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39"/>
      <c r="AR231" s="39"/>
      <c r="AS231" s="39"/>
    </row>
    <row r="232" spans="1:4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39"/>
      <c r="AR232" s="39"/>
      <c r="AS232" s="39"/>
    </row>
    <row r="233" spans="1:4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39"/>
      <c r="AR233" s="39"/>
      <c r="AS233" s="39"/>
    </row>
    <row r="234" spans="1:4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39"/>
      <c r="AR234" s="39"/>
      <c r="AS234" s="39"/>
    </row>
    <row r="235" spans="1:4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39"/>
      <c r="AR235" s="39"/>
      <c r="AS235" s="39"/>
    </row>
    <row r="236" spans="1:4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39"/>
      <c r="AR236" s="39"/>
      <c r="AS236" s="39"/>
    </row>
    <row r="237" spans="1:4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39"/>
      <c r="AR237" s="39"/>
      <c r="AS237" s="39"/>
    </row>
    <row r="238" spans="1:4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39"/>
      <c r="AR238" s="39"/>
      <c r="AS238" s="39"/>
    </row>
    <row r="239" spans="1:4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39"/>
      <c r="AR239" s="39"/>
      <c r="AS239" s="39"/>
    </row>
    <row r="240" spans="1:4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39"/>
      <c r="AR240" s="39"/>
      <c r="AS240" s="39"/>
    </row>
    <row r="241" spans="1:4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39"/>
      <c r="AR241" s="39"/>
      <c r="AS241" s="39"/>
    </row>
    <row r="242" spans="1:4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39"/>
      <c r="AR242" s="39"/>
      <c r="AS242" s="39"/>
    </row>
    <row r="243" spans="1:4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39"/>
      <c r="AR243" s="39"/>
      <c r="AS243" s="39"/>
    </row>
    <row r="244" spans="1:4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39"/>
      <c r="AR244" s="39"/>
      <c r="AS244" s="39"/>
    </row>
    <row r="245" spans="1:4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39"/>
      <c r="AR245" s="39"/>
      <c r="AS245" s="39"/>
    </row>
    <row r="246" spans="1:4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39"/>
      <c r="AR246" s="39"/>
      <c r="AS246" s="39"/>
    </row>
    <row r="247" spans="1:4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39"/>
      <c r="AR247" s="39"/>
      <c r="AS247" s="39"/>
    </row>
    <row r="248" spans="1:4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39"/>
      <c r="AR248" s="39"/>
      <c r="AS248" s="39"/>
    </row>
    <row r="249" spans="1:4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39"/>
      <c r="AR249" s="39"/>
      <c r="AS249" s="39"/>
    </row>
    <row r="250" spans="1:4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39"/>
      <c r="AR250" s="39"/>
      <c r="AS250" s="39"/>
    </row>
    <row r="251" spans="1:4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39"/>
      <c r="AR251" s="39"/>
      <c r="AS251" s="39"/>
    </row>
    <row r="252" spans="1:4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39"/>
      <c r="AR252" s="39"/>
      <c r="AS252" s="39"/>
    </row>
    <row r="253" spans="1:4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39"/>
      <c r="AR253" s="39"/>
      <c r="AS253" s="39"/>
    </row>
    <row r="254" spans="1:4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39"/>
      <c r="AR254" s="39"/>
      <c r="AS254" s="39"/>
    </row>
    <row r="255" spans="1:4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39"/>
      <c r="AR255" s="39"/>
      <c r="AS255" s="39"/>
    </row>
    <row r="256" spans="1:4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39"/>
      <c r="AR256" s="39"/>
      <c r="AS256" s="39"/>
    </row>
    <row r="257" spans="1:4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39"/>
      <c r="AR257" s="39"/>
      <c r="AS257" s="39"/>
    </row>
    <row r="258" spans="1:4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39"/>
      <c r="AR258" s="39"/>
      <c r="AS258" s="39"/>
    </row>
    <row r="259" spans="1:4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39"/>
      <c r="AR259" s="39"/>
      <c r="AS259" s="39"/>
    </row>
    <row r="260" spans="1:4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39"/>
      <c r="AR260" s="39"/>
      <c r="AS260" s="39"/>
    </row>
    <row r="261" spans="1:4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39"/>
      <c r="AR261" s="39"/>
      <c r="AS261" s="39"/>
    </row>
    <row r="262" spans="1:4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39"/>
      <c r="AR262" s="39"/>
      <c r="AS262" s="39"/>
    </row>
    <row r="263" spans="1:4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39"/>
      <c r="AR263" s="39"/>
      <c r="AS263" s="39"/>
    </row>
    <row r="264" spans="1:4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39"/>
      <c r="AR264" s="39"/>
      <c r="AS264" s="39"/>
    </row>
    <row r="265" spans="1:4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39"/>
      <c r="AR265" s="39"/>
      <c r="AS265" s="39"/>
    </row>
    <row r="266" spans="1:4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39"/>
      <c r="AR266" s="39"/>
      <c r="AS266" s="39"/>
    </row>
    <row r="267" spans="1:4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39"/>
      <c r="AR267" s="39"/>
      <c r="AS267" s="39"/>
    </row>
    <row r="268" spans="1:4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39"/>
      <c r="AR268" s="39"/>
      <c r="AS268" s="39"/>
    </row>
    <row r="269" spans="1:4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39"/>
      <c r="AR269" s="39"/>
      <c r="AS269" s="39"/>
    </row>
    <row r="270" spans="1:4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39"/>
      <c r="AR270" s="39"/>
      <c r="AS270" s="39"/>
    </row>
    <row r="271" spans="1:4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39"/>
      <c r="AR271" s="39"/>
      <c r="AS271" s="39"/>
    </row>
    <row r="272" spans="1:4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39"/>
      <c r="AR272" s="39"/>
      <c r="AS272" s="39"/>
    </row>
    <row r="273" spans="1:4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39"/>
      <c r="AR273" s="39"/>
      <c r="AS273" s="39"/>
    </row>
    <row r="274" spans="1:4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39"/>
      <c r="AR274" s="39"/>
      <c r="AS274" s="39"/>
    </row>
    <row r="275" spans="1:4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39"/>
      <c r="AR275" s="39"/>
      <c r="AS275" s="39"/>
    </row>
    <row r="276" spans="1:4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39"/>
      <c r="AR276" s="39"/>
      <c r="AS276" s="39"/>
    </row>
    <row r="277" spans="1:4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39"/>
      <c r="AR277" s="39"/>
      <c r="AS277" s="39"/>
    </row>
    <row r="278" spans="1:4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39"/>
      <c r="AR278" s="39"/>
      <c r="AS278" s="39"/>
    </row>
    <row r="279" spans="1:4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39"/>
      <c r="AR279" s="39"/>
      <c r="AS279" s="39"/>
    </row>
    <row r="280" spans="1:4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39"/>
      <c r="AR280" s="39"/>
      <c r="AS280" s="39"/>
    </row>
    <row r="281" spans="1:4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39"/>
      <c r="AR281" s="39"/>
      <c r="AS281" s="39"/>
    </row>
    <row r="282" spans="1:4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39"/>
      <c r="AR282" s="39"/>
      <c r="AS282" s="39"/>
    </row>
    <row r="283" spans="1:4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39"/>
      <c r="AR283" s="39"/>
      <c r="AS283" s="39"/>
    </row>
    <row r="284" spans="1:4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39"/>
      <c r="AR284" s="39"/>
      <c r="AS284" s="39"/>
    </row>
    <row r="285" spans="1:4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39"/>
      <c r="AR285" s="39"/>
      <c r="AS285" s="39"/>
    </row>
    <row r="286" spans="1:4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39"/>
      <c r="AR286" s="39"/>
      <c r="AS286" s="39"/>
    </row>
    <row r="287" spans="1:4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39"/>
      <c r="AR287" s="39"/>
      <c r="AS287" s="39"/>
    </row>
    <row r="288" spans="1:4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39"/>
      <c r="AR288" s="39"/>
      <c r="AS288" s="39"/>
    </row>
    <row r="289" spans="1:4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39"/>
      <c r="AR289" s="39"/>
      <c r="AS289" s="39"/>
    </row>
    <row r="290" spans="1:4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39"/>
      <c r="AR290" s="39"/>
      <c r="AS290" s="39"/>
    </row>
    <row r="291" spans="1:4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39"/>
      <c r="AR291" s="39"/>
      <c r="AS291" s="39"/>
    </row>
    <row r="292" spans="1:4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39"/>
      <c r="AR292" s="39"/>
      <c r="AS292" s="39"/>
    </row>
    <row r="293" spans="1:4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39"/>
      <c r="AR293" s="39"/>
      <c r="AS293" s="39"/>
    </row>
    <row r="294" spans="1:4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39"/>
      <c r="AR294" s="39"/>
      <c r="AS294" s="39"/>
    </row>
    <row r="295" spans="1:4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39"/>
      <c r="AR295" s="39"/>
      <c r="AS295" s="39"/>
    </row>
    <row r="296" spans="1:4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39"/>
      <c r="AR296" s="39"/>
      <c r="AS296" s="39"/>
    </row>
    <row r="297" spans="1:4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39"/>
      <c r="AR297" s="39"/>
      <c r="AS297" s="39"/>
    </row>
    <row r="298" spans="1:4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39"/>
      <c r="AR298" s="39"/>
      <c r="AS298" s="39"/>
    </row>
    <row r="299" spans="1:4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39"/>
      <c r="AR299" s="39"/>
      <c r="AS299" s="39"/>
    </row>
    <row r="300" spans="1:4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39"/>
      <c r="AR300" s="39"/>
      <c r="AS300" s="39"/>
    </row>
    <row r="301" spans="1:4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39"/>
      <c r="AR301" s="39"/>
      <c r="AS301" s="39"/>
    </row>
    <row r="302" spans="1:4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39"/>
      <c r="AR302" s="39"/>
      <c r="AS302" s="39"/>
    </row>
    <row r="303" spans="1:4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39"/>
      <c r="AR303" s="39"/>
      <c r="AS303" s="39"/>
    </row>
    <row r="304" spans="1:4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39"/>
      <c r="AR304" s="39"/>
      <c r="AS304" s="39"/>
    </row>
    <row r="305" spans="1:4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39"/>
      <c r="AR305" s="39"/>
      <c r="AS305" s="39"/>
    </row>
    <row r="306" spans="1:4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39"/>
      <c r="AR306" s="39"/>
      <c r="AS306" s="39"/>
    </row>
    <row r="307" spans="1:4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39"/>
      <c r="AR307" s="39"/>
      <c r="AS307" s="39"/>
    </row>
    <row r="308" spans="1:4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39"/>
      <c r="AR308" s="39"/>
      <c r="AS308" s="39"/>
    </row>
    <row r="309" spans="1:4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39"/>
      <c r="AR309" s="39"/>
      <c r="AS309" s="39"/>
    </row>
    <row r="310" spans="1:4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39"/>
      <c r="AR310" s="39"/>
      <c r="AS310" s="39"/>
    </row>
    <row r="311" spans="1:4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39"/>
      <c r="AR311" s="39"/>
      <c r="AS311" s="39"/>
    </row>
    <row r="312" spans="1:4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39"/>
      <c r="AR312" s="39"/>
      <c r="AS312" s="39"/>
    </row>
    <row r="313" spans="1:4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39"/>
      <c r="AR313" s="39"/>
      <c r="AS313" s="39"/>
    </row>
    <row r="314" spans="1:4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39"/>
      <c r="AR314" s="39"/>
      <c r="AS314" s="39"/>
    </row>
    <row r="315" spans="1:4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39"/>
      <c r="AR315" s="39"/>
      <c r="AS315" s="39"/>
    </row>
    <row r="316" spans="1:4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39"/>
      <c r="AR316" s="39"/>
      <c r="AS316" s="39"/>
    </row>
    <row r="317" spans="1:4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39"/>
      <c r="AR317" s="39"/>
      <c r="AS317" s="39"/>
    </row>
    <row r="318" spans="1:4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39"/>
      <c r="AR318" s="39"/>
      <c r="AS318" s="39"/>
    </row>
    <row r="319" spans="1:4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39"/>
      <c r="AR319" s="39"/>
      <c r="AS319" s="39"/>
    </row>
    <row r="320" spans="1:4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39"/>
      <c r="AR320" s="39"/>
      <c r="AS320" s="39"/>
    </row>
    <row r="321" spans="1:4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39"/>
      <c r="AR321" s="39"/>
      <c r="AS321" s="39"/>
    </row>
    <row r="322" spans="1:4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39"/>
      <c r="AR322" s="39"/>
      <c r="AS322" s="39"/>
    </row>
    <row r="323" spans="1:4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39"/>
      <c r="AR323" s="39"/>
      <c r="AS323" s="39"/>
    </row>
    <row r="324" spans="1:4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39"/>
      <c r="AR324" s="39"/>
      <c r="AS324" s="39"/>
    </row>
    <row r="325" spans="1:4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39"/>
      <c r="AR325" s="39"/>
      <c r="AS325" s="39"/>
    </row>
    <row r="326" spans="1:4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39"/>
      <c r="AR326" s="39"/>
      <c r="AS326" s="39"/>
    </row>
    <row r="327" spans="1:4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39"/>
      <c r="AR327" s="39"/>
      <c r="AS327" s="39"/>
    </row>
    <row r="328" spans="1:4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39"/>
      <c r="AR328" s="39"/>
      <c r="AS328" s="39"/>
    </row>
    <row r="329" spans="1:4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39"/>
      <c r="AR329" s="39"/>
      <c r="AS329" s="39"/>
    </row>
    <row r="330" spans="1:4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39"/>
      <c r="AR330" s="39"/>
      <c r="AS330" s="39"/>
    </row>
    <row r="331" spans="1:4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39"/>
      <c r="AR331" s="39"/>
      <c r="AS331" s="39"/>
    </row>
    <row r="332" spans="1:4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39"/>
      <c r="AR332" s="39"/>
      <c r="AS332" s="39"/>
    </row>
    <row r="333" spans="1:4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39"/>
      <c r="AR333" s="39"/>
      <c r="AS333" s="39"/>
    </row>
    <row r="334" spans="1:4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39"/>
      <c r="AR334" s="39"/>
      <c r="AS334" s="39"/>
    </row>
    <row r="335" spans="1:4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39"/>
      <c r="AR335" s="39"/>
      <c r="AS335" s="39"/>
    </row>
    <row r="336" spans="1:4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39"/>
      <c r="AR336" s="39"/>
      <c r="AS336" s="39"/>
    </row>
    <row r="337" spans="1:4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39"/>
      <c r="AR337" s="39"/>
      <c r="AS337" s="39"/>
    </row>
    <row r="338" spans="1:4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39"/>
      <c r="AR338" s="39"/>
      <c r="AS338" s="39"/>
    </row>
    <row r="339" spans="1:4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39"/>
      <c r="AR339" s="39"/>
      <c r="AS339" s="39"/>
    </row>
    <row r="340" spans="1:4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39"/>
      <c r="AR340" s="39"/>
      <c r="AS340" s="39"/>
    </row>
    <row r="341" spans="1:4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39"/>
      <c r="AR341" s="39"/>
      <c r="AS341" s="39"/>
    </row>
    <row r="342" spans="1:4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39"/>
      <c r="AR342" s="39"/>
      <c r="AS342" s="39"/>
    </row>
    <row r="343" spans="1:4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39"/>
      <c r="AR343" s="39"/>
      <c r="AS343" s="39"/>
    </row>
    <row r="344" spans="1:4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39"/>
      <c r="AR344" s="39"/>
      <c r="AS344" s="39"/>
    </row>
    <row r="345" spans="1:4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39"/>
      <c r="AR345" s="39"/>
      <c r="AS345" s="39"/>
    </row>
    <row r="346" spans="1:4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39"/>
      <c r="AR346" s="39"/>
      <c r="AS346" s="39"/>
    </row>
    <row r="347" spans="1:4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39"/>
      <c r="AR347" s="39"/>
      <c r="AS347" s="39"/>
    </row>
    <row r="348" spans="1:4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39"/>
      <c r="AR348" s="39"/>
      <c r="AS348" s="39"/>
    </row>
    <row r="349" spans="1:4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39"/>
      <c r="AR349" s="39"/>
      <c r="AS349" s="39"/>
    </row>
    <row r="350" spans="1:4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39"/>
      <c r="AR350" s="39"/>
      <c r="AS350" s="39"/>
    </row>
    <row r="351" spans="1:4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39"/>
      <c r="AR351" s="39"/>
      <c r="AS351" s="39"/>
    </row>
    <row r="352" spans="1:4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39"/>
      <c r="AR352" s="39"/>
      <c r="AS352" s="39"/>
    </row>
    <row r="353" spans="1:4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39"/>
      <c r="AR353" s="39"/>
      <c r="AS353" s="39"/>
    </row>
    <row r="354" spans="1:4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39"/>
      <c r="AR354" s="39"/>
      <c r="AS354" s="39"/>
    </row>
    <row r="355" spans="1:4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39"/>
      <c r="AR355" s="39"/>
      <c r="AS355" s="39"/>
    </row>
    <row r="356" spans="1:4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39"/>
      <c r="AR356" s="39"/>
      <c r="AS356" s="39"/>
    </row>
    <row r="357" spans="1:4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39"/>
      <c r="AR357" s="39"/>
      <c r="AS357" s="39"/>
    </row>
    <row r="358" spans="1:4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39"/>
      <c r="AR358" s="39"/>
      <c r="AS358" s="39"/>
    </row>
    <row r="359" spans="1:4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39"/>
      <c r="AR359" s="39"/>
      <c r="AS359" s="39"/>
    </row>
    <row r="360" spans="1:4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39"/>
      <c r="AR360" s="39"/>
      <c r="AS360" s="39"/>
    </row>
    <row r="361" spans="1:4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39"/>
      <c r="AR361" s="39"/>
      <c r="AS361" s="39"/>
    </row>
    <row r="362" spans="1:4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39"/>
      <c r="AR362" s="39"/>
      <c r="AS362" s="39"/>
    </row>
    <row r="363" spans="1:4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39"/>
      <c r="AR363" s="39"/>
      <c r="AS363" s="39"/>
    </row>
    <row r="364" spans="1:4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39"/>
      <c r="AR364" s="39"/>
      <c r="AS364" s="39"/>
    </row>
    <row r="365" spans="1:4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39"/>
      <c r="AR365" s="39"/>
      <c r="AS365" s="39"/>
    </row>
    <row r="366" spans="1:4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39"/>
      <c r="AR366" s="39"/>
      <c r="AS366" s="39"/>
    </row>
    <row r="367" spans="1:4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39"/>
      <c r="AR367" s="39"/>
      <c r="AS367" s="39"/>
    </row>
    <row r="368" spans="1:4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39"/>
      <c r="AR368" s="39"/>
      <c r="AS368" s="39"/>
    </row>
    <row r="369" spans="1:4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39"/>
      <c r="AR369" s="39"/>
      <c r="AS369" s="39"/>
    </row>
    <row r="370" spans="1:4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39"/>
      <c r="AR370" s="39"/>
      <c r="AS370" s="39"/>
    </row>
    <row r="371" spans="1:4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39"/>
      <c r="AR371" s="39"/>
      <c r="AS371" s="39"/>
    </row>
    <row r="372" spans="1:4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39"/>
      <c r="AR372" s="39"/>
      <c r="AS372" s="39"/>
    </row>
    <row r="373" spans="1:4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39"/>
      <c r="AR373" s="39"/>
      <c r="AS373" s="39"/>
    </row>
    <row r="374" spans="1:4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39"/>
      <c r="AR374" s="39"/>
      <c r="AS374" s="39"/>
    </row>
    <row r="375" spans="1:4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39"/>
      <c r="AR375" s="39"/>
      <c r="AS375" s="39"/>
    </row>
    <row r="376" spans="1:4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39"/>
      <c r="AR376" s="39"/>
      <c r="AS376" s="39"/>
    </row>
    <row r="377" spans="1:4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39"/>
      <c r="AR377" s="39"/>
      <c r="AS377" s="39"/>
    </row>
    <row r="378" spans="1:4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39"/>
      <c r="AR378" s="39"/>
      <c r="AS378" s="39"/>
    </row>
    <row r="379" spans="1:4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39"/>
      <c r="AR379" s="39"/>
      <c r="AS379" s="39"/>
    </row>
    <row r="380" spans="1:4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39"/>
      <c r="AR380" s="39"/>
      <c r="AS380" s="39"/>
    </row>
    <row r="381" spans="1:4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39"/>
      <c r="AR381" s="39"/>
      <c r="AS381" s="39"/>
    </row>
    <row r="382" spans="1:4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39"/>
      <c r="AR382" s="39"/>
      <c r="AS382" s="39"/>
    </row>
    <row r="383" spans="1:4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39"/>
      <c r="AR383" s="39"/>
      <c r="AS383" s="39"/>
    </row>
    <row r="384" spans="1:4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39"/>
      <c r="AR384" s="39"/>
      <c r="AS384" s="39"/>
    </row>
    <row r="385" spans="1:4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39"/>
      <c r="AR385" s="39"/>
      <c r="AS385" s="39"/>
    </row>
    <row r="386" spans="1:4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39"/>
      <c r="AR386" s="39"/>
      <c r="AS386" s="39"/>
    </row>
    <row r="387" spans="1:4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39"/>
      <c r="AR387" s="39"/>
      <c r="AS387" s="39"/>
    </row>
    <row r="388" spans="1:4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39"/>
      <c r="AR388" s="39"/>
      <c r="AS388" s="39"/>
    </row>
    <row r="389" spans="1:4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39"/>
      <c r="AR389" s="39"/>
      <c r="AS389" s="39"/>
    </row>
    <row r="390" spans="1:4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39"/>
      <c r="AR390" s="39"/>
      <c r="AS390" s="39"/>
    </row>
    <row r="391" spans="1:4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39"/>
      <c r="AR391" s="39"/>
      <c r="AS391" s="39"/>
    </row>
    <row r="392" spans="1:4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39"/>
      <c r="AR392" s="39"/>
      <c r="AS392" s="39"/>
    </row>
    <row r="393" spans="1:4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39"/>
      <c r="AR393" s="39"/>
      <c r="AS393" s="39"/>
    </row>
    <row r="394" spans="1:4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39"/>
      <c r="AR394" s="39"/>
      <c r="AS394" s="39"/>
    </row>
    <row r="395" spans="1:4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39"/>
      <c r="AR395" s="39"/>
      <c r="AS395" s="39"/>
    </row>
    <row r="396" spans="1:4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39"/>
      <c r="AR396" s="39"/>
      <c r="AS396" s="39"/>
    </row>
    <row r="397" spans="1:4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39"/>
      <c r="AR397" s="39"/>
      <c r="AS397" s="39"/>
    </row>
    <row r="398" spans="1:4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39"/>
      <c r="AR398" s="39"/>
      <c r="AS398" s="39"/>
    </row>
    <row r="399" spans="1:4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39"/>
      <c r="AR399" s="39"/>
      <c r="AS399" s="39"/>
    </row>
    <row r="400" spans="1:4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39"/>
      <c r="AR400" s="39"/>
      <c r="AS400" s="39"/>
    </row>
    <row r="401" spans="1:4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39"/>
      <c r="AR401" s="39"/>
      <c r="AS401" s="39"/>
    </row>
    <row r="402" spans="1:4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39"/>
      <c r="AR402" s="39"/>
      <c r="AS402" s="39"/>
    </row>
    <row r="403" spans="1:4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39"/>
      <c r="AR403" s="39"/>
      <c r="AS403" s="39"/>
    </row>
    <row r="404" spans="1:4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39"/>
      <c r="AR404" s="39"/>
      <c r="AS404" s="39"/>
    </row>
    <row r="405" spans="1:4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39"/>
      <c r="AR405" s="39"/>
      <c r="AS405" s="39"/>
    </row>
    <row r="406" spans="1:4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39"/>
      <c r="AR406" s="39"/>
      <c r="AS406" s="39"/>
    </row>
    <row r="407" spans="1:4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39"/>
      <c r="AR407" s="39"/>
      <c r="AS407" s="39"/>
    </row>
    <row r="408" spans="1:4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39"/>
      <c r="AR408" s="39"/>
      <c r="AS408" s="39"/>
    </row>
    <row r="409" spans="1:4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39"/>
      <c r="AR409" s="39"/>
      <c r="AS409" s="39"/>
    </row>
    <row r="410" spans="1:4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39"/>
      <c r="AR410" s="39"/>
      <c r="AS410" s="39"/>
    </row>
    <row r="411" spans="1:4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39"/>
      <c r="AR411" s="39"/>
      <c r="AS411" s="39"/>
    </row>
    <row r="412" spans="1:4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39"/>
      <c r="AR412" s="39"/>
      <c r="AS412" s="39"/>
    </row>
    <row r="413" spans="1:4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39"/>
      <c r="AR413" s="39"/>
      <c r="AS413" s="39"/>
    </row>
    <row r="414" spans="1:4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39"/>
      <c r="AR414" s="39"/>
      <c r="AS414" s="39"/>
    </row>
    <row r="415" spans="1:4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39"/>
      <c r="AR415" s="39"/>
      <c r="AS415" s="39"/>
    </row>
    <row r="416" spans="1:4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39"/>
      <c r="AR416" s="39"/>
      <c r="AS416" s="39"/>
    </row>
    <row r="417" spans="1:4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39"/>
      <c r="AR417" s="39"/>
      <c r="AS417" s="39"/>
    </row>
    <row r="418" spans="1:4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39"/>
      <c r="AR418" s="39"/>
      <c r="AS418" s="39"/>
    </row>
    <row r="419" spans="1:4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39"/>
      <c r="AR419" s="39"/>
      <c r="AS419" s="39"/>
    </row>
    <row r="420" spans="1:4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39"/>
      <c r="AR420" s="39"/>
      <c r="AS420" s="39"/>
    </row>
    <row r="421" spans="1:4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39"/>
      <c r="AR421" s="39"/>
      <c r="AS421" s="39"/>
    </row>
    <row r="422" spans="1:4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39"/>
      <c r="AR422" s="39"/>
      <c r="AS422" s="39"/>
    </row>
    <row r="423" spans="1:4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39"/>
      <c r="AR423" s="39"/>
      <c r="AS423" s="39"/>
    </row>
    <row r="424" spans="1:4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39"/>
      <c r="AR424" s="39"/>
      <c r="AS424" s="39"/>
    </row>
    <row r="425" spans="1:4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39"/>
      <c r="AR425" s="39"/>
      <c r="AS425" s="39"/>
    </row>
    <row r="426" spans="1:4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39"/>
      <c r="AR426" s="39"/>
      <c r="AS426" s="39"/>
    </row>
    <row r="427" spans="1:4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39"/>
      <c r="AR427" s="39"/>
      <c r="AS427" s="39"/>
    </row>
    <row r="428" spans="1:4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39"/>
      <c r="AR428" s="39"/>
      <c r="AS428" s="39"/>
    </row>
    <row r="429" spans="1:4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39"/>
      <c r="AR429" s="39"/>
      <c r="AS429" s="39"/>
    </row>
    <row r="430" spans="1:4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39"/>
      <c r="AR430" s="39"/>
      <c r="AS430" s="39"/>
    </row>
    <row r="431" spans="1:4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39"/>
      <c r="AR431" s="39"/>
      <c r="AS431" s="39"/>
    </row>
    <row r="432" spans="1:4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39"/>
      <c r="AR432" s="39"/>
      <c r="AS432" s="39"/>
    </row>
    <row r="433" spans="1:4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39"/>
      <c r="AR433" s="39"/>
      <c r="AS433" s="39"/>
    </row>
    <row r="434" spans="1:4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39"/>
      <c r="AR434" s="39"/>
      <c r="AS434" s="39"/>
    </row>
    <row r="435" spans="1:4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39"/>
      <c r="AR435" s="39"/>
      <c r="AS435" s="39"/>
    </row>
    <row r="436" spans="1:4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39"/>
      <c r="AR436" s="39"/>
      <c r="AS436" s="39"/>
    </row>
    <row r="437" spans="1:4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39"/>
      <c r="AR437" s="39"/>
      <c r="AS437" s="39"/>
    </row>
    <row r="438" spans="1:4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39"/>
      <c r="AR438" s="39"/>
      <c r="AS438" s="39"/>
    </row>
    <row r="439" spans="1:4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39"/>
      <c r="AR439" s="39"/>
      <c r="AS439" s="39"/>
    </row>
    <row r="440" spans="1:4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39"/>
      <c r="AR440" s="39"/>
      <c r="AS440" s="39"/>
    </row>
    <row r="441" spans="1:4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39"/>
      <c r="AR441" s="39"/>
      <c r="AS441" s="39"/>
    </row>
    <row r="442" spans="1:4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39"/>
      <c r="AR442" s="39"/>
      <c r="AS442" s="39"/>
    </row>
    <row r="443" spans="1:4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39"/>
      <c r="AR443" s="39"/>
      <c r="AS443" s="39"/>
    </row>
    <row r="444" spans="1:4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39"/>
      <c r="AR444" s="39"/>
      <c r="AS444" s="39"/>
    </row>
    <row r="445" spans="1:4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39"/>
      <c r="AR445" s="39"/>
      <c r="AS445" s="39"/>
    </row>
    <row r="446" spans="1:4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39"/>
      <c r="AR446" s="39"/>
      <c r="AS446" s="39"/>
    </row>
    <row r="447" spans="1:4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39"/>
      <c r="AR447" s="39"/>
      <c r="AS447" s="39"/>
    </row>
    <row r="448" spans="1:4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39"/>
      <c r="AR448" s="39"/>
      <c r="AS448" s="39"/>
    </row>
    <row r="449" spans="1:4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39"/>
      <c r="AR449" s="39"/>
      <c r="AS449" s="39"/>
    </row>
    <row r="450" spans="1:4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39"/>
      <c r="AR450" s="39"/>
      <c r="AS450" s="39"/>
    </row>
    <row r="451" spans="1:4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39"/>
      <c r="AR451" s="39"/>
      <c r="AS451" s="39"/>
    </row>
    <row r="452" spans="1:4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39"/>
      <c r="AR452" s="39"/>
      <c r="AS452" s="39"/>
    </row>
    <row r="453" spans="1:4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39"/>
      <c r="AR453" s="39"/>
      <c r="AS453" s="39"/>
    </row>
    <row r="454" spans="1:4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39"/>
      <c r="AR454" s="39"/>
      <c r="AS454" s="39"/>
    </row>
    <row r="455" spans="1:4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39"/>
      <c r="AR455" s="39"/>
      <c r="AS455" s="39"/>
    </row>
    <row r="456" spans="1:4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39"/>
      <c r="AR456" s="39"/>
      <c r="AS456" s="39"/>
    </row>
    <row r="457" spans="1:4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39"/>
      <c r="AR457" s="39"/>
      <c r="AS457" s="39"/>
    </row>
    <row r="458" spans="1:4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39"/>
      <c r="AR458" s="39"/>
      <c r="AS458" s="39"/>
    </row>
    <row r="459" spans="1:4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39"/>
      <c r="AR459" s="39"/>
      <c r="AS459" s="39"/>
    </row>
    <row r="460" spans="1:4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39"/>
      <c r="AR460" s="39"/>
      <c r="AS460" s="39"/>
    </row>
    <row r="461" spans="1:4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39"/>
      <c r="AR461" s="39"/>
      <c r="AS461" s="39"/>
    </row>
    <row r="462" spans="1:4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39"/>
      <c r="AR462" s="39"/>
      <c r="AS462" s="39"/>
    </row>
    <row r="463" spans="1:4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39"/>
      <c r="AR463" s="39"/>
      <c r="AS463" s="39"/>
    </row>
    <row r="464" spans="1:4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39"/>
      <c r="AR464" s="39"/>
      <c r="AS464" s="39"/>
    </row>
    <row r="465" spans="1:4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39"/>
      <c r="AR465" s="39"/>
      <c r="AS465" s="39"/>
    </row>
    <row r="466" spans="1:4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39"/>
      <c r="AR466" s="39"/>
      <c r="AS466" s="39"/>
    </row>
    <row r="467" spans="1:4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39"/>
      <c r="AR467" s="39"/>
      <c r="AS467" s="39"/>
    </row>
    <row r="468" spans="1:4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39"/>
      <c r="AR468" s="39"/>
      <c r="AS468" s="39"/>
    </row>
    <row r="469" spans="1:4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39"/>
      <c r="AR469" s="39"/>
      <c r="AS469" s="39"/>
    </row>
    <row r="470" spans="1:4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39"/>
      <c r="AR470" s="39"/>
      <c r="AS470" s="39"/>
    </row>
    <row r="471" spans="1:4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39"/>
      <c r="AR471" s="39"/>
      <c r="AS471" s="39"/>
    </row>
    <row r="472" spans="1:4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39"/>
      <c r="AR472" s="39"/>
      <c r="AS472" s="39"/>
    </row>
    <row r="473" spans="1:4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39"/>
      <c r="AR473" s="39"/>
      <c r="AS473" s="39"/>
    </row>
    <row r="474" spans="1:4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39"/>
      <c r="AR474" s="39"/>
      <c r="AS474" s="39"/>
    </row>
    <row r="475" spans="1:4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39"/>
      <c r="AR475" s="39"/>
      <c r="AS475" s="39"/>
    </row>
    <row r="476" spans="1:4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39"/>
      <c r="AR476" s="39"/>
      <c r="AS476" s="39"/>
    </row>
    <row r="477" spans="1:4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39"/>
      <c r="AR477" s="39"/>
      <c r="AS477" s="39"/>
    </row>
    <row r="478" spans="1:4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39"/>
      <c r="AR478" s="39"/>
      <c r="AS478" s="39"/>
    </row>
    <row r="479" spans="1:4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39"/>
      <c r="AR479" s="39"/>
      <c r="AS479" s="39"/>
    </row>
    <row r="480" spans="1:4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39"/>
      <c r="AR480" s="39"/>
      <c r="AS480" s="39"/>
    </row>
    <row r="481" spans="1:4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39"/>
      <c r="AR481" s="39"/>
      <c r="AS481" s="39"/>
    </row>
    <row r="482" spans="1:4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39"/>
      <c r="AR482" s="39"/>
      <c r="AS482" s="39"/>
    </row>
    <row r="483" spans="1:4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39"/>
      <c r="AR483" s="39"/>
      <c r="AS483" s="39"/>
    </row>
    <row r="484" spans="1:4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39"/>
      <c r="AR484" s="39"/>
      <c r="AS484" s="39"/>
    </row>
    <row r="485" spans="1:4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39"/>
      <c r="AR485" s="39"/>
      <c r="AS485" s="39"/>
    </row>
    <row r="486" spans="1:4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39"/>
      <c r="AR486" s="39"/>
      <c r="AS486" s="39"/>
    </row>
    <row r="487" spans="1:4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39"/>
      <c r="AR487" s="39"/>
      <c r="AS487" s="39"/>
    </row>
    <row r="488" spans="1:4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39"/>
      <c r="AR488" s="39"/>
      <c r="AS488" s="39"/>
    </row>
    <row r="489" spans="1:4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39"/>
      <c r="AR489" s="39"/>
      <c r="AS489" s="39"/>
    </row>
    <row r="490" spans="1:4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39"/>
      <c r="AR490" s="39"/>
      <c r="AS490" s="39"/>
    </row>
    <row r="491" spans="1:4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39"/>
      <c r="AR491" s="39"/>
      <c r="AS491" s="39"/>
    </row>
    <row r="492" spans="1:4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39"/>
      <c r="AR492" s="39"/>
      <c r="AS492" s="39"/>
    </row>
    <row r="493" spans="1:4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39"/>
      <c r="AR493" s="39"/>
      <c r="AS493" s="39"/>
    </row>
    <row r="494" spans="1:4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39"/>
      <c r="AR494" s="39"/>
      <c r="AS494" s="39"/>
    </row>
    <row r="495" spans="1:4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39"/>
      <c r="AR495" s="39"/>
      <c r="AS495" s="39"/>
    </row>
    <row r="496" spans="1:4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39"/>
      <c r="AR496" s="39"/>
      <c r="AS496" s="39"/>
    </row>
    <row r="497" spans="1:4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39"/>
      <c r="AR497" s="39"/>
      <c r="AS497" s="39"/>
    </row>
    <row r="498" spans="1:4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39"/>
      <c r="AR498" s="39"/>
      <c r="AS498" s="39"/>
    </row>
    <row r="499" spans="1:4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39"/>
      <c r="AR499" s="39"/>
      <c r="AS499" s="39"/>
    </row>
    <row r="500" spans="1:4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39"/>
      <c r="AR500" s="39"/>
      <c r="AS500" s="39"/>
    </row>
    <row r="501" spans="1:4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39"/>
      <c r="AR501" s="39"/>
      <c r="AS501" s="39"/>
    </row>
    <row r="502" spans="1:4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39"/>
      <c r="AR502" s="39"/>
      <c r="AS502" s="39"/>
    </row>
    <row r="503" spans="1:4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39"/>
      <c r="AR503" s="39"/>
      <c r="AS503" s="39"/>
    </row>
    <row r="504" spans="1:4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39"/>
      <c r="AR504" s="39"/>
      <c r="AS504" s="39"/>
    </row>
    <row r="505" spans="1:4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39"/>
      <c r="AR505" s="39"/>
      <c r="AS505" s="39"/>
    </row>
    <row r="506" spans="1:4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39"/>
      <c r="AR506" s="39"/>
      <c r="AS506" s="39"/>
    </row>
    <row r="507" spans="1:4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39"/>
      <c r="AR507" s="39"/>
      <c r="AS507" s="39"/>
    </row>
    <row r="508" spans="1:4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39"/>
      <c r="AR508" s="39"/>
      <c r="AS508" s="39"/>
    </row>
    <row r="509" spans="1:4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39"/>
      <c r="AR509" s="39"/>
      <c r="AS509" s="39"/>
    </row>
    <row r="510" spans="1:4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39"/>
      <c r="AR510" s="39"/>
      <c r="AS510" s="39"/>
    </row>
    <row r="511" spans="1:4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39"/>
      <c r="AR511" s="39"/>
      <c r="AS511" s="39"/>
    </row>
    <row r="512" spans="1:4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39"/>
      <c r="AR512" s="39"/>
      <c r="AS512" s="39"/>
    </row>
    <row r="513" spans="1:4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39"/>
      <c r="AR513" s="39"/>
      <c r="AS513" s="39"/>
    </row>
    <row r="514" spans="1:4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39"/>
      <c r="AR514" s="39"/>
      <c r="AS514" s="39"/>
    </row>
    <row r="515" spans="1:4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39"/>
      <c r="AR515" s="39"/>
      <c r="AS515" s="39"/>
    </row>
    <row r="516" spans="1:4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39"/>
      <c r="AR516" s="39"/>
      <c r="AS516" s="39"/>
    </row>
    <row r="517" spans="1:4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39"/>
      <c r="AR517" s="39"/>
      <c r="AS517" s="39"/>
    </row>
    <row r="518" spans="1:4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39"/>
      <c r="AR518" s="39"/>
      <c r="AS518" s="39"/>
    </row>
    <row r="519" spans="1:4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39"/>
      <c r="AR519" s="39"/>
      <c r="AS519" s="39"/>
    </row>
    <row r="520" spans="1:4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39"/>
      <c r="AR520" s="39"/>
      <c r="AS520" s="39"/>
    </row>
    <row r="521" spans="1:4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39"/>
      <c r="AR521" s="39"/>
      <c r="AS521" s="39"/>
    </row>
    <row r="522" spans="1:4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39"/>
      <c r="AR522" s="39"/>
      <c r="AS522" s="39"/>
    </row>
    <row r="523" spans="1:4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39"/>
      <c r="AR523" s="39"/>
      <c r="AS523" s="39"/>
    </row>
    <row r="524" spans="1:4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39"/>
      <c r="AR524" s="39"/>
      <c r="AS524" s="39"/>
    </row>
    <row r="525" spans="1:4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39"/>
      <c r="AR525" s="39"/>
      <c r="AS525" s="39"/>
    </row>
    <row r="526" spans="1:4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39"/>
      <c r="AR526" s="39"/>
      <c r="AS526" s="39"/>
    </row>
    <row r="527" spans="1:4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39"/>
      <c r="AR527" s="39"/>
      <c r="AS527" s="39"/>
    </row>
    <row r="528" spans="1:4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39"/>
      <c r="AR528" s="39"/>
      <c r="AS528" s="39"/>
    </row>
    <row r="529" spans="1:4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39"/>
      <c r="AR529" s="39"/>
      <c r="AS529" s="39"/>
    </row>
    <row r="530" spans="1:4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39"/>
      <c r="AR530" s="39"/>
      <c r="AS530" s="39"/>
    </row>
    <row r="531" spans="1:4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39"/>
      <c r="AR531" s="39"/>
      <c r="AS531" s="39"/>
    </row>
    <row r="532" spans="1:4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39"/>
      <c r="AR532" s="39"/>
      <c r="AS532" s="39"/>
    </row>
    <row r="533" spans="1:4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39"/>
      <c r="AR533" s="39"/>
      <c r="AS533" s="39"/>
    </row>
    <row r="534" spans="1:4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39"/>
      <c r="AR534" s="39"/>
      <c r="AS534" s="39"/>
    </row>
    <row r="535" spans="1:4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39"/>
      <c r="AR535" s="39"/>
      <c r="AS535" s="39"/>
    </row>
    <row r="536" spans="1:4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39"/>
      <c r="AR536" s="39"/>
      <c r="AS536" s="39"/>
    </row>
    <row r="537" spans="1:4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39"/>
      <c r="AR537" s="39"/>
      <c r="AS537" s="39"/>
    </row>
    <row r="538" spans="1:4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39"/>
      <c r="AR538" s="39"/>
      <c r="AS538" s="39"/>
    </row>
    <row r="539" spans="1:4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39"/>
      <c r="AR539" s="39"/>
      <c r="AS539" s="39"/>
    </row>
    <row r="540" spans="1:4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39"/>
      <c r="AR540" s="39"/>
      <c r="AS540" s="39"/>
    </row>
    <row r="541" spans="1:4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39"/>
      <c r="AR541" s="39"/>
      <c r="AS541" s="39"/>
    </row>
    <row r="542" spans="1:4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39"/>
      <c r="AR542" s="39"/>
      <c r="AS542" s="39"/>
    </row>
    <row r="543" spans="1:4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39"/>
      <c r="AR543" s="39"/>
      <c r="AS543" s="39"/>
    </row>
    <row r="544" spans="1:4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39"/>
      <c r="AR544" s="39"/>
      <c r="AS544" s="39"/>
    </row>
    <row r="545" spans="1:4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39"/>
      <c r="AR545" s="39"/>
      <c r="AS545" s="39"/>
    </row>
    <row r="546" spans="1:4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39"/>
      <c r="AR546" s="39"/>
      <c r="AS546" s="39"/>
    </row>
    <row r="547" spans="1:4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39"/>
      <c r="AR547" s="39"/>
      <c r="AS547" s="39"/>
    </row>
    <row r="548" spans="1:4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39"/>
      <c r="AR548" s="39"/>
      <c r="AS548" s="39"/>
    </row>
    <row r="549" spans="1:4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39"/>
      <c r="AR549" s="39"/>
      <c r="AS549" s="39"/>
    </row>
    <row r="550" spans="1:4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39"/>
      <c r="AR550" s="39"/>
      <c r="AS550" s="39"/>
    </row>
    <row r="551" spans="1:4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39"/>
      <c r="AR551" s="39"/>
      <c r="AS551" s="39"/>
    </row>
    <row r="552" spans="1:4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39"/>
      <c r="AR552" s="39"/>
      <c r="AS552" s="39"/>
    </row>
    <row r="553" spans="1:4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39"/>
      <c r="AR553" s="39"/>
      <c r="AS553" s="39"/>
    </row>
    <row r="554" spans="1:4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39"/>
      <c r="AR554" s="39"/>
      <c r="AS554" s="39"/>
    </row>
    <row r="555" spans="1:4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39"/>
      <c r="AR555" s="39"/>
      <c r="AS555" s="39"/>
    </row>
    <row r="556" spans="1:4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39"/>
      <c r="AR556" s="39"/>
      <c r="AS556" s="39"/>
    </row>
    <row r="557" spans="1:4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39"/>
      <c r="AR557" s="39"/>
      <c r="AS557" s="39"/>
    </row>
    <row r="558" spans="1:4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39"/>
      <c r="AR558" s="39"/>
      <c r="AS558" s="39"/>
    </row>
    <row r="559" spans="1:4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39"/>
      <c r="AR559" s="39"/>
      <c r="AS559" s="39"/>
    </row>
    <row r="560" spans="1:4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39"/>
      <c r="AR560" s="39"/>
      <c r="AS560" s="39"/>
    </row>
    <row r="561" spans="1:4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39"/>
      <c r="AR561" s="39"/>
      <c r="AS561" s="39"/>
    </row>
    <row r="562" spans="1:4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39"/>
      <c r="AR562" s="39"/>
      <c r="AS562" s="39"/>
    </row>
    <row r="563" spans="1:4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39"/>
      <c r="AR563" s="39"/>
      <c r="AS563" s="39"/>
    </row>
    <row r="564" spans="1:4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39"/>
      <c r="AR564" s="39"/>
      <c r="AS564" s="39"/>
    </row>
    <row r="565" spans="1:4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39"/>
      <c r="AR565" s="39"/>
      <c r="AS565" s="39"/>
    </row>
    <row r="566" spans="1:4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39"/>
      <c r="AR566" s="39"/>
      <c r="AS566" s="39"/>
    </row>
    <row r="567" spans="1:4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39"/>
      <c r="AR567" s="39"/>
      <c r="AS567" s="39"/>
    </row>
    <row r="568" spans="1:4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39"/>
      <c r="AR568" s="39"/>
      <c r="AS568" s="39"/>
    </row>
    <row r="569" spans="1:4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39"/>
      <c r="AR569" s="39"/>
      <c r="AS569" s="39"/>
    </row>
    <row r="570" spans="1:4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39"/>
      <c r="AR570" s="39"/>
      <c r="AS570" s="39"/>
    </row>
    <row r="571" spans="1:4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39"/>
      <c r="AR571" s="39"/>
      <c r="AS571" s="39"/>
    </row>
    <row r="572" spans="1:4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39"/>
      <c r="AR572" s="39"/>
      <c r="AS572" s="39"/>
    </row>
    <row r="573" spans="1:4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39"/>
      <c r="AR573" s="39"/>
      <c r="AS573" s="39"/>
    </row>
    <row r="574" spans="1:4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39"/>
      <c r="AR574" s="39"/>
      <c r="AS574" s="39"/>
    </row>
    <row r="575" spans="1:4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39"/>
      <c r="AR575" s="39"/>
      <c r="AS575" s="39"/>
    </row>
    <row r="576" spans="1:4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39"/>
      <c r="AR576" s="39"/>
      <c r="AS576" s="39"/>
    </row>
    <row r="577" spans="1:4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39"/>
      <c r="AR577" s="39"/>
      <c r="AS577" s="39"/>
    </row>
    <row r="578" spans="1:4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39"/>
      <c r="AR578" s="39"/>
      <c r="AS578" s="39"/>
    </row>
    <row r="579" spans="1:4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39"/>
      <c r="AR579" s="39"/>
      <c r="AS579" s="39"/>
    </row>
    <row r="580" spans="1:4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39"/>
      <c r="AR580" s="39"/>
      <c r="AS580" s="39"/>
    </row>
    <row r="581" spans="1:4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39"/>
      <c r="AR581" s="39"/>
      <c r="AS581" s="39"/>
    </row>
    <row r="582" spans="1:4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39"/>
      <c r="AR582" s="39"/>
      <c r="AS582" s="39"/>
    </row>
    <row r="583" spans="1:4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39"/>
      <c r="AR583" s="39"/>
      <c r="AS583" s="39"/>
    </row>
    <row r="584" spans="1:4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39"/>
      <c r="AR584" s="39"/>
      <c r="AS584" s="39"/>
    </row>
    <row r="585" spans="1:4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39"/>
      <c r="AR585" s="39"/>
      <c r="AS585" s="39"/>
    </row>
    <row r="586" spans="1:4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39"/>
      <c r="AR586" s="39"/>
      <c r="AS586" s="39"/>
    </row>
    <row r="587" spans="1:4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39"/>
      <c r="AR587" s="39"/>
      <c r="AS587" s="39"/>
    </row>
    <row r="588" spans="1:4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39"/>
      <c r="AR588" s="39"/>
      <c r="AS588" s="39"/>
    </row>
    <row r="589" spans="1:4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39"/>
      <c r="AR589" s="39"/>
      <c r="AS589" s="39"/>
    </row>
    <row r="590" spans="1:4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39"/>
      <c r="AR590" s="39"/>
      <c r="AS590" s="39"/>
    </row>
    <row r="591" spans="1:4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39"/>
      <c r="AR591" s="39"/>
      <c r="AS591" s="39"/>
    </row>
    <row r="592" spans="1:4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39"/>
      <c r="AR592" s="39"/>
      <c r="AS592" s="39"/>
    </row>
    <row r="593" spans="1:4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39"/>
      <c r="AR593" s="39"/>
      <c r="AS593" s="39"/>
    </row>
    <row r="594" spans="1:4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39"/>
      <c r="AR594" s="39"/>
      <c r="AS594" s="39"/>
    </row>
    <row r="595" spans="1:4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39"/>
      <c r="AR595" s="39"/>
      <c r="AS595" s="39"/>
    </row>
    <row r="596" spans="1:4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39"/>
      <c r="AR596" s="39"/>
      <c r="AS596" s="39"/>
    </row>
    <row r="597" spans="1:4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39"/>
      <c r="AR597" s="39"/>
      <c r="AS597" s="39"/>
    </row>
    <row r="598" spans="1:4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39"/>
      <c r="AR598" s="39"/>
      <c r="AS598" s="39"/>
    </row>
    <row r="599" spans="1:4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39"/>
      <c r="AR599" s="39"/>
      <c r="AS599" s="39"/>
    </row>
    <row r="600" spans="1:4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39"/>
      <c r="AR600" s="39"/>
      <c r="AS600" s="39"/>
    </row>
    <row r="601" spans="1:4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39"/>
      <c r="AR601" s="39"/>
      <c r="AS601" s="39"/>
    </row>
    <row r="602" spans="1:4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39"/>
      <c r="AR602" s="39"/>
      <c r="AS602" s="39"/>
    </row>
    <row r="603" spans="1:4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39"/>
      <c r="AR603" s="39"/>
      <c r="AS603" s="39"/>
    </row>
    <row r="604" spans="1:4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39"/>
      <c r="AR604" s="39"/>
      <c r="AS604" s="39"/>
    </row>
    <row r="605" spans="1:4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39"/>
      <c r="AR605" s="39"/>
      <c r="AS605" s="39"/>
    </row>
    <row r="606" spans="1:4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39"/>
      <c r="AR606" s="39"/>
      <c r="AS606" s="39"/>
    </row>
    <row r="607" spans="1:4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39"/>
      <c r="AR607" s="39"/>
      <c r="AS607" s="39"/>
    </row>
    <row r="608" spans="1:4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39"/>
      <c r="AR608" s="39"/>
      <c r="AS608" s="39"/>
    </row>
    <row r="609" spans="1:4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39"/>
      <c r="AR609" s="39"/>
      <c r="AS609" s="39"/>
    </row>
    <row r="610" spans="1:4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39"/>
      <c r="AR610" s="39"/>
      <c r="AS610" s="39"/>
    </row>
    <row r="611" spans="1:4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39"/>
      <c r="AR611" s="39"/>
      <c r="AS611" s="39"/>
    </row>
    <row r="612" spans="1:4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39"/>
      <c r="AR612" s="39"/>
      <c r="AS612" s="39"/>
    </row>
    <row r="613" spans="1:4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39"/>
      <c r="AR613" s="39"/>
      <c r="AS613" s="39"/>
    </row>
    <row r="614" spans="1:4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39"/>
      <c r="AR614" s="39"/>
      <c r="AS614" s="39"/>
    </row>
    <row r="615" spans="1:4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39"/>
      <c r="AR615" s="39"/>
      <c r="AS615" s="39"/>
    </row>
    <row r="616" spans="1:4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39"/>
      <c r="AR616" s="39"/>
      <c r="AS616" s="39"/>
    </row>
    <row r="617" spans="1:4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39"/>
      <c r="AR617" s="39"/>
      <c r="AS617" s="39"/>
    </row>
    <row r="618" spans="1:4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39"/>
      <c r="AR618" s="39"/>
      <c r="AS618" s="39"/>
    </row>
    <row r="619" spans="1:4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39"/>
      <c r="AR619" s="39"/>
      <c r="AS619" s="39"/>
    </row>
    <row r="620" spans="1:4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39"/>
      <c r="AR620" s="39"/>
      <c r="AS620" s="39"/>
    </row>
    <row r="621" spans="1:4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39"/>
      <c r="AR621" s="39"/>
      <c r="AS621" s="39"/>
    </row>
    <row r="622" spans="1:4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39"/>
      <c r="AR622" s="39"/>
      <c r="AS622" s="39"/>
    </row>
    <row r="623" spans="1:4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39"/>
      <c r="AR623" s="39"/>
      <c r="AS623" s="39"/>
    </row>
    <row r="624" spans="1:4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39"/>
      <c r="AR624" s="39"/>
      <c r="AS624" s="39"/>
    </row>
    <row r="625" spans="1:4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39"/>
      <c r="AR625" s="39"/>
      <c r="AS625" s="39"/>
    </row>
    <row r="626" spans="1:4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39"/>
      <c r="AR626" s="39"/>
      <c r="AS626" s="39"/>
    </row>
    <row r="627" spans="1:4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39"/>
      <c r="AR627" s="39"/>
      <c r="AS627" s="39"/>
    </row>
    <row r="628" spans="1:4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39"/>
      <c r="AR628" s="39"/>
      <c r="AS628" s="39"/>
    </row>
    <row r="629" spans="1:4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39"/>
      <c r="AR629" s="39"/>
      <c r="AS629" s="39"/>
    </row>
    <row r="630" spans="1:4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39"/>
      <c r="AR630" s="39"/>
      <c r="AS630" s="39"/>
    </row>
    <row r="631" spans="1:4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39"/>
      <c r="AR631" s="39"/>
      <c r="AS631" s="39"/>
    </row>
    <row r="632" spans="1:4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39"/>
      <c r="AR632" s="39"/>
      <c r="AS632" s="39"/>
    </row>
    <row r="633" spans="1:4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39"/>
      <c r="AR633" s="39"/>
      <c r="AS633" s="39"/>
    </row>
    <row r="634" spans="1:4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39"/>
      <c r="AR634" s="39"/>
      <c r="AS634" s="39"/>
    </row>
    <row r="635" spans="1:4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39"/>
      <c r="AR635" s="39"/>
      <c r="AS635" s="39"/>
    </row>
    <row r="636" spans="1:4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39"/>
      <c r="AR636" s="39"/>
      <c r="AS636" s="39"/>
    </row>
    <row r="637" spans="1:4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39"/>
      <c r="AR637" s="39"/>
      <c r="AS637" s="39"/>
    </row>
    <row r="638" spans="1:4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39"/>
      <c r="AR638" s="39"/>
      <c r="AS638" s="39"/>
    </row>
    <row r="639" spans="1:4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39"/>
      <c r="AR639" s="39"/>
      <c r="AS639" s="39"/>
    </row>
    <row r="640" spans="1:4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39"/>
      <c r="AR640" s="39"/>
      <c r="AS640" s="39"/>
    </row>
    <row r="641" spans="1:4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39"/>
      <c r="AR641" s="39"/>
      <c r="AS641" s="39"/>
    </row>
    <row r="642" spans="1:4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39"/>
      <c r="AR642" s="39"/>
      <c r="AS642" s="39"/>
    </row>
    <row r="643" spans="1:4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39"/>
      <c r="AR643" s="39"/>
      <c r="AS643" s="39"/>
    </row>
    <row r="644" spans="1:4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39"/>
      <c r="AR644" s="39"/>
      <c r="AS644" s="39"/>
    </row>
    <row r="645" spans="1:4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39"/>
      <c r="AR645" s="39"/>
      <c r="AS645" s="39"/>
    </row>
    <row r="646" spans="1:4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39"/>
      <c r="AR646" s="39"/>
      <c r="AS646" s="39"/>
    </row>
    <row r="647" spans="1:4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39"/>
      <c r="AR647" s="39"/>
      <c r="AS647" s="39"/>
    </row>
    <row r="648" spans="1:4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39"/>
      <c r="AR648" s="39"/>
      <c r="AS648" s="39"/>
    </row>
    <row r="649" spans="1:4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39"/>
      <c r="AR649" s="39"/>
      <c r="AS649" s="39"/>
    </row>
    <row r="650" spans="1:4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39"/>
      <c r="AR650" s="39"/>
      <c r="AS650" s="39"/>
    </row>
    <row r="651" spans="1:4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39"/>
      <c r="AR651" s="39"/>
      <c r="AS651" s="39"/>
    </row>
    <row r="652" spans="1:4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39"/>
      <c r="AR652" s="39"/>
      <c r="AS652" s="39"/>
    </row>
    <row r="653" spans="1:4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39"/>
      <c r="AR653" s="39"/>
      <c r="AS653" s="39"/>
    </row>
    <row r="654" spans="1:4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39"/>
      <c r="AR654" s="39"/>
      <c r="AS654" s="39"/>
    </row>
    <row r="655" spans="1:4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39"/>
      <c r="AR655" s="39"/>
      <c r="AS655" s="39"/>
    </row>
    <row r="656" spans="1:4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39"/>
      <c r="AR656" s="39"/>
      <c r="AS656" s="39"/>
    </row>
    <row r="657" spans="1:4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39"/>
      <c r="AR657" s="39"/>
      <c r="AS657" s="39"/>
    </row>
    <row r="658" spans="1:4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39"/>
      <c r="AR658" s="39"/>
      <c r="AS658" s="39"/>
    </row>
    <row r="659" spans="1:4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39"/>
      <c r="AR659" s="39"/>
      <c r="AS659" s="39"/>
    </row>
    <row r="660" spans="1:4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39"/>
      <c r="AR660" s="39"/>
      <c r="AS660" s="39"/>
    </row>
    <row r="661" spans="1:4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39"/>
      <c r="AR661" s="39"/>
      <c r="AS661" s="39"/>
    </row>
    <row r="662" spans="1:4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39"/>
      <c r="AR662" s="39"/>
      <c r="AS662" s="39"/>
    </row>
    <row r="663" spans="1:4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39"/>
      <c r="AR663" s="39"/>
      <c r="AS663" s="39"/>
    </row>
    <row r="664" spans="1:4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39"/>
      <c r="AR664" s="39"/>
      <c r="AS664" s="39"/>
    </row>
    <row r="665" spans="1:4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39"/>
      <c r="AR665" s="39"/>
      <c r="AS665" s="39"/>
    </row>
    <row r="666" spans="1:4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39"/>
      <c r="AR666" s="39"/>
      <c r="AS666" s="39"/>
    </row>
    <row r="667" spans="1:4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39"/>
      <c r="AR667" s="39"/>
      <c r="AS667" s="39"/>
    </row>
    <row r="668" spans="1:4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39"/>
      <c r="AR668" s="39"/>
      <c r="AS668" s="39"/>
    </row>
    <row r="669" spans="1:4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39"/>
      <c r="AR669" s="39"/>
      <c r="AS669" s="39"/>
    </row>
    <row r="670" spans="1:4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39"/>
      <c r="AR670" s="39"/>
      <c r="AS670" s="39"/>
    </row>
    <row r="671" spans="1:4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39"/>
      <c r="AR671" s="39"/>
      <c r="AS671" s="39"/>
    </row>
    <row r="672" spans="1:4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39"/>
      <c r="AR672" s="39"/>
      <c r="AS672" s="39"/>
    </row>
    <row r="673" spans="1:4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39"/>
      <c r="AR673" s="39"/>
      <c r="AS673" s="39"/>
    </row>
    <row r="674" spans="1:4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39"/>
      <c r="AR674" s="39"/>
      <c r="AS674" s="39"/>
    </row>
    <row r="675" spans="1:4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39"/>
      <c r="AR675" s="39"/>
      <c r="AS675" s="39"/>
    </row>
    <row r="676" spans="1:4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39"/>
      <c r="AR676" s="39"/>
      <c r="AS676" s="39"/>
    </row>
    <row r="677" spans="1:4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39"/>
      <c r="AR677" s="39"/>
      <c r="AS677" s="39"/>
    </row>
    <row r="678" spans="1:4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39"/>
      <c r="AR678" s="39"/>
      <c r="AS678" s="39"/>
    </row>
    <row r="679" spans="1:4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39"/>
      <c r="AR679" s="39"/>
      <c r="AS679" s="39"/>
    </row>
    <row r="680" spans="1:4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39"/>
      <c r="AR680" s="39"/>
      <c r="AS680" s="39"/>
    </row>
    <row r="681" spans="1:4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39"/>
      <c r="AR681" s="39"/>
      <c r="AS681" s="39"/>
    </row>
    <row r="682" spans="1:4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39"/>
      <c r="AR682" s="39"/>
      <c r="AS682" s="39"/>
    </row>
    <row r="683" spans="1:4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39"/>
      <c r="AR683" s="39"/>
      <c r="AS683" s="39"/>
    </row>
    <row r="684" spans="1:4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39"/>
      <c r="AR684" s="39"/>
      <c r="AS684" s="39"/>
    </row>
    <row r="685" spans="1:4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39"/>
      <c r="AR685" s="39"/>
      <c r="AS685" s="39"/>
    </row>
    <row r="686" spans="1:4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39"/>
      <c r="AR686" s="39"/>
      <c r="AS686" s="39"/>
    </row>
    <row r="687" spans="1:4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39"/>
      <c r="AR687" s="39"/>
      <c r="AS687" s="39"/>
    </row>
    <row r="688" spans="1:4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39"/>
      <c r="AR688" s="39"/>
      <c r="AS688" s="39"/>
    </row>
    <row r="689" spans="1:4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39"/>
      <c r="AR689" s="39"/>
      <c r="AS689" s="39"/>
    </row>
    <row r="690" spans="1:4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39"/>
      <c r="AR690" s="39"/>
      <c r="AS690" s="39"/>
    </row>
    <row r="691" spans="1:4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39"/>
      <c r="AR691" s="39"/>
      <c r="AS691" s="39"/>
    </row>
    <row r="692" spans="1:4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39"/>
      <c r="AR692" s="39"/>
      <c r="AS692" s="39"/>
    </row>
    <row r="693" spans="1:4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39"/>
      <c r="AR693" s="39"/>
      <c r="AS693" s="39"/>
    </row>
    <row r="694" spans="1:4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39"/>
      <c r="AR694" s="39"/>
      <c r="AS694" s="39"/>
    </row>
    <row r="695" spans="1:4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39"/>
      <c r="AR695" s="39"/>
      <c r="AS695" s="39"/>
    </row>
    <row r="696" spans="1:4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39"/>
      <c r="AR696" s="39"/>
      <c r="AS696" s="39"/>
    </row>
    <row r="697" spans="1:4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39"/>
      <c r="AR697" s="39"/>
      <c r="AS697" s="39"/>
    </row>
    <row r="698" spans="1:4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39"/>
      <c r="AR698" s="39"/>
      <c r="AS698" s="39"/>
    </row>
    <row r="699" spans="1:4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39"/>
      <c r="AR699" s="39"/>
      <c r="AS699" s="39"/>
    </row>
    <row r="700" spans="1:4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39"/>
      <c r="AR700" s="39"/>
      <c r="AS700" s="39"/>
    </row>
    <row r="701" spans="1:4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39"/>
      <c r="AR701" s="39"/>
      <c r="AS701" s="39"/>
    </row>
    <row r="702" spans="1:4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39"/>
      <c r="AR702" s="39"/>
      <c r="AS702" s="39"/>
    </row>
    <row r="703" spans="1:4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39"/>
      <c r="AR703" s="39"/>
      <c r="AS703" s="39"/>
    </row>
    <row r="704" spans="1:4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39"/>
      <c r="AR704" s="39"/>
      <c r="AS704" s="39"/>
    </row>
    <row r="705" spans="1:4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39"/>
      <c r="AR705" s="39"/>
      <c r="AS705" s="39"/>
    </row>
    <row r="706" spans="1:4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39"/>
      <c r="AR706" s="39"/>
      <c r="AS706" s="39"/>
    </row>
    <row r="707" spans="1:4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39"/>
      <c r="AR707" s="39"/>
      <c r="AS707" s="39"/>
    </row>
    <row r="708" spans="1:4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39"/>
      <c r="AR708" s="39"/>
      <c r="AS708" s="39"/>
    </row>
    <row r="709" spans="1:4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39"/>
      <c r="AR709" s="39"/>
      <c r="AS709" s="39"/>
    </row>
    <row r="710" spans="1:4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39"/>
      <c r="AR710" s="39"/>
      <c r="AS710" s="39"/>
    </row>
    <row r="711" spans="1:4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39"/>
      <c r="AR711" s="39"/>
      <c r="AS711" s="39"/>
    </row>
    <row r="712" spans="1:4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39"/>
      <c r="AR712" s="39"/>
      <c r="AS712" s="39"/>
    </row>
    <row r="713" spans="1:4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39"/>
      <c r="AR713" s="39"/>
      <c r="AS713" s="39"/>
    </row>
    <row r="714" spans="1:4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39"/>
      <c r="AR714" s="39"/>
      <c r="AS714" s="39"/>
    </row>
    <row r="715" spans="1:4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39"/>
      <c r="AR715" s="39"/>
      <c r="AS715" s="39"/>
    </row>
    <row r="716" spans="1:4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39"/>
      <c r="AR716" s="39"/>
      <c r="AS716" s="39"/>
    </row>
    <row r="717" spans="1:4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39"/>
      <c r="AR717" s="39"/>
      <c r="AS717" s="39"/>
    </row>
    <row r="718" spans="1:4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39"/>
      <c r="AR718" s="39"/>
      <c r="AS718" s="39"/>
    </row>
    <row r="719" spans="1:4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39"/>
      <c r="AR719" s="39"/>
      <c r="AS719" s="39"/>
    </row>
    <row r="720" spans="1:4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39"/>
      <c r="AR720" s="39"/>
      <c r="AS720" s="39"/>
    </row>
    <row r="721" spans="1:4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39"/>
      <c r="AR721" s="39"/>
      <c r="AS721" s="39"/>
    </row>
    <row r="722" spans="1:4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39"/>
      <c r="AR722" s="39"/>
      <c r="AS722" s="39"/>
    </row>
    <row r="723" spans="1:4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39"/>
      <c r="AR723" s="39"/>
      <c r="AS723" s="39"/>
    </row>
    <row r="724" spans="1:4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39"/>
      <c r="AR724" s="39"/>
      <c r="AS724" s="39"/>
    </row>
    <row r="725" spans="1:4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39"/>
      <c r="AR725" s="39"/>
      <c r="AS725" s="39"/>
    </row>
    <row r="726" spans="1:4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39"/>
      <c r="AR726" s="39"/>
      <c r="AS726" s="39"/>
    </row>
    <row r="727" spans="1:4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39"/>
      <c r="AR727" s="39"/>
      <c r="AS727" s="39"/>
    </row>
    <row r="728" spans="1:4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39"/>
      <c r="AR728" s="39"/>
      <c r="AS728" s="39"/>
    </row>
    <row r="729" spans="1:4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39"/>
      <c r="AR729" s="39"/>
      <c r="AS729" s="39"/>
    </row>
    <row r="730" spans="1:4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39"/>
      <c r="AR730" s="39"/>
      <c r="AS730" s="39"/>
    </row>
    <row r="731" spans="1:4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39"/>
      <c r="AR731" s="39"/>
      <c r="AS731" s="39"/>
    </row>
    <row r="732" spans="1:4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39"/>
      <c r="AR732" s="39"/>
      <c r="AS732" s="39"/>
    </row>
    <row r="733" spans="1:4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39"/>
      <c r="AR733" s="39"/>
      <c r="AS733" s="39"/>
    </row>
    <row r="734" spans="1:4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39"/>
      <c r="AR734" s="39"/>
      <c r="AS734" s="39"/>
    </row>
    <row r="735" spans="1:4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39"/>
      <c r="AR735" s="39"/>
      <c r="AS735" s="39"/>
    </row>
    <row r="736" spans="1:4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39"/>
      <c r="AR736" s="39"/>
      <c r="AS736" s="39"/>
    </row>
    <row r="737" spans="1:4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39"/>
      <c r="AR737" s="39"/>
      <c r="AS737" s="39"/>
    </row>
    <row r="738" spans="1:4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39"/>
      <c r="AR738" s="39"/>
      <c r="AS738" s="39"/>
    </row>
    <row r="739" spans="1:4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39"/>
      <c r="AR739" s="39"/>
      <c r="AS739" s="39"/>
    </row>
    <row r="740" spans="1:4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39"/>
      <c r="AR740" s="39"/>
      <c r="AS740" s="39"/>
    </row>
    <row r="741" spans="1:4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39"/>
      <c r="AR741" s="39"/>
      <c r="AS741" s="39"/>
    </row>
    <row r="742" spans="1:4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39"/>
      <c r="AR742" s="39"/>
      <c r="AS742" s="39"/>
    </row>
    <row r="743" spans="1:4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39"/>
      <c r="AR743" s="39"/>
      <c r="AS743" s="39"/>
    </row>
    <row r="744" spans="1:4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39"/>
      <c r="AR744" s="39"/>
      <c r="AS744" s="39"/>
    </row>
    <row r="745" spans="1:4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39"/>
      <c r="AR745" s="39"/>
      <c r="AS745" s="39"/>
    </row>
    <row r="746" spans="1:4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39"/>
      <c r="AR746" s="39"/>
      <c r="AS746" s="39"/>
    </row>
    <row r="747" spans="1:4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39"/>
      <c r="AR747" s="39"/>
      <c r="AS747" s="39"/>
    </row>
    <row r="748" spans="1:4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39"/>
      <c r="AR748" s="39"/>
      <c r="AS748" s="39"/>
    </row>
    <row r="749" spans="1:4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39"/>
      <c r="AR749" s="39"/>
      <c r="AS749" s="39"/>
    </row>
    <row r="750" spans="1:4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39"/>
      <c r="AR750" s="39"/>
      <c r="AS750" s="39"/>
    </row>
    <row r="751" spans="1:4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39"/>
      <c r="AR751" s="39"/>
      <c r="AS751" s="39"/>
    </row>
    <row r="752" spans="1:4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39"/>
      <c r="AR752" s="39"/>
      <c r="AS752" s="39"/>
    </row>
    <row r="753" spans="1:4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39"/>
      <c r="AR753" s="39"/>
      <c r="AS753" s="39"/>
    </row>
    <row r="754" spans="1:4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39"/>
      <c r="AR754" s="39"/>
      <c r="AS754" s="39"/>
    </row>
    <row r="755" spans="1:4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39"/>
      <c r="AR755" s="39"/>
      <c r="AS755" s="39"/>
    </row>
    <row r="756" spans="1:4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39"/>
      <c r="AR756" s="39"/>
      <c r="AS756" s="39"/>
    </row>
    <row r="757" spans="1:4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39"/>
      <c r="AR757" s="39"/>
      <c r="AS757" s="39"/>
    </row>
    <row r="758" spans="1:4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39"/>
      <c r="AR758" s="39"/>
      <c r="AS758" s="39"/>
    </row>
    <row r="759" spans="1:4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39"/>
      <c r="AR759" s="39"/>
      <c r="AS759" s="39"/>
    </row>
    <row r="760" spans="1:4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39"/>
      <c r="AR760" s="39"/>
      <c r="AS760" s="39"/>
    </row>
    <row r="761" spans="1:4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39"/>
      <c r="AR761" s="39"/>
      <c r="AS761" s="39"/>
    </row>
    <row r="762" spans="1:4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39"/>
      <c r="AR762" s="39"/>
      <c r="AS762" s="39"/>
    </row>
    <row r="763" spans="1:4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39"/>
      <c r="AR763" s="39"/>
      <c r="AS763" s="39"/>
    </row>
    <row r="764" spans="1:4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39"/>
      <c r="AR764" s="39"/>
      <c r="AS764" s="39"/>
    </row>
    <row r="765" spans="1:4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39"/>
      <c r="AR765" s="39"/>
      <c r="AS765" s="39"/>
    </row>
    <row r="766" spans="1:4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39"/>
      <c r="AR766" s="39"/>
      <c r="AS766" s="39"/>
    </row>
    <row r="767" spans="1:4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39"/>
      <c r="AR767" s="39"/>
      <c r="AS767" s="39"/>
    </row>
    <row r="768" spans="1:4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39"/>
      <c r="AR768" s="39"/>
      <c r="AS768" s="39"/>
    </row>
    <row r="769" spans="1:4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39"/>
      <c r="AR769" s="39"/>
      <c r="AS769" s="39"/>
    </row>
    <row r="770" spans="1:4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39"/>
      <c r="AR770" s="39"/>
      <c r="AS770" s="39"/>
    </row>
    <row r="771" spans="1:4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39"/>
      <c r="AR771" s="39"/>
      <c r="AS771" s="39"/>
    </row>
    <row r="772" spans="1:4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39"/>
      <c r="AR772" s="39"/>
      <c r="AS772" s="39"/>
    </row>
    <row r="773" spans="1:4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39"/>
      <c r="AR773" s="39"/>
      <c r="AS773" s="39"/>
    </row>
    <row r="774" spans="1:4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39"/>
      <c r="AR774" s="39"/>
      <c r="AS774" s="39"/>
    </row>
    <row r="775" spans="1:4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39"/>
      <c r="AR775" s="39"/>
      <c r="AS775" s="39"/>
    </row>
    <row r="776" spans="1:4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39"/>
      <c r="AR776" s="39"/>
      <c r="AS776" s="39"/>
    </row>
    <row r="777" spans="1:4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39"/>
      <c r="AR777" s="39"/>
      <c r="AS777" s="39"/>
    </row>
    <row r="778" spans="1:4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39"/>
      <c r="AR778" s="39"/>
      <c r="AS778" s="39"/>
    </row>
    <row r="779" spans="1:4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39"/>
      <c r="AR779" s="39"/>
      <c r="AS779" s="39"/>
    </row>
    <row r="780" spans="1:4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39"/>
      <c r="AR780" s="39"/>
      <c r="AS780" s="39"/>
    </row>
    <row r="781" spans="1:4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39"/>
      <c r="AR781" s="39"/>
      <c r="AS781" s="39"/>
    </row>
    <row r="782" spans="1:4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39"/>
      <c r="AR782" s="39"/>
      <c r="AS782" s="39"/>
    </row>
    <row r="783" spans="1:4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39"/>
      <c r="AR783" s="39"/>
      <c r="AS783" s="39"/>
    </row>
    <row r="784" spans="1:4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39"/>
      <c r="AR784" s="39"/>
      <c r="AS784" s="39"/>
    </row>
    <row r="785" spans="1:4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39"/>
      <c r="AR785" s="39"/>
      <c r="AS785" s="39"/>
    </row>
    <row r="786" spans="1:4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39"/>
      <c r="AR786" s="39"/>
      <c r="AS786" s="39"/>
    </row>
    <row r="787" spans="1:4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39"/>
      <c r="AR787" s="39"/>
      <c r="AS787" s="39"/>
    </row>
    <row r="788" spans="1:4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39"/>
      <c r="AR788" s="39"/>
      <c r="AS788" s="39"/>
    </row>
    <row r="789" spans="1:4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39"/>
      <c r="AR789" s="39"/>
      <c r="AS789" s="39"/>
    </row>
    <row r="790" spans="1:4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39"/>
      <c r="AR790" s="39"/>
      <c r="AS790" s="39"/>
    </row>
    <row r="791" spans="1:4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39"/>
      <c r="AR791" s="39"/>
      <c r="AS791" s="39"/>
    </row>
    <row r="792" spans="1:4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39"/>
      <c r="AR792" s="39"/>
      <c r="AS792" s="39"/>
    </row>
    <row r="793" spans="1:4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39"/>
      <c r="AR793" s="39"/>
      <c r="AS793" s="39"/>
    </row>
    <row r="794" spans="1:4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39"/>
      <c r="AR794" s="39"/>
      <c r="AS794" s="39"/>
    </row>
    <row r="795" spans="1:4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39"/>
      <c r="AR795" s="39"/>
      <c r="AS795" s="39"/>
    </row>
    <row r="796" spans="1:4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39"/>
      <c r="AR796" s="39"/>
      <c r="AS796" s="39"/>
    </row>
    <row r="797" spans="1:4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39"/>
      <c r="AR797" s="39"/>
      <c r="AS797" s="39"/>
    </row>
    <row r="798" spans="1:4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39"/>
      <c r="AR798" s="39"/>
      <c r="AS798" s="39"/>
    </row>
    <row r="799" spans="1:4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39"/>
      <c r="AR799" s="39"/>
      <c r="AS799" s="39"/>
    </row>
    <row r="800" spans="1:4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39"/>
      <c r="AR800" s="39"/>
      <c r="AS800" s="39"/>
    </row>
    <row r="801" spans="1:4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39"/>
      <c r="AR801" s="39"/>
      <c r="AS801" s="39"/>
    </row>
    <row r="802" spans="1:4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39"/>
      <c r="AR802" s="39"/>
      <c r="AS802" s="39"/>
    </row>
    <row r="803" spans="1:4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39"/>
      <c r="AR803" s="39"/>
      <c r="AS803" s="39"/>
    </row>
    <row r="804" spans="1:4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39"/>
      <c r="AR804" s="39"/>
      <c r="AS804" s="39"/>
    </row>
    <row r="805" spans="1:4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39"/>
      <c r="AR805" s="39"/>
      <c r="AS805" s="39"/>
    </row>
    <row r="806" spans="1:4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39"/>
      <c r="AR806" s="39"/>
      <c r="AS806" s="39"/>
    </row>
    <row r="807" spans="1:4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39"/>
      <c r="AR807" s="39"/>
      <c r="AS807" s="39"/>
    </row>
    <row r="808" spans="1:4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39"/>
      <c r="AR808" s="39"/>
      <c r="AS808" s="39"/>
    </row>
    <row r="809" spans="1:4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39"/>
      <c r="AR809" s="39"/>
      <c r="AS809" s="39"/>
    </row>
    <row r="810" spans="1:4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39"/>
      <c r="AR810" s="39"/>
      <c r="AS810" s="39"/>
    </row>
    <row r="811" spans="1:4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39"/>
      <c r="AR811" s="39"/>
      <c r="AS811" s="39"/>
    </row>
    <row r="812" spans="1:4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39"/>
      <c r="AR812" s="39"/>
      <c r="AS812" s="39"/>
    </row>
    <row r="813" spans="1:4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39"/>
      <c r="AR813" s="39"/>
      <c r="AS813" s="39"/>
    </row>
    <row r="814" spans="1:4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39"/>
      <c r="AR814" s="39"/>
      <c r="AS814" s="39"/>
    </row>
    <row r="815" spans="1:4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39"/>
      <c r="AR815" s="39"/>
      <c r="AS815" s="39"/>
    </row>
    <row r="816" spans="1:4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39"/>
      <c r="AR816" s="39"/>
      <c r="AS816" s="39"/>
    </row>
    <row r="817" spans="1:4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39"/>
      <c r="AR817" s="39"/>
      <c r="AS817" s="39"/>
    </row>
    <row r="818" spans="1:4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39"/>
      <c r="AR818" s="39"/>
      <c r="AS818" s="39"/>
    </row>
    <row r="819" spans="1:4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39"/>
      <c r="AR819" s="39"/>
      <c r="AS819" s="39"/>
    </row>
    <row r="820" spans="1:4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39"/>
      <c r="AR820" s="39"/>
      <c r="AS820" s="39"/>
    </row>
    <row r="821" spans="1:4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39"/>
      <c r="AR821" s="39"/>
      <c r="AS821" s="39"/>
    </row>
    <row r="822" spans="1:4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39"/>
      <c r="AR822" s="39"/>
      <c r="AS822" s="39"/>
    </row>
    <row r="823" spans="1:4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39"/>
      <c r="AR823" s="39"/>
      <c r="AS823" s="39"/>
    </row>
    <row r="824" spans="1:4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39"/>
      <c r="AR824" s="39"/>
      <c r="AS824" s="39"/>
    </row>
    <row r="825" spans="1:4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39"/>
      <c r="AR825" s="39"/>
      <c r="AS825" s="39"/>
    </row>
    <row r="826" spans="1:4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39"/>
      <c r="AR826" s="39"/>
      <c r="AS826" s="39"/>
    </row>
    <row r="827" spans="1:4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39"/>
      <c r="AR827" s="39"/>
      <c r="AS827" s="39"/>
    </row>
    <row r="828" spans="1:4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39"/>
      <c r="AR828" s="39"/>
      <c r="AS828" s="39"/>
    </row>
    <row r="829" spans="1:4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39"/>
      <c r="AR829" s="39"/>
      <c r="AS829" s="39"/>
    </row>
    <row r="830" spans="1:4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39"/>
      <c r="AR830" s="39"/>
      <c r="AS830" s="39"/>
    </row>
    <row r="831" spans="1:4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39"/>
      <c r="AR831" s="39"/>
      <c r="AS831" s="39"/>
    </row>
    <row r="832" spans="1:4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39"/>
      <c r="AR832" s="39"/>
      <c r="AS832" s="39"/>
    </row>
    <row r="833" spans="1:4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39"/>
      <c r="AR833" s="39"/>
      <c r="AS833" s="39"/>
    </row>
    <row r="834" spans="1:4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39"/>
      <c r="AR834" s="39"/>
      <c r="AS834" s="39"/>
    </row>
    <row r="835" spans="1:4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39"/>
      <c r="AR835" s="39"/>
      <c r="AS835" s="39"/>
    </row>
    <row r="836" spans="1:4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39"/>
      <c r="AR836" s="39"/>
      <c r="AS836" s="39"/>
    </row>
    <row r="837" spans="1:4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39"/>
      <c r="AR837" s="39"/>
      <c r="AS837" s="39"/>
    </row>
    <row r="838" spans="1:4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39"/>
      <c r="AR838" s="39"/>
      <c r="AS838" s="39"/>
    </row>
    <row r="839" spans="1:4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39"/>
      <c r="AR839" s="39"/>
      <c r="AS839" s="39"/>
    </row>
    <row r="840" spans="1:4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39"/>
      <c r="AR840" s="39"/>
      <c r="AS840" s="39"/>
    </row>
    <row r="841" spans="1:4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39"/>
      <c r="AR841" s="39"/>
      <c r="AS841" s="39"/>
    </row>
    <row r="842" spans="1:4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39"/>
      <c r="AR842" s="39"/>
      <c r="AS842" s="39"/>
    </row>
    <row r="843" spans="1:4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39"/>
      <c r="AR843" s="39"/>
      <c r="AS843" s="39"/>
    </row>
    <row r="844" spans="1:4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39"/>
      <c r="AR844" s="39"/>
      <c r="AS844" s="39"/>
    </row>
    <row r="845" spans="1:4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39"/>
      <c r="AR845" s="39"/>
      <c r="AS845" s="39"/>
    </row>
    <row r="846" spans="1:4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39"/>
      <c r="AR846" s="39"/>
      <c r="AS846" s="39"/>
    </row>
    <row r="847" spans="1:4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39"/>
      <c r="AR847" s="39"/>
      <c r="AS847" s="39"/>
    </row>
    <row r="848" spans="1:4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39"/>
      <c r="AR848" s="39"/>
      <c r="AS848" s="39"/>
    </row>
    <row r="849" spans="1:4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39"/>
      <c r="AR849" s="39"/>
      <c r="AS849" s="39"/>
    </row>
    <row r="850" spans="1:4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39"/>
      <c r="AR850" s="39"/>
      <c r="AS850" s="39"/>
    </row>
    <row r="851" spans="1:4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39"/>
      <c r="AR851" s="39"/>
      <c r="AS851" s="39"/>
    </row>
    <row r="852" spans="1:4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39"/>
      <c r="AR852" s="39"/>
      <c r="AS852" s="39"/>
    </row>
    <row r="853" spans="1:4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39"/>
      <c r="AR853" s="39"/>
      <c r="AS853" s="39"/>
    </row>
    <row r="854" spans="1:4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39"/>
      <c r="AR854" s="39"/>
      <c r="AS854" s="39"/>
    </row>
    <row r="855" spans="1:4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39"/>
      <c r="AR855" s="39"/>
      <c r="AS855" s="39"/>
    </row>
    <row r="856" spans="1:4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39"/>
      <c r="AR856" s="39"/>
      <c r="AS856" s="39"/>
    </row>
    <row r="857" spans="1:4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39"/>
      <c r="AR857" s="39"/>
      <c r="AS857" s="39"/>
    </row>
    <row r="858" spans="1:4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39"/>
      <c r="AR858" s="39"/>
      <c r="AS858" s="39"/>
    </row>
    <row r="859" spans="1:4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39"/>
      <c r="AR859" s="39"/>
      <c r="AS859" s="39"/>
    </row>
    <row r="860" spans="1:4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39"/>
      <c r="AR860" s="39"/>
      <c r="AS860" s="39"/>
    </row>
    <row r="861" spans="1:4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39"/>
      <c r="AR861" s="39"/>
      <c r="AS861" s="39"/>
    </row>
    <row r="862" spans="1:4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39"/>
      <c r="AR862" s="39"/>
      <c r="AS862" s="39"/>
    </row>
    <row r="863" spans="1:4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39"/>
      <c r="AR863" s="39"/>
      <c r="AS863" s="39"/>
    </row>
    <row r="864" spans="1:4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39"/>
      <c r="AR864" s="39"/>
      <c r="AS864" s="39"/>
    </row>
    <row r="865" spans="1:4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39"/>
      <c r="AR865" s="39"/>
      <c r="AS865" s="39"/>
    </row>
    <row r="866" spans="1:4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39"/>
      <c r="AR866" s="39"/>
      <c r="AS866" s="39"/>
    </row>
    <row r="867" spans="1:4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39"/>
      <c r="AR867" s="39"/>
      <c r="AS867" s="39"/>
    </row>
    <row r="868" spans="1:4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39"/>
      <c r="AR868" s="39"/>
      <c r="AS868" s="39"/>
    </row>
    <row r="869" spans="1:4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39"/>
      <c r="AR869" s="39"/>
      <c r="AS869" s="39"/>
    </row>
    <row r="870" spans="1:4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39"/>
      <c r="AR870" s="39"/>
      <c r="AS870" s="39"/>
    </row>
    <row r="871" spans="1:4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39"/>
      <c r="AR871" s="39"/>
      <c r="AS871" s="39"/>
    </row>
    <row r="872" spans="1:4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39"/>
      <c r="AR872" s="39"/>
      <c r="AS872" s="39"/>
    </row>
    <row r="873" spans="1:4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39"/>
      <c r="AR873" s="39"/>
      <c r="AS873" s="39"/>
    </row>
    <row r="874" spans="1:4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39"/>
      <c r="AR874" s="39"/>
      <c r="AS874" s="39"/>
    </row>
    <row r="875" spans="1:4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39"/>
      <c r="AR875" s="39"/>
      <c r="AS875" s="39"/>
    </row>
    <row r="876" spans="1:4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39"/>
      <c r="AR876" s="39"/>
      <c r="AS876" s="39"/>
    </row>
    <row r="877" spans="1:4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39"/>
      <c r="AR877" s="39"/>
      <c r="AS877" s="39"/>
    </row>
    <row r="878" spans="1:4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39"/>
      <c r="AR878" s="39"/>
      <c r="AS878" s="39"/>
    </row>
    <row r="879" spans="1:4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39"/>
      <c r="AR879" s="39"/>
      <c r="AS879" s="39"/>
    </row>
    <row r="880" spans="1:4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39"/>
      <c r="AR880" s="39"/>
      <c r="AS880" s="39"/>
    </row>
    <row r="881" spans="1:4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39"/>
      <c r="AR881" s="39"/>
      <c r="AS881" s="39"/>
    </row>
    <row r="882" spans="1:4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39"/>
      <c r="AR882" s="39"/>
      <c r="AS882" s="39"/>
    </row>
    <row r="883" spans="1:4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39"/>
      <c r="AR883" s="39"/>
      <c r="AS883" s="39"/>
    </row>
    <row r="884" spans="1:4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39"/>
      <c r="AR884" s="39"/>
      <c r="AS884" s="39"/>
    </row>
    <row r="885" spans="1:4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39"/>
      <c r="AR885" s="39"/>
      <c r="AS885" s="39"/>
    </row>
    <row r="886" spans="1:4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39"/>
      <c r="AR886" s="39"/>
      <c r="AS886" s="39"/>
    </row>
    <row r="887" spans="1:4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39"/>
      <c r="AR887" s="39"/>
      <c r="AS887" s="39"/>
    </row>
    <row r="888" spans="1:4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39"/>
      <c r="AR888" s="39"/>
      <c r="AS888" s="39"/>
    </row>
    <row r="889" spans="1:4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39"/>
      <c r="AR889" s="39"/>
      <c r="AS889" s="39"/>
    </row>
    <row r="890" spans="1:4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39"/>
      <c r="AR890" s="39"/>
      <c r="AS890" s="39"/>
    </row>
    <row r="891" spans="1:4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39"/>
      <c r="AR891" s="39"/>
      <c r="AS891" s="39"/>
    </row>
    <row r="892" spans="1:4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39"/>
      <c r="AR892" s="39"/>
      <c r="AS892" s="39"/>
    </row>
    <row r="893" spans="1:4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39"/>
      <c r="AR893" s="39"/>
      <c r="AS893" s="39"/>
    </row>
    <row r="894" spans="1:4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39"/>
      <c r="AR894" s="39"/>
      <c r="AS894" s="39"/>
    </row>
    <row r="895" spans="1:4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39"/>
      <c r="AR895" s="39"/>
      <c r="AS895" s="39"/>
    </row>
    <row r="896" spans="1:4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39"/>
      <c r="AR896" s="39"/>
      <c r="AS896" s="39"/>
    </row>
    <row r="897" spans="1:4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39"/>
      <c r="AR897" s="39"/>
      <c r="AS897" s="39"/>
    </row>
    <row r="898" spans="1:4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39"/>
      <c r="AR898" s="39"/>
      <c r="AS898" s="39"/>
    </row>
    <row r="899" spans="1:4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39"/>
      <c r="AR899" s="39"/>
      <c r="AS899" s="39"/>
    </row>
    <row r="900" spans="1:4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39"/>
      <c r="AR900" s="39"/>
      <c r="AS900" s="39"/>
    </row>
    <row r="901" spans="1:4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39"/>
      <c r="AR901" s="39"/>
      <c r="AS901" s="39"/>
    </row>
    <row r="902" spans="1:4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39"/>
      <c r="AR902" s="39"/>
      <c r="AS902" s="39"/>
    </row>
    <row r="903" spans="1:4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39"/>
      <c r="AR903" s="39"/>
      <c r="AS903" s="39"/>
    </row>
    <row r="904" spans="1:4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39"/>
      <c r="AR904" s="39"/>
      <c r="AS904" s="39"/>
    </row>
    <row r="905" spans="1:4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39"/>
      <c r="AR905" s="39"/>
      <c r="AS905" s="39"/>
    </row>
    <row r="906" spans="1:4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39"/>
      <c r="AR906" s="39"/>
      <c r="AS906" s="39"/>
    </row>
    <row r="907" spans="1:4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39"/>
      <c r="AR907" s="39"/>
      <c r="AS907" s="39"/>
    </row>
    <row r="908" spans="1:4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39"/>
      <c r="AR908" s="39"/>
      <c r="AS908" s="39"/>
    </row>
    <row r="909" spans="1:4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39"/>
      <c r="AR909" s="39"/>
      <c r="AS909" s="39"/>
    </row>
    <row r="910" spans="1:4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39"/>
      <c r="AR910" s="39"/>
      <c r="AS910" s="39"/>
    </row>
    <row r="911" spans="1:4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39"/>
      <c r="AR911" s="39"/>
      <c r="AS911" s="39"/>
    </row>
    <row r="912" spans="1:4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39"/>
      <c r="AR912" s="39"/>
      <c r="AS912" s="39"/>
    </row>
    <row r="913" spans="1:4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39"/>
      <c r="AR913" s="39"/>
      <c r="AS913" s="39"/>
    </row>
    <row r="914" spans="1:4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39"/>
      <c r="AR914" s="39"/>
      <c r="AS914" s="39"/>
    </row>
    <row r="915" spans="1:4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39"/>
      <c r="AR915" s="39"/>
      <c r="AS915" s="39"/>
    </row>
    <row r="916" spans="1:4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39"/>
      <c r="AR916" s="39"/>
      <c r="AS916" s="39"/>
    </row>
    <row r="917" spans="1:4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39"/>
      <c r="AR917" s="39"/>
      <c r="AS917" s="39"/>
    </row>
    <row r="918" spans="1:4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39"/>
      <c r="AR918" s="39"/>
      <c r="AS918" s="39"/>
    </row>
    <row r="919" spans="1:4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39"/>
      <c r="AR919" s="39"/>
      <c r="AS919" s="39"/>
    </row>
    <row r="920" spans="1:4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39"/>
      <c r="AR920" s="39"/>
      <c r="AS920" s="39"/>
    </row>
    <row r="921" spans="1:4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39"/>
      <c r="AR921" s="39"/>
      <c r="AS921" s="39"/>
    </row>
    <row r="922" spans="1:4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39"/>
      <c r="AR922" s="39"/>
      <c r="AS922" s="39"/>
    </row>
    <row r="923" spans="1:4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39"/>
      <c r="AR923" s="39"/>
      <c r="AS923" s="39"/>
    </row>
    <row r="924" spans="1:4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39"/>
      <c r="AR924" s="39"/>
      <c r="AS924" s="39"/>
    </row>
    <row r="925" spans="1:4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39"/>
      <c r="AR925" s="39"/>
      <c r="AS925" s="39"/>
    </row>
    <row r="926" spans="1:4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39"/>
      <c r="AR926" s="39"/>
      <c r="AS926" s="39"/>
    </row>
    <row r="927" spans="1:4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39"/>
      <c r="AR927" s="39"/>
      <c r="AS927" s="39"/>
    </row>
    <row r="928" spans="1:4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39"/>
      <c r="AR928" s="39"/>
      <c r="AS928" s="39"/>
    </row>
    <row r="929" spans="1:4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39"/>
      <c r="AR929" s="39"/>
      <c r="AS929" s="39"/>
    </row>
    <row r="930" spans="1:4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39"/>
      <c r="AR930" s="39"/>
      <c r="AS930" s="39"/>
    </row>
    <row r="931" spans="1:4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39"/>
      <c r="AR931" s="39"/>
      <c r="AS931" s="39"/>
    </row>
    <row r="932" spans="1:4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39"/>
      <c r="AR932" s="39"/>
      <c r="AS932" s="39"/>
    </row>
    <row r="933" spans="1:4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39"/>
      <c r="AR933" s="39"/>
      <c r="AS933" s="39"/>
    </row>
    <row r="934" spans="1:4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39"/>
      <c r="AR934" s="39"/>
      <c r="AS934" s="39"/>
    </row>
    <row r="935" spans="1:4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39"/>
      <c r="AR935" s="39"/>
      <c r="AS935" s="39"/>
    </row>
    <row r="936" spans="1:4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39"/>
      <c r="AR936" s="39"/>
      <c r="AS936" s="39"/>
    </row>
    <row r="937" spans="1:4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39"/>
      <c r="AR937" s="39"/>
      <c r="AS937" s="39"/>
    </row>
    <row r="938" spans="1:4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39"/>
      <c r="AR938" s="39"/>
      <c r="AS938" s="39"/>
    </row>
    <row r="939" spans="1:4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39"/>
      <c r="AR939" s="39"/>
      <c r="AS939" s="39"/>
    </row>
    <row r="940" spans="1:4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39"/>
      <c r="AR940" s="39"/>
      <c r="AS940" s="39"/>
    </row>
    <row r="941" spans="1:4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39"/>
      <c r="AR941" s="39"/>
      <c r="AS941" s="39"/>
    </row>
    <row r="942" spans="1:4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39"/>
      <c r="AR942" s="39"/>
      <c r="AS942" s="39"/>
    </row>
    <row r="943" spans="1:4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39"/>
      <c r="AR943" s="39"/>
      <c r="AS943" s="39"/>
    </row>
    <row r="944" spans="1:4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39"/>
      <c r="AR944" s="39"/>
      <c r="AS944" s="39"/>
    </row>
    <row r="945" spans="1:4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39"/>
      <c r="AR945" s="39"/>
      <c r="AS945" s="39"/>
    </row>
    <row r="946" spans="1:4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39"/>
      <c r="AR946" s="39"/>
      <c r="AS946" s="39"/>
    </row>
    <row r="947" spans="1:4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39"/>
      <c r="AR947" s="39"/>
      <c r="AS947" s="39"/>
    </row>
    <row r="948" spans="1:4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39"/>
      <c r="AR948" s="39"/>
      <c r="AS948" s="39"/>
    </row>
    <row r="949" spans="1:4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39"/>
      <c r="AR949" s="39"/>
      <c r="AS949" s="39"/>
    </row>
    <row r="950" spans="1:4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39"/>
      <c r="AR950" s="39"/>
      <c r="AS950" s="39"/>
    </row>
    <row r="951" spans="1:4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39"/>
      <c r="AR951" s="39"/>
      <c r="AS951" s="39"/>
    </row>
    <row r="952" spans="1:4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39"/>
      <c r="AR952" s="39"/>
      <c r="AS952" s="39"/>
    </row>
    <row r="953" spans="1:4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39"/>
      <c r="AR953" s="39"/>
      <c r="AS953" s="39"/>
    </row>
    <row r="954" spans="1:4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39"/>
      <c r="AR954" s="39"/>
      <c r="AS954" s="39"/>
    </row>
    <row r="955" spans="1:4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39"/>
      <c r="AR955" s="39"/>
      <c r="AS955" s="39"/>
    </row>
    <row r="956" spans="1:4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39"/>
      <c r="AR956" s="39"/>
      <c r="AS956" s="39"/>
    </row>
    <row r="957" spans="1:4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39"/>
      <c r="AR957" s="39"/>
      <c r="AS957" s="39"/>
    </row>
    <row r="958" spans="1:4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39"/>
      <c r="AR958" s="39"/>
      <c r="AS958" s="39"/>
    </row>
    <row r="959" spans="1:4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39"/>
      <c r="AR959" s="39"/>
      <c r="AS959" s="39"/>
    </row>
    <row r="960" spans="1:4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39"/>
      <c r="AR960" s="39"/>
      <c r="AS960" s="39"/>
    </row>
    <row r="961" spans="1:4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39"/>
      <c r="AR961" s="39"/>
      <c r="AS961" s="39"/>
    </row>
    <row r="962" spans="1:4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39"/>
      <c r="AR962" s="39"/>
      <c r="AS962" s="39"/>
    </row>
    <row r="963" spans="1:4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39"/>
      <c r="AR963" s="39"/>
      <c r="AS963" s="39"/>
    </row>
    <row r="964" spans="1:4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39"/>
      <c r="AR964" s="39"/>
      <c r="AS964" s="39"/>
    </row>
    <row r="965" spans="1:4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39"/>
      <c r="AR965" s="39"/>
      <c r="AS965" s="39"/>
    </row>
    <row r="966" spans="1:4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39"/>
      <c r="AR966" s="39"/>
      <c r="AS966" s="39"/>
    </row>
    <row r="967" spans="1:4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39"/>
      <c r="AR967" s="39"/>
      <c r="AS967" s="39"/>
    </row>
    <row r="968" spans="1:4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39"/>
      <c r="AR968" s="39"/>
      <c r="AS968" s="39"/>
    </row>
    <row r="969" spans="1:4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39"/>
      <c r="AR969" s="39"/>
      <c r="AS969" s="39"/>
    </row>
    <row r="970" spans="1:4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39"/>
      <c r="AR970" s="39"/>
      <c r="AS970" s="39"/>
    </row>
    <row r="971" spans="1:4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39"/>
      <c r="AR971" s="39"/>
      <c r="AS971" s="39"/>
    </row>
    <row r="972" spans="1:4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39"/>
      <c r="AR972" s="39"/>
      <c r="AS972" s="39"/>
    </row>
    <row r="973" spans="1:4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39"/>
      <c r="AR973" s="39"/>
      <c r="AS973" s="39"/>
    </row>
    <row r="974" spans="1:4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39"/>
      <c r="AR974" s="39"/>
      <c r="AS974" s="39"/>
    </row>
    <row r="975" spans="1:4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39"/>
      <c r="AR975" s="39"/>
      <c r="AS975" s="39"/>
    </row>
    <row r="976" spans="1:4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39"/>
      <c r="AR976" s="39"/>
      <c r="AS976" s="39"/>
    </row>
    <row r="977" spans="1:4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39"/>
      <c r="AR977" s="39"/>
      <c r="AS977" s="39"/>
    </row>
    <row r="978" spans="1:4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39"/>
      <c r="AR978" s="39"/>
      <c r="AS978" s="39"/>
    </row>
    <row r="979" spans="1:4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39"/>
      <c r="AR979" s="39"/>
      <c r="AS979" s="39"/>
    </row>
    <row r="980" spans="1:4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39"/>
      <c r="AR980" s="39"/>
      <c r="AS980" s="39"/>
    </row>
    <row r="981" spans="1:4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39"/>
      <c r="AR981" s="39"/>
      <c r="AS981" s="39"/>
    </row>
    <row r="982" spans="1:4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39"/>
      <c r="AR982" s="39"/>
      <c r="AS982" s="39"/>
    </row>
    <row r="983" spans="1:4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39"/>
      <c r="AR983" s="39"/>
      <c r="AS983" s="39"/>
    </row>
    <row r="984" spans="1:4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39"/>
      <c r="AR984" s="39"/>
      <c r="AS984" s="39"/>
    </row>
    <row r="985" spans="1:4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39"/>
      <c r="AR985" s="39"/>
      <c r="AS985" s="39"/>
    </row>
    <row r="986" spans="1:4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39"/>
      <c r="AR986" s="39"/>
      <c r="AS986" s="39"/>
    </row>
    <row r="987" spans="1:4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39"/>
      <c r="AR987" s="39"/>
      <c r="AS987" s="39"/>
    </row>
    <row r="988" spans="1:4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39"/>
      <c r="AR988" s="39"/>
      <c r="AS988" s="39"/>
    </row>
    <row r="989" spans="1:4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39"/>
      <c r="AR989" s="39"/>
      <c r="AS989" s="39"/>
    </row>
    <row r="990" spans="1:4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39"/>
      <c r="AR990" s="39"/>
      <c r="AS990" s="39"/>
    </row>
    <row r="991" spans="1:4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39"/>
      <c r="AR991" s="39"/>
      <c r="AS991" s="39"/>
    </row>
    <row r="992" spans="1:4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39"/>
      <c r="AR992" s="39"/>
      <c r="AS992" s="39"/>
    </row>
    <row r="993" spans="1:4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39"/>
      <c r="AR993" s="39"/>
      <c r="AS993" s="39"/>
    </row>
    <row r="994" spans="1:4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39"/>
      <c r="AR994" s="39"/>
      <c r="AS994" s="39"/>
    </row>
    <row r="995" spans="1:4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39"/>
      <c r="AR995" s="39"/>
      <c r="AS995" s="39"/>
    </row>
    <row r="996" spans="1:4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39"/>
      <c r="AR996" s="39"/>
      <c r="AS996" s="39"/>
    </row>
    <row r="997" spans="1:4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39"/>
      <c r="AR997" s="39"/>
      <c r="AS997" s="39"/>
    </row>
    <row r="998" spans="1:4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39"/>
      <c r="AR998" s="39"/>
      <c r="AS998" s="39"/>
    </row>
    <row r="999" spans="1:4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39"/>
      <c r="AR999" s="39"/>
      <c r="AS999" s="39"/>
    </row>
    <row r="1000" spans="1:4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39"/>
      <c r="AR1000" s="39"/>
      <c r="AS1000" s="39"/>
    </row>
    <row r="1001" spans="1:4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39"/>
      <c r="AR1001" s="39"/>
      <c r="AS1001" s="39"/>
    </row>
    <row r="1002" spans="1:4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39"/>
      <c r="AR1002" s="39"/>
      <c r="AS1002" s="39"/>
    </row>
    <row r="1003" spans="1:4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39"/>
      <c r="AR1003" s="39"/>
      <c r="AS1003" s="39"/>
    </row>
    <row r="1004" spans="1:4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39"/>
      <c r="AR1004" s="39"/>
      <c r="AS1004" s="39"/>
    </row>
    <row r="1005" spans="1:4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39"/>
      <c r="AR1005" s="39"/>
      <c r="AS1005" s="39"/>
    </row>
    <row r="1006" spans="1:4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39"/>
      <c r="AR1006" s="39"/>
      <c r="AS1006" s="39"/>
    </row>
    <row r="1007" spans="1:4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39"/>
      <c r="AR1007" s="39"/>
      <c r="AS1007" s="39"/>
    </row>
    <row r="1008" spans="1:4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39"/>
      <c r="AR1008" s="39"/>
      <c r="AS1008" s="39"/>
    </row>
    <row r="1009" spans="1:4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39"/>
      <c r="AR1009" s="39"/>
      <c r="AS1009" s="39"/>
    </row>
    <row r="1010" spans="1:4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39"/>
      <c r="AR1010" s="39"/>
      <c r="AS1010" s="39"/>
    </row>
    <row r="1011" spans="1:45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39"/>
      <c r="AR1011" s="39"/>
      <c r="AS1011" s="39"/>
    </row>
    <row r="1012" spans="1:45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39"/>
      <c r="AR1012" s="39"/>
      <c r="AS1012" s="39"/>
    </row>
    <row r="1013" spans="1:45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39"/>
      <c r="AR1013" s="39"/>
      <c r="AS1013" s="39"/>
    </row>
    <row r="1014" spans="1:45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39"/>
      <c r="AR1014" s="39"/>
      <c r="AS1014" s="39"/>
    </row>
    <row r="1015" spans="1:45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39"/>
      <c r="AR1015" s="39"/>
      <c r="AS1015" s="39"/>
    </row>
    <row r="1016" spans="1:45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39"/>
      <c r="AR1016" s="39"/>
      <c r="AS1016" s="39"/>
    </row>
    <row r="1017" spans="1:45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39"/>
      <c r="AR1017" s="39"/>
      <c r="AS1017" s="39"/>
    </row>
    <row r="1018" spans="1:45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39"/>
      <c r="AR1018" s="39"/>
      <c r="AS1018" s="39"/>
    </row>
    <row r="1019" spans="1:45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39"/>
      <c r="AR1019" s="39"/>
      <c r="AS1019" s="39"/>
    </row>
    <row r="1020" spans="1:45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39"/>
      <c r="AR1020" s="39"/>
      <c r="AS1020" s="39"/>
    </row>
    <row r="1021" spans="1:45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39"/>
      <c r="AR1021" s="39"/>
      <c r="AS1021" s="39"/>
    </row>
    <row r="1022" spans="1:45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39"/>
      <c r="AR1022" s="39"/>
      <c r="AS1022" s="39"/>
    </row>
    <row r="1023" spans="1:45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39"/>
      <c r="AR1023" s="39"/>
      <c r="AS1023" s="39"/>
    </row>
    <row r="1024" spans="1:45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39"/>
      <c r="AR1024" s="39"/>
      <c r="AS1024" s="39"/>
    </row>
    <row r="1025" spans="1:45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39"/>
      <c r="AR1025" s="39"/>
      <c r="AS1025" s="39"/>
    </row>
    <row r="1026" spans="1:45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39"/>
      <c r="AR1026" s="39"/>
      <c r="AS1026" s="39"/>
    </row>
    <row r="1027" spans="1:45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39"/>
      <c r="AR1027" s="39"/>
      <c r="AS1027" s="39"/>
    </row>
    <row r="1028" spans="1:45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39"/>
      <c r="AR1028" s="39"/>
      <c r="AS1028" s="39"/>
    </row>
    <row r="1029" spans="1:45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39"/>
      <c r="AR1029" s="39"/>
      <c r="AS1029" s="39"/>
    </row>
    <row r="1030" spans="1:45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39"/>
      <c r="AR1030" s="39"/>
      <c r="AS1030" s="39"/>
    </row>
    <row r="1031" spans="1:45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39"/>
      <c r="AR1031" s="39"/>
      <c r="AS1031" s="39"/>
    </row>
    <row r="1032" spans="1:45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39"/>
      <c r="AR1032" s="39"/>
      <c r="AS1032" s="39"/>
    </row>
    <row r="1033" spans="1:45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39"/>
      <c r="AR1033" s="39"/>
      <c r="AS1033" s="39"/>
    </row>
    <row r="1034" spans="1:45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39"/>
      <c r="AR1034" s="39"/>
      <c r="AS1034" s="39"/>
    </row>
    <row r="1035" spans="1:45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39"/>
      <c r="AR1035" s="39"/>
      <c r="AS1035" s="39"/>
    </row>
    <row r="1036" spans="1:45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39"/>
      <c r="AR1036" s="39"/>
      <c r="AS1036" s="39"/>
    </row>
    <row r="1037" spans="1:45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39"/>
      <c r="AR1037" s="39"/>
      <c r="AS1037" s="39"/>
    </row>
  </sheetData>
  <hyperlinks>
    <hyperlink ref="F2" r:id="rId1" xr:uid="{00000000-0004-0000-0700-000000000000}"/>
    <hyperlink ref="F3" r:id="rId2" xr:uid="{00000000-0004-0000-0700-000001000000}"/>
    <hyperlink ref="F4" r:id="rId3" xr:uid="{00000000-0004-0000-0700-000002000000}"/>
    <hyperlink ref="F5" r:id="rId4" xr:uid="{00000000-0004-0000-0700-000003000000}"/>
    <hyperlink ref="F6" r:id="rId5" xr:uid="{00000000-0004-0000-0700-000004000000}"/>
    <hyperlink ref="F7" r:id="rId6" xr:uid="{00000000-0004-0000-0700-000005000000}"/>
    <hyperlink ref="F8" r:id="rId7" xr:uid="{00000000-0004-0000-0700-000006000000}"/>
    <hyperlink ref="F9" r:id="rId8" xr:uid="{00000000-0004-0000-0700-000007000000}"/>
    <hyperlink ref="F10" r:id="rId9" xr:uid="{00000000-0004-0000-0700-000008000000}"/>
    <hyperlink ref="F11" r:id="rId10" xr:uid="{00000000-0004-0000-0700-000009000000}"/>
    <hyperlink ref="F12" r:id="rId11" xr:uid="{00000000-0004-0000-0700-00000A000000}"/>
    <hyperlink ref="F13" r:id="rId12" xr:uid="{00000000-0004-0000-0700-00000B000000}"/>
    <hyperlink ref="F14" r:id="rId13" xr:uid="{00000000-0004-0000-0700-00000C000000}"/>
    <hyperlink ref="F15" r:id="rId14" xr:uid="{00000000-0004-0000-0700-00000D000000}"/>
    <hyperlink ref="F16" r:id="rId15" xr:uid="{00000000-0004-0000-0700-00000E000000}"/>
    <hyperlink ref="F17" r:id="rId16" xr:uid="{00000000-0004-0000-0700-00000F000000}"/>
    <hyperlink ref="F18" r:id="rId17" xr:uid="{00000000-0004-0000-0700-000010000000}"/>
    <hyperlink ref="F19" r:id="rId18" xr:uid="{00000000-0004-0000-0700-000011000000}"/>
    <hyperlink ref="F20" r:id="rId19" xr:uid="{00000000-0004-0000-0700-000012000000}"/>
    <hyperlink ref="F21" r:id="rId20" xr:uid="{00000000-0004-0000-0700-000013000000}"/>
    <hyperlink ref="F22" r:id="rId21" xr:uid="{00000000-0004-0000-0700-000014000000}"/>
    <hyperlink ref="F23" r:id="rId22" xr:uid="{00000000-0004-0000-0700-000015000000}"/>
    <hyperlink ref="F24" r:id="rId23" xr:uid="{00000000-0004-0000-0700-000016000000}"/>
    <hyperlink ref="F25" r:id="rId24" xr:uid="{00000000-0004-0000-0700-000017000000}"/>
    <hyperlink ref="F26" r:id="rId25" xr:uid="{00000000-0004-0000-0700-000018000000}"/>
    <hyperlink ref="F27" r:id="rId26" xr:uid="{00000000-0004-0000-0700-000019000000}"/>
    <hyperlink ref="F28" r:id="rId27" xr:uid="{00000000-0004-0000-0700-00001A000000}"/>
    <hyperlink ref="F29" r:id="rId28" xr:uid="{00000000-0004-0000-0700-00001B000000}"/>
    <hyperlink ref="F30" r:id="rId29" xr:uid="{00000000-0004-0000-0700-00001C000000}"/>
    <hyperlink ref="F31" r:id="rId30" xr:uid="{00000000-0004-0000-0700-00001D000000}"/>
    <hyperlink ref="F32" r:id="rId31" xr:uid="{00000000-0004-0000-0700-00001E000000}"/>
    <hyperlink ref="F33" r:id="rId32" xr:uid="{00000000-0004-0000-0700-00001F000000}"/>
    <hyperlink ref="F34" r:id="rId33" xr:uid="{00000000-0004-0000-0700-000020000000}"/>
    <hyperlink ref="F35" r:id="rId34" xr:uid="{00000000-0004-0000-0700-000021000000}"/>
    <hyperlink ref="F36" r:id="rId35" xr:uid="{00000000-0004-0000-0700-000022000000}"/>
    <hyperlink ref="F37" r:id="rId36" xr:uid="{00000000-0004-0000-0700-000023000000}"/>
    <hyperlink ref="F38" r:id="rId37" xr:uid="{00000000-0004-0000-0700-000024000000}"/>
    <hyperlink ref="F39" r:id="rId38" xr:uid="{00000000-0004-0000-0700-000025000000}"/>
    <hyperlink ref="F40" r:id="rId39" xr:uid="{00000000-0004-0000-0700-000026000000}"/>
    <hyperlink ref="F41" r:id="rId40" xr:uid="{00000000-0004-0000-0700-000027000000}"/>
    <hyperlink ref="F42" r:id="rId41" xr:uid="{00000000-0004-0000-0700-000028000000}"/>
    <hyperlink ref="F43" r:id="rId42" xr:uid="{00000000-0004-0000-0700-000029000000}"/>
    <hyperlink ref="F44" r:id="rId43" xr:uid="{00000000-0004-0000-0700-00002A000000}"/>
    <hyperlink ref="F45" r:id="rId44" xr:uid="{00000000-0004-0000-0700-00002B000000}"/>
    <hyperlink ref="F46" r:id="rId45" xr:uid="{00000000-0004-0000-0700-00002C000000}"/>
    <hyperlink ref="F47" r:id="rId46" xr:uid="{00000000-0004-0000-0700-00002D000000}"/>
    <hyperlink ref="F48" r:id="rId47" xr:uid="{00000000-0004-0000-0700-00002E000000}"/>
    <hyperlink ref="F49" r:id="rId48" xr:uid="{00000000-0004-0000-0700-00002F000000}"/>
    <hyperlink ref="F50" r:id="rId49" xr:uid="{00000000-0004-0000-0700-000030000000}"/>
    <hyperlink ref="F51" r:id="rId50" xr:uid="{00000000-0004-0000-0700-000031000000}"/>
    <hyperlink ref="F52" r:id="rId51" xr:uid="{00000000-0004-0000-0700-000032000000}"/>
    <hyperlink ref="F53" r:id="rId52" xr:uid="{00000000-0004-0000-0700-000033000000}"/>
    <hyperlink ref="F54" r:id="rId53" xr:uid="{00000000-0004-0000-0700-000034000000}"/>
    <hyperlink ref="F55" r:id="rId54" xr:uid="{00000000-0004-0000-0700-000035000000}"/>
    <hyperlink ref="F56" r:id="rId55" xr:uid="{00000000-0004-0000-0700-000036000000}"/>
    <hyperlink ref="F57" r:id="rId56" xr:uid="{00000000-0004-0000-0700-000037000000}"/>
    <hyperlink ref="F58" r:id="rId57" xr:uid="{00000000-0004-0000-0700-000038000000}"/>
    <hyperlink ref="F59" r:id="rId58" xr:uid="{00000000-0004-0000-0700-000039000000}"/>
    <hyperlink ref="F60" r:id="rId59" xr:uid="{00000000-0004-0000-0700-00003A000000}"/>
    <hyperlink ref="F61" r:id="rId60" xr:uid="{00000000-0004-0000-0700-00003B000000}"/>
    <hyperlink ref="F62" r:id="rId61" xr:uid="{00000000-0004-0000-0700-00003C000000}"/>
    <hyperlink ref="F63" r:id="rId62" xr:uid="{00000000-0004-0000-0700-00003D000000}"/>
    <hyperlink ref="F64" r:id="rId63" xr:uid="{00000000-0004-0000-0700-00003E000000}"/>
    <hyperlink ref="F65" r:id="rId64" xr:uid="{00000000-0004-0000-0700-00003F000000}"/>
    <hyperlink ref="F66" r:id="rId65" xr:uid="{00000000-0004-0000-0700-000040000000}"/>
    <hyperlink ref="F67" r:id="rId66" xr:uid="{00000000-0004-0000-0700-000041000000}"/>
    <hyperlink ref="F68" r:id="rId67" xr:uid="{00000000-0004-0000-0700-000042000000}"/>
    <hyperlink ref="F69" r:id="rId68" xr:uid="{00000000-0004-0000-0700-000043000000}"/>
    <hyperlink ref="F70" r:id="rId69" xr:uid="{00000000-0004-0000-0700-000044000000}"/>
    <hyperlink ref="F71" r:id="rId70" xr:uid="{00000000-0004-0000-0700-000045000000}"/>
    <hyperlink ref="F72" r:id="rId71" xr:uid="{00000000-0004-0000-0700-000046000000}"/>
    <hyperlink ref="F73" r:id="rId72" xr:uid="{00000000-0004-0000-0700-000047000000}"/>
    <hyperlink ref="F74" r:id="rId73" xr:uid="{00000000-0004-0000-0700-000048000000}"/>
    <hyperlink ref="F75" r:id="rId74" xr:uid="{00000000-0004-0000-0700-000049000000}"/>
    <hyperlink ref="F76" r:id="rId75" xr:uid="{00000000-0004-0000-0700-00004A000000}"/>
    <hyperlink ref="F77" r:id="rId76" xr:uid="{00000000-0004-0000-0700-00004B000000}"/>
    <hyperlink ref="F78" r:id="rId77" xr:uid="{00000000-0004-0000-0700-00004C000000}"/>
    <hyperlink ref="F79" r:id="rId78" xr:uid="{00000000-0004-0000-0700-00004D000000}"/>
    <hyperlink ref="F80" r:id="rId79" xr:uid="{00000000-0004-0000-0700-00004E000000}"/>
    <hyperlink ref="F81" r:id="rId80" xr:uid="{00000000-0004-0000-0700-00004F000000}"/>
    <hyperlink ref="F82" r:id="rId81" xr:uid="{00000000-0004-0000-0700-000050000000}"/>
    <hyperlink ref="F83" r:id="rId82" xr:uid="{00000000-0004-0000-0700-000051000000}"/>
    <hyperlink ref="F84" r:id="rId83" xr:uid="{00000000-0004-0000-0700-000052000000}"/>
    <hyperlink ref="F85" r:id="rId84" xr:uid="{00000000-0004-0000-0700-000053000000}"/>
    <hyperlink ref="F86" r:id="rId85" xr:uid="{00000000-0004-0000-0700-000054000000}"/>
    <hyperlink ref="F87" r:id="rId86" xr:uid="{00000000-0004-0000-0700-000055000000}"/>
    <hyperlink ref="F88" r:id="rId87" xr:uid="{00000000-0004-0000-0700-000056000000}"/>
    <hyperlink ref="F89" r:id="rId88" xr:uid="{00000000-0004-0000-0700-000057000000}"/>
    <hyperlink ref="F90" r:id="rId89" xr:uid="{00000000-0004-0000-0700-000058000000}"/>
    <hyperlink ref="F91" r:id="rId90" xr:uid="{00000000-0004-0000-0700-000059000000}"/>
    <hyperlink ref="F92" r:id="rId91" xr:uid="{00000000-0004-0000-0700-00005A000000}"/>
    <hyperlink ref="F93" r:id="rId92" xr:uid="{00000000-0004-0000-0700-00005B000000}"/>
    <hyperlink ref="F94" r:id="rId93" xr:uid="{00000000-0004-0000-0700-00005C000000}"/>
    <hyperlink ref="F95" r:id="rId94" xr:uid="{00000000-0004-0000-0700-00005D000000}"/>
    <hyperlink ref="F96" r:id="rId95" xr:uid="{00000000-0004-0000-0700-00005E000000}"/>
    <hyperlink ref="F97" r:id="rId96" xr:uid="{00000000-0004-0000-0700-00005F000000}"/>
    <hyperlink ref="F98" r:id="rId97" xr:uid="{00000000-0004-0000-0700-000060000000}"/>
    <hyperlink ref="F99" r:id="rId98" xr:uid="{00000000-0004-0000-0700-000061000000}"/>
    <hyperlink ref="F100" r:id="rId99" xr:uid="{00000000-0004-0000-0700-000062000000}"/>
    <hyperlink ref="F101" r:id="rId100" xr:uid="{00000000-0004-0000-0700-000063000000}"/>
    <hyperlink ref="F102" r:id="rId101" xr:uid="{00000000-0004-0000-0700-000064000000}"/>
    <hyperlink ref="F103" r:id="rId102" xr:uid="{00000000-0004-0000-0700-000065000000}"/>
    <hyperlink ref="F104" r:id="rId103" xr:uid="{00000000-0004-0000-0700-000066000000}"/>
    <hyperlink ref="F105" r:id="rId104" xr:uid="{00000000-0004-0000-0700-000067000000}"/>
    <hyperlink ref="F106" r:id="rId105" xr:uid="{00000000-0004-0000-0700-00006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updated_search_descriptives_cle</vt:lpstr>
      <vt:lpstr>additional_descriptives</vt:lpstr>
      <vt:lpstr>lapse_coding</vt:lpstr>
      <vt:lpstr>relapse_coding</vt:lpstr>
      <vt:lpstr>theory_coding</vt:lpstr>
      <vt:lpstr>meta_analysis_clean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Olga Perski</cp:lastModifiedBy>
  <dcterms:modified xsi:type="dcterms:W3CDTF">2022-12-14T01:31:41Z</dcterms:modified>
</cp:coreProperties>
</file>