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8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4" i="1"/>
  <c r="D35" i="1"/>
  <c r="D34" i="1"/>
  <c r="C35" i="1"/>
  <c r="B34" i="1"/>
  <c r="K33" i="1" l="1"/>
  <c r="E16" i="1" l="1"/>
  <c r="D16" i="1" s="1"/>
  <c r="E17" i="1"/>
  <c r="D17" i="1" s="1"/>
  <c r="F18" i="1"/>
  <c r="E18" i="1" s="1"/>
  <c r="D18" i="1" s="1"/>
  <c r="C18" i="1" s="1"/>
  <c r="W15" i="1"/>
  <c r="V15" i="1"/>
  <c r="U15" i="1"/>
  <c r="T15" i="1"/>
  <c r="S15" i="1"/>
  <c r="R15" i="1"/>
  <c r="Q15" i="1"/>
  <c r="P15" i="1"/>
  <c r="W14" i="1"/>
  <c r="V14" i="1"/>
  <c r="U14" i="1"/>
  <c r="T14" i="1"/>
  <c r="S14" i="1"/>
  <c r="R14" i="1"/>
  <c r="Q14" i="1"/>
  <c r="P14" i="1"/>
  <c r="W13" i="1"/>
  <c r="V13" i="1"/>
  <c r="U13" i="1"/>
  <c r="T13" i="1"/>
  <c r="S13" i="1"/>
  <c r="R13" i="1"/>
  <c r="Q13" i="1"/>
  <c r="P13" i="1"/>
  <c r="W12" i="1"/>
  <c r="V12" i="1"/>
  <c r="U12" i="1"/>
  <c r="T12" i="1"/>
  <c r="S12" i="1"/>
  <c r="R12" i="1"/>
  <c r="Q12" i="1"/>
  <c r="P12" i="1"/>
  <c r="W11" i="1"/>
  <c r="V11" i="1"/>
  <c r="U11" i="1"/>
  <c r="T11" i="1"/>
  <c r="S11" i="1"/>
  <c r="R11" i="1"/>
  <c r="Q11" i="1"/>
  <c r="P11" i="1"/>
  <c r="W10" i="1"/>
  <c r="V10" i="1"/>
  <c r="U10" i="1"/>
  <c r="T10" i="1"/>
  <c r="S10" i="1"/>
  <c r="W9" i="1"/>
  <c r="V9" i="1"/>
  <c r="U9" i="1"/>
  <c r="T9" i="1"/>
  <c r="S9" i="1"/>
  <c r="R9" i="1"/>
  <c r="W8" i="1"/>
  <c r="V8" i="1"/>
  <c r="U8" i="1"/>
  <c r="T8" i="1"/>
  <c r="S8" i="1"/>
  <c r="R8" i="1"/>
  <c r="W7" i="1"/>
  <c r="V7" i="1"/>
  <c r="U7" i="1"/>
  <c r="T7" i="1"/>
  <c r="S7" i="1"/>
  <c r="R7" i="1"/>
  <c r="Q7" i="1"/>
  <c r="P7" i="1"/>
  <c r="W5" i="1"/>
  <c r="V5" i="1"/>
  <c r="U5" i="1"/>
  <c r="T5" i="1"/>
  <c r="S5" i="1"/>
  <c r="R5" i="1"/>
  <c r="Q5" i="1"/>
  <c r="P5" i="1"/>
  <c r="W4" i="1"/>
  <c r="V4" i="1"/>
  <c r="U4" i="1"/>
  <c r="T4" i="1"/>
  <c r="S4" i="1"/>
  <c r="R4" i="1"/>
  <c r="Q4" i="1"/>
  <c r="P4" i="1"/>
  <c r="W3" i="1"/>
  <c r="V3" i="1"/>
  <c r="U3" i="1"/>
  <c r="T3" i="1"/>
  <c r="S3" i="1"/>
  <c r="R3" i="1"/>
  <c r="Q3" i="1"/>
  <c r="P3" i="1"/>
  <c r="W2" i="1"/>
  <c r="V2" i="1"/>
  <c r="U2" i="1"/>
  <c r="T2" i="1"/>
  <c r="S2" i="1"/>
  <c r="R2" i="1"/>
  <c r="Q2" i="1"/>
  <c r="P2" i="1"/>
  <c r="C17" i="1" l="1"/>
  <c r="P9" i="1" s="1"/>
  <c r="Q9" i="1"/>
  <c r="C16" i="1"/>
  <c r="P8" i="1" s="1"/>
  <c r="Q8" i="1"/>
  <c r="P10" i="1"/>
  <c r="Q10" i="1"/>
  <c r="R10" i="1"/>
</calcChain>
</file>

<file path=xl/sharedStrings.xml><?xml version="1.0" encoding="utf-8"?>
<sst xmlns="http://schemas.openxmlformats.org/spreadsheetml/2006/main" count="76" uniqueCount="74">
  <si>
    <t>Приоритеты</t>
  </si>
  <si>
    <t>2021*</t>
  </si>
  <si>
    <t>2022*</t>
  </si>
  <si>
    <t>Р1_б</t>
  </si>
  <si>
    <t>Р2_б</t>
  </si>
  <si>
    <t>Р3_б</t>
  </si>
  <si>
    <t>Р4_б</t>
  </si>
  <si>
    <t>Р5_б</t>
  </si>
  <si>
    <t>Р6_б</t>
  </si>
  <si>
    <t>Р1_с1</t>
  </si>
  <si>
    <t>Р2_с1</t>
  </si>
  <si>
    <t>Р3_с1</t>
  </si>
  <si>
    <t>Р4_с1</t>
  </si>
  <si>
    <t>Р5_с1</t>
  </si>
  <si>
    <t>Р6_с1</t>
  </si>
  <si>
    <t>Р7_с1</t>
  </si>
  <si>
    <t>Р8_с1</t>
  </si>
  <si>
    <t>Множитель</t>
  </si>
  <si>
    <t>НИОКР</t>
  </si>
  <si>
    <t>F1</t>
  </si>
  <si>
    <t>ППС</t>
  </si>
  <si>
    <t>P1</t>
  </si>
  <si>
    <t>НАУЧ РАБ</t>
  </si>
  <si>
    <t>P2</t>
  </si>
  <si>
    <t>ПРОГРАММ_РЕАЛ</t>
  </si>
  <si>
    <t>Pr1</t>
  </si>
  <si>
    <t>КОЛВО ОБУЧАЮЩИХСЯ ВСЕГО</t>
  </si>
  <si>
    <t>S1</t>
  </si>
  <si>
    <t>ЗП_ППС_РЕАЛ</t>
  </si>
  <si>
    <t>F2</t>
  </si>
  <si>
    <t>ППС39</t>
  </si>
  <si>
    <t>P3</t>
  </si>
  <si>
    <t>СТУДБАК</t>
  </si>
  <si>
    <t>S2</t>
  </si>
  <si>
    <t>СТУДСПЕЦ</t>
  </si>
  <si>
    <t>S3</t>
  </si>
  <si>
    <t>СТУДМАГ</t>
  </si>
  <si>
    <t>S4</t>
  </si>
  <si>
    <t>СТУДКВАЛ</t>
  </si>
  <si>
    <t>S5</t>
  </si>
  <si>
    <t>ОБЪЕМ_ПДД (внебюджет)</t>
  </si>
  <si>
    <t>F3</t>
  </si>
  <si>
    <t>ЦИФРСТУД</t>
  </si>
  <si>
    <t>S6</t>
  </si>
  <si>
    <t>ОБЪЕМ_СОБСТ_ИИР</t>
  </si>
  <si>
    <t>F4</t>
  </si>
  <si>
    <t>WOS</t>
  </si>
  <si>
    <t>Ar1</t>
  </si>
  <si>
    <t>SCOPUS</t>
  </si>
  <si>
    <t>Ar2</t>
  </si>
  <si>
    <t>ARTICLE_HIGH</t>
  </si>
  <si>
    <t>Ar3</t>
  </si>
  <si>
    <t>Объём СГЗ НИОКР</t>
  </si>
  <si>
    <t>F5</t>
  </si>
  <si>
    <t>ИСП_РЕЗ_ИНТ_ДЕЯТ</t>
  </si>
  <si>
    <t>F6</t>
  </si>
  <si>
    <t>СТУД_АСПА</t>
  </si>
  <si>
    <t>S7</t>
  </si>
  <si>
    <t>MAGA_IN_MON</t>
  </si>
  <si>
    <t>S8</t>
  </si>
  <si>
    <t>MAGA_IN_OBSHEE</t>
  </si>
  <si>
    <t>S9</t>
  </si>
  <si>
    <t>ASPA_IN</t>
  </si>
  <si>
    <t>S10</t>
  </si>
  <si>
    <t>ИССЛЕД_МОЛ_СТАВКА</t>
  </si>
  <si>
    <t>P4</t>
  </si>
  <si>
    <t>* - Данные по 2021 и 2022 году спрогнозированы на основе данных среднего темпа роста в период с 2015 по 2020 (множитель)</t>
  </si>
  <si>
    <t>p2</t>
  </si>
  <si>
    <t>f2</t>
  </si>
  <si>
    <t>s1</t>
  </si>
  <si>
    <t>pr1</t>
  </si>
  <si>
    <t>f</t>
  </si>
  <si>
    <t>p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</si>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</sst>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1"/>
      <charset val="204"/>
      <scheme val="minor"/>
    </font>
    <font>
      <b/>
      <sz val="10"/>
      <color rgb="FF000000"/>
      <name val="Calibri"/>
      <family val="1"/>
      <charset val="204"/>
      <scheme val="minor"/>
    </font>
    <font>
      <sz val="10"/>
      <color theme="1"/>
      <name val="Calibri"/>
      <family val="1"/>
      <charset val="204"/>
      <scheme val="minor"/>
    </font>
    <font>
      <sz val="10"/>
      <color theme="1"/>
      <name val="Times New Roman"/>
      <family val="1"/>
    </font>
    <font>
      <sz val="10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1" applyFont="1" applyAlignment="1">
      <alignment horizontal="left" vertical="top"/>
    </xf>
    <xf numFmtId="0" fontId="1" fillId="0" borderId="0" xfId="1"/>
    <xf numFmtId="0" fontId="1" fillId="0" borderId="0" xfId="1" applyAlignment="1">
      <alignment horizontal="left" vertical="top"/>
    </xf>
    <xf numFmtId="1" fontId="1" fillId="0" borderId="0" xfId="1" applyNumberFormat="1" applyAlignment="1">
      <alignment horizontal="left" vertical="top"/>
    </xf>
    <xf numFmtId="0" fontId="3" fillId="0" borderId="0" xfId="1" applyFont="1"/>
    <xf numFmtId="0" fontId="3" fillId="0" borderId="0" xfId="1" applyFont="1" applyAlignment="1">
      <alignment horizontal="left" vertical="top"/>
    </xf>
    <xf numFmtId="2" fontId="1" fillId="0" borderId="0" xfId="2" applyNumberFormat="1" applyAlignment="1">
      <alignment horizontal="left" vertical="top"/>
    </xf>
    <xf numFmtId="2" fontId="4" fillId="0" borderId="0" xfId="2" applyNumberFormat="1" applyFont="1" applyAlignment="1" applyProtection="1">
      <alignment horizontal="left" vertical="center"/>
      <protection locked="0"/>
    </xf>
    <xf numFmtId="0" fontId="5" fillId="0" borderId="0" xfId="2" applyFont="1" applyAlignment="1">
      <alignment horizontal="left" vertical="top"/>
    </xf>
    <xf numFmtId="2" fontId="5" fillId="0" borderId="0" xfId="2" applyNumberFormat="1" applyFont="1" applyAlignment="1">
      <alignment horizontal="left" vertical="top"/>
    </xf>
    <xf numFmtId="1" fontId="5" fillId="0" borderId="0" xfId="2" applyNumberFormat="1" applyFont="1" applyAlignment="1">
      <alignment horizontal="left" vertical="top"/>
    </xf>
    <xf numFmtId="164" fontId="5" fillId="0" borderId="0" xfId="2" applyNumberFormat="1" applyFont="1" applyAlignment="1">
      <alignment horizontal="left" vertical="top"/>
    </xf>
    <xf numFmtId="164" fontId="1" fillId="0" borderId="0" xfId="1" applyNumberFormat="1" applyAlignment="1">
      <alignment horizontal="left" vertical="top"/>
    </xf>
    <xf numFmtId="0" fontId="3" fillId="0" borderId="0" xfId="1" applyFont="1" applyAlignment="1">
      <alignment horizontal="left" vertical="center"/>
    </xf>
    <xf numFmtId="2" fontId="1" fillId="0" borderId="0" xfId="1" applyNumberFormat="1" applyAlignment="1">
      <alignment horizontal="left" vertical="top"/>
    </xf>
    <xf numFmtId="0" fontId="1" fillId="0" borderId="1" xfId="2" applyBorder="1"/>
    <xf numFmtId="0" fontId="1" fillId="0" borderId="0" xfId="2"/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0" fillId="0" borderId="0" xfId="0" applyFill="1" applyBorder="1"/>
    <xf numFmtId="0" fontId="0" fillId="0" borderId="0" xfId="0" applyBorder="1"/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colors>
    <mruColors>
      <color rgb="FF99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tabSelected="1" topLeftCell="A17" workbookViewId="0">
      <selection activeCell="H36" sqref="H36"/>
    </sheetView>
  </sheetViews>
  <sheetFormatPr defaultRowHeight="14.4" x14ac:dyDescent="0.3"/>
  <cols>
    <col min="3" max="3" width="10.21875" customWidth="1"/>
    <col min="4" max="4" width="10.88671875" customWidth="1"/>
    <col min="5" max="5" width="10.77734375" customWidth="1"/>
    <col min="6" max="7" width="10.5546875" customWidth="1"/>
    <col min="8" max="8" width="10.33203125" customWidth="1"/>
  </cols>
  <sheetData>
    <row r="1" spans="1:24" x14ac:dyDescent="0.3">
      <c r="A1" s="3"/>
      <c r="B1" s="3"/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 t="s">
        <v>1</v>
      </c>
      <c r="J1" s="1" t="s">
        <v>2</v>
      </c>
      <c r="K1" s="3"/>
      <c r="L1" s="3"/>
      <c r="M1" s="3" t="s">
        <v>17</v>
      </c>
      <c r="N1" s="3"/>
      <c r="O1" s="1" t="s">
        <v>0</v>
      </c>
      <c r="P1" s="1">
        <v>2015</v>
      </c>
      <c r="Q1" s="1">
        <v>2016</v>
      </c>
      <c r="R1" s="1">
        <v>2017</v>
      </c>
      <c r="S1" s="1">
        <v>2018</v>
      </c>
      <c r="T1" s="1">
        <v>2019</v>
      </c>
      <c r="U1" s="1">
        <v>2020</v>
      </c>
      <c r="V1" s="1" t="s">
        <v>1</v>
      </c>
      <c r="W1" s="1" t="s">
        <v>2</v>
      </c>
      <c r="X1" s="3"/>
    </row>
    <row r="2" spans="1:24" x14ac:dyDescent="0.3">
      <c r="A2" s="6" t="s">
        <v>18</v>
      </c>
      <c r="B2" s="3" t="s">
        <v>19</v>
      </c>
      <c r="C2" s="7">
        <v>1300952.2</v>
      </c>
      <c r="D2" s="7">
        <v>1296558.6000000001</v>
      </c>
      <c r="E2" s="7">
        <v>1377733.8</v>
      </c>
      <c r="F2" s="8">
        <v>1450536.1</v>
      </c>
      <c r="G2" s="8">
        <v>1439364.3</v>
      </c>
      <c r="H2" s="8">
        <v>1798412.1</v>
      </c>
      <c r="I2" s="9">
        <v>1918734.0873852235</v>
      </c>
      <c r="J2" s="9">
        <v>2047106.1655412607</v>
      </c>
      <c r="K2" s="3"/>
      <c r="L2" s="3"/>
      <c r="M2" s="3">
        <v>1.066904569528432</v>
      </c>
      <c r="N2" s="3"/>
      <c r="O2" s="2" t="s">
        <v>3</v>
      </c>
      <c r="P2" s="3">
        <f t="shared" ref="P2:W2" si="0">C2/(C3+C4)</f>
        <v>505.87245790722091</v>
      </c>
      <c r="Q2" s="3">
        <f t="shared" si="0"/>
        <v>576.88925472747496</v>
      </c>
      <c r="R2" s="3">
        <f t="shared" si="0"/>
        <v>660.02385743029606</v>
      </c>
      <c r="S2" s="3">
        <f t="shared" si="0"/>
        <v>717.1286399367184</v>
      </c>
      <c r="T2" s="3">
        <f t="shared" si="0"/>
        <v>737.4170295609407</v>
      </c>
      <c r="U2" s="3">
        <f t="shared" si="0"/>
        <v>908.88568251882555</v>
      </c>
      <c r="V2" s="3">
        <f t="shared" si="0"/>
        <v>1019.6965180461951</v>
      </c>
      <c r="W2" s="3">
        <f t="shared" si="0"/>
        <v>1143.117282366615</v>
      </c>
      <c r="X2" s="3"/>
    </row>
    <row r="3" spans="1:24" x14ac:dyDescent="0.3">
      <c r="A3" s="6" t="s">
        <v>20</v>
      </c>
      <c r="B3" s="3" t="s">
        <v>21</v>
      </c>
      <c r="C3" s="10">
        <v>2180.6999999999998</v>
      </c>
      <c r="D3" s="10">
        <v>1879.1</v>
      </c>
      <c r="E3" s="10">
        <v>1750.1</v>
      </c>
      <c r="F3" s="10">
        <v>1666.1</v>
      </c>
      <c r="G3" s="10">
        <v>1609.1</v>
      </c>
      <c r="H3" s="10">
        <v>1579.7</v>
      </c>
      <c r="I3" s="9">
        <v>1481.0521709070506</v>
      </c>
      <c r="J3" s="9">
        <v>1388.5646217310168</v>
      </c>
      <c r="K3" s="3"/>
      <c r="L3" s="3"/>
      <c r="M3" s="3">
        <v>0.93755280806928565</v>
      </c>
      <c r="N3" s="3"/>
      <c r="O3" s="2" t="s">
        <v>4</v>
      </c>
      <c r="P3" s="3">
        <f t="shared" ref="P3:W3" si="1">C8/C3</f>
        <v>0.32654596543698033</v>
      </c>
      <c r="Q3" s="3">
        <f t="shared" si="1"/>
        <v>0.36912188860424217</v>
      </c>
      <c r="R3" s="3">
        <f t="shared" si="1"/>
        <v>0.38604352530559904</v>
      </c>
      <c r="S3" s="3">
        <f t="shared" si="1"/>
        <v>0.39498219525086231</v>
      </c>
      <c r="T3" s="3">
        <f t="shared" si="1"/>
        <v>0.39835933130321299</v>
      </c>
      <c r="U3" s="3">
        <f t="shared" si="1"/>
        <v>0.36532252959422673</v>
      </c>
      <c r="V3" s="3">
        <f t="shared" si="1"/>
        <v>0.38958789658748083</v>
      </c>
      <c r="W3" s="3">
        <f t="shared" si="1"/>
        <v>0.40475214881849875</v>
      </c>
      <c r="X3" s="3"/>
    </row>
    <row r="4" spans="1:24" x14ac:dyDescent="0.3">
      <c r="A4" s="6" t="s">
        <v>22</v>
      </c>
      <c r="B4" s="3" t="s">
        <v>23</v>
      </c>
      <c r="C4" s="9">
        <v>391</v>
      </c>
      <c r="D4" s="9">
        <v>368.4</v>
      </c>
      <c r="E4" s="9">
        <v>337.3</v>
      </c>
      <c r="F4" s="9">
        <v>356.6</v>
      </c>
      <c r="G4" s="9">
        <v>342.8</v>
      </c>
      <c r="H4" s="9">
        <v>399</v>
      </c>
      <c r="I4" s="9">
        <v>400.61953575096845</v>
      </c>
      <c r="J4" s="9">
        <v>402.2456451762443</v>
      </c>
      <c r="K4" s="3"/>
      <c r="L4" s="3"/>
      <c r="M4" s="3">
        <v>1.0040589868445324</v>
      </c>
      <c r="N4" s="3"/>
      <c r="O4" s="2" t="s">
        <v>5</v>
      </c>
      <c r="P4" s="3">
        <f t="shared" ref="P4:W4" si="2">C12/(SUM(C9:C11))</f>
        <v>6.2739498261116911E-2</v>
      </c>
      <c r="Q4" s="3">
        <f t="shared" si="2"/>
        <v>6.9956783219363994E-2</v>
      </c>
      <c r="R4" s="3">
        <f t="shared" si="2"/>
        <v>7.5991109152070871E-2</v>
      </c>
      <c r="S4" s="3">
        <f t="shared" si="2"/>
        <v>8.1108060893436487E-2</v>
      </c>
      <c r="T4" s="3">
        <f t="shared" si="2"/>
        <v>8.3393328533717309E-2</v>
      </c>
      <c r="U4" s="3">
        <f t="shared" si="2"/>
        <v>9.3913247637494868E-2</v>
      </c>
      <c r="V4" s="3">
        <f t="shared" si="2"/>
        <v>0.1075400386138885</v>
      </c>
      <c r="W4" s="3">
        <f t="shared" si="2"/>
        <v>0.1147162255247352</v>
      </c>
      <c r="X4" s="3"/>
    </row>
    <row r="5" spans="1:24" x14ac:dyDescent="0.3">
      <c r="A5" s="6" t="s">
        <v>24</v>
      </c>
      <c r="B5" s="3" t="s">
        <v>25</v>
      </c>
      <c r="C5" s="10">
        <v>173</v>
      </c>
      <c r="D5" s="10">
        <v>242</v>
      </c>
      <c r="E5" s="10">
        <v>145</v>
      </c>
      <c r="F5" s="10">
        <v>161</v>
      </c>
      <c r="G5" s="10">
        <v>167</v>
      </c>
      <c r="H5" s="10">
        <v>171</v>
      </c>
      <c r="I5" s="11">
        <v>170.60278316483937</v>
      </c>
      <c r="J5" s="11">
        <v>170.20648902683743</v>
      </c>
      <c r="K5" s="3"/>
      <c r="L5" s="3"/>
      <c r="M5" s="3">
        <v>0.99767709453122444</v>
      </c>
      <c r="N5" s="3"/>
      <c r="O5" s="2" t="s">
        <v>6</v>
      </c>
      <c r="P5" s="3">
        <f t="shared" ref="P5:W5" si="3">C13/(C3+C4)</f>
        <v>931.92001399852256</v>
      </c>
      <c r="Q5" s="3">
        <f t="shared" si="3"/>
        <v>708.88226918798659</v>
      </c>
      <c r="R5" s="3">
        <f t="shared" si="3"/>
        <v>770.3669636868832</v>
      </c>
      <c r="S5" s="3">
        <f t="shared" si="3"/>
        <v>863.24061897463798</v>
      </c>
      <c r="T5" s="3">
        <f t="shared" si="3"/>
        <v>987.39863722526775</v>
      </c>
      <c r="U5" s="3">
        <f t="shared" si="3"/>
        <v>1211.6383484105725</v>
      </c>
      <c r="V5" s="3">
        <f t="shared" si="3"/>
        <v>1274.2067852204848</v>
      </c>
      <c r="W5" s="3">
        <f t="shared" si="3"/>
        <v>1338.951964222035</v>
      </c>
      <c r="X5" s="3"/>
    </row>
    <row r="6" spans="1:24" x14ac:dyDescent="0.3">
      <c r="A6" s="6" t="s">
        <v>26</v>
      </c>
      <c r="B6" s="3" t="s">
        <v>27</v>
      </c>
      <c r="C6" s="11">
        <v>27778</v>
      </c>
      <c r="D6" s="11">
        <v>24568</v>
      </c>
      <c r="E6" s="11">
        <v>24010</v>
      </c>
      <c r="F6" s="11">
        <v>23847</v>
      </c>
      <c r="G6" s="11">
        <v>24105</v>
      </c>
      <c r="H6" s="11">
        <v>23745</v>
      </c>
      <c r="I6" s="11">
        <v>23011.578684085845</v>
      </c>
      <c r="J6" s="11">
        <v>22300.810845814867</v>
      </c>
      <c r="K6" s="3"/>
      <c r="L6" s="3"/>
      <c r="M6" s="3">
        <v>0.96911259987727294</v>
      </c>
      <c r="N6" s="3"/>
      <c r="O6" s="2" t="s">
        <v>7</v>
      </c>
      <c r="P6" s="4">
        <v>3616.817419354838</v>
      </c>
      <c r="Q6" s="4">
        <v>3771.501749871351</v>
      </c>
      <c r="R6" s="4">
        <v>3932.8016319441299</v>
      </c>
      <c r="S6" s="4">
        <v>4101</v>
      </c>
      <c r="T6" s="4">
        <v>4334</v>
      </c>
      <c r="U6" s="4">
        <v>4252</v>
      </c>
      <c r="V6" s="4">
        <v>4650</v>
      </c>
      <c r="W6" s="4">
        <v>4848.8715640033852</v>
      </c>
      <c r="X6" s="3"/>
    </row>
    <row r="7" spans="1:24" x14ac:dyDescent="0.3">
      <c r="A7" s="3" t="s">
        <v>28</v>
      </c>
      <c r="B7" s="3" t="s">
        <v>29</v>
      </c>
      <c r="C7" s="12">
        <v>517.0628697207319</v>
      </c>
      <c r="D7" s="12">
        <v>490.57198265724088</v>
      </c>
      <c r="E7" s="12">
        <v>488.35636092565113</v>
      </c>
      <c r="F7" s="12">
        <v>577.33374950593532</v>
      </c>
      <c r="G7" s="12">
        <v>608.3471151819092</v>
      </c>
      <c r="H7" s="12">
        <v>634.81026742644872</v>
      </c>
      <c r="I7" s="12">
        <v>661.39980184697231</v>
      </c>
      <c r="J7" s="12">
        <v>689.10306012638432</v>
      </c>
      <c r="K7" s="3"/>
      <c r="L7" s="3"/>
      <c r="M7" s="3">
        <v>1.0418857976704108</v>
      </c>
      <c r="N7" s="3"/>
      <c r="O7" s="2" t="s">
        <v>8</v>
      </c>
      <c r="P7" s="3">
        <f t="shared" ref="P7:W7" si="4">C15/(C3+C4)</f>
        <v>57.896605358323299</v>
      </c>
      <c r="Q7" s="3">
        <f t="shared" si="4"/>
        <v>43.606229143492769</v>
      </c>
      <c r="R7" s="3">
        <f t="shared" si="4"/>
        <v>60.565488167097818</v>
      </c>
      <c r="S7" s="3">
        <f t="shared" si="4"/>
        <v>55.816482918870818</v>
      </c>
      <c r="T7" s="3">
        <f t="shared" si="4"/>
        <v>36.195757979404682</v>
      </c>
      <c r="U7" s="3">
        <f t="shared" si="4"/>
        <v>19.459594683377972</v>
      </c>
      <c r="V7" s="3">
        <f t="shared" si="4"/>
        <v>19.166521056551886</v>
      </c>
      <c r="W7" s="3">
        <f t="shared" si="4"/>
        <v>18.863008965220832</v>
      </c>
      <c r="X7" s="3"/>
    </row>
    <row r="8" spans="1:24" x14ac:dyDescent="0.3">
      <c r="A8" s="3" t="s">
        <v>30</v>
      </c>
      <c r="B8" s="6" t="s">
        <v>31</v>
      </c>
      <c r="C8" s="12">
        <v>712.09878682842293</v>
      </c>
      <c r="D8" s="12">
        <v>693.61694087623141</v>
      </c>
      <c r="E8" s="12">
        <v>675.61477363732888</v>
      </c>
      <c r="F8" s="12">
        <v>658.07983550746167</v>
      </c>
      <c r="G8" s="12">
        <v>641</v>
      </c>
      <c r="H8" s="12">
        <v>577.1</v>
      </c>
      <c r="I8" s="3">
        <v>577</v>
      </c>
      <c r="J8" s="13">
        <v>562.02451441897495</v>
      </c>
      <c r="K8" s="3"/>
      <c r="L8" s="3"/>
      <c r="M8" s="3">
        <v>0.97404595219926338</v>
      </c>
      <c r="N8" s="3"/>
      <c r="O8" s="2" t="s">
        <v>9</v>
      </c>
      <c r="P8" s="3">
        <f t="shared" ref="P8:W8" si="5">C16/(C3+C4)</f>
        <v>7.1590480116713914E-2</v>
      </c>
      <c r="Q8" s="3">
        <f t="shared" si="5"/>
        <v>9.0539775659679175E-2</v>
      </c>
      <c r="R8" s="3">
        <f t="shared" si="5"/>
        <v>0.1077449614103248</v>
      </c>
      <c r="S8" s="3">
        <f t="shared" si="5"/>
        <v>0.12289514015919317</v>
      </c>
      <c r="T8" s="3">
        <f t="shared" si="5"/>
        <v>0.14953634919821712</v>
      </c>
      <c r="U8" s="3">
        <f t="shared" si="5"/>
        <v>0.17675746702380352</v>
      </c>
      <c r="V8" s="3">
        <f t="shared" si="5"/>
        <v>0.21789135615382599</v>
      </c>
      <c r="W8" s="3">
        <f t="shared" si="5"/>
        <v>0.25304503227393654</v>
      </c>
      <c r="X8" s="3"/>
    </row>
    <row r="9" spans="1:24" x14ac:dyDescent="0.3">
      <c r="A9" s="3" t="s">
        <v>32</v>
      </c>
      <c r="B9" s="3" t="s">
        <v>33</v>
      </c>
      <c r="C9" s="11">
        <v>11956</v>
      </c>
      <c r="D9" s="11">
        <v>10579</v>
      </c>
      <c r="E9" s="11">
        <v>10201</v>
      </c>
      <c r="F9" s="11">
        <v>10132</v>
      </c>
      <c r="G9" s="11">
        <v>10641</v>
      </c>
      <c r="H9" s="11">
        <v>11253</v>
      </c>
      <c r="I9" s="11">
        <v>11117.440181722639</v>
      </c>
      <c r="J9" s="11">
        <v>10983.513391467262</v>
      </c>
      <c r="K9" s="3"/>
      <c r="L9" s="3"/>
      <c r="M9" s="3">
        <v>0.98795345078846875</v>
      </c>
      <c r="N9" s="3"/>
      <c r="O9" s="2" t="s">
        <v>10</v>
      </c>
      <c r="P9" s="3">
        <f t="shared" ref="P9:W9" si="6">C17/(C3+C4)</f>
        <v>0.14002222984789162</v>
      </c>
      <c r="Q9" s="3">
        <f t="shared" si="6"/>
        <v>0.16767049718333318</v>
      </c>
      <c r="R9" s="3">
        <f t="shared" si="6"/>
        <v>0.18892513080184373</v>
      </c>
      <c r="S9" s="3">
        <f t="shared" si="6"/>
        <v>0.20403421169723637</v>
      </c>
      <c r="T9" s="3">
        <f t="shared" si="6"/>
        <v>0.22411496490598903</v>
      </c>
      <c r="U9" s="3">
        <f t="shared" si="6"/>
        <v>0.24257340678223077</v>
      </c>
      <c r="V9" s="3">
        <f t="shared" si="6"/>
        <v>0.27528712801873623</v>
      </c>
      <c r="W9" s="3">
        <f t="shared" si="6"/>
        <v>0.30270475449286599</v>
      </c>
      <c r="X9" s="3"/>
    </row>
    <row r="10" spans="1:24" x14ac:dyDescent="0.3">
      <c r="A10" s="3" t="s">
        <v>34</v>
      </c>
      <c r="B10" s="3" t="s">
        <v>35</v>
      </c>
      <c r="C10" s="11">
        <v>1573</v>
      </c>
      <c r="D10" s="11">
        <v>1415</v>
      </c>
      <c r="E10" s="11">
        <v>1391</v>
      </c>
      <c r="F10" s="11">
        <v>1413</v>
      </c>
      <c r="G10" s="11">
        <v>1581</v>
      </c>
      <c r="H10" s="11">
        <v>1645</v>
      </c>
      <c r="I10" s="11">
        <v>1659.7907434263823</v>
      </c>
      <c r="J10" s="11">
        <v>1674.7144753579958</v>
      </c>
      <c r="K10" s="3"/>
      <c r="L10" s="3"/>
      <c r="M10" s="3">
        <v>1.0089913333898981</v>
      </c>
      <c r="N10" s="3"/>
      <c r="O10" s="2" t="s">
        <v>11</v>
      </c>
      <c r="P10" s="3">
        <f t="shared" ref="P10:W10" si="7">C18/(C3+C4)</f>
        <v>6.6023115082733961E-3</v>
      </c>
      <c r="Q10" s="3">
        <f t="shared" si="7"/>
        <v>7.1989564379359725E-3</v>
      </c>
      <c r="R10" s="3">
        <f t="shared" si="7"/>
        <v>7.3861223390819962E-3</v>
      </c>
      <c r="S10" s="3">
        <f t="shared" si="7"/>
        <v>7.2634613733248508E-3</v>
      </c>
      <c r="T10" s="3">
        <f t="shared" si="7"/>
        <v>7.1724985911163488E-3</v>
      </c>
      <c r="U10" s="3">
        <f t="shared" si="7"/>
        <v>5.0538232172638604E-3</v>
      </c>
      <c r="V10" s="3">
        <f t="shared" si="7"/>
        <v>5.8458656529075262E-3</v>
      </c>
      <c r="W10" s="3">
        <f t="shared" si="7"/>
        <v>5.8532360598649233E-3</v>
      </c>
      <c r="X10" s="3"/>
    </row>
    <row r="11" spans="1:24" x14ac:dyDescent="0.3">
      <c r="A11" s="3" t="s">
        <v>36</v>
      </c>
      <c r="B11" s="3" t="s">
        <v>37</v>
      </c>
      <c r="C11" s="11">
        <v>3293</v>
      </c>
      <c r="D11" s="11">
        <v>4178</v>
      </c>
      <c r="E11" s="11">
        <v>4367</v>
      </c>
      <c r="F11" s="11">
        <v>4483</v>
      </c>
      <c r="G11" s="11">
        <v>4446</v>
      </c>
      <c r="H11" s="11">
        <v>4139</v>
      </c>
      <c r="I11" s="11">
        <v>4332.6755219402512</v>
      </c>
      <c r="J11" s="11">
        <v>4535.413669586912</v>
      </c>
      <c r="K11" s="3"/>
      <c r="L11" s="3"/>
      <c r="M11" s="3">
        <v>1.0467928296545665</v>
      </c>
      <c r="N11" s="3"/>
      <c r="O11" s="5" t="s">
        <v>12</v>
      </c>
      <c r="P11" s="3">
        <f t="shared" ref="P11:W11" si="8">C25/C4</f>
        <v>0.29974769512362887</v>
      </c>
      <c r="Q11" s="3">
        <f t="shared" si="8"/>
        <v>0.34061205613865758</v>
      </c>
      <c r="R11" s="3">
        <f t="shared" si="8"/>
        <v>0.39830001621474848</v>
      </c>
      <c r="S11" s="3">
        <f t="shared" si="8"/>
        <v>0.76836791923724057</v>
      </c>
      <c r="T11" s="3">
        <f t="shared" si="8"/>
        <v>0.44924154025670943</v>
      </c>
      <c r="U11" s="3">
        <f t="shared" si="8"/>
        <v>0.44862155388471175</v>
      </c>
      <c r="V11" s="3">
        <f t="shared" si="8"/>
        <v>0.47176930512316662</v>
      </c>
      <c r="W11" s="3">
        <f t="shared" si="8"/>
        <v>0.50305732942518733</v>
      </c>
      <c r="X11" s="3"/>
    </row>
    <row r="12" spans="1:24" x14ac:dyDescent="0.3">
      <c r="A12" s="3" t="s">
        <v>38</v>
      </c>
      <c r="B12" s="3" t="s">
        <v>39</v>
      </c>
      <c r="C12" s="4">
        <v>1055.4038397485087</v>
      </c>
      <c r="D12" s="4">
        <v>1131.3410982235546</v>
      </c>
      <c r="E12" s="4">
        <v>1212.7421109578991</v>
      </c>
      <c r="F12" s="4">
        <v>1300</v>
      </c>
      <c r="G12" s="4">
        <v>1390</v>
      </c>
      <c r="H12" s="4">
        <v>1600</v>
      </c>
      <c r="I12" s="4">
        <v>1840</v>
      </c>
      <c r="J12" s="4">
        <v>1972.3896600825133</v>
      </c>
      <c r="K12" s="3"/>
      <c r="L12" s="3"/>
      <c r="M12" s="3">
        <v>1.0719509022187572</v>
      </c>
      <c r="N12" s="3"/>
      <c r="O12" s="2" t="s">
        <v>13</v>
      </c>
      <c r="P12" s="3">
        <f t="shared" ref="P12:W12" si="9">(C2-C19)/(C3+C4)</f>
        <v>343.12049242571823</v>
      </c>
      <c r="Q12" s="3">
        <f t="shared" si="9"/>
        <v>402.27848403192382</v>
      </c>
      <c r="R12" s="3">
        <f t="shared" si="9"/>
        <v>483.74946225412054</v>
      </c>
      <c r="S12" s="3">
        <f t="shared" si="9"/>
        <v>546.56454244326903</v>
      </c>
      <c r="T12" s="3">
        <f t="shared" si="9"/>
        <v>619.58312413545787</v>
      </c>
      <c r="U12" s="3">
        <f t="shared" si="9"/>
        <v>792.64774852175674</v>
      </c>
      <c r="V12" s="3">
        <f t="shared" si="9"/>
        <v>886.83593502556948</v>
      </c>
      <c r="W12" s="3">
        <f t="shared" si="9"/>
        <v>1012.2248266225088</v>
      </c>
      <c r="X12" s="3"/>
    </row>
    <row r="13" spans="1:24" x14ac:dyDescent="0.3">
      <c r="A13" s="3" t="s">
        <v>40</v>
      </c>
      <c r="B13" s="3" t="s">
        <v>41</v>
      </c>
      <c r="C13" s="9">
        <v>2396618.7000000002</v>
      </c>
      <c r="D13" s="9">
        <v>1593212.9</v>
      </c>
      <c r="E13" s="9">
        <v>1608064</v>
      </c>
      <c r="F13" s="9">
        <v>1746076.8</v>
      </c>
      <c r="G13" s="9">
        <v>1927303.4</v>
      </c>
      <c r="H13" s="9">
        <v>2397468.7999999998</v>
      </c>
      <c r="I13" s="9">
        <v>2397638.8561810576</v>
      </c>
      <c r="J13" s="9">
        <v>2397808.9244244643</v>
      </c>
      <c r="K13" s="3"/>
      <c r="L13" s="3"/>
      <c r="M13" s="3">
        <v>1.0000709315512502</v>
      </c>
      <c r="N13" s="3"/>
      <c r="O13" s="2" t="s">
        <v>14</v>
      </c>
      <c r="P13" s="3">
        <f t="shared" ref="P13:W13" si="10">C20/(C3+C4)</f>
        <v>0.43305945483532293</v>
      </c>
      <c r="Q13" s="3">
        <f t="shared" si="10"/>
        <v>1.1912222469410456</v>
      </c>
      <c r="R13" s="3">
        <f t="shared" si="10"/>
        <v>1.5684583692631981</v>
      </c>
      <c r="S13" s="3">
        <f t="shared" si="10"/>
        <v>1.6359816087407921</v>
      </c>
      <c r="T13" s="3">
        <f t="shared" si="10"/>
        <v>2.4881909933910551</v>
      </c>
      <c r="U13" s="3">
        <f t="shared" si="10"/>
        <v>2.5958962955475817</v>
      </c>
      <c r="V13" s="3">
        <f t="shared" si="10"/>
        <v>3.1096993076593082</v>
      </c>
      <c r="W13" s="3">
        <f t="shared" si="10"/>
        <v>3.7222679718892908</v>
      </c>
      <c r="X13" s="3"/>
    </row>
    <row r="14" spans="1:24" x14ac:dyDescent="0.3">
      <c r="A14" s="3" t="s">
        <v>42</v>
      </c>
      <c r="B14" s="3" t="s">
        <v>43</v>
      </c>
      <c r="C14" s="4">
        <v>3616.817419354838</v>
      </c>
      <c r="D14" s="4">
        <v>3771.501749871351</v>
      </c>
      <c r="E14" s="4">
        <v>3932.8016319441299</v>
      </c>
      <c r="F14" s="4">
        <v>4101</v>
      </c>
      <c r="G14" s="4">
        <v>4334</v>
      </c>
      <c r="H14" s="4">
        <v>4252</v>
      </c>
      <c r="I14" s="4">
        <v>4650</v>
      </c>
      <c r="J14" s="4">
        <v>4848.8715640033852</v>
      </c>
      <c r="K14" s="3"/>
      <c r="L14" s="3"/>
      <c r="M14" s="3">
        <v>1.0427680782802979</v>
      </c>
      <c r="N14" s="3"/>
      <c r="O14" s="2" t="s">
        <v>15</v>
      </c>
      <c r="P14" s="3">
        <f t="shared" ref="P14:W14" si="11">(C21+C11)/(C9+C10++C11+C21)</f>
        <v>0.24113753645950189</v>
      </c>
      <c r="Q14" s="3">
        <f t="shared" si="11"/>
        <v>0.30084523462547363</v>
      </c>
      <c r="R14" s="3">
        <f t="shared" si="11"/>
        <v>0.31699269384869194</v>
      </c>
      <c r="S14" s="3">
        <f t="shared" si="11"/>
        <v>0.32219808606822053</v>
      </c>
      <c r="T14" s="3">
        <f t="shared" si="11"/>
        <v>0.30894492819179009</v>
      </c>
      <c r="U14" s="3">
        <f t="shared" si="11"/>
        <v>0.28420001109939508</v>
      </c>
      <c r="V14" s="3">
        <f t="shared" si="11"/>
        <v>0.29357511586961132</v>
      </c>
      <c r="W14" s="3">
        <f t="shared" si="11"/>
        <v>0.30319901595017562</v>
      </c>
      <c r="X14" s="3"/>
    </row>
    <row r="15" spans="1:24" x14ac:dyDescent="0.3">
      <c r="A15" s="3" t="s">
        <v>44</v>
      </c>
      <c r="B15" s="14" t="s">
        <v>45</v>
      </c>
      <c r="C15" s="9">
        <v>148892.70000000001</v>
      </c>
      <c r="D15" s="9">
        <v>98005</v>
      </c>
      <c r="E15" s="9">
        <v>126424.4</v>
      </c>
      <c r="F15" s="9">
        <v>112900</v>
      </c>
      <c r="G15" s="9">
        <v>70650.5</v>
      </c>
      <c r="H15" s="9">
        <v>38504.699999999997</v>
      </c>
      <c r="I15" s="9">
        <v>36065.100387178849</v>
      </c>
      <c r="J15" s="9">
        <v>33780.070119681179</v>
      </c>
      <c r="K15" s="3"/>
      <c r="L15" s="3"/>
      <c r="M15" s="3">
        <v>0.93664151096304737</v>
      </c>
      <c r="N15" s="3"/>
      <c r="O15" s="2" t="s">
        <v>16</v>
      </c>
      <c r="P15" s="3">
        <f t="shared" ref="P15:W15" si="12">SUM(C22:C24)/(C11+C21)</f>
        <v>6.2340079088160034E-2</v>
      </c>
      <c r="Q15" s="3">
        <f t="shared" si="12"/>
        <v>4.5533811276884321E-2</v>
      </c>
      <c r="R15" s="3">
        <f t="shared" si="12"/>
        <v>4.721189591078067E-2</v>
      </c>
      <c r="S15" s="3">
        <f t="shared" si="12"/>
        <v>7.5072886297376087E-2</v>
      </c>
      <c r="T15" s="3">
        <f t="shared" si="12"/>
        <v>0.10413616398243046</v>
      </c>
      <c r="U15" s="3">
        <f t="shared" si="12"/>
        <v>0.10193321616871705</v>
      </c>
      <c r="V15" s="3">
        <f t="shared" si="12"/>
        <v>0.12121918784614084</v>
      </c>
      <c r="W15" s="3">
        <f t="shared" si="12"/>
        <v>0.14512924584927572</v>
      </c>
      <c r="X15" s="3"/>
    </row>
    <row r="16" spans="1:24" x14ac:dyDescent="0.3">
      <c r="A16" s="3" t="s">
        <v>46</v>
      </c>
      <c r="B16" s="3" t="s">
        <v>47</v>
      </c>
      <c r="C16" s="15">
        <f t="shared" ref="C16:D16" si="13">D16*(1/$M$16)</f>
        <v>184.10923771615316</v>
      </c>
      <c r="D16" s="15">
        <f t="shared" si="13"/>
        <v>203.48814579512896</v>
      </c>
      <c r="E16" s="15">
        <f>F16*(1/$M$16)</f>
        <v>224.906832447912</v>
      </c>
      <c r="F16" s="3">
        <v>248.58</v>
      </c>
      <c r="G16" s="3">
        <v>291.88</v>
      </c>
      <c r="H16" s="3">
        <v>349.75</v>
      </c>
      <c r="I16" s="15">
        <v>410</v>
      </c>
      <c r="J16" s="15">
        <v>453.15564178604478</v>
      </c>
      <c r="K16" s="3"/>
      <c r="L16" s="3"/>
      <c r="M16" s="3">
        <v>1.1052576628927921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3">
      <c r="A17" s="3" t="s">
        <v>48</v>
      </c>
      <c r="B17" s="3" t="s">
        <v>49</v>
      </c>
      <c r="C17" s="15">
        <f t="shared" ref="C17:D17" si="14">D17*(1/$M$17)</f>
        <v>360.09516849982282</v>
      </c>
      <c r="D17" s="15">
        <f t="shared" si="14"/>
        <v>376.83944241954134</v>
      </c>
      <c r="E17" s="15">
        <f>F17*(1/$M$17)</f>
        <v>394.36231803576862</v>
      </c>
      <c r="F17" s="3">
        <v>412.7</v>
      </c>
      <c r="G17" s="3">
        <v>437.45</v>
      </c>
      <c r="H17" s="3">
        <v>479.98</v>
      </c>
      <c r="I17" s="15">
        <v>518</v>
      </c>
      <c r="J17" s="15">
        <v>542.08678218746627</v>
      </c>
      <c r="K17" s="3"/>
      <c r="L17" s="3"/>
      <c r="M17" s="3">
        <v>1.0464995795124832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3">
      <c r="A18" s="3" t="s">
        <v>50</v>
      </c>
      <c r="B18" s="3" t="s">
        <v>51</v>
      </c>
      <c r="C18" s="4">
        <f t="shared" ref="C18:E18" si="15">D18*(1/$M$18)</f>
        <v>16.979164505826692</v>
      </c>
      <c r="D18" s="4">
        <f t="shared" si="15"/>
        <v>16.179654594261098</v>
      </c>
      <c r="E18" s="4">
        <f t="shared" si="15"/>
        <v>15.417791770599759</v>
      </c>
      <c r="F18" s="4">
        <f>G18*(1/$M$18)</f>
        <v>14.691803319824174</v>
      </c>
      <c r="G18" s="3">
        <v>14</v>
      </c>
      <c r="H18" s="3">
        <v>10</v>
      </c>
      <c r="I18" s="15">
        <v>11</v>
      </c>
      <c r="J18" s="15">
        <v>10.482035230637909</v>
      </c>
      <c r="K18" s="3"/>
      <c r="L18" s="3"/>
      <c r="M18" s="3">
        <v>0.95291229369435537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3">
      <c r="A19" s="16" t="s">
        <v>52</v>
      </c>
      <c r="B19" s="14" t="s">
        <v>53</v>
      </c>
      <c r="C19" s="3">
        <v>418549.22962878039</v>
      </c>
      <c r="D19" s="3">
        <v>392437.70713825134</v>
      </c>
      <c r="E19" s="3">
        <v>367955.17249074881</v>
      </c>
      <c r="F19" s="3">
        <v>345000</v>
      </c>
      <c r="G19" s="3">
        <v>230000</v>
      </c>
      <c r="H19" s="3">
        <v>230000</v>
      </c>
      <c r="I19" s="3">
        <v>250000</v>
      </c>
      <c r="J19" s="3">
        <v>234403.55360724957</v>
      </c>
      <c r="K19" s="3"/>
      <c r="L19" s="3"/>
      <c r="M19" s="3">
        <v>0.93761421442899828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3">
      <c r="A20" s="17" t="s">
        <v>54</v>
      </c>
      <c r="B20" s="14" t="s">
        <v>55</v>
      </c>
      <c r="C20" s="9">
        <v>1113.6989999999998</v>
      </c>
      <c r="D20" s="9">
        <v>2677.2719999999999</v>
      </c>
      <c r="E20" s="9">
        <v>3274</v>
      </c>
      <c r="F20" s="9">
        <v>3309.1</v>
      </c>
      <c r="G20" s="9">
        <v>4856.7</v>
      </c>
      <c r="H20" s="9">
        <v>5136.5</v>
      </c>
      <c r="I20" s="9">
        <v>5851.4332034365507</v>
      </c>
      <c r="J20" s="9">
        <v>6665.8757002394104</v>
      </c>
      <c r="K20" s="3"/>
      <c r="L20" s="3"/>
      <c r="M20" s="3">
        <v>1.1391868399564977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">
      <c r="A21" s="17" t="s">
        <v>56</v>
      </c>
      <c r="B21" s="14" t="s">
        <v>57</v>
      </c>
      <c r="C21" s="11">
        <v>1006</v>
      </c>
      <c r="D21" s="11">
        <v>983</v>
      </c>
      <c r="E21" s="11">
        <v>1013</v>
      </c>
      <c r="F21" s="11">
        <v>1005</v>
      </c>
      <c r="G21" s="11">
        <v>1018</v>
      </c>
      <c r="H21" s="11">
        <v>982</v>
      </c>
      <c r="I21" s="11">
        <v>977.26914961671469</v>
      </c>
      <c r="J21" s="11">
        <v>972.56109042013918</v>
      </c>
      <c r="K21" s="3"/>
      <c r="L21" s="3"/>
      <c r="M21" s="3">
        <v>0.99518243341824308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">
      <c r="A22" s="17" t="s">
        <v>58</v>
      </c>
      <c r="B22" s="3" t="s">
        <v>59</v>
      </c>
      <c r="C22" s="9">
        <v>126</v>
      </c>
      <c r="D22" s="9">
        <v>70</v>
      </c>
      <c r="E22" s="9">
        <v>39</v>
      </c>
      <c r="F22" s="9">
        <v>60</v>
      </c>
      <c r="G22" s="9">
        <v>78</v>
      </c>
      <c r="H22" s="9">
        <v>67</v>
      </c>
      <c r="I22" s="11">
        <v>66.415608382438705</v>
      </c>
      <c r="J22" s="11">
        <v>65.836313982230763</v>
      </c>
      <c r="K22" s="3"/>
      <c r="L22" s="3"/>
      <c r="M22" s="3">
        <v>0.99127773705132383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">
      <c r="A23" s="14" t="s">
        <v>60</v>
      </c>
      <c r="B23" s="14" t="s">
        <v>61</v>
      </c>
      <c r="C23" s="9">
        <v>76</v>
      </c>
      <c r="D23" s="9">
        <v>93</v>
      </c>
      <c r="E23" s="9">
        <v>128</v>
      </c>
      <c r="F23" s="9">
        <v>245</v>
      </c>
      <c r="G23" s="9">
        <v>361</v>
      </c>
      <c r="H23" s="9">
        <v>290</v>
      </c>
      <c r="I23" s="11">
        <v>379.06604060470363</v>
      </c>
      <c r="J23" s="11">
        <v>495.48642461974765</v>
      </c>
      <c r="K23" s="3"/>
      <c r="L23" s="3"/>
      <c r="M23" s="3">
        <v>1.3071242779472538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">
      <c r="A24" s="3" t="s">
        <v>62</v>
      </c>
      <c r="B24" s="14" t="s">
        <v>63</v>
      </c>
      <c r="C24" s="9">
        <v>66</v>
      </c>
      <c r="D24" s="9">
        <v>72</v>
      </c>
      <c r="E24" s="9">
        <v>87</v>
      </c>
      <c r="F24" s="9">
        <v>107</v>
      </c>
      <c r="G24" s="9">
        <v>130</v>
      </c>
      <c r="H24" s="9">
        <v>165</v>
      </c>
      <c r="I24" s="11">
        <v>198.18553160693617</v>
      </c>
      <c r="J24" s="11">
        <v>238.04548447469026</v>
      </c>
      <c r="K24" s="3"/>
      <c r="L24" s="3"/>
      <c r="M24" s="3">
        <v>1.2011244339814313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">
      <c r="A25" s="3" t="s">
        <v>64</v>
      </c>
      <c r="B25" s="3" t="s">
        <v>65</v>
      </c>
      <c r="C25" s="13">
        <v>117.20134879333888</v>
      </c>
      <c r="D25" s="13">
        <v>125.48148148148145</v>
      </c>
      <c r="E25" s="13">
        <v>134.34659546923467</v>
      </c>
      <c r="F25" s="13">
        <v>274</v>
      </c>
      <c r="G25" s="13">
        <v>154</v>
      </c>
      <c r="H25" s="13">
        <v>179</v>
      </c>
      <c r="I25" s="13">
        <v>189</v>
      </c>
      <c r="J25" s="13">
        <v>202.35262003527293</v>
      </c>
      <c r="K25" s="3"/>
      <c r="L25" s="3"/>
      <c r="M25" s="3">
        <v>1.0706487832554124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">
      <c r="A28" s="3" t="s">
        <v>66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2" spans="1:24" x14ac:dyDescent="0.3">
      <c r="A32" s="18"/>
      <c r="B32" s="18" t="s">
        <v>67</v>
      </c>
      <c r="C32" s="18" t="s">
        <v>68</v>
      </c>
      <c r="D32" s="18" t="s">
        <v>69</v>
      </c>
      <c r="E32" s="18" t="s">
        <v>70</v>
      </c>
      <c r="F32" s="18" t="s">
        <v>73</v>
      </c>
      <c r="G32" s="21"/>
      <c r="K32">
        <v>1</v>
      </c>
      <c r="L32">
        <v>2</v>
      </c>
      <c r="M32">
        <v>3</v>
      </c>
      <c r="N32">
        <v>4</v>
      </c>
      <c r="O32">
        <v>5</v>
      </c>
      <c r="P32">
        <v>6</v>
      </c>
      <c r="Q32">
        <v>7</v>
      </c>
      <c r="R32">
        <v>8</v>
      </c>
    </row>
    <row r="33" spans="1:11" x14ac:dyDescent="0.3">
      <c r="A33" s="18"/>
      <c r="B33" s="18">
        <v>400</v>
      </c>
      <c r="C33" s="18">
        <v>550</v>
      </c>
      <c r="D33" s="18">
        <v>25000</v>
      </c>
      <c r="E33" s="18">
        <v>180</v>
      </c>
      <c r="F33" s="18"/>
      <c r="G33" s="21"/>
      <c r="J33">
        <v>23</v>
      </c>
      <c r="K33">
        <f>((F34+B34+E34+D34)/(F35+C35+E35+D35+B33))</f>
        <v>821.27907496288253</v>
      </c>
    </row>
    <row r="34" spans="1:11" x14ac:dyDescent="0.3">
      <c r="A34" s="19" t="s">
        <v>71</v>
      </c>
      <c r="B34" s="19">
        <f>B33*6824.962*1.00405898684453</f>
        <v>2741065.7723889672</v>
      </c>
      <c r="C34" s="19"/>
      <c r="D34" s="19">
        <f>D33*-103.8427*0.969112599877273</f>
        <v>-2515881.7243818925</v>
      </c>
      <c r="E34" s="19">
        <f>E33*-2517.148*0.997677094531224</f>
        <v>-452034.16256611468</v>
      </c>
      <c r="F34" s="19">
        <v>1953662</v>
      </c>
      <c r="G34" s="21"/>
      <c r="J34">
        <v>24</v>
      </c>
    </row>
    <row r="35" spans="1:11" x14ac:dyDescent="0.3">
      <c r="A35" s="20" t="s">
        <v>72</v>
      </c>
      <c r="B35" s="20"/>
      <c r="C35" s="20">
        <f>C33*-1.172828*1.04188579767041</f>
        <v>-672.07405997060528</v>
      </c>
      <c r="D35" s="20">
        <f>D33*0.116364*0.969112599877273</f>
        <v>2819.2454643029751</v>
      </c>
      <c r="E35" s="20">
        <f>E33*0.63084*0.997677094531224</f>
        <v>113.28743129653391</v>
      </c>
      <c r="F35" s="20">
        <v>-557.87040000000002</v>
      </c>
      <c r="G35" s="21"/>
      <c r="J35">
        <v>25</v>
      </c>
    </row>
    <row r="36" spans="1:11" x14ac:dyDescent="0.3">
      <c r="G36" s="22"/>
      <c r="J36">
        <v>26</v>
      </c>
    </row>
    <row r="37" spans="1:11" x14ac:dyDescent="0.3">
      <c r="G37" s="22"/>
      <c r="J37">
        <v>27</v>
      </c>
    </row>
    <row r="38" spans="1:11" x14ac:dyDescent="0.3">
      <c r="G38" s="22"/>
      <c r="J38">
        <v>28</v>
      </c>
    </row>
    <row r="39" spans="1:11" x14ac:dyDescent="0.3">
      <c r="J39">
        <v>29</v>
      </c>
    </row>
    <row r="40" spans="1:11" x14ac:dyDescent="0.3">
      <c r="J40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2022-04-28T18:16:11Z</dcterms:modified>
</cp:coreProperties>
</file>