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livi\Desktop\Cours\5eme semestre\P5\code\"/>
    </mc:Choice>
  </mc:AlternateContent>
  <xr:revisionPtr revIDLastSave="0" documentId="13_ncr:1_{E75F106C-3AB3-4D9F-8CE2-9916290C4F3C}" xr6:coauthVersionLast="47" xr6:coauthVersionMax="47" xr10:uidLastSave="{00000000-0000-0000-0000-000000000000}"/>
  <bookViews>
    <workbookView xWindow="-96" yWindow="-96" windowWidth="23232" windowHeight="13872" firstSheet="2" activeTab="2" xr2:uid="{3338B7CA-E044-4251-B6A3-8667685FAA99}"/>
  </bookViews>
  <sheets>
    <sheet name="Test à vide en moteur" sheetId="1" r:id="rId1"/>
    <sheet name="Test à vide génératrice" sheetId="2" r:id="rId2"/>
    <sheet name="Test moteur" sheetId="3" r:id="rId3"/>
    <sheet name="Calculs banc supercap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 l="1"/>
  <c r="C12" i="2"/>
  <c r="G30" i="2"/>
  <c r="K18" i="3" l="1"/>
  <c r="E18" i="3"/>
  <c r="K17" i="3"/>
  <c r="E17" i="3"/>
  <c r="K16" i="3"/>
  <c r="E16" i="3"/>
  <c r="M14" i="3"/>
  <c r="M16" i="3"/>
  <c r="M15" i="3"/>
  <c r="M4" i="3"/>
  <c r="K15" i="3"/>
  <c r="E15" i="3"/>
  <c r="F15" i="3"/>
  <c r="J15" i="3" s="1"/>
  <c r="L15" i="3" s="1"/>
  <c r="K14" i="3"/>
  <c r="L14" i="3" s="1"/>
  <c r="E14" i="3"/>
  <c r="F14" i="3" s="1"/>
  <c r="J14" i="3" s="1"/>
  <c r="K13" i="3"/>
  <c r="E13" i="3"/>
  <c r="K12" i="3"/>
  <c r="E12" i="3"/>
  <c r="B9" i="3"/>
  <c r="B10" i="3"/>
  <c r="B11" i="3"/>
  <c r="B12" i="3"/>
  <c r="B13" i="3"/>
  <c r="F13" i="3" s="1"/>
  <c r="J13" i="3" s="1"/>
  <c r="B15" i="3"/>
  <c r="B16" i="3"/>
  <c r="B17" i="3"/>
  <c r="B18" i="3"/>
  <c r="F18" i="3" s="1"/>
  <c r="J18" i="3" s="1"/>
  <c r="E8" i="3"/>
  <c r="B2" i="3"/>
  <c r="B3" i="3"/>
  <c r="B4" i="3"/>
  <c r="B5" i="3"/>
  <c r="B6" i="3"/>
  <c r="B7" i="3"/>
  <c r="B8" i="3"/>
  <c r="E4" i="3"/>
  <c r="E5" i="3"/>
  <c r="E6" i="3"/>
  <c r="E7" i="3"/>
  <c r="E9" i="3"/>
  <c r="E10" i="3"/>
  <c r="E11" i="3"/>
  <c r="F9" i="3"/>
  <c r="J9" i="3" s="1"/>
  <c r="K3" i="3"/>
  <c r="K4" i="3"/>
  <c r="K5" i="3"/>
  <c r="K6" i="3"/>
  <c r="K7" i="3"/>
  <c r="K8" i="3"/>
  <c r="K9" i="3"/>
  <c r="K10" i="3"/>
  <c r="K11" i="3"/>
  <c r="E3" i="3"/>
  <c r="E2" i="3"/>
  <c r="K2" i="3"/>
  <c r="J13" i="2"/>
  <c r="B13" i="2"/>
  <c r="C13" i="2" s="1"/>
  <c r="B12" i="2"/>
  <c r="E12" i="2" s="1"/>
  <c r="J8" i="2"/>
  <c r="J9" i="2"/>
  <c r="B9" i="2"/>
  <c r="C9" i="2" s="1"/>
  <c r="B8" i="2"/>
  <c r="C8" i="2" s="1"/>
  <c r="B7" i="2"/>
  <c r="C7" i="2" s="1"/>
  <c r="B6" i="2"/>
  <c r="E6" i="2" s="1"/>
  <c r="J6" i="2"/>
  <c r="B5" i="2"/>
  <c r="E5" i="2" s="1"/>
  <c r="J4" i="2"/>
  <c r="J5" i="2"/>
  <c r="J10" i="2"/>
  <c r="J11" i="2"/>
  <c r="J12" i="2"/>
  <c r="D11" i="2"/>
  <c r="B11" i="2" s="1"/>
  <c r="E11" i="2" s="1"/>
  <c r="C15" i="2"/>
  <c r="D15" i="2"/>
  <c r="B4" i="2"/>
  <c r="C4" i="2" s="1"/>
  <c r="E15" i="2"/>
  <c r="B3" i="2"/>
  <c r="E3" i="2" s="1"/>
  <c r="D10" i="2"/>
  <c r="B10" i="2" s="1"/>
  <c r="J3" i="2"/>
  <c r="I3" i="4"/>
  <c r="J3" i="4" s="1"/>
  <c r="E3" i="4"/>
  <c r="D3" i="4"/>
  <c r="E3" i="1"/>
  <c r="I3" i="1"/>
  <c r="F12" i="3" l="1"/>
  <c r="J12" i="3" s="1"/>
  <c r="L12" i="3" s="1"/>
  <c r="F16" i="3"/>
  <c r="J16" i="3" s="1"/>
  <c r="L16" i="3"/>
  <c r="F17" i="3"/>
  <c r="J17" i="3" s="1"/>
  <c r="F4" i="3"/>
  <c r="J4" i="3" s="1"/>
  <c r="L4" i="3" s="1"/>
  <c r="L18" i="3"/>
  <c r="L13" i="3"/>
  <c r="L17" i="3"/>
  <c r="F7" i="3"/>
  <c r="J7" i="3" s="1"/>
  <c r="L7" i="3" s="1"/>
  <c r="F6" i="3"/>
  <c r="J6" i="3" s="1"/>
  <c r="L6" i="3" s="1"/>
  <c r="F5" i="3"/>
  <c r="J5" i="3" s="1"/>
  <c r="L5" i="3" s="1"/>
  <c r="F3" i="3"/>
  <c r="J3" i="3" s="1"/>
  <c r="L3" i="3" s="1"/>
  <c r="F10" i="3"/>
  <c r="J10" i="3" s="1"/>
  <c r="L10" i="3" s="1"/>
  <c r="L9" i="3"/>
  <c r="F8" i="3"/>
  <c r="J8" i="3" s="1"/>
  <c r="L8" i="3" s="1"/>
  <c r="F11" i="3"/>
  <c r="J11" i="3" s="1"/>
  <c r="L11" i="3" s="1"/>
  <c r="F2" i="3"/>
  <c r="J2" i="3" s="1"/>
  <c r="L2" i="3" s="1"/>
  <c r="E13" i="2"/>
  <c r="E9" i="2"/>
  <c r="E8" i="2"/>
  <c r="E7" i="2"/>
  <c r="C5" i="2"/>
  <c r="C6" i="2"/>
  <c r="C11" i="2"/>
  <c r="E4" i="2"/>
  <c r="E10" i="2"/>
  <c r="C10" i="2"/>
  <c r="C3" i="2"/>
</calcChain>
</file>

<file path=xl/sharedStrings.xml><?xml version="1.0" encoding="utf-8"?>
<sst xmlns="http://schemas.openxmlformats.org/spreadsheetml/2006/main" count="92" uniqueCount="61">
  <si>
    <t>Alim</t>
  </si>
  <si>
    <t>Vitesse moteur*</t>
  </si>
  <si>
    <t>Vitesse rotor</t>
  </si>
  <si>
    <t>Vitesse estimée</t>
  </si>
  <si>
    <t>Torque</t>
  </si>
  <si>
    <t>Pin</t>
  </si>
  <si>
    <t>Pout</t>
  </si>
  <si>
    <t>Rendement</t>
  </si>
  <si>
    <t>&lt;</t>
  </si>
  <si>
    <t>V</t>
  </si>
  <si>
    <t>A</t>
  </si>
  <si>
    <t>rpm</t>
  </si>
  <si>
    <t>km/h</t>
  </si>
  <si>
    <t>Nm</t>
  </si>
  <si>
    <t>W</t>
  </si>
  <si>
    <t>Moteur a trois phases et un diviseur de dix donc environ égal à vitesse rotor /3 puis /10 (/30)</t>
  </si>
  <si>
    <t>Rendement environ 3% : pour démarrer moteur, il faut un courant magnétisant : si courant pratiquement nul, plus contraintes mecaniques donc il faut un minimum de couple pour faire tourner.</t>
  </si>
  <si>
    <t>I batterie vs Imotor : on fait un sinus (PWM) et on le module pour controler le courant de demarrage : peu de charge =&gt; tension moyenne faible =&gt; courant moyen plus haut</t>
  </si>
  <si>
    <t>I batterie = courant d'alimentation</t>
  </si>
  <si>
    <t>Mesure n0</t>
  </si>
  <si>
    <t xml:space="preserve">Vitesse arbre génératrice </t>
  </si>
  <si>
    <t>Vitesse generatrice interne (rapport 13.3)</t>
  </si>
  <si>
    <t>Vitesse Vesc electrique</t>
  </si>
  <si>
    <t>Vitesse estimée voiture</t>
  </si>
  <si>
    <t>Vout</t>
  </si>
  <si>
    <t>Courant</t>
  </si>
  <si>
    <t>Commentaires</t>
  </si>
  <si>
    <t xml:space="preserve">Quand on contrôle en courant, contrôle de couple, on ne règle pas la vitesse, celle-ci va se régler par rapport à l'effort, donc les deux vont batailler. Tandis que l'une en courant, l'autre en vitesse, la elles peuvent cohabiter. Il faut régler le moteur qui entraine en vitesse et la génératrice en courant. </t>
  </si>
  <si>
    <t>Trop petit</t>
  </si>
  <si>
    <t>-</t>
  </si>
  <si>
    <t>Couple trop important, moteur s'arrête</t>
  </si>
  <si>
    <t>26 à 55</t>
  </si>
  <si>
    <t>27.5 à 50</t>
  </si>
  <si>
    <t xml:space="preserve">      </t>
  </si>
  <si>
    <t>Mesure prise sans supercaps, Vout efficace</t>
  </si>
  <si>
    <t>26 à 50</t>
  </si>
  <si>
    <t>Mesure prise sur supercaps pour déterminer tension supercaps</t>
  </si>
  <si>
    <t>Imprecision de lecture</t>
  </si>
  <si>
    <t>Vmax moteur</t>
  </si>
  <si>
    <t>non mesuré</t>
  </si>
  <si>
    <t>Umoteur</t>
  </si>
  <si>
    <t>Ueff</t>
  </si>
  <si>
    <t>DC</t>
  </si>
  <si>
    <t>Icrete VESC</t>
  </si>
  <si>
    <t>Ieff calc</t>
  </si>
  <si>
    <t>Pelec calc</t>
  </si>
  <si>
    <t>Pelec VESC</t>
  </si>
  <si>
    <t>Couple</t>
  </si>
  <si>
    <t>Pelecin calc</t>
  </si>
  <si>
    <t>Pmecout</t>
  </si>
  <si>
    <t>2 courbes interessent : 30V et 48V</t>
  </si>
  <si>
    <t>C</t>
  </si>
  <si>
    <t>Umax</t>
  </si>
  <si>
    <t>Unités</t>
  </si>
  <si>
    <t>Utotsérie</t>
  </si>
  <si>
    <t>Cequtheorique</t>
  </si>
  <si>
    <t>Tension</t>
  </si>
  <si>
    <t>Temps</t>
  </si>
  <si>
    <t>Charge</t>
  </si>
  <si>
    <t>Capapratique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</si>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</sst>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2"/>
      <name val="Aptos Narrow"/>
      <family val="2"/>
      <scheme val="minor"/>
    </font>
    <font>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0" xfId="0" applyFont="1"/>
    <xf numFmtId="0" fontId="0" fillId="0" borderId="0" xfId="0" applyAlignment="1">
      <alignment horizontal="left"/>
    </xf>
    <xf numFmtId="0" fontId="0" fillId="0" borderId="0" xfId="0" applyAlignment="1">
      <alignment wrapText="1"/>
    </xf>
    <xf numFmtId="9" fontId="0" fillId="0" borderId="0" xfId="1" applyFont="1"/>
    <xf numFmtId="0" fontId="3" fillId="0" borderId="0" xfId="0" applyFont="1"/>
    <xf numFmtId="0" fontId="1" fillId="2" borderId="0" xfId="0" applyFont="1" applyFill="1"/>
    <xf numFmtId="0" fontId="0" fillId="2" borderId="0" xfId="0" applyFill="1"/>
    <xf numFmtId="9" fontId="0" fillId="2" borderId="0" xfId="1" applyFont="1" applyFill="1"/>
    <xf numFmtId="9" fontId="0" fillId="0" borderId="0" xfId="1" applyFont="1" applyFill="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Rendement fonction de vitesse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'Test moteur'!$H$2:$H$15</c:f>
              <c:numCache>
                <c:formatCode>General</c:formatCode>
                <c:ptCount val="14"/>
                <c:pt idx="0">
                  <c:v>50</c:v>
                </c:pt>
                <c:pt idx="1">
                  <c:v>50</c:v>
                </c:pt>
                <c:pt idx="2">
                  <c:v>50</c:v>
                </c:pt>
                <c:pt idx="3">
                  <c:v>100</c:v>
                </c:pt>
                <c:pt idx="4">
                  <c:v>100</c:v>
                </c:pt>
                <c:pt idx="5">
                  <c:v>100</c:v>
                </c:pt>
                <c:pt idx="6">
                  <c:v>150</c:v>
                </c:pt>
                <c:pt idx="7">
                  <c:v>200</c:v>
                </c:pt>
                <c:pt idx="8">
                  <c:v>200</c:v>
                </c:pt>
                <c:pt idx="9">
                  <c:v>254</c:v>
                </c:pt>
                <c:pt idx="10">
                  <c:v>254</c:v>
                </c:pt>
                <c:pt idx="11">
                  <c:v>250</c:v>
                </c:pt>
                <c:pt idx="12">
                  <c:v>300</c:v>
                </c:pt>
                <c:pt idx="13">
                  <c:v>350</c:v>
                </c:pt>
              </c:numCache>
            </c:numRef>
          </c:xVal>
          <c:yVal>
            <c:numRef>
              <c:f>'Test moteur'!$L$2:$L$15</c:f>
              <c:numCache>
                <c:formatCode>0%</c:formatCode>
                <c:ptCount val="14"/>
                <c:pt idx="0">
                  <c:v>0.37495395166749329</c:v>
                </c:pt>
                <c:pt idx="1">
                  <c:v>0.52581234267327148</c:v>
                </c:pt>
                <c:pt idx="2">
                  <c:v>0.55823743713812313</c:v>
                </c:pt>
                <c:pt idx="3">
                  <c:v>0.10305921916396117</c:v>
                </c:pt>
                <c:pt idx="4">
                  <c:v>0.38647207186485438</c:v>
                </c:pt>
                <c:pt idx="5">
                  <c:v>0.39613387366147573</c:v>
                </c:pt>
                <c:pt idx="6">
                  <c:v>0.62718896234067822</c:v>
                </c:pt>
                <c:pt idx="7">
                  <c:v>0.71866961547750174</c:v>
                </c:pt>
                <c:pt idx="8">
                  <c:v>0.76177390142515722</c:v>
                </c:pt>
                <c:pt idx="9">
                  <c:v>0.78140422888495908</c:v>
                </c:pt>
                <c:pt idx="10">
                  <c:v>0.76010767960052461</c:v>
                </c:pt>
                <c:pt idx="11">
                  <c:v>0.8071849518397396</c:v>
                </c:pt>
                <c:pt idx="12">
                  <c:v>0.81753707509873064</c:v>
                </c:pt>
                <c:pt idx="13">
                  <c:v>0.83053606032133431</c:v>
                </c:pt>
              </c:numCache>
            </c:numRef>
          </c:yVal>
          <c:smooth val="0"/>
          <c:extLst>
            <c:ext xmlns:c16="http://schemas.microsoft.com/office/drawing/2014/chart" uri="{C3380CC4-5D6E-409C-BE32-E72D297353CC}">
              <c16:uniqueId val="{00000000-1D05-4791-B41F-71F72FE39AE2}"/>
            </c:ext>
          </c:extLst>
        </c:ser>
        <c:dLbls>
          <c:showLegendKey val="0"/>
          <c:showVal val="0"/>
          <c:showCatName val="0"/>
          <c:showSerName val="0"/>
          <c:showPercent val="0"/>
          <c:showBubbleSize val="0"/>
        </c:dLbls>
        <c:axId val="1071641599"/>
        <c:axId val="846937136"/>
      </c:scatterChart>
      <c:valAx>
        <c:axId val="10716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6937136"/>
        <c:crosses val="autoZero"/>
        <c:crossBetween val="midCat"/>
      </c:valAx>
      <c:valAx>
        <c:axId val="84693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1641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701040</xdr:colOff>
      <xdr:row>8</xdr:row>
      <xdr:rowOff>167640</xdr:rowOff>
    </xdr:from>
    <xdr:to>
      <xdr:col>19</xdr:col>
      <xdr:colOff>518160</xdr:colOff>
      <xdr:row>23</xdr:row>
      <xdr:rowOff>167640</xdr:rowOff>
    </xdr:to>
    <xdr:graphicFrame macro="">
      <xdr:nvGraphicFramePr>
        <xdr:cNvPr id="2" name="Graphique 1">
          <a:extLst>
            <a:ext uri="{FF2B5EF4-FFF2-40B4-BE49-F238E27FC236}">
              <a16:creationId xmlns:a16="http://schemas.microsoft.com/office/drawing/2014/main" id="{303302A3-99C8-3BB1-77BF-E3572093C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2A62-A68E-48A0-A0B3-DE79C7DEEE1A}">
  <dimension ref="A1:J6"/>
  <sheetViews>
    <sheetView workbookViewId="0">
      <selection activeCell="A3" sqref="A3"/>
    </sheetView>
  </sheetViews>
  <sheetFormatPr defaultColWidth="11.41796875" defaultRowHeight="14.4" x14ac:dyDescent="0.55000000000000004"/>
  <cols>
    <col min="3" max="3" width="18.41796875" customWidth="1"/>
    <col min="5" max="5" width="21.26171875" customWidth="1"/>
  </cols>
  <sheetData>
    <row r="1" spans="1:10" x14ac:dyDescent="0.55000000000000004">
      <c r="A1" t="s">
        <v>0</v>
      </c>
      <c r="B1" t="s">
        <v>0</v>
      </c>
      <c r="C1" t="s">
        <v>1</v>
      </c>
      <c r="D1" t="s">
        <v>2</v>
      </c>
      <c r="E1" t="s">
        <v>3</v>
      </c>
      <c r="F1" t="s">
        <v>4</v>
      </c>
      <c r="G1" t="s">
        <v>5</v>
      </c>
      <c r="H1" t="s">
        <v>6</v>
      </c>
      <c r="I1" t="s">
        <v>7</v>
      </c>
      <c r="J1" t="s">
        <v>8</v>
      </c>
    </row>
    <row r="2" spans="1:10" x14ac:dyDescent="0.55000000000000004">
      <c r="A2" t="s">
        <v>9</v>
      </c>
      <c r="B2" t="s">
        <v>10</v>
      </c>
      <c r="C2" t="s">
        <v>11</v>
      </c>
      <c r="D2" t="s">
        <v>11</v>
      </c>
      <c r="E2" t="s">
        <v>12</v>
      </c>
      <c r="F2" t="s">
        <v>13</v>
      </c>
      <c r="G2" t="s">
        <v>14</v>
      </c>
      <c r="H2" t="s">
        <v>14</v>
      </c>
    </row>
    <row r="3" spans="1:10" x14ac:dyDescent="0.55000000000000004">
      <c r="A3">
        <v>40</v>
      </c>
      <c r="B3">
        <v>1.7</v>
      </c>
      <c r="C3">
        <v>274</v>
      </c>
      <c r="D3">
        <v>9000</v>
      </c>
      <c r="E3">
        <f>C3*60*1.75*10^-3</f>
        <v>28.77</v>
      </c>
      <c r="F3">
        <v>2</v>
      </c>
      <c r="G3">
        <v>55</v>
      </c>
      <c r="H3">
        <v>2</v>
      </c>
      <c r="I3">
        <f>H3/G3</f>
        <v>3.6363636363636362E-2</v>
      </c>
      <c r="J3" t="s">
        <v>15</v>
      </c>
    </row>
    <row r="4" spans="1:10" x14ac:dyDescent="0.55000000000000004">
      <c r="J4" t="s">
        <v>16</v>
      </c>
    </row>
    <row r="5" spans="1:10" x14ac:dyDescent="0.55000000000000004">
      <c r="J5" t="s">
        <v>17</v>
      </c>
    </row>
    <row r="6" spans="1:10" x14ac:dyDescent="0.55000000000000004">
      <c r="J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88E4E-ED20-4661-839A-20AED1689654}">
  <dimension ref="A1:K30"/>
  <sheetViews>
    <sheetView zoomScale="104" workbookViewId="0">
      <selection activeCell="H8" sqref="H8"/>
    </sheetView>
  </sheetViews>
  <sheetFormatPr defaultColWidth="11.41796875" defaultRowHeight="14.4" x14ac:dyDescent="0.55000000000000004"/>
  <cols>
    <col min="1" max="1" width="11.578125" style="1"/>
    <col min="2" max="2" width="21.578125" customWidth="1"/>
    <col min="3" max="3" width="34.578125" customWidth="1"/>
    <col min="4" max="4" width="33" customWidth="1"/>
    <col min="5" max="7" width="31.26171875" customWidth="1"/>
    <col min="10" max="10" width="11.578125" style="4"/>
    <col min="11" max="11" width="67.15625" customWidth="1"/>
  </cols>
  <sheetData>
    <row r="1" spans="1:11" x14ac:dyDescent="0.55000000000000004">
      <c r="A1" s="1" t="s">
        <v>19</v>
      </c>
      <c r="B1" t="s">
        <v>20</v>
      </c>
      <c r="C1" t="s">
        <v>21</v>
      </c>
      <c r="D1" t="s">
        <v>22</v>
      </c>
      <c r="E1" t="s">
        <v>23</v>
      </c>
      <c r="F1" t="s">
        <v>24</v>
      </c>
      <c r="G1" t="s">
        <v>25</v>
      </c>
      <c r="H1" t="s">
        <v>5</v>
      </c>
      <c r="I1" t="s">
        <v>6</v>
      </c>
      <c r="J1" s="4" t="s">
        <v>7</v>
      </c>
      <c r="K1" t="s">
        <v>26</v>
      </c>
    </row>
    <row r="2" spans="1:11" ht="57.6" x14ac:dyDescent="0.55000000000000004">
      <c r="A2" s="1" t="s">
        <v>10</v>
      </c>
      <c r="B2" t="s">
        <v>11</v>
      </c>
      <c r="C2" t="s">
        <v>11</v>
      </c>
      <c r="D2" t="s">
        <v>11</v>
      </c>
      <c r="E2" t="s">
        <v>12</v>
      </c>
      <c r="F2" t="s">
        <v>9</v>
      </c>
      <c r="G2" t="s">
        <v>10</v>
      </c>
      <c r="H2" t="s">
        <v>14</v>
      </c>
      <c r="I2" t="s">
        <v>14</v>
      </c>
      <c r="K2" s="3" t="s">
        <v>27</v>
      </c>
    </row>
    <row r="3" spans="1:11" s="7" customFormat="1" x14ac:dyDescent="0.55000000000000004">
      <c r="A3" s="6"/>
      <c r="B3" s="7">
        <f>D3/40</f>
        <v>75</v>
      </c>
      <c r="C3" s="7">
        <f>B3*13.3</f>
        <v>997.5</v>
      </c>
      <c r="D3" s="7">
        <v>3000</v>
      </c>
      <c r="E3" s="7">
        <f>B3/1.5*1.75*60*10^-3</f>
        <v>5.25</v>
      </c>
      <c r="G3" s="7">
        <v>15</v>
      </c>
      <c r="H3" s="7">
        <v>110</v>
      </c>
      <c r="I3" s="7">
        <v>73</v>
      </c>
      <c r="J3" s="8">
        <f>I3/H3</f>
        <v>0.66363636363636369</v>
      </c>
      <c r="K3" s="7" t="s">
        <v>28</v>
      </c>
    </row>
    <row r="4" spans="1:11" x14ac:dyDescent="0.55000000000000004">
      <c r="A4" s="1">
        <v>2</v>
      </c>
      <c r="B4">
        <f t="shared" ref="B4:B10" si="0">D4/40</f>
        <v>150</v>
      </c>
      <c r="C4">
        <f t="shared" ref="C4:C13" si="1">B4*13.3</f>
        <v>1995</v>
      </c>
      <c r="D4">
        <v>6000</v>
      </c>
      <c r="E4">
        <f t="shared" ref="E4:E15" si="2">B4/1.5*1.75*60*10^-3</f>
        <v>10.5</v>
      </c>
      <c r="F4">
        <v>29</v>
      </c>
      <c r="G4">
        <v>15</v>
      </c>
      <c r="H4">
        <v>110</v>
      </c>
      <c r="I4">
        <v>73</v>
      </c>
      <c r="J4" s="9">
        <f t="shared" ref="J4:J13" si="3">I4/H4</f>
        <v>0.66363636363636369</v>
      </c>
    </row>
    <row r="5" spans="1:11" x14ac:dyDescent="0.55000000000000004">
      <c r="A5" s="1">
        <v>3</v>
      </c>
      <c r="B5">
        <f t="shared" si="0"/>
        <v>225</v>
      </c>
      <c r="C5">
        <f t="shared" si="1"/>
        <v>2992.5</v>
      </c>
      <c r="D5">
        <v>9000</v>
      </c>
      <c r="E5">
        <f t="shared" si="2"/>
        <v>15.75</v>
      </c>
      <c r="F5" t="s">
        <v>29</v>
      </c>
      <c r="G5">
        <v>15</v>
      </c>
      <c r="H5">
        <v>335</v>
      </c>
      <c r="I5">
        <v>238</v>
      </c>
      <c r="J5" s="9">
        <f t="shared" si="3"/>
        <v>0.71044776119402986</v>
      </c>
    </row>
    <row r="6" spans="1:11" x14ac:dyDescent="0.55000000000000004">
      <c r="A6" s="1">
        <v>4</v>
      </c>
      <c r="B6">
        <f t="shared" ref="B6:B9" si="4">D6/40</f>
        <v>225</v>
      </c>
      <c r="C6">
        <f t="shared" si="1"/>
        <v>2992.5</v>
      </c>
      <c r="D6">
        <v>9000</v>
      </c>
      <c r="E6">
        <f t="shared" ref="E6:E9" si="5">B6/1.5*1.75*60*10^-3</f>
        <v>15.75</v>
      </c>
      <c r="F6" t="s">
        <v>29</v>
      </c>
      <c r="G6">
        <v>20</v>
      </c>
      <c r="H6">
        <v>428</v>
      </c>
      <c r="I6">
        <v>312</v>
      </c>
      <c r="J6" s="9">
        <f t="shared" si="3"/>
        <v>0.7289719626168224</v>
      </c>
    </row>
    <row r="7" spans="1:11" s="7" customFormat="1" x14ac:dyDescent="0.55000000000000004">
      <c r="A7" s="6">
        <v>5</v>
      </c>
      <c r="B7" s="7">
        <f t="shared" si="4"/>
        <v>225</v>
      </c>
      <c r="C7" s="7">
        <f t="shared" si="1"/>
        <v>2992.5</v>
      </c>
      <c r="D7" s="7">
        <v>9000</v>
      </c>
      <c r="E7" s="7">
        <f t="shared" si="5"/>
        <v>15.75</v>
      </c>
      <c r="F7" s="7">
        <v>54</v>
      </c>
      <c r="G7" s="7">
        <v>25</v>
      </c>
      <c r="H7" s="7" t="s">
        <v>29</v>
      </c>
      <c r="I7" s="7" t="s">
        <v>29</v>
      </c>
      <c r="J7" s="8" t="s">
        <v>29</v>
      </c>
      <c r="K7" s="7" t="s">
        <v>30</v>
      </c>
    </row>
    <row r="8" spans="1:11" x14ac:dyDescent="0.55000000000000004">
      <c r="A8" s="1">
        <v>6</v>
      </c>
      <c r="B8">
        <f t="shared" si="4"/>
        <v>285</v>
      </c>
      <c r="C8">
        <f t="shared" si="1"/>
        <v>3790.5</v>
      </c>
      <c r="D8">
        <v>11400</v>
      </c>
      <c r="E8">
        <f t="shared" si="5"/>
        <v>19.95</v>
      </c>
      <c r="F8" t="s">
        <v>31</v>
      </c>
      <c r="G8">
        <v>15</v>
      </c>
      <c r="H8">
        <v>418</v>
      </c>
      <c r="I8">
        <v>300</v>
      </c>
      <c r="J8" s="9">
        <f t="shared" si="3"/>
        <v>0.71770334928229662</v>
      </c>
    </row>
    <row r="9" spans="1:11" x14ac:dyDescent="0.55000000000000004">
      <c r="A9" s="1">
        <v>7</v>
      </c>
      <c r="B9">
        <f t="shared" si="4"/>
        <v>285</v>
      </c>
      <c r="C9">
        <f t="shared" si="1"/>
        <v>3790.5</v>
      </c>
      <c r="D9">
        <v>11400</v>
      </c>
      <c r="E9">
        <f t="shared" si="5"/>
        <v>19.95</v>
      </c>
      <c r="F9" t="s">
        <v>32</v>
      </c>
      <c r="G9">
        <v>20</v>
      </c>
      <c r="H9">
        <v>550</v>
      </c>
      <c r="I9">
        <v>390</v>
      </c>
      <c r="J9" s="9">
        <f t="shared" si="3"/>
        <v>0.70909090909090911</v>
      </c>
    </row>
    <row r="10" spans="1:11" x14ac:dyDescent="0.55000000000000004">
      <c r="B10">
        <f t="shared" si="0"/>
        <v>285</v>
      </c>
      <c r="C10">
        <f t="shared" si="1"/>
        <v>3790.5</v>
      </c>
      <c r="D10">
        <f>11400</f>
        <v>11400</v>
      </c>
      <c r="E10">
        <f t="shared" si="2"/>
        <v>19.95</v>
      </c>
      <c r="F10">
        <v>35</v>
      </c>
      <c r="H10">
        <v>60</v>
      </c>
      <c r="I10" t="s">
        <v>33</v>
      </c>
      <c r="J10" s="9" t="e">
        <f t="shared" si="3"/>
        <v>#VALUE!</v>
      </c>
      <c r="K10" s="5" t="s">
        <v>34</v>
      </c>
    </row>
    <row r="11" spans="1:11" x14ac:dyDescent="0.55000000000000004">
      <c r="A11" s="1">
        <v>1</v>
      </c>
      <c r="B11">
        <f t="shared" ref="B11" si="6">D11/40</f>
        <v>285</v>
      </c>
      <c r="C11">
        <f t="shared" si="1"/>
        <v>3790.5</v>
      </c>
      <c r="D11">
        <f>11400</f>
        <v>11400</v>
      </c>
      <c r="E11">
        <f t="shared" ref="E11:E12" si="7">B11/1.5*1.75*60*10^-3</f>
        <v>19.95</v>
      </c>
      <c r="F11" t="s">
        <v>35</v>
      </c>
      <c r="J11" s="9" t="e">
        <f t="shared" si="3"/>
        <v>#DIV/0!</v>
      </c>
      <c r="K11" t="s">
        <v>36</v>
      </c>
    </row>
    <row r="12" spans="1:11" x14ac:dyDescent="0.55000000000000004">
      <c r="B12">
        <f>D12/40</f>
        <v>375</v>
      </c>
      <c r="C12">
        <f>B12*13.3</f>
        <v>4987.5</v>
      </c>
      <c r="D12">
        <v>15000</v>
      </c>
      <c r="E12">
        <f t="shared" si="7"/>
        <v>26.25</v>
      </c>
      <c r="F12" t="s">
        <v>29</v>
      </c>
      <c r="G12">
        <v>15</v>
      </c>
      <c r="H12">
        <v>610</v>
      </c>
      <c r="I12">
        <v>400</v>
      </c>
      <c r="J12" s="9">
        <f t="shared" si="3"/>
        <v>0.65573770491803274</v>
      </c>
    </row>
    <row r="13" spans="1:11" x14ac:dyDescent="0.55000000000000004">
      <c r="B13">
        <f>D13/40</f>
        <v>375</v>
      </c>
      <c r="C13">
        <f t="shared" si="1"/>
        <v>4987.5</v>
      </c>
      <c r="D13">
        <v>15000</v>
      </c>
      <c r="E13">
        <f t="shared" ref="E13" si="8">B13/1.5*1.75*60*10^-3</f>
        <v>26.25</v>
      </c>
      <c r="F13" t="s">
        <v>29</v>
      </c>
      <c r="G13">
        <v>20</v>
      </c>
      <c r="H13">
        <v>705</v>
      </c>
      <c r="I13">
        <v>600</v>
      </c>
      <c r="J13" s="9">
        <f t="shared" si="3"/>
        <v>0.85106382978723405</v>
      </c>
      <c r="K13" t="s">
        <v>37</v>
      </c>
    </row>
    <row r="14" spans="1:11" x14ac:dyDescent="0.55000000000000004">
      <c r="J14" s="9"/>
    </row>
    <row r="15" spans="1:11" s="5" customFormat="1" x14ac:dyDescent="0.55000000000000004">
      <c r="A15" s="5" t="s">
        <v>38</v>
      </c>
      <c r="B15" s="5">
        <v>510</v>
      </c>
      <c r="C15" s="5">
        <f>B15*13.3</f>
        <v>6783</v>
      </c>
      <c r="D15" s="5">
        <f>B15*40</f>
        <v>20400</v>
      </c>
      <c r="E15" s="5">
        <f t="shared" si="2"/>
        <v>35.700000000000003</v>
      </c>
      <c r="F15" s="5" t="s">
        <v>39</v>
      </c>
      <c r="G15" s="5" t="s">
        <v>39</v>
      </c>
      <c r="H15" s="5" t="s">
        <v>39</v>
      </c>
      <c r="I15" s="5" t="s">
        <v>39</v>
      </c>
      <c r="J15" s="5" t="s">
        <v>39</v>
      </c>
    </row>
    <row r="30" spans="7:7" x14ac:dyDescent="0.55000000000000004">
      <c r="G30">
        <f>1.76*2</f>
        <v>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32B0-1C68-4ADE-ACF0-797FAD20BB29}">
  <dimension ref="A1:M18"/>
  <sheetViews>
    <sheetView tabSelected="1" workbookViewId="0">
      <selection activeCell="I1" sqref="I1"/>
    </sheetView>
  </sheetViews>
  <sheetFormatPr defaultColWidth="11.41796875" defaultRowHeight="14.4" x14ac:dyDescent="0.55000000000000004"/>
  <cols>
    <col min="6" max="7" width="9.68359375" customWidth="1"/>
  </cols>
  <sheetData>
    <row r="1" spans="1:13" x14ac:dyDescent="0.55000000000000004">
      <c r="A1" t="s">
        <v>40</v>
      </c>
      <c r="B1" t="s">
        <v>41</v>
      </c>
      <c r="C1" t="s">
        <v>42</v>
      </c>
      <c r="D1" t="s">
        <v>43</v>
      </c>
      <c r="E1" t="s">
        <v>44</v>
      </c>
      <c r="F1" t="s">
        <v>45</v>
      </c>
      <c r="G1" t="s">
        <v>46</v>
      </c>
      <c r="H1" t="s">
        <v>2</v>
      </c>
      <c r="I1" t="s">
        <v>47</v>
      </c>
      <c r="J1" t="s">
        <v>48</v>
      </c>
      <c r="K1" t="s">
        <v>49</v>
      </c>
      <c r="L1" t="s">
        <v>7</v>
      </c>
    </row>
    <row r="2" spans="1:13" x14ac:dyDescent="0.55000000000000004">
      <c r="A2">
        <v>48</v>
      </c>
      <c r="B2">
        <f t="shared" ref="B2:B18" si="0">C2*A2</f>
        <v>5.76</v>
      </c>
      <c r="C2">
        <v>0.12</v>
      </c>
      <c r="D2">
        <v>4.8</v>
      </c>
      <c r="E2">
        <f>D2/(2)^(1/2)</f>
        <v>3.3941125496954276</v>
      </c>
      <c r="F2" s="10">
        <f>B2*E2</f>
        <v>19.550088286245664</v>
      </c>
      <c r="G2">
        <v>16</v>
      </c>
      <c r="H2">
        <v>50</v>
      </c>
      <c r="I2">
        <v>1.4</v>
      </c>
      <c r="J2">
        <f>F2</f>
        <v>19.550088286245664</v>
      </c>
      <c r="K2">
        <f>I2*H2*2*PI()/60</f>
        <v>7.3303828583761836</v>
      </c>
      <c r="L2" s="4">
        <f>K2/J2</f>
        <v>0.37495395166749329</v>
      </c>
      <c r="M2" t="s">
        <v>50</v>
      </c>
    </row>
    <row r="3" spans="1:13" x14ac:dyDescent="0.55000000000000004">
      <c r="A3">
        <v>47.9</v>
      </c>
      <c r="B3">
        <f t="shared" si="0"/>
        <v>5.7479999999999993</v>
      </c>
      <c r="C3">
        <v>0.12</v>
      </c>
      <c r="D3">
        <v>9.8000000000000007</v>
      </c>
      <c r="E3">
        <f>D3/(2)^(1/2)</f>
        <v>6.9296464556281654</v>
      </c>
      <c r="F3" s="10">
        <f t="shared" ref="F3:F18" si="1">B3*E3</f>
        <v>39.831607826950687</v>
      </c>
      <c r="G3">
        <v>40</v>
      </c>
      <c r="H3">
        <v>50</v>
      </c>
      <c r="I3">
        <v>4</v>
      </c>
      <c r="J3">
        <f t="shared" ref="J3:J18" si="2">F3</f>
        <v>39.831607826950687</v>
      </c>
      <c r="K3">
        <f t="shared" ref="K3:K18" si="3">I3*H3*2*PI()/60</f>
        <v>20.943951023931955</v>
      </c>
      <c r="L3" s="4">
        <f t="shared" ref="L3:L18" si="4">K3/J3</f>
        <v>0.52581234267327148</v>
      </c>
    </row>
    <row r="4" spans="1:13" x14ac:dyDescent="0.55000000000000004">
      <c r="A4">
        <v>47.9</v>
      </c>
      <c r="B4">
        <f t="shared" si="0"/>
        <v>5.7479999999999993</v>
      </c>
      <c r="C4">
        <v>0.12</v>
      </c>
      <c r="D4">
        <v>15</v>
      </c>
      <c r="E4">
        <f t="shared" ref="E4:E18" si="5">D4/(2)^(1/2)</f>
        <v>10.606601717798211</v>
      </c>
      <c r="F4" s="10">
        <f t="shared" si="1"/>
        <v>60.966746673904112</v>
      </c>
      <c r="G4">
        <v>64</v>
      </c>
      <c r="H4">
        <v>50</v>
      </c>
      <c r="I4">
        <v>6.5</v>
      </c>
      <c r="J4">
        <f t="shared" si="2"/>
        <v>60.966746673904112</v>
      </c>
      <c r="K4">
        <f t="shared" si="3"/>
        <v>34.033920413889426</v>
      </c>
      <c r="L4" s="4">
        <f t="shared" si="4"/>
        <v>0.55823743713812313</v>
      </c>
      <c r="M4">
        <f>H3/0.12</f>
        <v>416.66666666666669</v>
      </c>
    </row>
    <row r="5" spans="1:13" x14ac:dyDescent="0.55000000000000004">
      <c r="A5">
        <v>47.9</v>
      </c>
      <c r="B5">
        <f t="shared" si="0"/>
        <v>9.58</v>
      </c>
      <c r="C5">
        <v>0.2</v>
      </c>
      <c r="D5">
        <v>6</v>
      </c>
      <c r="E5">
        <f t="shared" si="5"/>
        <v>4.2426406871192848</v>
      </c>
      <c r="F5" s="10">
        <f t="shared" si="1"/>
        <v>40.644497782602748</v>
      </c>
      <c r="G5">
        <v>44</v>
      </c>
      <c r="H5">
        <v>100</v>
      </c>
      <c r="I5">
        <v>0.4</v>
      </c>
      <c r="J5">
        <f t="shared" si="2"/>
        <v>40.644497782602748</v>
      </c>
      <c r="K5">
        <f t="shared" si="3"/>
        <v>4.1887902047863905</v>
      </c>
      <c r="L5" s="4">
        <f t="shared" si="4"/>
        <v>0.10305921916396117</v>
      </c>
    </row>
    <row r="6" spans="1:13" x14ac:dyDescent="0.55000000000000004">
      <c r="A6">
        <v>47.9</v>
      </c>
      <c r="B6">
        <f t="shared" si="0"/>
        <v>9.58</v>
      </c>
      <c r="C6">
        <v>0.2</v>
      </c>
      <c r="D6">
        <v>10</v>
      </c>
      <c r="E6">
        <f t="shared" si="5"/>
        <v>7.0710678118654746</v>
      </c>
      <c r="F6" s="10">
        <f t="shared" si="1"/>
        <v>67.740829637671254</v>
      </c>
      <c r="G6">
        <v>78</v>
      </c>
      <c r="H6">
        <v>100</v>
      </c>
      <c r="I6">
        <v>2.5</v>
      </c>
      <c r="J6">
        <f t="shared" si="2"/>
        <v>67.740829637671254</v>
      </c>
      <c r="K6">
        <f t="shared" si="3"/>
        <v>26.179938779914941</v>
      </c>
      <c r="L6" s="4">
        <f t="shared" si="4"/>
        <v>0.38647207186485438</v>
      </c>
    </row>
    <row r="7" spans="1:13" x14ac:dyDescent="0.55000000000000004">
      <c r="A7">
        <v>47.9</v>
      </c>
      <c r="B7">
        <f t="shared" si="0"/>
        <v>9.58</v>
      </c>
      <c r="C7">
        <v>0.2</v>
      </c>
      <c r="D7">
        <v>16</v>
      </c>
      <c r="E7">
        <f t="shared" si="5"/>
        <v>11.313708498984759</v>
      </c>
      <c r="F7" s="10">
        <f t="shared" si="1"/>
        <v>108.385327420274</v>
      </c>
      <c r="G7">
        <v>117</v>
      </c>
      <c r="H7">
        <v>100</v>
      </c>
      <c r="I7">
        <v>4.0999999999999996</v>
      </c>
      <c r="J7">
        <f t="shared" si="2"/>
        <v>108.385327420274</v>
      </c>
      <c r="K7">
        <f t="shared" si="3"/>
        <v>42.9350995990605</v>
      </c>
      <c r="L7" s="4">
        <f t="shared" si="4"/>
        <v>0.39613387366147573</v>
      </c>
    </row>
    <row r="8" spans="1:13" x14ac:dyDescent="0.55000000000000004">
      <c r="A8">
        <v>47.9</v>
      </c>
      <c r="B8">
        <f t="shared" si="0"/>
        <v>16.764999999999997</v>
      </c>
      <c r="C8">
        <v>0.35</v>
      </c>
      <c r="D8">
        <v>15</v>
      </c>
      <c r="E8">
        <f>D8/(2^(1/2))</f>
        <v>10.606601717798211</v>
      </c>
      <c r="F8" s="10">
        <f t="shared" si="1"/>
        <v>177.81967779888697</v>
      </c>
      <c r="G8">
        <v>168</v>
      </c>
      <c r="H8">
        <v>150</v>
      </c>
      <c r="I8">
        <v>7.1</v>
      </c>
      <c r="J8">
        <f t="shared" si="2"/>
        <v>177.81967779888697</v>
      </c>
      <c r="K8">
        <f t="shared" si="3"/>
        <v>111.52653920243765</v>
      </c>
      <c r="L8" s="4">
        <f t="shared" si="4"/>
        <v>0.62718896234067822</v>
      </c>
    </row>
    <row r="9" spans="1:13" x14ac:dyDescent="0.55000000000000004">
      <c r="A9">
        <v>47.9</v>
      </c>
      <c r="B9">
        <f t="shared" si="0"/>
        <v>20.117999999999999</v>
      </c>
      <c r="C9">
        <v>0.42</v>
      </c>
      <c r="D9">
        <v>14.75</v>
      </c>
      <c r="E9">
        <f t="shared" si="5"/>
        <v>10.429825022501575</v>
      </c>
      <c r="F9" s="10">
        <f t="shared" si="1"/>
        <v>209.82721980268667</v>
      </c>
      <c r="G9">
        <v>212</v>
      </c>
      <c r="H9">
        <v>200</v>
      </c>
      <c r="I9">
        <v>7.2</v>
      </c>
      <c r="J9">
        <f t="shared" si="2"/>
        <v>209.82721980268667</v>
      </c>
      <c r="K9">
        <f t="shared" si="3"/>
        <v>150.79644737231007</v>
      </c>
      <c r="L9" s="4">
        <f t="shared" si="4"/>
        <v>0.71866961547750174</v>
      </c>
    </row>
    <row r="10" spans="1:13" x14ac:dyDescent="0.55000000000000004">
      <c r="A10">
        <v>47.9</v>
      </c>
      <c r="B10">
        <f t="shared" si="0"/>
        <v>20.117999999999999</v>
      </c>
      <c r="C10">
        <v>0.42</v>
      </c>
      <c r="D10">
        <v>20.100000000000001</v>
      </c>
      <c r="E10">
        <f t="shared" si="5"/>
        <v>14.212846301849606</v>
      </c>
      <c r="F10" s="10">
        <f t="shared" si="1"/>
        <v>285.93404190061034</v>
      </c>
      <c r="G10">
        <v>294</v>
      </c>
      <c r="H10">
        <v>200</v>
      </c>
      <c r="I10">
        <v>10.4</v>
      </c>
      <c r="J10">
        <f t="shared" si="2"/>
        <v>285.93404190061034</v>
      </c>
      <c r="K10">
        <f t="shared" si="3"/>
        <v>217.8170906488923</v>
      </c>
      <c r="L10" s="4">
        <f t="shared" si="4"/>
        <v>0.76177390142515722</v>
      </c>
    </row>
    <row r="11" spans="1:13" x14ac:dyDescent="0.55000000000000004">
      <c r="A11">
        <v>47.9</v>
      </c>
      <c r="B11">
        <f t="shared" si="0"/>
        <v>24.908000000000001</v>
      </c>
      <c r="C11">
        <v>0.52</v>
      </c>
      <c r="D11">
        <v>20.100000000000001</v>
      </c>
      <c r="E11">
        <f t="shared" si="5"/>
        <v>14.212846301849606</v>
      </c>
      <c r="F11" s="10">
        <f t="shared" si="1"/>
        <v>354.01357568647001</v>
      </c>
      <c r="G11">
        <v>363</v>
      </c>
      <c r="H11">
        <v>254</v>
      </c>
      <c r="I11">
        <v>10.4</v>
      </c>
      <c r="J11">
        <f t="shared" si="2"/>
        <v>354.01357568647001</v>
      </c>
      <c r="K11">
        <f t="shared" si="3"/>
        <v>276.62770512409321</v>
      </c>
      <c r="L11" s="4">
        <f t="shared" si="4"/>
        <v>0.78140422888495908</v>
      </c>
    </row>
    <row r="12" spans="1:13" x14ac:dyDescent="0.55000000000000004">
      <c r="A12">
        <v>47.9</v>
      </c>
      <c r="B12">
        <f t="shared" si="0"/>
        <v>24.908000000000001</v>
      </c>
      <c r="C12">
        <v>0.52</v>
      </c>
      <c r="D12">
        <v>15.1</v>
      </c>
      <c r="E12">
        <f t="shared" si="5"/>
        <v>10.677312395916866</v>
      </c>
      <c r="F12" s="10">
        <f t="shared" si="1"/>
        <v>265.9504971574973</v>
      </c>
      <c r="G12">
        <v>285</v>
      </c>
      <c r="H12">
        <v>254</v>
      </c>
      <c r="I12">
        <v>7.6</v>
      </c>
      <c r="J12">
        <f t="shared" si="2"/>
        <v>265.9504971574973</v>
      </c>
      <c r="K12">
        <f t="shared" si="3"/>
        <v>202.15101528299118</v>
      </c>
      <c r="L12" s="4">
        <f t="shared" si="4"/>
        <v>0.76010767960052461</v>
      </c>
    </row>
    <row r="13" spans="1:13" x14ac:dyDescent="0.55000000000000004">
      <c r="A13">
        <v>47.9</v>
      </c>
      <c r="B13">
        <f t="shared" si="0"/>
        <v>24.428999999999998</v>
      </c>
      <c r="C13">
        <v>0.51</v>
      </c>
      <c r="D13">
        <v>27</v>
      </c>
      <c r="E13">
        <f t="shared" si="5"/>
        <v>19.091883092036781</v>
      </c>
      <c r="F13" s="10">
        <f t="shared" si="1"/>
        <v>466.39561205536648</v>
      </c>
      <c r="G13">
        <v>485</v>
      </c>
      <c r="H13">
        <v>250</v>
      </c>
      <c r="I13">
        <v>14.38</v>
      </c>
      <c r="J13">
        <f t="shared" si="2"/>
        <v>466.39561205536648</v>
      </c>
      <c r="K13">
        <f t="shared" si="3"/>
        <v>376.46751965517689</v>
      </c>
      <c r="L13" s="4">
        <f t="shared" si="4"/>
        <v>0.8071849518397396</v>
      </c>
    </row>
    <row r="14" spans="1:13" x14ac:dyDescent="0.55000000000000004">
      <c r="A14">
        <v>47.9</v>
      </c>
      <c r="B14">
        <f>C14*A14</f>
        <v>28.74</v>
      </c>
      <c r="C14">
        <v>0.6</v>
      </c>
      <c r="D14">
        <v>26</v>
      </c>
      <c r="E14">
        <f t="shared" si="5"/>
        <v>18.384776310850235</v>
      </c>
      <c r="F14" s="10">
        <f t="shared" si="1"/>
        <v>528.37847117383569</v>
      </c>
      <c r="G14">
        <v>545</v>
      </c>
      <c r="H14">
        <v>300</v>
      </c>
      <c r="I14">
        <v>13.75</v>
      </c>
      <c r="J14">
        <f t="shared" si="2"/>
        <v>528.37847117383569</v>
      </c>
      <c r="K14">
        <f t="shared" si="3"/>
        <v>431.96898986859657</v>
      </c>
      <c r="L14" s="4">
        <f t="shared" si="4"/>
        <v>0.81753707509873064</v>
      </c>
      <c r="M14">
        <f>H13/C13</f>
        <v>490.19607843137254</v>
      </c>
    </row>
    <row r="15" spans="1:13" x14ac:dyDescent="0.55000000000000004">
      <c r="A15">
        <v>47.9</v>
      </c>
      <c r="B15">
        <f t="shared" si="0"/>
        <v>33.529999999999994</v>
      </c>
      <c r="C15">
        <v>0.7</v>
      </c>
      <c r="D15">
        <v>25.5</v>
      </c>
      <c r="E15">
        <f t="shared" si="5"/>
        <v>18.031222920256962</v>
      </c>
      <c r="F15" s="10">
        <f t="shared" si="1"/>
        <v>604.58690451621578</v>
      </c>
      <c r="G15">
        <v>620</v>
      </c>
      <c r="H15">
        <v>350</v>
      </c>
      <c r="I15">
        <v>13.7</v>
      </c>
      <c r="J15">
        <f t="shared" si="2"/>
        <v>604.58690451621578</v>
      </c>
      <c r="K15">
        <f t="shared" si="3"/>
        <v>502.13122579876858</v>
      </c>
      <c r="L15" s="4">
        <f t="shared" si="4"/>
        <v>0.83053606032133431</v>
      </c>
      <c r="M15">
        <f>300/0.6</f>
        <v>500</v>
      </c>
    </row>
    <row r="16" spans="1:13" x14ac:dyDescent="0.55000000000000004">
      <c r="A16">
        <v>30</v>
      </c>
      <c r="B16">
        <f t="shared" si="0"/>
        <v>28.5</v>
      </c>
      <c r="C16">
        <v>0.95</v>
      </c>
      <c r="D16">
        <v>8.8000000000000007</v>
      </c>
      <c r="E16">
        <f t="shared" si="5"/>
        <v>6.2225396744416184</v>
      </c>
      <c r="F16" s="10">
        <f t="shared" si="1"/>
        <v>177.34238072158612</v>
      </c>
      <c r="G16">
        <v>177</v>
      </c>
      <c r="H16">
        <v>287</v>
      </c>
      <c r="I16">
        <v>5</v>
      </c>
      <c r="J16">
        <f t="shared" si="2"/>
        <v>177.34238072158612</v>
      </c>
      <c r="K16">
        <f t="shared" si="3"/>
        <v>150.27284859671178</v>
      </c>
      <c r="L16" s="4">
        <f t="shared" si="4"/>
        <v>0.84736005000760972</v>
      </c>
      <c r="M16">
        <f>350/0.7</f>
        <v>500.00000000000006</v>
      </c>
    </row>
    <row r="17" spans="1:12" x14ac:dyDescent="0.55000000000000004">
      <c r="A17">
        <v>30</v>
      </c>
      <c r="B17">
        <f t="shared" si="0"/>
        <v>28.5</v>
      </c>
      <c r="C17">
        <v>0.95</v>
      </c>
      <c r="D17">
        <v>16</v>
      </c>
      <c r="E17">
        <f t="shared" si="5"/>
        <v>11.313708498984759</v>
      </c>
      <c r="F17" s="10">
        <f t="shared" si="1"/>
        <v>322.44069222106566</v>
      </c>
      <c r="G17">
        <v>322</v>
      </c>
      <c r="H17">
        <v>286</v>
      </c>
      <c r="I17">
        <v>10</v>
      </c>
      <c r="J17">
        <f t="shared" si="2"/>
        <v>322.44069222106566</v>
      </c>
      <c r="K17">
        <f t="shared" si="3"/>
        <v>299.49849964222699</v>
      </c>
      <c r="L17" s="4">
        <f t="shared" si="4"/>
        <v>0.92884833356234864</v>
      </c>
    </row>
    <row r="18" spans="1:12" x14ac:dyDescent="0.55000000000000004">
      <c r="A18">
        <v>30</v>
      </c>
      <c r="B18">
        <f t="shared" si="0"/>
        <v>22.2</v>
      </c>
      <c r="C18">
        <v>0.74</v>
      </c>
      <c r="D18">
        <v>19.5</v>
      </c>
      <c r="E18">
        <f t="shared" si="5"/>
        <v>13.788582233137676</v>
      </c>
      <c r="F18" s="10">
        <f t="shared" si="1"/>
        <v>306.10652557565641</v>
      </c>
      <c r="G18">
        <v>305</v>
      </c>
      <c r="H18">
        <v>225</v>
      </c>
      <c r="I18">
        <v>10</v>
      </c>
      <c r="J18">
        <f t="shared" si="2"/>
        <v>306.10652557565641</v>
      </c>
      <c r="K18">
        <f t="shared" si="3"/>
        <v>235.61944901923451</v>
      </c>
      <c r="L18" s="4">
        <f t="shared" si="4"/>
        <v>0.76973023876617586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24C7-7EC0-4A40-AF3E-68874EF551E1}">
  <dimension ref="A1:J3"/>
  <sheetViews>
    <sheetView workbookViewId="0">
      <selection activeCell="F1" sqref="F1:F1048576"/>
    </sheetView>
  </sheetViews>
  <sheetFormatPr defaultColWidth="11.41796875" defaultRowHeight="14.4" x14ac:dyDescent="0.55000000000000004"/>
  <cols>
    <col min="5" max="5" width="16.41796875" customWidth="1"/>
  </cols>
  <sheetData>
    <row r="1" spans="1:10" x14ac:dyDescent="0.55000000000000004">
      <c r="A1" t="s">
        <v>51</v>
      </c>
      <c r="B1" t="s">
        <v>52</v>
      </c>
      <c r="C1" t="s">
        <v>53</v>
      </c>
      <c r="D1" t="s">
        <v>54</v>
      </c>
      <c r="E1" t="s">
        <v>55</v>
      </c>
      <c r="F1" t="s">
        <v>25</v>
      </c>
      <c r="G1" t="s">
        <v>56</v>
      </c>
      <c r="H1" t="s">
        <v>57</v>
      </c>
      <c r="I1" t="s">
        <v>58</v>
      </c>
      <c r="J1" t="s">
        <v>59</v>
      </c>
    </row>
    <row r="2" spans="1:10" x14ac:dyDescent="0.55000000000000004">
      <c r="A2" t="s">
        <v>60</v>
      </c>
      <c r="B2" t="s">
        <v>9</v>
      </c>
      <c r="D2" t="s">
        <v>9</v>
      </c>
      <c r="E2" t="s">
        <v>60</v>
      </c>
    </row>
    <row r="3" spans="1:10" x14ac:dyDescent="0.55000000000000004">
      <c r="A3">
        <v>58</v>
      </c>
      <c r="B3">
        <v>15</v>
      </c>
      <c r="C3">
        <v>4</v>
      </c>
      <c r="D3">
        <f>B3*C3</f>
        <v>60</v>
      </c>
      <c r="E3" s="2">
        <f>((1/A3)*C3)^(-1)</f>
        <v>14.5</v>
      </c>
      <c r="F3">
        <v>6.4</v>
      </c>
      <c r="G3">
        <v>10</v>
      </c>
      <c r="H3">
        <v>15</v>
      </c>
      <c r="I3">
        <f>F3*H3</f>
        <v>96</v>
      </c>
      <c r="J3">
        <f>I3/G3</f>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7B397DB2B13F4A8128BCBA807AB68F" ma:contentTypeVersion="13" ma:contentTypeDescription="Crée un document." ma:contentTypeScope="" ma:versionID="e2c07a5e118e2d6fc7886d0acac9d23c">
  <xsd:schema xmlns:xsd="http://www.w3.org/2001/XMLSchema" xmlns:xs="http://www.w3.org/2001/XMLSchema" xmlns:p="http://schemas.microsoft.com/office/2006/metadata/properties" xmlns:ns2="f0e57a40-d21c-4350-8d89-3cbca77c86e5" xmlns:ns3="cf1bc1e8-2313-4f27-95b9-9b44f03bfd6d" targetNamespace="http://schemas.microsoft.com/office/2006/metadata/properties" ma:root="true" ma:fieldsID="503a5572dcec5f6d97cadbfe5670af6d" ns2:_="" ns3:_="">
    <xsd:import namespace="f0e57a40-d21c-4350-8d89-3cbca77c86e5"/>
    <xsd:import namespace="cf1bc1e8-2313-4f27-95b9-9b44f03bfd6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e57a40-d21c-4350-8d89-3cbca77c86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e5965820-1b97-4994-ad5a-2b1f2cea3fc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1bc1e8-2313-4f27-95b9-9b44f03bfd6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6a1ab8-d0a2-4541-830d-dea3ae3b08eb}" ma:internalName="TaxCatchAll" ma:showField="CatchAllData" ma:web="cf1bc1e8-2313-4f27-95b9-9b44f03bfd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0e57a40-d21c-4350-8d89-3cbca77c86e5">
      <Terms xmlns="http://schemas.microsoft.com/office/infopath/2007/PartnerControls"/>
    </lcf76f155ced4ddcb4097134ff3c332f>
    <TaxCatchAll xmlns="cf1bc1e8-2313-4f27-95b9-9b44f03bfd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84F243-AE99-44AE-8D99-9DC197246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57a40-d21c-4350-8d89-3cbca77c86e5"/>
    <ds:schemaRef ds:uri="cf1bc1e8-2313-4f27-95b9-9b44f03bfd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A2453-6EBC-465C-94F2-4FB8D9A67EA0}">
  <ds:schemaRefs>
    <ds:schemaRef ds:uri="http://schemas.microsoft.com/office/2006/metadata/properties"/>
    <ds:schemaRef ds:uri="http://schemas.microsoft.com/office/infopath/2007/PartnerControls"/>
    <ds:schemaRef ds:uri="f0e57a40-d21c-4350-8d89-3cbca77c86e5"/>
    <ds:schemaRef ds:uri="cf1bc1e8-2313-4f27-95b9-9b44f03bfd6d"/>
  </ds:schemaRefs>
</ds:datastoreItem>
</file>

<file path=customXml/itemProps3.xml><?xml version="1.0" encoding="utf-8"?>
<ds:datastoreItem xmlns:ds="http://schemas.openxmlformats.org/officeDocument/2006/customXml" ds:itemID="{D4EB14BB-F1C1-442E-8561-2265749674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à vide en moteur</vt:lpstr>
      <vt:lpstr>Test à vide génératrice</vt:lpstr>
      <vt:lpstr>Test moteur</vt:lpstr>
      <vt:lpstr>Calculs banc supercaps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Reiser Sophie</dc:creator>
  <cp:keywords/>
  <dc:description/>
  <cp:lastModifiedBy>Henderson Olivier</cp:lastModifiedBy>
  <cp:revision/>
  <dcterms:created xsi:type="dcterms:W3CDTF">2025-03-07T13:29:39Z</dcterms:created>
  <dcterms:modified xsi:type="dcterms:W3CDTF">2025-04-13T10:46:36Z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0x010100397B397DB2B13F4A8128BCBA807AB68F</vt:lpwstr>
  </property>
  <property fmtid="{D5CDD505-2E9C-101B-9397-08002B2CF9AE}" pid="3" name="MediaServiceImageTags">
    <vt:lpwstr/>
  </property>
</Properties>
</file>