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LS_DS\Daten\GitHubRepos\VB\Date_TimeConversion\"/>
    </mc:Choice>
  </mc:AlternateContent>
  <bookViews>
    <workbookView xWindow="120" yWindow="105" windowWidth="28515" windowHeight="12600"/>
  </bookViews>
  <sheets>
    <sheet name="Easter Sunday Gauss" sheetId="1" r:id="rId1"/>
    <sheet name="NationalHolidays" sheetId="2" r:id="rId2"/>
    <sheet name="ReligiousFestivals" sheetId="3" r:id="rId3"/>
  </sheets>
  <calcPr calcId="162913"/>
</workbook>
</file>

<file path=xl/calcChain.xml><?xml version="1.0" encoding="utf-8"?>
<calcChain xmlns="http://schemas.openxmlformats.org/spreadsheetml/2006/main">
  <c r="J21" i="2" l="1"/>
  <c r="G21" i="2"/>
  <c r="H21" i="2" s="1"/>
  <c r="D21" i="2"/>
  <c r="E21" i="2" s="1"/>
  <c r="D22" i="2"/>
  <c r="J26" i="2"/>
  <c r="K26" i="2" s="1"/>
  <c r="K25" i="2"/>
  <c r="J25" i="2"/>
  <c r="J24" i="2"/>
  <c r="K24" i="2" s="1"/>
  <c r="J23" i="2"/>
  <c r="K23" i="2" s="1"/>
  <c r="J22" i="2"/>
  <c r="K22" i="2" s="1"/>
  <c r="J20" i="2"/>
  <c r="K20" i="2" s="1"/>
  <c r="K19" i="2"/>
  <c r="J19" i="2"/>
  <c r="J18" i="2"/>
  <c r="K18" i="2" s="1"/>
  <c r="J17" i="2"/>
  <c r="K17" i="2" s="1"/>
  <c r="J16" i="2"/>
  <c r="K16" i="2" s="1"/>
  <c r="K15" i="2"/>
  <c r="J15" i="2"/>
  <c r="J10" i="2"/>
  <c r="K10" i="2" s="1"/>
  <c r="J8" i="2"/>
  <c r="K8" i="2" s="1"/>
  <c r="J6" i="2"/>
  <c r="K6" i="2" s="1"/>
  <c r="J5" i="2"/>
  <c r="K5" i="2" s="1"/>
  <c r="J4" i="2"/>
  <c r="K4" i="2" s="1"/>
  <c r="G26" i="2"/>
  <c r="H26" i="2" s="1"/>
  <c r="G25" i="2"/>
  <c r="H25" i="2" s="1"/>
  <c r="G24" i="2"/>
  <c r="H24" i="2" s="1"/>
  <c r="G23" i="2"/>
  <c r="H23" i="2" s="1"/>
  <c r="G22" i="2"/>
  <c r="H22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0" i="2"/>
  <c r="H10" i="2" s="1"/>
  <c r="G8" i="2"/>
  <c r="H8" i="2" s="1"/>
  <c r="G6" i="2"/>
  <c r="H6" i="2" s="1"/>
  <c r="G5" i="2"/>
  <c r="H5" i="2" s="1"/>
  <c r="G4" i="2"/>
  <c r="H4" i="2" s="1"/>
  <c r="D5" i="2"/>
  <c r="E5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4" i="2"/>
  <c r="J9" i="2" l="1"/>
  <c r="K9" i="2" s="1"/>
  <c r="K21" i="2"/>
  <c r="J11" i="2"/>
  <c r="K11" i="2" s="1"/>
  <c r="J12" i="2"/>
  <c r="K12" i="2" s="1"/>
  <c r="J7" i="2"/>
  <c r="K7" i="2" s="1"/>
  <c r="J13" i="2"/>
  <c r="K13" i="2" s="1"/>
  <c r="J14" i="2"/>
  <c r="K14" i="2" s="1"/>
  <c r="G9" i="2"/>
  <c r="H9" i="2" s="1"/>
  <c r="G11" i="2"/>
  <c r="H11" i="2" s="1"/>
  <c r="G12" i="2"/>
  <c r="H12" i="2" s="1"/>
  <c r="G13" i="2"/>
  <c r="H13" i="2" s="1"/>
  <c r="G14" i="2"/>
  <c r="H14" i="2" s="1"/>
  <c r="G7" i="2"/>
  <c r="H7" i="2" s="1"/>
  <c r="D26" i="2"/>
  <c r="D25" i="2"/>
  <c r="D24" i="2"/>
  <c r="D23" i="2"/>
  <c r="D20" i="2"/>
  <c r="D19" i="2"/>
  <c r="D18" i="2"/>
  <c r="D17" i="2"/>
  <c r="D16" i="2"/>
  <c r="D15" i="2"/>
  <c r="D14" i="2"/>
  <c r="D13" i="2"/>
  <c r="D12" i="2"/>
  <c r="D11" i="2"/>
  <c r="D9" i="2"/>
  <c r="D10" i="2"/>
  <c r="D4" i="2"/>
  <c r="D7" i="2"/>
  <c r="D8" i="2"/>
  <c r="C16" i="1"/>
  <c r="D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3" i="2" s="1"/>
  <c r="A24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D16" i="1"/>
  <c r="D15" i="1" s="1"/>
  <c r="E16" i="1"/>
  <c r="E15" i="1" s="1"/>
  <c r="F16" i="1"/>
  <c r="F15" i="1" s="1"/>
  <c r="G16" i="1"/>
  <c r="G15" i="1" s="1"/>
  <c r="H16" i="1"/>
  <c r="H15" i="1" s="1"/>
  <c r="I16" i="1"/>
  <c r="I15" i="1" s="1"/>
  <c r="J16" i="1"/>
  <c r="J15" i="1" s="1"/>
  <c r="K16" i="1"/>
  <c r="K15" i="1" s="1"/>
  <c r="C8" i="1"/>
  <c r="C10" i="1"/>
  <c r="A25" i="2" l="1"/>
  <c r="A26" i="2" s="1"/>
  <c r="C9" i="1"/>
  <c r="C11" i="1"/>
  <c r="C12" i="1" s="1"/>
  <c r="C13" i="1" s="1"/>
  <c r="C14" i="1" s="1"/>
  <c r="C7" i="1" s="1"/>
  <c r="C15" i="1" s="1"/>
  <c r="D5" i="1"/>
  <c r="E5" i="1"/>
  <c r="F5" i="1"/>
  <c r="G5" i="1"/>
  <c r="H5" i="1"/>
  <c r="I5" i="1"/>
  <c r="J5" i="1"/>
  <c r="K5" i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I11" i="1" s="1"/>
  <c r="I12" i="1" s="1"/>
  <c r="J8" i="1"/>
  <c r="J9" i="1" s="1"/>
  <c r="J11" i="1" s="1"/>
  <c r="J12" i="1" s="1"/>
  <c r="D10" i="1"/>
  <c r="E10" i="1"/>
  <c r="F10" i="1"/>
  <c r="G10" i="1"/>
  <c r="H10" i="1"/>
  <c r="I10" i="1"/>
  <c r="J10" i="1"/>
  <c r="K10" i="1"/>
  <c r="K8" i="1"/>
  <c r="K9" i="1" s="1"/>
  <c r="G11" i="1" l="1"/>
  <c r="G12" i="1" s="1"/>
  <c r="H11" i="1"/>
  <c r="H12" i="1" s="1"/>
  <c r="F11" i="1"/>
  <c r="F12" i="1" s="1"/>
  <c r="E11" i="1"/>
  <c r="E12" i="1" s="1"/>
  <c r="E13" i="1" s="1"/>
  <c r="E14" i="1" s="1"/>
  <c r="E7" i="1" s="1"/>
  <c r="D11" i="1"/>
  <c r="D12" i="1" s="1"/>
  <c r="D13" i="1" s="1"/>
  <c r="D14" i="1" s="1"/>
  <c r="D7" i="1" s="1"/>
  <c r="H13" i="1"/>
  <c r="H14" i="1" s="1"/>
  <c r="H7" i="1" s="1"/>
  <c r="F13" i="1"/>
  <c r="F14" i="1" s="1"/>
  <c r="F7" i="1" s="1"/>
  <c r="J13" i="1"/>
  <c r="J14" i="1" s="1"/>
  <c r="J7" i="1" s="1"/>
  <c r="I13" i="1"/>
  <c r="I14" i="1" s="1"/>
  <c r="I7" i="1" s="1"/>
  <c r="G13" i="1"/>
  <c r="G14" i="1" s="1"/>
  <c r="G7" i="1" s="1"/>
  <c r="K11" i="1"/>
  <c r="K12" i="1" s="1"/>
  <c r="K13" i="1" l="1"/>
  <c r="K14" i="1" s="1"/>
  <c r="K7" i="1" s="1"/>
  <c r="C5" i="1"/>
</calcChain>
</file>

<file path=xl/sharedStrings.xml><?xml version="1.0" encoding="utf-8"?>
<sst xmlns="http://schemas.openxmlformats.org/spreadsheetml/2006/main" count="129" uniqueCount="118">
  <si>
    <t>k</t>
  </si>
  <si>
    <t>q</t>
  </si>
  <si>
    <t>a</t>
  </si>
  <si>
    <t>d</t>
  </si>
  <si>
    <t>OG</t>
  </si>
  <si>
    <t>OE</t>
  </si>
  <si>
    <t>OS</t>
  </si>
  <si>
    <t>Year:</t>
  </si>
  <si>
    <t>Easter sunday:</t>
  </si>
  <si>
    <t>examples</t>
  </si>
  <si>
    <t>Calculation of easter sunday according to Gauss in the gregorian calendar</t>
  </si>
  <si>
    <t>Secular-number</t>
  </si>
  <si>
    <t>Seed of first full moon in spring</t>
  </si>
  <si>
    <t>Easter border</t>
  </si>
  <si>
    <t>Easter Sunday as date in march</t>
  </si>
  <si>
    <t>Distance between easter sunday to easter border</t>
  </si>
  <si>
    <t>Moon parameter</t>
  </si>
  <si>
    <t>Temp value</t>
  </si>
  <si>
    <t>All the above in one line with only one parameter</t>
  </si>
  <si>
    <t>deutsche Bundesländer</t>
  </si>
  <si>
    <t>EGermanBundesland</t>
  </si>
  <si>
    <t>Festival</t>
  </si>
  <si>
    <t>in Bundesländern</t>
  </si>
  <si>
    <t>BadenWürttemberg</t>
  </si>
  <si>
    <t>Neujahr</t>
  </si>
  <si>
    <t>bundesweit</t>
  </si>
  <si>
    <t>Bayern</t>
  </si>
  <si>
    <t>Heilige Drei Könige</t>
  </si>
  <si>
    <t>Baden-Württemberg, Bayern, Sachsen-Anhalt</t>
  </si>
  <si>
    <t>Berlin</t>
  </si>
  <si>
    <t>Internationaler Frauentag</t>
  </si>
  <si>
    <t>Berlin, Mecklenburg-Vorpommern</t>
  </si>
  <si>
    <t>Brandenburg</t>
  </si>
  <si>
    <t>Karfreitag</t>
  </si>
  <si>
    <t>Bremen</t>
  </si>
  <si>
    <t>Ostersonntag</t>
  </si>
  <si>
    <t>bundesweit aber Brandenburg (Einzig das Land Brandenburg behandelt den Ostersonntag explizit als gesetzlichen Feiertag.)</t>
  </si>
  <si>
    <t>Hamburg</t>
  </si>
  <si>
    <t>Ostermontag</t>
  </si>
  <si>
    <t>Hessen</t>
  </si>
  <si>
    <t>Tag der Arbeit</t>
  </si>
  <si>
    <t>MecklenburgVorpommern</t>
  </si>
  <si>
    <t>Christi Himmelfahrt</t>
  </si>
  <si>
    <t>Niedersachsen</t>
  </si>
  <si>
    <t>Pfingstsonntag</t>
  </si>
  <si>
    <t>bundesweit aber Brandenburg (Einzig das Land Brandenburg behandelt denPfingstsonntag explizit als gesetzlichen Feiertag.)</t>
  </si>
  <si>
    <t>NordrheinWestfalen</t>
  </si>
  <si>
    <t>Pfingstmontag</t>
  </si>
  <si>
    <t>RheinlandPfalz</t>
  </si>
  <si>
    <t>Fronleichnam</t>
  </si>
  <si>
    <t>Baden-Württemberg, Bayern, Hessen, Nordrhein-Westfalen, Rheinland-Pfalz, Saarland, In Sachsen nur teilweise.*, In Thüringen nur teilweise.**</t>
  </si>
  <si>
    <t>Saarland</t>
  </si>
  <si>
    <t>Augsburger Friedensfest</t>
  </si>
  <si>
    <t>Nur im Stadtgebiet von Augsburg (nicht jedoch im angrenzenden Umland)</t>
  </si>
  <si>
    <t>SachsenAnhalt</t>
  </si>
  <si>
    <t>Mariä Himmelfahrt</t>
  </si>
  <si>
    <t>Saarland, In Bayern nur teilweise.***</t>
  </si>
  <si>
    <t>Sachsen</t>
  </si>
  <si>
    <t>Weltkindertag</t>
  </si>
  <si>
    <t>Thüringen</t>
  </si>
  <si>
    <t>SchleswigHolstein</t>
  </si>
  <si>
    <t>Tag der deutschen Einheit</t>
  </si>
  <si>
    <t>Reformationstag</t>
  </si>
  <si>
    <t>Brandenburg, Bremen, Hamburg, Mecklenburg-Vorpommern, Niedersachsen, Sachsen, Sachsen-Anhalt, Schleswig-Holstein,Thüringen</t>
  </si>
  <si>
    <t>Allerheiligen</t>
  </si>
  <si>
    <t>Baden-Württemberg, Bayern, Nordrhein-Westfalen, Rheinland-Pfalz, Saarland</t>
  </si>
  <si>
    <t>Buß- und Bettag</t>
  </si>
  <si>
    <t>1. Weihnachtsfeiertag</t>
  </si>
  <si>
    <t>2. Weihnachtsfeiertag</t>
  </si>
  <si>
    <t>Christliche Feste und Feiertage</t>
  </si>
  <si>
    <t>Ein Überblick über den Jahreskreis</t>
  </si>
  <si>
    <t>https://www.vivat.de/magazin/jahreskreis/weitere-gedenk-und-feiertage/christliche-feiertage/</t>
  </si>
  <si>
    <t>Advent</t>
  </si>
  <si>
    <t>Barbaratag (4. Dezember)</t>
  </si>
  <si>
    <t>Nikolaustag (6. Dezember)</t>
  </si>
  <si>
    <t>Mariä Empfängnis (8. Dezember)</t>
  </si>
  <si>
    <t>Fest der Hl. Lucia (13. Dezember)</t>
  </si>
  <si>
    <t>Weihnachten (25. Dezember)</t>
  </si>
  <si>
    <t>Fest des heiligen Stephanus (26. Dezember)</t>
  </si>
  <si>
    <t>Fest des Apostels und Evangelisten Johannes (27. Dezember)</t>
  </si>
  <si>
    <t>Fest der Unschuldigen Kinder (28. Dezember)</t>
  </si>
  <si>
    <t>Silvester &amp; Neujahr (31. Dezember/1. Januar)</t>
  </si>
  <si>
    <t>Heilige Drei Könige/Epiphanias (6. Januar)</t>
  </si>
  <si>
    <t>Mariä Lichtmess (2. Februar)</t>
  </si>
  <si>
    <t>Mariä Verkündigung (25. März)</t>
  </si>
  <si>
    <t>Aschermittwoch</t>
  </si>
  <si>
    <t>Fastenzeit</t>
  </si>
  <si>
    <t>Palmsonntag</t>
  </si>
  <si>
    <t>Gründonnerstag</t>
  </si>
  <si>
    <t>Karsamstag</t>
  </si>
  <si>
    <t xml:space="preserve">Ostern </t>
  </si>
  <si>
    <t>Weißer Sonntag/Barmherzigkeitssonntag (Sonntag nach Ostern)</t>
  </si>
  <si>
    <t>Rogate-Sonntag (5. Sonntag nach Ostern)</t>
  </si>
  <si>
    <t>Christi Himmelfahrt (40 Tage nach Ostern)</t>
  </si>
  <si>
    <t>Pfingsten (50 Tage nach Ostern)</t>
  </si>
  <si>
    <t>Dreifaltigkeitssonntag/Trinitatis (Sonntag nach Pfingsten)</t>
  </si>
  <si>
    <t>Fronleichnam (2. Donnerstag nach Pfingsten)</t>
  </si>
  <si>
    <t>Herz-Jesu-Fest (2. Sonntag nach Pfingsten)</t>
  </si>
  <si>
    <t>Johannes der Täufer (24. Juni)</t>
  </si>
  <si>
    <t>Peter und Paul (29. Juni)</t>
  </si>
  <si>
    <t>Verklärung des Herrn (6. August)</t>
  </si>
  <si>
    <t>Mariä Himmelfahrt (15. August)</t>
  </si>
  <si>
    <t>Kreuzerhöhung (14. September)</t>
  </si>
  <si>
    <t>Erntedankfest</t>
  </si>
  <si>
    <t>Michaelis (29. September)</t>
  </si>
  <si>
    <t>Schutzengelfest (2. Oktober)</t>
  </si>
  <si>
    <t>Reformationstag (31. Oktober)</t>
  </si>
  <si>
    <t>Allerheiligen (1. November)</t>
  </si>
  <si>
    <t>Allerseelen (2. November)</t>
  </si>
  <si>
    <t>Martinstag (11. November)</t>
  </si>
  <si>
    <t>Buß- und Bettag (Mitte November)</t>
  </si>
  <si>
    <t>Gedenktag Unserer Lieben Frau in Jerusalem (21. November)</t>
  </si>
  <si>
    <t>Totensonntag/Ewigkeitssonntag (letzter Sonntag vor dem 1. Advent)</t>
  </si>
  <si>
    <t>Christkönigsfest (letzter Sonntag im Kirchenjahr)</t>
  </si>
  <si>
    <t>Heiligabend</t>
  </si>
  <si>
    <t>Silvester</t>
  </si>
  <si>
    <t>National legal holidays in Germany</t>
  </si>
  <si>
    <t>Erster Adventsonntag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</si>
</sst>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/>
    <xf numFmtId="0" fontId="2" fillId="0" borderId="0" xfId="0" applyFont="1" applyAlignment="1">
      <alignment vertical="center"/>
    </xf>
    <xf numFmtId="0" fontId="3" fillId="0" borderId="0" xfId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15</xdr:col>
      <xdr:colOff>277221</xdr:colOff>
      <xdr:row>52</xdr:row>
      <xdr:rowOff>10590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600325"/>
          <a:ext cx="7135221" cy="763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vat.de/magazin/jahreskreis/karwoche/was-ist-palmsonntag/" TargetMode="External"/><Relationship Id="rId18" Type="http://schemas.openxmlformats.org/officeDocument/2006/relationships/hyperlink" Target="https://www.vivat.de/magazin/jahreskreis/osterfestkreis/ostersonntage/" TargetMode="External"/><Relationship Id="rId26" Type="http://schemas.openxmlformats.org/officeDocument/2006/relationships/hyperlink" Target="https://www.vivat.de/magazin/jahreskreis/weitere-gedenk-und-feiertage/erntedankfest-bedeutung/" TargetMode="External"/><Relationship Id="rId3" Type="http://schemas.openxmlformats.org/officeDocument/2006/relationships/hyperlink" Target="https://www.vivat.de/magazin/jahreskreis/nikolaus/" TargetMode="External"/><Relationship Id="rId21" Type="http://schemas.openxmlformats.org/officeDocument/2006/relationships/hyperlink" Target="https://www.vivat.de/magazin/jahreskreis/osterfestkreis/pfingsten-tradition/" TargetMode="External"/><Relationship Id="rId34" Type="http://schemas.openxmlformats.org/officeDocument/2006/relationships/hyperlink" Target="https://www.vivat.de/magazin/jahreskreis/weitere-gedenk-und-feiertage/totensonntag-bedeutung/" TargetMode="External"/><Relationship Id="rId7" Type="http://schemas.openxmlformats.org/officeDocument/2006/relationships/hyperlink" Target="https://www.vivat.de/magazin/jahreskreis/weihnachten/fest-der-unschuldigen-kinder/" TargetMode="External"/><Relationship Id="rId12" Type="http://schemas.openxmlformats.org/officeDocument/2006/relationships/hyperlink" Target="https://www.vivat.de/magazin/jahreskreis/fastenzeit/" TargetMode="External"/><Relationship Id="rId17" Type="http://schemas.openxmlformats.org/officeDocument/2006/relationships/hyperlink" Target="https://www.vivat.de/magazin/jahreskreis/ostern/" TargetMode="External"/><Relationship Id="rId25" Type="http://schemas.openxmlformats.org/officeDocument/2006/relationships/hyperlink" Target="https://www.vivat.de/magazin/jahreskreis/marienfeste/maria-himmelfahrt/" TargetMode="External"/><Relationship Id="rId33" Type="http://schemas.openxmlformats.org/officeDocument/2006/relationships/hyperlink" Target="https://www.vivat.de/magazin/jahreskreis/marienfeste/unserer-lieben-frau/" TargetMode="External"/><Relationship Id="rId2" Type="http://schemas.openxmlformats.org/officeDocument/2006/relationships/hyperlink" Target="https://www.vivat.de/magazin/jahreskreis/advent/heilige-barbara/" TargetMode="External"/><Relationship Id="rId16" Type="http://schemas.openxmlformats.org/officeDocument/2006/relationships/hyperlink" Target="https://www.vivat.de/magazin/jahreskreis/karwoche/karsamstag-grabesruhe/" TargetMode="External"/><Relationship Id="rId20" Type="http://schemas.openxmlformats.org/officeDocument/2006/relationships/hyperlink" Target="https://www.vivat.de/magazin/jahreskreis/osterfestkreis/christi-himmelfahrt-bedeutung/" TargetMode="External"/><Relationship Id="rId29" Type="http://schemas.openxmlformats.org/officeDocument/2006/relationships/hyperlink" Target="https://www.vivat.de/magazin/jahreskreis/weitere-gedenk-und-feiertage/allerheiligen-bedeutung/" TargetMode="External"/><Relationship Id="rId1" Type="http://schemas.openxmlformats.org/officeDocument/2006/relationships/hyperlink" Target="https://www.vivat.de/magazin/jahreskreis/advent/" TargetMode="External"/><Relationship Id="rId6" Type="http://schemas.openxmlformats.org/officeDocument/2006/relationships/hyperlink" Target="https://www.vivat.de/magazin/jahreskreis/weihnachten/" TargetMode="External"/><Relationship Id="rId11" Type="http://schemas.openxmlformats.org/officeDocument/2006/relationships/hyperlink" Target="https://www.vivat.de/magazin/jahreskreis/fastenzeit/aschermittwoch/" TargetMode="External"/><Relationship Id="rId24" Type="http://schemas.openxmlformats.org/officeDocument/2006/relationships/hyperlink" Target="https://www.vivat.de/magazin/jahreskreis/weitere-gedenk-und-feiertage/johannes-taeufer-bedeutung/" TargetMode="External"/><Relationship Id="rId32" Type="http://schemas.openxmlformats.org/officeDocument/2006/relationships/hyperlink" Target="https://www.vivat.de/magazin/jahreskreis/weitere-gedenk-und-feiertage/buss-und-bettag-bedeutung/" TargetMode="External"/><Relationship Id="rId5" Type="http://schemas.openxmlformats.org/officeDocument/2006/relationships/hyperlink" Target="https://www.vivat.de/magazin/jahreskreis/advent/heilige-lucia/" TargetMode="External"/><Relationship Id="rId15" Type="http://schemas.openxmlformats.org/officeDocument/2006/relationships/hyperlink" Target="https://www.vivat.de/magazin/jahreskreis/karwoche/was-ist-karfreitag/" TargetMode="External"/><Relationship Id="rId23" Type="http://schemas.openxmlformats.org/officeDocument/2006/relationships/hyperlink" Target="https://www.vivat.de/magazin/jahreskreis/weitere-gedenk-und-feiertage/fronleichnam-bedeutung/" TargetMode="External"/><Relationship Id="rId28" Type="http://schemas.openxmlformats.org/officeDocument/2006/relationships/hyperlink" Target="https://www.vivat.de/magazin/jahreskreis/weitere-gedenk-und-feiertage/reformationstag-bedeutung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www.vivat.de/magazin/jahreskreis/marienfeste/maria-lichtmess/" TargetMode="External"/><Relationship Id="rId19" Type="http://schemas.openxmlformats.org/officeDocument/2006/relationships/hyperlink" Target="https://www.vivat.de/magazin/jahreskreis/osterfestkreis/ostersonntage/" TargetMode="External"/><Relationship Id="rId31" Type="http://schemas.openxmlformats.org/officeDocument/2006/relationships/hyperlink" Target="https://www.vivat.de/magazin/jahreskreis/martinstag/" TargetMode="External"/><Relationship Id="rId4" Type="http://schemas.openxmlformats.org/officeDocument/2006/relationships/hyperlink" Target="https://www.vivat.de/magazin/jahreskreis/marienfeste/maria-empfaengnis/" TargetMode="External"/><Relationship Id="rId9" Type="http://schemas.openxmlformats.org/officeDocument/2006/relationships/hyperlink" Target="https://www.vivat.de/magazin/jahreskreis/weihnachten/dreikoenigstag-bedeutung/" TargetMode="External"/><Relationship Id="rId14" Type="http://schemas.openxmlformats.org/officeDocument/2006/relationships/hyperlink" Target="https://www.vivat.de/magazin/jahreskreis/karwoche/was-ist-gruendonnerstag/" TargetMode="External"/><Relationship Id="rId22" Type="http://schemas.openxmlformats.org/officeDocument/2006/relationships/hyperlink" Target="https://www.vivat.de/magazin/jahreskreis/weitere-gedenk-und-feiertage/dreifaltigkeitsfest/" TargetMode="External"/><Relationship Id="rId27" Type="http://schemas.openxmlformats.org/officeDocument/2006/relationships/hyperlink" Target="https://www.vivat.de/magazin/jahreskreis/weitere-gedenk-und-feiertage/schutzengelfest/" TargetMode="External"/><Relationship Id="rId30" Type="http://schemas.openxmlformats.org/officeDocument/2006/relationships/hyperlink" Target="https://www.vivat.de/magazin/jahreskreis/weitere-gedenk-und-feiertage/allerseelen-bedeutung/" TargetMode="External"/><Relationship Id="rId35" Type="http://schemas.openxmlformats.org/officeDocument/2006/relationships/hyperlink" Target="https://www.vivat.de/magazin/jahreskreis/weitere-gedenk-und-feiertage/christkoenigsfest/" TargetMode="External"/><Relationship Id="rId8" Type="http://schemas.openxmlformats.org/officeDocument/2006/relationships/hyperlink" Target="https://www.vivat.de/magazin/jahreskreis/weitere-gedenk-und-feiertage/silvester-bedeutu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baseColWidth="10" defaultRowHeight="15" x14ac:dyDescent="0.25"/>
  <cols>
    <col min="1" max="1" width="45.28515625" customWidth="1"/>
    <col min="2" max="2" width="13.42578125" bestFit="1" customWidth="1"/>
    <col min="11" max="11" width="11.42578125" customWidth="1"/>
  </cols>
  <sheetData>
    <row r="1" spans="1:11" ht="15.75" x14ac:dyDescent="0.25">
      <c r="A1" s="12" t="s">
        <v>10</v>
      </c>
    </row>
    <row r="4" spans="1:11" x14ac:dyDescent="0.25">
      <c r="B4" t="s">
        <v>9</v>
      </c>
      <c r="C4" s="1">
        <v>106</v>
      </c>
      <c r="D4" s="1">
        <v>19832</v>
      </c>
      <c r="E4" s="1">
        <v>29695</v>
      </c>
      <c r="F4" s="1">
        <v>38438</v>
      </c>
      <c r="G4" s="1">
        <v>39530</v>
      </c>
      <c r="H4" s="1">
        <v>41364</v>
      </c>
      <c r="I4" s="1">
        <v>42456</v>
      </c>
      <c r="J4" s="1">
        <v>43576</v>
      </c>
      <c r="K4" s="1">
        <v>43933</v>
      </c>
    </row>
    <row r="5" spans="1:11" x14ac:dyDescent="0.25">
      <c r="C5" s="2" t="str">
        <f>IF(C4=C7, "OK", "Attention")</f>
        <v>OK</v>
      </c>
      <c r="D5" s="2" t="str">
        <f t="shared" ref="D5:K5" si="0">IF(D4=D7, "OK", "Attention")</f>
        <v>OK</v>
      </c>
      <c r="E5" s="2" t="str">
        <f t="shared" si="0"/>
        <v>OK</v>
      </c>
      <c r="F5" s="2" t="str">
        <f t="shared" si="0"/>
        <v>OK</v>
      </c>
      <c r="G5" s="2" t="str">
        <f t="shared" si="0"/>
        <v>OK</v>
      </c>
      <c r="H5" s="2" t="str">
        <f t="shared" si="0"/>
        <v>OK</v>
      </c>
      <c r="I5" s="2" t="str">
        <f t="shared" si="0"/>
        <v>OK</v>
      </c>
      <c r="J5" s="2" t="str">
        <f t="shared" si="0"/>
        <v>OK</v>
      </c>
      <c r="K5" s="2" t="str">
        <f t="shared" si="0"/>
        <v>OK</v>
      </c>
    </row>
    <row r="6" spans="1:11" x14ac:dyDescent="0.25">
      <c r="B6" t="s">
        <v>7</v>
      </c>
      <c r="C6" s="3">
        <v>1900</v>
      </c>
      <c r="D6" s="3">
        <v>1954</v>
      </c>
      <c r="E6" s="3">
        <v>1981</v>
      </c>
      <c r="F6" s="3">
        <v>2005</v>
      </c>
      <c r="G6" s="3">
        <v>2008</v>
      </c>
      <c r="H6" s="3">
        <v>2013</v>
      </c>
      <c r="I6" s="3">
        <v>2016</v>
      </c>
      <c r="J6" s="3">
        <v>2019</v>
      </c>
      <c r="K6" s="3">
        <v>2020</v>
      </c>
    </row>
    <row r="7" spans="1:11" x14ac:dyDescent="0.25">
      <c r="B7" t="s">
        <v>8</v>
      </c>
      <c r="C7" s="1">
        <f>DATE(C6, 3 - IF(C14&gt;31, -1, 0), C14 + 31 * IF(C14 &gt; 31, -1, 0))</f>
        <v>106</v>
      </c>
      <c r="D7" s="1">
        <f t="shared" ref="D7:J7" si="1">DATE(D6, 3 - IF(D14&gt;31, -1, 0), D14 + 31 * IF(D14 &gt; 31, -1, 0))</f>
        <v>19832</v>
      </c>
      <c r="E7" s="1">
        <f t="shared" si="1"/>
        <v>29695</v>
      </c>
      <c r="F7" s="1">
        <f t="shared" si="1"/>
        <v>38438</v>
      </c>
      <c r="G7" s="1">
        <f t="shared" si="1"/>
        <v>39530</v>
      </c>
      <c r="H7" s="1">
        <f t="shared" si="1"/>
        <v>41364</v>
      </c>
      <c r="I7" s="1">
        <f t="shared" si="1"/>
        <v>42456</v>
      </c>
      <c r="J7" s="1">
        <f t="shared" si="1"/>
        <v>43576</v>
      </c>
      <c r="K7" s="1">
        <f>DATE(K6, 3 - IF(K14&gt;31, -1, 0), K14 + 31 * IF(K14 &gt; 31, -1, 0))</f>
        <v>43933</v>
      </c>
    </row>
    <row r="8" spans="1:11" x14ac:dyDescent="0.25">
      <c r="A8" t="s">
        <v>11</v>
      </c>
      <c r="B8" t="s">
        <v>0</v>
      </c>
      <c r="C8">
        <f>ROUNDDOWN(C6 / 100, 0)</f>
        <v>19</v>
      </c>
      <c r="D8">
        <f t="shared" ref="D8:J8" si="2">ROUNDDOWN(D6 / 100, 0)</f>
        <v>19</v>
      </c>
      <c r="E8">
        <f t="shared" si="2"/>
        <v>19</v>
      </c>
      <c r="F8">
        <f t="shared" si="2"/>
        <v>20</v>
      </c>
      <c r="G8">
        <f t="shared" si="2"/>
        <v>20</v>
      </c>
      <c r="H8">
        <f t="shared" si="2"/>
        <v>20</v>
      </c>
      <c r="I8">
        <f t="shared" si="2"/>
        <v>20</v>
      </c>
      <c r="J8">
        <f t="shared" si="2"/>
        <v>20</v>
      </c>
      <c r="K8">
        <f>ROUNDDOWN(K6 / 100, 0)</f>
        <v>20</v>
      </c>
    </row>
    <row r="9" spans="1:11" x14ac:dyDescent="0.25">
      <c r="A9" t="s">
        <v>17</v>
      </c>
      <c r="B9" t="s">
        <v>1</v>
      </c>
      <c r="C9">
        <f>ROUNDDOWN((3 * C8 + 3) / 4, 0)</f>
        <v>15</v>
      </c>
      <c r="D9">
        <f t="shared" ref="D9:J9" si="3">ROUNDDOWN((3 * D8 + 3) / 4, 0)</f>
        <v>15</v>
      </c>
      <c r="E9">
        <f t="shared" si="3"/>
        <v>15</v>
      </c>
      <c r="F9">
        <f t="shared" si="3"/>
        <v>15</v>
      </c>
      <c r="G9">
        <f t="shared" si="3"/>
        <v>15</v>
      </c>
      <c r="H9">
        <f t="shared" si="3"/>
        <v>15</v>
      </c>
      <c r="I9">
        <f t="shared" si="3"/>
        <v>15</v>
      </c>
      <c r="J9">
        <f t="shared" si="3"/>
        <v>15</v>
      </c>
      <c r="K9">
        <f>ROUNDDOWN((3 * K8 + 3) / 4, 0)</f>
        <v>15</v>
      </c>
    </row>
    <row r="10" spans="1:11" x14ac:dyDescent="0.25">
      <c r="A10" t="s">
        <v>16</v>
      </c>
      <c r="B10" t="s">
        <v>2</v>
      </c>
      <c r="C10">
        <f>MOD(C6, 19)</f>
        <v>0</v>
      </c>
      <c r="D10">
        <f t="shared" ref="D10:J10" si="4">MOD(D6, 19)</f>
        <v>16</v>
      </c>
      <c r="E10">
        <f t="shared" si="4"/>
        <v>5</v>
      </c>
      <c r="F10">
        <f t="shared" si="4"/>
        <v>10</v>
      </c>
      <c r="G10">
        <f t="shared" si="4"/>
        <v>13</v>
      </c>
      <c r="H10">
        <f t="shared" si="4"/>
        <v>18</v>
      </c>
      <c r="I10">
        <f t="shared" si="4"/>
        <v>2</v>
      </c>
      <c r="J10">
        <f t="shared" si="4"/>
        <v>5</v>
      </c>
      <c r="K10">
        <f>MOD(K6, 19)</f>
        <v>6</v>
      </c>
    </row>
    <row r="11" spans="1:11" x14ac:dyDescent="0.25">
      <c r="A11" t="s">
        <v>12</v>
      </c>
      <c r="B11" t="s">
        <v>3</v>
      </c>
      <c r="C11">
        <f>MOD(19 * C10 + (15 + C9 - ROUNDDOWN((8 * C8 + 13) / 25, 0)), 30)</f>
        <v>24</v>
      </c>
      <c r="D11">
        <f t="shared" ref="D11:J11" si="5">MOD(19 * D10 + (15 + D9 - ROUNDDOWN((8 * D8 + 13) / 25, 0)), 30)</f>
        <v>28</v>
      </c>
      <c r="E11">
        <f t="shared" si="5"/>
        <v>29</v>
      </c>
      <c r="F11">
        <f t="shared" si="5"/>
        <v>4</v>
      </c>
      <c r="G11">
        <f t="shared" si="5"/>
        <v>1</v>
      </c>
      <c r="H11">
        <f t="shared" si="5"/>
        <v>6</v>
      </c>
      <c r="I11">
        <f t="shared" si="5"/>
        <v>2</v>
      </c>
      <c r="J11">
        <f t="shared" si="5"/>
        <v>29</v>
      </c>
      <c r="K11">
        <f>MOD(19 * K10 + (15 + K9 - ROUNDDOWN((8 * K8 + 13) / 25, 0)), 30)</f>
        <v>18</v>
      </c>
    </row>
    <row r="12" spans="1:11" x14ac:dyDescent="0.25">
      <c r="A12" t="s">
        <v>13</v>
      </c>
      <c r="B12" t="s">
        <v>4</v>
      </c>
      <c r="C12">
        <f>(21 + C11 - ROUNDDOWN((C11 + ROUNDDOWN(C10/11, 0)) / 29, 0))</f>
        <v>45</v>
      </c>
      <c r="D12">
        <f t="shared" ref="D12:J12" si="6">21 + D11 - ROUNDDOWN((D11 + ROUNDDOWN(D10/11, 0)) / 29, 0)</f>
        <v>48</v>
      </c>
      <c r="E12">
        <f t="shared" si="6"/>
        <v>49</v>
      </c>
      <c r="F12">
        <f t="shared" si="6"/>
        <v>25</v>
      </c>
      <c r="G12">
        <f t="shared" si="6"/>
        <v>22</v>
      </c>
      <c r="H12">
        <f t="shared" si="6"/>
        <v>27</v>
      </c>
      <c r="I12">
        <f t="shared" si="6"/>
        <v>23</v>
      </c>
      <c r="J12">
        <f t="shared" si="6"/>
        <v>49</v>
      </c>
      <c r="K12">
        <f>21 + K11 - ROUNDDOWN((K11 + ROUNDDOWN(K10/11, 0)) / 29, 0)</f>
        <v>39</v>
      </c>
    </row>
    <row r="13" spans="1:11" x14ac:dyDescent="0.25">
      <c r="A13" t="s">
        <v>15</v>
      </c>
      <c r="B13" t="s">
        <v>5</v>
      </c>
      <c r="C13">
        <f>7 - MOD(C12 - (7 - MOD(C6 + ROUNDDOWN(C6 / 4, 0) + 2 - C9, 7)), 7)</f>
        <v>1</v>
      </c>
      <c r="D13">
        <f t="shared" ref="D13:J13" si="7">7 - MOD(D12 - (7 - MOD(D6 + ROUNDDOWN(D6 / 4, 0) + 2 - D9, 7)), 7)</f>
        <v>1</v>
      </c>
      <c r="E13">
        <f t="shared" si="7"/>
        <v>1</v>
      </c>
      <c r="F13">
        <f t="shared" si="7"/>
        <v>2</v>
      </c>
      <c r="G13">
        <f t="shared" si="7"/>
        <v>1</v>
      </c>
      <c r="H13">
        <f t="shared" si="7"/>
        <v>4</v>
      </c>
      <c r="I13">
        <f t="shared" si="7"/>
        <v>4</v>
      </c>
      <c r="J13">
        <f t="shared" si="7"/>
        <v>3</v>
      </c>
      <c r="K13">
        <f>7 - MOD(K12 - (7 - MOD(K6 + ROUNDDOWN(K6 / 4, 0) + 2 - K9, 7)), 7)</f>
        <v>4</v>
      </c>
    </row>
    <row r="14" spans="1:11" x14ac:dyDescent="0.25">
      <c r="A14" t="s">
        <v>14</v>
      </c>
      <c r="B14" t="s">
        <v>6</v>
      </c>
      <c r="C14">
        <f>C12+C13</f>
        <v>46</v>
      </c>
      <c r="D14">
        <f t="shared" ref="D14:J14" si="8">D12+D13</f>
        <v>49</v>
      </c>
      <c r="E14">
        <f t="shared" si="8"/>
        <v>50</v>
      </c>
      <c r="F14">
        <f t="shared" si="8"/>
        <v>27</v>
      </c>
      <c r="G14">
        <f t="shared" si="8"/>
        <v>23</v>
      </c>
      <c r="H14">
        <f t="shared" si="8"/>
        <v>31</v>
      </c>
      <c r="I14">
        <f t="shared" si="8"/>
        <v>27</v>
      </c>
      <c r="J14">
        <f t="shared" si="8"/>
        <v>52</v>
      </c>
      <c r="K14">
        <f>K12+K13</f>
        <v>43</v>
      </c>
    </row>
    <row r="15" spans="1:11" x14ac:dyDescent="0.25">
      <c r="C15" s="2" t="str">
        <f>IF(C7=C16, "OK", "Attention")</f>
        <v>OK</v>
      </c>
      <c r="D15" s="2" t="str">
        <f t="shared" ref="D15:K15" si="9">IF(D7=D16, "OK", "Attention")</f>
        <v>OK</v>
      </c>
      <c r="E15" s="2" t="str">
        <f t="shared" si="9"/>
        <v>OK</v>
      </c>
      <c r="F15" s="2" t="str">
        <f t="shared" si="9"/>
        <v>OK</v>
      </c>
      <c r="G15" s="2" t="str">
        <f t="shared" si="9"/>
        <v>OK</v>
      </c>
      <c r="H15" s="2" t="str">
        <f t="shared" si="9"/>
        <v>OK</v>
      </c>
      <c r="I15" s="2" t="str">
        <f t="shared" si="9"/>
        <v>OK</v>
      </c>
      <c r="J15" s="2" t="str">
        <f t="shared" si="9"/>
        <v>OK</v>
      </c>
      <c r="K15" s="2" t="str">
        <f t="shared" si="9"/>
        <v>OK</v>
      </c>
    </row>
    <row r="16" spans="1:11" x14ac:dyDescent="0.25">
      <c r="A16" t="s">
        <v>18</v>
      </c>
      <c r="C16" s="1">
        <f>DATE(C6,3-IF(((21+MOD(19*MOD(C6, 19)+(15+ROUNDDOWN((3 * ROUNDDOWN(C6 / 100, 0) + 3) / 4, 0)-ROUNDDOWN((8*ROUNDDOWN(C6 / 100, 0)+13)/25,0)),30)*1-ROUNDDOWN((MOD(19*MOD(C6, 19)+(15+ROUNDDOWN((3 * ROUNDDOWN(C6 / 100, 0) + 3) / 4, 0)-ROUNDDOWN((8*ROUNDDOWN(C6 / 100, 0)+13)/25,0)),30)+ROUNDDOWN(MOD(C6, 19)/11,0))/29,0))+(7-MOD((21+MOD(19*MOD(C6, 19)+(15+ROUNDDOWN((3 * ROUNDDOWN(C6 / 100, 0) + 3) / 4, 0)-ROUNDDOWN((8*ROUNDDOWN(C6 / 100, 0)+13)/25,0)),30)-ROUNDDOWN((MOD(19*MOD(C6, 19)+(15+ROUNDDOWN((3 * ROUNDDOWN(C6 / 100, 0) + 3) / 4, 0)-ROUNDDOWN((8*ROUNDDOWN(C6 / 100, 0)+13)/25,0)),30)+ROUNDDOWN(MOD(C6, 19)/11,0))/29,0))-(7-MOD(C6+ROUNDDOWN(C6/4,0)+2-ROUNDDOWN((3 * ROUNDDOWN(C6 / 100, 0) + 3) / 4, 0),7)),7)))&gt;31,-1,0),((21+MOD(19*MOD(C6, 19)+(15+ROUNDDOWN((3 * ROUNDDOWN(C6 / 100, 0) + 3) / 4, 0)-ROUNDDOWN((8*ROUNDDOWN(C6 / 100, 0)+13)/25,0)),30)-ROUNDDOWN((MOD(19*MOD(C6, 19)+(15+ROUNDDOWN((3 * ROUNDDOWN(C6 / 100, 0) + 3) / 4, 0)-ROUNDDOWN((8*ROUNDDOWN(C6 / 100, 0)+13)/25,0)),30)+ROUNDDOWN(MOD(C6, 19)/11,0))/29,0))+(7-MOD((21+MOD(19*MOD(C6, 19)+(15+ROUNDDOWN((3 * ROUNDDOWN(C6 / 100, 0) + 3) / 4, 0)-ROUNDDOWN((8*ROUNDDOWN(C6 / 100, 0)+13)/25,0)),30)-ROUNDDOWN((MOD(19*MOD(C6, 19)+(15+ROUNDDOWN((3 * ROUNDDOWN(C6 / 100, 0) + 3) / 4, 0)-ROUNDDOWN((8*ROUNDDOWN(C6 / 100, 0)+13)/25,0)),30)+ROUNDDOWN(MOD(C6, 19)/11,0))/29,0))-(7-MOD(C6+ROUNDDOWN(C6/4,0)+2-ROUNDDOWN((3 * ROUNDDOWN(C6 / 100, 0) + 3) / 4, 0),7)),7)))+31*IF(((21+MOD(19*MOD(C6, 19)+(15+ROUNDDOWN((3 * ROUNDDOWN(C6 / 100, 0) + 3) / 4, 0)-ROUNDDOWN((8*ROUNDDOWN(C6 / 100, 0)+13)/25,0)),30)-ROUNDDOWN((MOD(19*MOD(C6, 19)+(15+ROUNDDOWN((3 * ROUNDDOWN(C6 / 100, 0) + 3) / 4, 0)-ROUNDDOWN((8*ROUNDDOWN(C6 / 100, 0)+13)/25,0)),30)+ROUNDDOWN(MOD(C6, 19)/11,0))/29,0))+(7-MOD((21+MOD(19*MOD(C6, 19)+(15+ROUNDDOWN((3 * ROUNDDOWN(C6 / 100, 0) + 3) / 4, 0)-ROUNDDOWN((8*ROUNDDOWN(C6 / 100, 0)+13)/25,0)),30)-ROUNDDOWN((MOD(19*MOD(C6, 19)+(15+ROUNDDOWN((3 * ROUNDDOWN(C6 / 100, 0) + 3) / 4, 0)-ROUNDDOWN((8*ROUNDDOWN(C6 / 100, 0)+13)/25,0)),30)+ROUNDDOWN(MOD(C6, 19)/11,0))/29,0))-(7-MOD(C6+ROUNDDOWN(C6/4,0)+2-ROUNDDOWN((3 * ROUNDDOWN(C6 / 100, 0) + 3) / 4, 0),7)),7)))&gt;31,-1,0))</f>
        <v>106</v>
      </c>
      <c r="D16" s="1">
        <f t="shared" ref="D16:K16" si="10">DATE(D6,3-IF(((21+MOD(19*MOD(D6, 19)+(15+ROUNDDOWN((3 * ROUNDDOWN(D6 / 100, 0) + 3) / 4, 0)-ROUNDDOWN((8*ROUNDDOWN(D6 / 100, 0)+13)/25,0)),30)*1-ROUNDDOWN((MOD(19*MOD(D6, 19)+(15+ROUNDDOWN((3 * ROUNDDOWN(D6 / 100, 0) + 3) / 4, 0)-ROUNDDOWN((8*ROUNDDOWN(D6 / 100, 0)+13)/25,0)),30)+ROUNDDOWN(MOD(D6, 19)/11,0))/29,0))+(7-MOD((21+MOD(19*MOD(D6, 19)+(15+ROUNDDOWN((3 * ROUNDDOWN(D6 / 100, 0) + 3) / 4, 0)-ROUNDDOWN((8*ROUNDDOWN(D6 / 100, 0)+13)/25,0)),30)-ROUNDDOWN((MOD(19*MOD(D6, 19)+(15+ROUNDDOWN((3 * ROUNDDOWN(D6 / 100, 0) + 3) / 4, 0)-ROUNDDOWN((8*ROUNDDOWN(D6 / 100, 0)+13)/25,0)),30)+ROUNDDOWN(MOD(D6, 19)/11,0))/29,0))-(7-MOD(D6+ROUNDDOWN(D6/4,0)+2-ROUNDDOWN((3 * ROUNDDOWN(D6 / 100, 0) + 3) / 4, 0),7)),7)))&gt;31,-1,0),((21+MOD(19*MOD(D6, 19)+(15+ROUNDDOWN((3 * ROUNDDOWN(D6 / 100, 0) + 3) / 4, 0)-ROUNDDOWN((8*ROUNDDOWN(D6 / 100, 0)+13)/25,0)),30)-ROUNDDOWN((MOD(19*MOD(D6, 19)+(15+ROUNDDOWN((3 * ROUNDDOWN(D6 / 100, 0) + 3) / 4, 0)-ROUNDDOWN((8*ROUNDDOWN(D6 / 100, 0)+13)/25,0)),30)+ROUNDDOWN(MOD(D6, 19)/11,0))/29,0))+(7-MOD((21+MOD(19*MOD(D6, 19)+(15+ROUNDDOWN((3 * ROUNDDOWN(D6 / 100, 0) + 3) / 4, 0)-ROUNDDOWN((8*ROUNDDOWN(D6 / 100, 0)+13)/25,0)),30)-ROUNDDOWN((MOD(19*MOD(D6, 19)+(15+ROUNDDOWN((3 * ROUNDDOWN(D6 / 100, 0) + 3) / 4, 0)-ROUNDDOWN((8*ROUNDDOWN(D6 / 100, 0)+13)/25,0)),30)+ROUNDDOWN(MOD(D6, 19)/11,0))/29,0))-(7-MOD(D6+ROUNDDOWN(D6/4,0)+2-ROUNDDOWN((3 * ROUNDDOWN(D6 / 100, 0) + 3) / 4, 0),7)),7)))+31*IF(((21+MOD(19*MOD(D6, 19)+(15+ROUNDDOWN((3 * ROUNDDOWN(D6 / 100, 0) + 3) / 4, 0)-ROUNDDOWN((8*ROUNDDOWN(D6 / 100, 0)+13)/25,0)),30)-ROUNDDOWN((MOD(19*MOD(D6, 19)+(15+ROUNDDOWN((3 * ROUNDDOWN(D6 / 100, 0) + 3) / 4, 0)-ROUNDDOWN((8*ROUNDDOWN(D6 / 100, 0)+13)/25,0)),30)+ROUNDDOWN(MOD(D6, 19)/11,0))/29,0))+(7-MOD((21+MOD(19*MOD(D6, 19)+(15+ROUNDDOWN((3 * ROUNDDOWN(D6 / 100, 0) + 3) / 4, 0)-ROUNDDOWN((8*ROUNDDOWN(D6 / 100, 0)+13)/25,0)),30)-ROUNDDOWN((MOD(19*MOD(D6, 19)+(15+ROUNDDOWN((3 * ROUNDDOWN(D6 / 100, 0) + 3) / 4, 0)-ROUNDDOWN((8*ROUNDDOWN(D6 / 100, 0)+13)/25,0)),30)+ROUNDDOWN(MOD(D6, 19)/11,0))/29,0))-(7-MOD(D6+ROUNDDOWN(D6/4,0)+2-ROUNDDOWN((3 * ROUNDDOWN(D6 / 100, 0) + 3) / 4, 0),7)),7)))&gt;31,-1,0))</f>
        <v>19832</v>
      </c>
      <c r="E16" s="1">
        <f t="shared" si="10"/>
        <v>29695</v>
      </c>
      <c r="F16" s="1">
        <f t="shared" si="10"/>
        <v>38438</v>
      </c>
      <c r="G16" s="1">
        <f t="shared" si="10"/>
        <v>39530</v>
      </c>
      <c r="H16" s="1">
        <f t="shared" si="10"/>
        <v>41364</v>
      </c>
      <c r="I16" s="1">
        <f t="shared" si="10"/>
        <v>42456</v>
      </c>
      <c r="J16" s="1">
        <f t="shared" si="10"/>
        <v>43576</v>
      </c>
      <c r="K16" s="1">
        <f t="shared" si="10"/>
        <v>43933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RowHeight="15" x14ac:dyDescent="0.25"/>
  <cols>
    <col min="1" max="1" width="4.5703125" customWidth="1"/>
    <col min="2" max="2" width="24.85546875" customWidth="1"/>
    <col min="3" max="5" width="11" customWidth="1"/>
    <col min="6" max="8" width="11.28515625" customWidth="1"/>
    <col min="9" max="11" width="12" customWidth="1"/>
    <col min="12" max="12" width="132.85546875" customWidth="1"/>
    <col min="13" max="13" width="3" bestFit="1" customWidth="1"/>
  </cols>
  <sheetData>
    <row r="1" spans="1:14" ht="23.25" x14ac:dyDescent="0.25">
      <c r="A1" s="4" t="s">
        <v>116</v>
      </c>
      <c r="N1" t="s">
        <v>19</v>
      </c>
    </row>
    <row r="2" spans="1:14" x14ac:dyDescent="0.25">
      <c r="N2" t="s">
        <v>20</v>
      </c>
    </row>
    <row r="3" spans="1:14" x14ac:dyDescent="0.25">
      <c r="B3" t="s">
        <v>21</v>
      </c>
      <c r="C3" s="11">
        <v>2024</v>
      </c>
      <c r="D3" s="11"/>
      <c r="F3" s="11">
        <v>2025</v>
      </c>
      <c r="G3" s="11"/>
      <c r="I3" s="11">
        <v>2026</v>
      </c>
      <c r="J3" s="11"/>
      <c r="L3" t="s">
        <v>22</v>
      </c>
      <c r="M3" s="5">
        <v>1</v>
      </c>
      <c r="N3" t="s">
        <v>23</v>
      </c>
    </row>
    <row r="4" spans="1:14" x14ac:dyDescent="0.25">
      <c r="A4">
        <v>1</v>
      </c>
      <c r="B4" s="5" t="s">
        <v>24</v>
      </c>
      <c r="C4" s="6">
        <v>45292</v>
      </c>
      <c r="D4" s="6">
        <f>DATE(C$3, 1, 1)</f>
        <v>45292</v>
      </c>
      <c r="E4" s="6" t="str">
        <f>IF(C4=D4, "OK", "Attention")</f>
        <v>OK</v>
      </c>
      <c r="F4" s="6">
        <v>45658</v>
      </c>
      <c r="G4" s="6">
        <f>DATE(F$3, 1, 1)</f>
        <v>45658</v>
      </c>
      <c r="H4" s="6" t="str">
        <f>IF(F4=G4, "OK", "Attention")</f>
        <v>OK</v>
      </c>
      <c r="I4" s="6">
        <v>46023</v>
      </c>
      <c r="J4" s="6">
        <f>DATE(I$3, 1, 1)</f>
        <v>46023</v>
      </c>
      <c r="K4" s="6" t="str">
        <f>IF(I4=J4, "OK", "Attention")</f>
        <v>OK</v>
      </c>
      <c r="L4" s="5" t="s">
        <v>25</v>
      </c>
      <c r="M4">
        <f>M3+1</f>
        <v>2</v>
      </c>
      <c r="N4" t="s">
        <v>26</v>
      </c>
    </row>
    <row r="5" spans="1:14" x14ac:dyDescent="0.25">
      <c r="A5">
        <f>A4+1</f>
        <v>2</v>
      </c>
      <c r="B5" s="5" t="s">
        <v>27</v>
      </c>
      <c r="C5" s="6">
        <v>45297</v>
      </c>
      <c r="D5" s="6">
        <f>DATE(C$3, 1, 6)</f>
        <v>45297</v>
      </c>
      <c r="E5" s="6" t="str">
        <f t="shared" ref="E5:E26" si="0">IF(C5=D5, "OK", "Attention")</f>
        <v>OK</v>
      </c>
      <c r="F5" s="6">
        <v>45663</v>
      </c>
      <c r="G5" s="6">
        <f>DATE(F$3, 1, 6)</f>
        <v>45663</v>
      </c>
      <c r="H5" s="6" t="str">
        <f t="shared" ref="H5:H26" si="1">IF(F5=G5, "OK", "Attention")</f>
        <v>OK</v>
      </c>
      <c r="I5" s="6">
        <v>46028</v>
      </c>
      <c r="J5" s="6">
        <f>DATE(I$3, 1, 6)</f>
        <v>46028</v>
      </c>
      <c r="K5" s="6" t="str">
        <f t="shared" ref="K5:K26" si="2">IF(I5=J5, "OK", "Attention")</f>
        <v>OK</v>
      </c>
      <c r="L5" s="5" t="s">
        <v>28</v>
      </c>
      <c r="M5">
        <f t="shared" ref="M5:M18" si="3">M4+1</f>
        <v>3</v>
      </c>
      <c r="N5" t="s">
        <v>29</v>
      </c>
    </row>
    <row r="6" spans="1:14" x14ac:dyDescent="0.25">
      <c r="A6">
        <f t="shared" ref="A6:A26" si="4">A5+1</f>
        <v>3</v>
      </c>
      <c r="B6" s="5" t="s">
        <v>30</v>
      </c>
      <c r="C6" s="6">
        <v>45359</v>
      </c>
      <c r="D6" s="6">
        <f>DATE(C$3, 3, 8)</f>
        <v>45359</v>
      </c>
      <c r="E6" s="6" t="str">
        <f t="shared" si="0"/>
        <v>OK</v>
      </c>
      <c r="F6" s="6">
        <v>45724</v>
      </c>
      <c r="G6" s="6">
        <f>DATE(F$3, 3, 8)</f>
        <v>45724</v>
      </c>
      <c r="H6" s="6" t="str">
        <f t="shared" si="1"/>
        <v>OK</v>
      </c>
      <c r="I6" s="6">
        <v>46089</v>
      </c>
      <c r="J6" s="6">
        <f>DATE(I$3, 3, 8)</f>
        <v>46089</v>
      </c>
      <c r="K6" s="6" t="str">
        <f t="shared" si="2"/>
        <v>OK</v>
      </c>
      <c r="L6" s="5" t="s">
        <v>31</v>
      </c>
      <c r="M6">
        <f t="shared" si="3"/>
        <v>4</v>
      </c>
      <c r="N6" t="s">
        <v>32</v>
      </c>
    </row>
    <row r="7" spans="1:14" x14ac:dyDescent="0.25">
      <c r="A7">
        <f t="shared" si="4"/>
        <v>4</v>
      </c>
      <c r="B7" s="5" t="s">
        <v>33</v>
      </c>
      <c r="C7" s="6">
        <v>45380</v>
      </c>
      <c r="D7" s="6">
        <f>D8-2</f>
        <v>45380</v>
      </c>
      <c r="E7" s="6" t="str">
        <f t="shared" si="0"/>
        <v>OK</v>
      </c>
      <c r="F7" s="6">
        <v>45765</v>
      </c>
      <c r="G7" s="6">
        <f>G8-2</f>
        <v>45765</v>
      </c>
      <c r="H7" s="6" t="str">
        <f t="shared" si="1"/>
        <v>OK</v>
      </c>
      <c r="I7" s="6">
        <v>46115</v>
      </c>
      <c r="J7" s="6">
        <f>J8-2</f>
        <v>46115</v>
      </c>
      <c r="K7" s="6" t="str">
        <f t="shared" si="2"/>
        <v>OK</v>
      </c>
      <c r="L7" s="5" t="s">
        <v>25</v>
      </c>
      <c r="M7">
        <f t="shared" si="3"/>
        <v>5</v>
      </c>
      <c r="N7" t="s">
        <v>34</v>
      </c>
    </row>
    <row r="8" spans="1:14" x14ac:dyDescent="0.25">
      <c r="A8">
        <f t="shared" si="4"/>
        <v>5</v>
      </c>
      <c r="B8" s="5" t="s">
        <v>35</v>
      </c>
      <c r="C8" s="6">
        <v>45382</v>
      </c>
      <c r="D8" s="1">
        <f>DATE(C3,3-IF(((21+MOD(19*MOD(C3, 19)+(15+ROUNDDOWN((3 * ROUNDDOWN(C3 / 100, 0) + 3) / 4, 0)-ROUNDDOWN((8*ROUNDDOWN(C3 / 100, 0)+13)/25,0)),30)*1-ROUNDDOWN((MOD(19*MOD(C3, 19)+(15+ROUNDDOWN((3 * ROUNDDOWN(C3 / 100, 0) + 3) / 4, 0)-ROUNDDOWN((8*ROUNDDOWN(C3 / 100, 0)+13)/25,0)),30)+ROUNDDOWN(MOD(C3, 19)/11,0))/29,0))+(7-MOD((21+MOD(19*MOD(C3, 19)+(15+ROUNDDOWN((3 * ROUNDDOWN(C3 / 100, 0) + 3) / 4, 0)-ROUNDDOWN((8*ROUNDDOWN(C3 / 100, 0)+13)/25,0)),30)-ROUNDDOWN((MOD(19*MOD(C3, 19)+(15+ROUNDDOWN((3 * ROUNDDOWN(C3 / 100, 0) + 3) / 4, 0)-ROUNDDOWN((8*ROUNDDOWN(C3 / 100, 0)+13)/25,0)),30)+ROUNDDOWN(MOD(C3, 19)/11,0))/29,0))-(7-MOD(C3+ROUNDDOWN(C3/4,0)+2-ROUNDDOWN((3 * ROUNDDOWN(C3 / 100, 0) + 3) / 4, 0),7)),7)))&gt;31,-1,0),((21+MOD(19*MOD(C3, 19)+(15+ROUNDDOWN((3 * ROUNDDOWN(C3 / 100, 0) + 3) / 4, 0)-ROUNDDOWN((8*ROUNDDOWN(C3 / 100, 0)+13)/25,0)),30)-ROUNDDOWN((MOD(19*MOD(C3, 19)+(15+ROUNDDOWN((3 * ROUNDDOWN(C3 / 100, 0) + 3) / 4, 0)-ROUNDDOWN((8*ROUNDDOWN(C3 / 100, 0)+13)/25,0)),30)+ROUNDDOWN(MOD(C3, 19)/11,0))/29,0))+(7-MOD((21+MOD(19*MOD(C3, 19)+(15+ROUNDDOWN((3 * ROUNDDOWN(C3 / 100, 0) + 3) / 4, 0)-ROUNDDOWN((8*ROUNDDOWN(C3 / 100, 0)+13)/25,0)),30)-ROUNDDOWN((MOD(19*MOD(C3, 19)+(15+ROUNDDOWN((3 * ROUNDDOWN(C3 / 100, 0) + 3) / 4, 0)-ROUNDDOWN((8*ROUNDDOWN(C3 / 100, 0)+13)/25,0)),30)+ROUNDDOWN(MOD(C3, 19)/11,0))/29,0))-(7-MOD(C3+ROUNDDOWN(C3/4,0)+2-ROUNDDOWN((3 * ROUNDDOWN(C3 / 100, 0) + 3) / 4, 0),7)),7)))+31*IF(((21+MOD(19*MOD(C3, 19)+(15+ROUNDDOWN((3 * ROUNDDOWN(C3 / 100, 0) + 3) / 4, 0)-ROUNDDOWN((8*ROUNDDOWN(C3 / 100, 0)+13)/25,0)),30)-ROUNDDOWN((MOD(19*MOD(C3, 19)+(15+ROUNDDOWN((3 * ROUNDDOWN(C3 / 100, 0) + 3) / 4, 0)-ROUNDDOWN((8*ROUNDDOWN(C3 / 100, 0)+13)/25,0)),30)+ROUNDDOWN(MOD(C3, 19)/11,0))/29,0))+(7-MOD((21+MOD(19*MOD(C3, 19)+(15+ROUNDDOWN((3 * ROUNDDOWN(C3 / 100, 0) + 3) / 4, 0)-ROUNDDOWN((8*ROUNDDOWN(C3 / 100, 0)+13)/25,0)),30)-ROUNDDOWN((MOD(19*MOD(C3, 19)+(15+ROUNDDOWN((3 * ROUNDDOWN(C3 / 100, 0) + 3) / 4, 0)-ROUNDDOWN((8*ROUNDDOWN(C3 / 100, 0)+13)/25,0)),30)+ROUNDDOWN(MOD(C3, 19)/11,0))/29,0))-(7-MOD(C3+ROUNDDOWN(C3/4,0)+2-ROUNDDOWN((3 * ROUNDDOWN(C3 / 100, 0) + 3) / 4, 0),7)),7)))&gt;31,-1,0))</f>
        <v>45382</v>
      </c>
      <c r="E8" s="6" t="str">
        <f t="shared" si="0"/>
        <v>OK</v>
      </c>
      <c r="F8" s="6">
        <v>45767</v>
      </c>
      <c r="G8" s="1">
        <f>DATE(F3,3-IF(((21+MOD(19*MOD(F3, 19)+(15+ROUNDDOWN((3 * ROUNDDOWN(F3 / 100, 0) + 3) / 4, 0)-ROUNDDOWN((8*ROUNDDOWN(F3 / 100, 0)+13)/25,0)),30)*1-ROUNDDOWN((MOD(19*MOD(F3, 19)+(15+ROUNDDOWN((3 * ROUNDDOWN(F3 / 100, 0) + 3) / 4, 0)-ROUNDDOWN((8*ROUNDDOWN(F3 / 100, 0)+13)/25,0)),30)+ROUNDDOWN(MOD(F3, 19)/11,0))/29,0))+(7-MOD((21+MOD(19*MOD(F3, 19)+(15+ROUNDDOWN((3 * ROUNDDOWN(F3 / 100, 0) + 3) / 4, 0)-ROUNDDOWN((8*ROUNDDOWN(F3 / 100, 0)+13)/25,0)),30)-ROUNDDOWN((MOD(19*MOD(F3, 19)+(15+ROUNDDOWN((3 * ROUNDDOWN(F3 / 100, 0) + 3) / 4, 0)-ROUNDDOWN((8*ROUNDDOWN(F3 / 100, 0)+13)/25,0)),30)+ROUNDDOWN(MOD(F3, 19)/11,0))/29,0))-(7-MOD(F3+ROUNDDOWN(F3/4,0)+2-ROUNDDOWN((3 * ROUNDDOWN(F3 / 100, 0) + 3) / 4, 0),7)),7)))&gt;31,-1,0),((21+MOD(19*MOD(F3, 19)+(15+ROUNDDOWN((3 * ROUNDDOWN(F3 / 100, 0) + 3) / 4, 0)-ROUNDDOWN((8*ROUNDDOWN(F3 / 100, 0)+13)/25,0)),30)-ROUNDDOWN((MOD(19*MOD(F3, 19)+(15+ROUNDDOWN((3 * ROUNDDOWN(F3 / 100, 0) + 3) / 4, 0)-ROUNDDOWN((8*ROUNDDOWN(F3 / 100, 0)+13)/25,0)),30)+ROUNDDOWN(MOD(F3, 19)/11,0))/29,0))+(7-MOD((21+MOD(19*MOD(F3, 19)+(15+ROUNDDOWN((3 * ROUNDDOWN(F3 / 100, 0) + 3) / 4, 0)-ROUNDDOWN((8*ROUNDDOWN(F3 / 100, 0)+13)/25,0)),30)-ROUNDDOWN((MOD(19*MOD(F3, 19)+(15+ROUNDDOWN((3 * ROUNDDOWN(F3 / 100, 0) + 3) / 4, 0)-ROUNDDOWN((8*ROUNDDOWN(F3 / 100, 0)+13)/25,0)),30)+ROUNDDOWN(MOD(F3, 19)/11,0))/29,0))-(7-MOD(F3+ROUNDDOWN(F3/4,0)+2-ROUNDDOWN((3 * ROUNDDOWN(F3 / 100, 0) + 3) / 4, 0),7)),7)))+31*IF(((21+MOD(19*MOD(F3, 19)+(15+ROUNDDOWN((3 * ROUNDDOWN(F3 / 100, 0) + 3) / 4, 0)-ROUNDDOWN((8*ROUNDDOWN(F3 / 100, 0)+13)/25,0)),30)-ROUNDDOWN((MOD(19*MOD(F3, 19)+(15+ROUNDDOWN((3 * ROUNDDOWN(F3 / 100, 0) + 3) / 4, 0)-ROUNDDOWN((8*ROUNDDOWN(F3 / 100, 0)+13)/25,0)),30)+ROUNDDOWN(MOD(F3, 19)/11,0))/29,0))+(7-MOD((21+MOD(19*MOD(F3, 19)+(15+ROUNDDOWN((3 * ROUNDDOWN(F3 / 100, 0) + 3) / 4, 0)-ROUNDDOWN((8*ROUNDDOWN(F3 / 100, 0)+13)/25,0)),30)-ROUNDDOWN((MOD(19*MOD(F3, 19)+(15+ROUNDDOWN((3 * ROUNDDOWN(F3 / 100, 0) + 3) / 4, 0)-ROUNDDOWN((8*ROUNDDOWN(F3 / 100, 0)+13)/25,0)),30)+ROUNDDOWN(MOD(F3, 19)/11,0))/29,0))-(7-MOD(F3+ROUNDDOWN(F3/4,0)+2-ROUNDDOWN((3 * ROUNDDOWN(F3 / 100, 0) + 3) / 4, 0),7)),7)))&gt;31,-1,0))</f>
        <v>45767</v>
      </c>
      <c r="H8" s="6" t="str">
        <f t="shared" si="1"/>
        <v>OK</v>
      </c>
      <c r="I8" s="6">
        <v>46117</v>
      </c>
      <c r="J8" s="1">
        <f>DATE(I3,3-IF(((21+MOD(19*MOD(I3, 19)+(15+ROUNDDOWN((3 * ROUNDDOWN(I3 / 100, 0) + 3) / 4, 0)-ROUNDDOWN((8*ROUNDDOWN(I3 / 100, 0)+13)/25,0)),30)*1-ROUNDDOWN((MOD(19*MOD(I3, 19)+(15+ROUNDDOWN((3 * ROUNDDOWN(I3 / 100, 0) + 3) / 4, 0)-ROUNDDOWN((8*ROUNDDOWN(I3 / 100, 0)+13)/25,0)),30)+ROUNDDOWN(MOD(I3, 19)/11,0))/29,0))+(7-MOD((21+MOD(19*MOD(I3, 19)+(15+ROUNDDOWN((3 * ROUNDDOWN(I3 / 100, 0) + 3) / 4, 0)-ROUNDDOWN((8*ROUNDDOWN(I3 / 100, 0)+13)/25,0)),30)-ROUNDDOWN((MOD(19*MOD(I3, 19)+(15+ROUNDDOWN((3 * ROUNDDOWN(I3 / 100, 0) + 3) / 4, 0)-ROUNDDOWN((8*ROUNDDOWN(I3 / 100, 0)+13)/25,0)),30)+ROUNDDOWN(MOD(I3, 19)/11,0))/29,0))-(7-MOD(I3+ROUNDDOWN(I3/4,0)+2-ROUNDDOWN((3 * ROUNDDOWN(I3 / 100, 0) + 3) / 4, 0),7)),7)))&gt;31,-1,0),((21+MOD(19*MOD(I3, 19)+(15+ROUNDDOWN((3 * ROUNDDOWN(I3 / 100, 0) + 3) / 4, 0)-ROUNDDOWN((8*ROUNDDOWN(I3 / 100, 0)+13)/25,0)),30)-ROUNDDOWN((MOD(19*MOD(I3, 19)+(15+ROUNDDOWN((3 * ROUNDDOWN(I3 / 100, 0) + 3) / 4, 0)-ROUNDDOWN((8*ROUNDDOWN(I3 / 100, 0)+13)/25,0)),30)+ROUNDDOWN(MOD(I3, 19)/11,0))/29,0))+(7-MOD((21+MOD(19*MOD(I3, 19)+(15+ROUNDDOWN((3 * ROUNDDOWN(I3 / 100, 0) + 3) / 4, 0)-ROUNDDOWN((8*ROUNDDOWN(I3 / 100, 0)+13)/25,0)),30)-ROUNDDOWN((MOD(19*MOD(I3, 19)+(15+ROUNDDOWN((3 * ROUNDDOWN(I3 / 100, 0) + 3) / 4, 0)-ROUNDDOWN((8*ROUNDDOWN(I3 / 100, 0)+13)/25,0)),30)+ROUNDDOWN(MOD(I3, 19)/11,0))/29,0))-(7-MOD(I3+ROUNDDOWN(I3/4,0)+2-ROUNDDOWN((3 * ROUNDDOWN(I3 / 100, 0) + 3) / 4, 0),7)),7)))+31*IF(((21+MOD(19*MOD(I3, 19)+(15+ROUNDDOWN((3 * ROUNDDOWN(I3 / 100, 0) + 3) / 4, 0)-ROUNDDOWN((8*ROUNDDOWN(I3 / 100, 0)+13)/25,0)),30)-ROUNDDOWN((MOD(19*MOD(I3, 19)+(15+ROUNDDOWN((3 * ROUNDDOWN(I3 / 100, 0) + 3) / 4, 0)-ROUNDDOWN((8*ROUNDDOWN(I3 / 100, 0)+13)/25,0)),30)+ROUNDDOWN(MOD(I3, 19)/11,0))/29,0))+(7-MOD((21+MOD(19*MOD(I3, 19)+(15+ROUNDDOWN((3 * ROUNDDOWN(I3 / 100, 0) + 3) / 4, 0)-ROUNDDOWN((8*ROUNDDOWN(I3 / 100, 0)+13)/25,0)),30)-ROUNDDOWN((MOD(19*MOD(I3, 19)+(15+ROUNDDOWN((3 * ROUNDDOWN(I3 / 100, 0) + 3) / 4, 0)-ROUNDDOWN((8*ROUNDDOWN(I3 / 100, 0)+13)/25,0)),30)+ROUNDDOWN(MOD(I3, 19)/11,0))/29,0))-(7-MOD(I3+ROUNDDOWN(I3/4,0)+2-ROUNDDOWN((3 * ROUNDDOWN(I3 / 100, 0) + 3) / 4, 0),7)),7)))&gt;31,-1,0))</f>
        <v>46117</v>
      </c>
      <c r="K8" s="6" t="str">
        <f t="shared" si="2"/>
        <v>OK</v>
      </c>
      <c r="L8" s="5" t="s">
        <v>36</v>
      </c>
      <c r="M8">
        <f t="shared" si="3"/>
        <v>6</v>
      </c>
      <c r="N8" t="s">
        <v>37</v>
      </c>
    </row>
    <row r="9" spans="1:14" x14ac:dyDescent="0.25">
      <c r="A9">
        <f t="shared" si="4"/>
        <v>6</v>
      </c>
      <c r="B9" s="5" t="s">
        <v>38</v>
      </c>
      <c r="C9" s="6">
        <v>45383</v>
      </c>
      <c r="D9" s="6">
        <f>D$8+1</f>
        <v>45383</v>
      </c>
      <c r="E9" s="6" t="str">
        <f t="shared" si="0"/>
        <v>OK</v>
      </c>
      <c r="F9" s="6">
        <v>45768</v>
      </c>
      <c r="G9" s="6">
        <f>G$8+1</f>
        <v>45768</v>
      </c>
      <c r="H9" s="6" t="str">
        <f t="shared" si="1"/>
        <v>OK</v>
      </c>
      <c r="I9" s="6">
        <v>46118</v>
      </c>
      <c r="J9" s="6">
        <f>J$8+1</f>
        <v>46118</v>
      </c>
      <c r="K9" s="6" t="str">
        <f t="shared" si="2"/>
        <v>OK</v>
      </c>
      <c r="L9" s="5" t="s">
        <v>25</v>
      </c>
      <c r="M9">
        <f t="shared" si="3"/>
        <v>7</v>
      </c>
      <c r="N9" t="s">
        <v>39</v>
      </c>
    </row>
    <row r="10" spans="1:14" x14ac:dyDescent="0.25">
      <c r="A10">
        <f t="shared" si="4"/>
        <v>7</v>
      </c>
      <c r="B10" s="5" t="s">
        <v>40</v>
      </c>
      <c r="C10" s="6">
        <v>45413</v>
      </c>
      <c r="D10" s="6">
        <f>DATE(C$3, 5, 1)</f>
        <v>45413</v>
      </c>
      <c r="E10" s="6" t="str">
        <f t="shared" si="0"/>
        <v>OK</v>
      </c>
      <c r="F10" s="6">
        <v>45778</v>
      </c>
      <c r="G10" s="6">
        <f>DATE(F$3, 5, 1)</f>
        <v>45778</v>
      </c>
      <c r="H10" s="6" t="str">
        <f t="shared" si="1"/>
        <v>OK</v>
      </c>
      <c r="I10" s="6">
        <v>46143</v>
      </c>
      <c r="J10" s="6">
        <f>DATE(I$3, 5, 1)</f>
        <v>46143</v>
      </c>
      <c r="K10" s="6" t="str">
        <f t="shared" si="2"/>
        <v>OK</v>
      </c>
      <c r="L10" s="5" t="s">
        <v>25</v>
      </c>
      <c r="M10">
        <f t="shared" si="3"/>
        <v>8</v>
      </c>
      <c r="N10" t="s">
        <v>41</v>
      </c>
    </row>
    <row r="11" spans="1:14" x14ac:dyDescent="0.25">
      <c r="A11">
        <f t="shared" si="4"/>
        <v>8</v>
      </c>
      <c r="B11" s="5" t="s">
        <v>42</v>
      </c>
      <c r="C11" s="6">
        <v>45421</v>
      </c>
      <c r="D11" s="6">
        <f>D$8+39</f>
        <v>45421</v>
      </c>
      <c r="E11" s="6" t="str">
        <f t="shared" si="0"/>
        <v>OK</v>
      </c>
      <c r="F11" s="6">
        <v>45806</v>
      </c>
      <c r="G11" s="6">
        <f>G$8+39</f>
        <v>45806</v>
      </c>
      <c r="H11" s="6" t="str">
        <f t="shared" si="1"/>
        <v>OK</v>
      </c>
      <c r="I11" s="6">
        <v>46156</v>
      </c>
      <c r="J11" s="6">
        <f>J$8+39</f>
        <v>46156</v>
      </c>
      <c r="K11" s="6" t="str">
        <f t="shared" si="2"/>
        <v>OK</v>
      </c>
      <c r="L11" s="5" t="s">
        <v>25</v>
      </c>
      <c r="M11">
        <f t="shared" si="3"/>
        <v>9</v>
      </c>
      <c r="N11" t="s">
        <v>43</v>
      </c>
    </row>
    <row r="12" spans="1:14" x14ac:dyDescent="0.25">
      <c r="A12">
        <f t="shared" si="4"/>
        <v>9</v>
      </c>
      <c r="B12" s="5" t="s">
        <v>44</v>
      </c>
      <c r="C12" s="6">
        <v>45431</v>
      </c>
      <c r="D12" s="6">
        <f>D$8+49</f>
        <v>45431</v>
      </c>
      <c r="E12" s="6" t="str">
        <f t="shared" si="0"/>
        <v>OK</v>
      </c>
      <c r="F12" s="6">
        <v>45816</v>
      </c>
      <c r="G12" s="6">
        <f>G$8+49</f>
        <v>45816</v>
      </c>
      <c r="H12" s="6" t="str">
        <f t="shared" si="1"/>
        <v>OK</v>
      </c>
      <c r="I12" s="6">
        <v>46166</v>
      </c>
      <c r="J12" s="6">
        <f>J$8+49</f>
        <v>46166</v>
      </c>
      <c r="K12" s="6" t="str">
        <f t="shared" si="2"/>
        <v>OK</v>
      </c>
      <c r="L12" s="5" t="s">
        <v>45</v>
      </c>
      <c r="M12">
        <f t="shared" si="3"/>
        <v>10</v>
      </c>
      <c r="N12" t="s">
        <v>46</v>
      </c>
    </row>
    <row r="13" spans="1:14" x14ac:dyDescent="0.25">
      <c r="A13">
        <f>A12+1</f>
        <v>10</v>
      </c>
      <c r="B13" s="5" t="s">
        <v>47</v>
      </c>
      <c r="C13" s="6">
        <v>45432</v>
      </c>
      <c r="D13" s="6">
        <f>D$8+50</f>
        <v>45432</v>
      </c>
      <c r="E13" s="6" t="str">
        <f t="shared" si="0"/>
        <v>OK</v>
      </c>
      <c r="F13" s="6">
        <v>45817</v>
      </c>
      <c r="G13" s="6">
        <f>G$8+50</f>
        <v>45817</v>
      </c>
      <c r="H13" s="6" t="str">
        <f t="shared" si="1"/>
        <v>OK</v>
      </c>
      <c r="I13" s="6">
        <v>46167</v>
      </c>
      <c r="J13" s="6">
        <f>J$8+50</f>
        <v>46167</v>
      </c>
      <c r="K13" s="6" t="str">
        <f t="shared" si="2"/>
        <v>OK</v>
      </c>
      <c r="L13" s="5" t="s">
        <v>25</v>
      </c>
      <c r="M13">
        <f>M12+1</f>
        <v>11</v>
      </c>
      <c r="N13" t="s">
        <v>48</v>
      </c>
    </row>
    <row r="14" spans="1:14" x14ac:dyDescent="0.25">
      <c r="A14">
        <f t="shared" si="4"/>
        <v>11</v>
      </c>
      <c r="B14" s="5" t="s">
        <v>49</v>
      </c>
      <c r="C14" s="6">
        <v>45442</v>
      </c>
      <c r="D14" s="6">
        <f>D$8+60</f>
        <v>45442</v>
      </c>
      <c r="E14" s="6" t="str">
        <f t="shared" si="0"/>
        <v>OK</v>
      </c>
      <c r="F14" s="6">
        <v>45827</v>
      </c>
      <c r="G14" s="6">
        <f>G$8+60</f>
        <v>45827</v>
      </c>
      <c r="H14" s="6" t="str">
        <f t="shared" si="1"/>
        <v>OK</v>
      </c>
      <c r="I14" s="6">
        <v>46177</v>
      </c>
      <c r="J14" s="6">
        <f>J$8+60</f>
        <v>46177</v>
      </c>
      <c r="K14" s="6" t="str">
        <f t="shared" si="2"/>
        <v>OK</v>
      </c>
      <c r="L14" s="5" t="s">
        <v>50</v>
      </c>
      <c r="M14">
        <f t="shared" si="3"/>
        <v>12</v>
      </c>
      <c r="N14" t="s">
        <v>51</v>
      </c>
    </row>
    <row r="15" spans="1:14" x14ac:dyDescent="0.25">
      <c r="A15">
        <f t="shared" si="4"/>
        <v>12</v>
      </c>
      <c r="B15" s="5" t="s">
        <v>52</v>
      </c>
      <c r="C15" s="6">
        <v>45512</v>
      </c>
      <c r="D15" s="6">
        <f>DATE(C$3, 8, 8)</f>
        <v>45512</v>
      </c>
      <c r="E15" s="6" t="str">
        <f t="shared" si="0"/>
        <v>OK</v>
      </c>
      <c r="F15" s="6">
        <v>45877</v>
      </c>
      <c r="G15" s="6">
        <f>DATE(F$3, 8, 8)</f>
        <v>45877</v>
      </c>
      <c r="H15" s="6" t="str">
        <f t="shared" si="1"/>
        <v>OK</v>
      </c>
      <c r="I15" s="6">
        <v>46242</v>
      </c>
      <c r="J15" s="6">
        <f>DATE(I$3, 8, 8)</f>
        <v>46242</v>
      </c>
      <c r="K15" s="6" t="str">
        <f t="shared" si="2"/>
        <v>OK</v>
      </c>
      <c r="L15" s="5" t="s">
        <v>53</v>
      </c>
      <c r="M15">
        <f t="shared" si="3"/>
        <v>13</v>
      </c>
      <c r="N15" t="s">
        <v>54</v>
      </c>
    </row>
    <row r="16" spans="1:14" x14ac:dyDescent="0.25">
      <c r="A16">
        <f t="shared" si="4"/>
        <v>13</v>
      </c>
      <c r="B16" s="5" t="s">
        <v>55</v>
      </c>
      <c r="C16" s="6">
        <v>45519</v>
      </c>
      <c r="D16" s="6">
        <f>DATE(C$3, 8, 15)</f>
        <v>45519</v>
      </c>
      <c r="E16" s="6" t="str">
        <f t="shared" si="0"/>
        <v>OK</v>
      </c>
      <c r="F16" s="6">
        <v>45884</v>
      </c>
      <c r="G16" s="6">
        <f>DATE(F$3, 8, 15)</f>
        <v>45884</v>
      </c>
      <c r="H16" s="6" t="str">
        <f t="shared" si="1"/>
        <v>OK</v>
      </c>
      <c r="I16" s="6">
        <v>46249</v>
      </c>
      <c r="J16" s="6">
        <f>DATE(I$3, 8, 15)</f>
        <v>46249</v>
      </c>
      <c r="K16" s="6" t="str">
        <f t="shared" si="2"/>
        <v>OK</v>
      </c>
      <c r="L16" s="5" t="s">
        <v>56</v>
      </c>
      <c r="M16">
        <f t="shared" si="3"/>
        <v>14</v>
      </c>
      <c r="N16" t="s">
        <v>57</v>
      </c>
    </row>
    <row r="17" spans="1:14" x14ac:dyDescent="0.25">
      <c r="A17">
        <f t="shared" si="4"/>
        <v>14</v>
      </c>
      <c r="B17" s="5" t="s">
        <v>58</v>
      </c>
      <c r="C17" s="6">
        <v>45555</v>
      </c>
      <c r="D17" s="6">
        <f>DATE(C$3, 9, 20)</f>
        <v>45555</v>
      </c>
      <c r="E17" s="6" t="str">
        <f t="shared" si="0"/>
        <v>OK</v>
      </c>
      <c r="F17" s="6">
        <v>45920</v>
      </c>
      <c r="G17" s="6">
        <f>DATE(F$3, 9, 20)</f>
        <v>45920</v>
      </c>
      <c r="H17" s="6" t="str">
        <f t="shared" si="1"/>
        <v>OK</v>
      </c>
      <c r="I17" s="6">
        <v>46285</v>
      </c>
      <c r="J17" s="6">
        <f>DATE(I$3, 9, 20)</f>
        <v>46285</v>
      </c>
      <c r="K17" s="6" t="str">
        <f t="shared" si="2"/>
        <v>OK</v>
      </c>
      <c r="L17" s="5" t="s">
        <v>59</v>
      </c>
      <c r="M17">
        <f t="shared" si="3"/>
        <v>15</v>
      </c>
      <c r="N17" t="s">
        <v>60</v>
      </c>
    </row>
    <row r="18" spans="1:14" x14ac:dyDescent="0.25">
      <c r="A18">
        <f t="shared" si="4"/>
        <v>15</v>
      </c>
      <c r="B18" s="5" t="s">
        <v>61</v>
      </c>
      <c r="C18" s="6">
        <v>45568</v>
      </c>
      <c r="D18" s="6">
        <f>DATE(C$3, 10, 3)</f>
        <v>45568</v>
      </c>
      <c r="E18" s="6" t="str">
        <f t="shared" si="0"/>
        <v>OK</v>
      </c>
      <c r="F18" s="6">
        <v>45933</v>
      </c>
      <c r="G18" s="6">
        <f>DATE(F$3, 10, 3)</f>
        <v>45933</v>
      </c>
      <c r="H18" s="6" t="str">
        <f t="shared" si="1"/>
        <v>OK</v>
      </c>
      <c r="I18" s="6">
        <v>46298</v>
      </c>
      <c r="J18" s="6">
        <f>DATE(I$3, 10, 3)</f>
        <v>46298</v>
      </c>
      <c r="K18" s="6" t="str">
        <f t="shared" si="2"/>
        <v>OK</v>
      </c>
      <c r="L18" s="5" t="s">
        <v>25</v>
      </c>
      <c r="M18">
        <f t="shared" si="3"/>
        <v>16</v>
      </c>
      <c r="N18" s="5" t="s">
        <v>59</v>
      </c>
    </row>
    <row r="19" spans="1:14" x14ac:dyDescent="0.25">
      <c r="A19">
        <f t="shared" si="4"/>
        <v>16</v>
      </c>
      <c r="B19" s="5" t="s">
        <v>62</v>
      </c>
      <c r="C19" s="6">
        <v>45596</v>
      </c>
      <c r="D19" s="6">
        <f>DATE(C$3, 10, 31)</f>
        <v>45596</v>
      </c>
      <c r="E19" s="6" t="str">
        <f t="shared" si="0"/>
        <v>OK</v>
      </c>
      <c r="F19" s="6">
        <v>45961</v>
      </c>
      <c r="G19" s="6">
        <f>DATE(F$3, 10, 31)</f>
        <v>45961</v>
      </c>
      <c r="H19" s="6" t="str">
        <f t="shared" si="1"/>
        <v>OK</v>
      </c>
      <c r="I19" s="6">
        <v>46326</v>
      </c>
      <c r="J19" s="6">
        <f>DATE(I$3, 10, 31)</f>
        <v>46326</v>
      </c>
      <c r="K19" s="6" t="str">
        <f t="shared" si="2"/>
        <v>OK</v>
      </c>
      <c r="L19" s="5" t="s">
        <v>63</v>
      </c>
      <c r="M19" s="5"/>
    </row>
    <row r="20" spans="1:14" x14ac:dyDescent="0.25">
      <c r="A20">
        <f t="shared" si="4"/>
        <v>17</v>
      </c>
      <c r="B20" s="5" t="s">
        <v>64</v>
      </c>
      <c r="C20" s="6">
        <v>45597</v>
      </c>
      <c r="D20" s="6">
        <f>DATE(C$3, 11, 1)</f>
        <v>45597</v>
      </c>
      <c r="E20" s="6" t="str">
        <f t="shared" si="0"/>
        <v>OK</v>
      </c>
      <c r="F20" s="6">
        <v>45962</v>
      </c>
      <c r="G20" s="6">
        <f>DATE(F$3, 11, 1)</f>
        <v>45962</v>
      </c>
      <c r="H20" s="6" t="str">
        <f t="shared" si="1"/>
        <v>OK</v>
      </c>
      <c r="I20" s="6">
        <v>46327</v>
      </c>
      <c r="J20" s="6">
        <f>DATE(I$3, 11, 1)</f>
        <v>46327</v>
      </c>
      <c r="K20" s="6" t="str">
        <f t="shared" si="2"/>
        <v>OK</v>
      </c>
      <c r="L20" s="5" t="s">
        <v>65</v>
      </c>
      <c r="M20" s="5"/>
    </row>
    <row r="21" spans="1:14" x14ac:dyDescent="0.25">
      <c r="A21">
        <f t="shared" si="4"/>
        <v>18</v>
      </c>
      <c r="B21" s="5" t="s">
        <v>66</v>
      </c>
      <c r="C21" s="6">
        <v>45616</v>
      </c>
      <c r="D21" s="1">
        <f>(DATE(C3, 11, 26) + 8 - WEEKDAY(DATE(C3, 11, 26)))-11</f>
        <v>45616</v>
      </c>
      <c r="E21" s="6" t="str">
        <f t="shared" si="0"/>
        <v>OK</v>
      </c>
      <c r="F21" s="6">
        <v>45980</v>
      </c>
      <c r="G21" s="1">
        <f>(DATE(F3, 11, 26) + 8 - WEEKDAY(DATE(F3, 11, 26)))-11</f>
        <v>45980</v>
      </c>
      <c r="H21" s="6" t="str">
        <f t="shared" si="1"/>
        <v>OK</v>
      </c>
      <c r="I21" s="6">
        <v>46344</v>
      </c>
      <c r="J21" s="1">
        <f>(DATE(I3, 11, 26) + 8 - WEEKDAY(DATE(I3, 11, 26)))-11</f>
        <v>46344</v>
      </c>
      <c r="K21" s="6" t="str">
        <f t="shared" si="2"/>
        <v>OK</v>
      </c>
      <c r="L21" s="5" t="s">
        <v>57</v>
      </c>
      <c r="M21" s="5"/>
    </row>
    <row r="22" spans="1:14" x14ac:dyDescent="0.25">
      <c r="B22" s="5" t="s">
        <v>117</v>
      </c>
      <c r="C22" s="6">
        <v>45627</v>
      </c>
      <c r="D22" s="6">
        <f>DATE(C3, 11, 26) + 8 - WEEKDAY(DATE(C3, 11, 26))</f>
        <v>45627</v>
      </c>
      <c r="E22" s="6" t="str">
        <f t="shared" si="0"/>
        <v>OK</v>
      </c>
      <c r="F22" s="6">
        <v>45991</v>
      </c>
      <c r="G22" s="6">
        <f>DATE(F3, 11, 26) + 8 - WEEKDAY(DATE(F3, 11, 26))</f>
        <v>45991</v>
      </c>
      <c r="H22" s="6" t="str">
        <f t="shared" si="1"/>
        <v>OK</v>
      </c>
      <c r="I22" s="6">
        <v>46355</v>
      </c>
      <c r="J22" s="6">
        <f>DATE(I3, 11, 26) + 8 - WEEKDAY(DATE(I3, 11, 26))</f>
        <v>46355</v>
      </c>
      <c r="K22" s="6" t="str">
        <f t="shared" si="2"/>
        <v>OK</v>
      </c>
      <c r="L22" s="5"/>
      <c r="M22" s="5"/>
    </row>
    <row r="23" spans="1:14" x14ac:dyDescent="0.25">
      <c r="A23">
        <f>A21+1</f>
        <v>19</v>
      </c>
      <c r="B23" s="5" t="s">
        <v>114</v>
      </c>
      <c r="C23" s="6">
        <v>45650</v>
      </c>
      <c r="D23" s="6">
        <f>DATE(C$3, 12, 24)</f>
        <v>45650</v>
      </c>
      <c r="E23" s="6" t="str">
        <f t="shared" si="0"/>
        <v>OK</v>
      </c>
      <c r="F23" s="6">
        <v>46015</v>
      </c>
      <c r="G23" s="6">
        <f>DATE(F$3, 12, 24)</f>
        <v>46015</v>
      </c>
      <c r="H23" s="6" t="str">
        <f t="shared" si="1"/>
        <v>OK</v>
      </c>
      <c r="I23" s="6">
        <v>46380</v>
      </c>
      <c r="J23" s="6">
        <f>DATE(I$3, 12, 24)</f>
        <v>46380</v>
      </c>
      <c r="K23" s="6" t="str">
        <f t="shared" si="2"/>
        <v>OK</v>
      </c>
      <c r="L23" s="5"/>
      <c r="M23" s="5"/>
    </row>
    <row r="24" spans="1:14" x14ac:dyDescent="0.25">
      <c r="A24">
        <f t="shared" si="4"/>
        <v>20</v>
      </c>
      <c r="B24" s="5" t="s">
        <v>67</v>
      </c>
      <c r="C24" s="6">
        <v>45651</v>
      </c>
      <c r="D24" s="6">
        <f>DATE(C$3, 12, 25)</f>
        <v>45651</v>
      </c>
      <c r="E24" s="6" t="str">
        <f t="shared" si="0"/>
        <v>OK</v>
      </c>
      <c r="F24" s="6">
        <v>46016</v>
      </c>
      <c r="G24" s="6">
        <f>DATE(F$3, 12, 25)</f>
        <v>46016</v>
      </c>
      <c r="H24" s="6" t="str">
        <f t="shared" si="1"/>
        <v>OK</v>
      </c>
      <c r="I24" s="6">
        <v>46381</v>
      </c>
      <c r="J24" s="6">
        <f>DATE(I$3, 12, 25)</f>
        <v>46381</v>
      </c>
      <c r="K24" s="6" t="str">
        <f t="shared" si="2"/>
        <v>OK</v>
      </c>
      <c r="L24" s="5" t="s">
        <v>25</v>
      </c>
      <c r="M24" s="5"/>
    </row>
    <row r="25" spans="1:14" x14ac:dyDescent="0.25">
      <c r="A25">
        <f t="shared" si="4"/>
        <v>21</v>
      </c>
      <c r="B25" s="5" t="s">
        <v>68</v>
      </c>
      <c r="C25" s="6">
        <v>45652</v>
      </c>
      <c r="D25" s="6">
        <f>DATE(C$3, 12, 26)</f>
        <v>45652</v>
      </c>
      <c r="E25" s="6" t="str">
        <f t="shared" si="0"/>
        <v>OK</v>
      </c>
      <c r="F25" s="6">
        <v>46017</v>
      </c>
      <c r="G25" s="6">
        <f>DATE(F$3, 12, 26)</f>
        <v>46017</v>
      </c>
      <c r="H25" s="6" t="str">
        <f t="shared" si="1"/>
        <v>OK</v>
      </c>
      <c r="I25" s="6">
        <v>46382</v>
      </c>
      <c r="J25" s="6">
        <f>DATE(I$3, 12, 26)</f>
        <v>46382</v>
      </c>
      <c r="K25" s="6" t="str">
        <f t="shared" si="2"/>
        <v>OK</v>
      </c>
      <c r="L25" s="5" t="s">
        <v>25</v>
      </c>
      <c r="M25" s="5"/>
    </row>
    <row r="26" spans="1:14" x14ac:dyDescent="0.25">
      <c r="A26">
        <f t="shared" si="4"/>
        <v>22</v>
      </c>
      <c r="B26" s="5" t="s">
        <v>115</v>
      </c>
      <c r="C26" s="1">
        <v>45657</v>
      </c>
      <c r="D26" s="6">
        <f>DATE(C$3, 12, 31)</f>
        <v>45657</v>
      </c>
      <c r="E26" s="6" t="str">
        <f t="shared" si="0"/>
        <v>OK</v>
      </c>
      <c r="F26" s="1">
        <v>46022</v>
      </c>
      <c r="G26" s="6">
        <f>DATE(F$3, 12, 31)</f>
        <v>46022</v>
      </c>
      <c r="H26" s="6" t="str">
        <f t="shared" si="1"/>
        <v>OK</v>
      </c>
      <c r="I26" s="1">
        <v>46387</v>
      </c>
      <c r="J26" s="6">
        <f>DATE(I$3, 12, 31)</f>
        <v>46387</v>
      </c>
      <c r="K26" s="6" t="str">
        <f t="shared" si="2"/>
        <v>OK</v>
      </c>
    </row>
    <row r="32" spans="1:14" x14ac:dyDescent="0.25">
      <c r="I32" s="7"/>
      <c r="J32" s="7"/>
      <c r="K32" s="7"/>
    </row>
    <row r="33" spans="9:11" x14ac:dyDescent="0.25">
      <c r="I33" s="7"/>
      <c r="J33" s="7"/>
      <c r="K33" s="7"/>
    </row>
  </sheetData>
  <mergeCells count="3">
    <mergeCell ref="C3:D3"/>
    <mergeCell ref="F3:G3"/>
    <mergeCell ref="I3:J3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/>
  </sheetViews>
  <sheetFormatPr baseColWidth="10" defaultRowHeight="15" x14ac:dyDescent="0.25"/>
  <sheetData>
    <row r="1" spans="1:1" ht="31.5" x14ac:dyDescent="0.25">
      <c r="A1" s="8" t="s">
        <v>69</v>
      </c>
    </row>
    <row r="2" spans="1:1" ht="23.25" x14ac:dyDescent="0.25">
      <c r="A2" s="4" t="s">
        <v>70</v>
      </c>
    </row>
    <row r="3" spans="1:1" x14ac:dyDescent="0.25">
      <c r="A3" t="s">
        <v>71</v>
      </c>
    </row>
    <row r="4" spans="1:1" x14ac:dyDescent="0.25">
      <c r="A4" s="9" t="s">
        <v>72</v>
      </c>
    </row>
    <row r="5" spans="1:1" x14ac:dyDescent="0.25">
      <c r="A5" s="9" t="s">
        <v>73</v>
      </c>
    </row>
    <row r="6" spans="1:1" x14ac:dyDescent="0.25">
      <c r="A6" s="9" t="s">
        <v>74</v>
      </c>
    </row>
    <row r="7" spans="1:1" x14ac:dyDescent="0.25">
      <c r="A7" s="9" t="s">
        <v>75</v>
      </c>
    </row>
    <row r="8" spans="1:1" x14ac:dyDescent="0.25">
      <c r="A8" s="9" t="s">
        <v>76</v>
      </c>
    </row>
    <row r="9" spans="1:1" x14ac:dyDescent="0.25">
      <c r="A9" s="9" t="s">
        <v>77</v>
      </c>
    </row>
    <row r="10" spans="1:1" x14ac:dyDescent="0.25">
      <c r="A10" s="10" t="s">
        <v>78</v>
      </c>
    </row>
    <row r="11" spans="1:1" x14ac:dyDescent="0.25">
      <c r="A11" s="10" t="s">
        <v>79</v>
      </c>
    </row>
    <row r="12" spans="1:1" x14ac:dyDescent="0.25">
      <c r="A12" s="9" t="s">
        <v>80</v>
      </c>
    </row>
    <row r="13" spans="1:1" x14ac:dyDescent="0.25">
      <c r="A13" s="9" t="s">
        <v>81</v>
      </c>
    </row>
    <row r="14" spans="1:1" x14ac:dyDescent="0.25">
      <c r="A14" s="9" t="s">
        <v>82</v>
      </c>
    </row>
    <row r="15" spans="1:1" x14ac:dyDescent="0.25">
      <c r="A15" s="9" t="s">
        <v>83</v>
      </c>
    </row>
    <row r="16" spans="1:1" x14ac:dyDescent="0.25">
      <c r="A16" s="10" t="s">
        <v>84</v>
      </c>
    </row>
    <row r="17" spans="1:1" x14ac:dyDescent="0.25">
      <c r="A17" s="9" t="s">
        <v>85</v>
      </c>
    </row>
    <row r="18" spans="1:1" x14ac:dyDescent="0.25">
      <c r="A18" s="9" t="s">
        <v>86</v>
      </c>
    </row>
    <row r="19" spans="1:1" x14ac:dyDescent="0.25">
      <c r="A19" s="9" t="s">
        <v>87</v>
      </c>
    </row>
    <row r="20" spans="1:1" x14ac:dyDescent="0.25">
      <c r="A20" s="9" t="s">
        <v>88</v>
      </c>
    </row>
    <row r="21" spans="1:1" x14ac:dyDescent="0.25">
      <c r="A21" s="9" t="s">
        <v>33</v>
      </c>
    </row>
    <row r="22" spans="1:1" x14ac:dyDescent="0.25">
      <c r="A22" s="9" t="s">
        <v>89</v>
      </c>
    </row>
    <row r="23" spans="1:1" x14ac:dyDescent="0.25">
      <c r="A23" s="9" t="s">
        <v>90</v>
      </c>
    </row>
    <row r="24" spans="1:1" x14ac:dyDescent="0.25">
      <c r="A24" s="9" t="s">
        <v>91</v>
      </c>
    </row>
    <row r="25" spans="1:1" x14ac:dyDescent="0.25">
      <c r="A25" s="9" t="s">
        <v>92</v>
      </c>
    </row>
    <row r="26" spans="1:1" x14ac:dyDescent="0.25">
      <c r="A26" s="9" t="s">
        <v>93</v>
      </c>
    </row>
    <row r="27" spans="1:1" x14ac:dyDescent="0.25">
      <c r="A27" s="9" t="s">
        <v>94</v>
      </c>
    </row>
    <row r="28" spans="1:1" x14ac:dyDescent="0.25">
      <c r="A28" s="9" t="s">
        <v>95</v>
      </c>
    </row>
    <row r="29" spans="1:1" x14ac:dyDescent="0.25">
      <c r="A29" s="9" t="s">
        <v>96</v>
      </c>
    </row>
    <row r="30" spans="1:1" x14ac:dyDescent="0.25">
      <c r="A30" s="10" t="s">
        <v>97</v>
      </c>
    </row>
    <row r="31" spans="1:1" x14ac:dyDescent="0.25">
      <c r="A31" s="9" t="s">
        <v>98</v>
      </c>
    </row>
    <row r="32" spans="1:1" x14ac:dyDescent="0.25">
      <c r="A32" s="10" t="s">
        <v>99</v>
      </c>
    </row>
    <row r="33" spans="1:1" x14ac:dyDescent="0.25">
      <c r="A33" s="10" t="s">
        <v>100</v>
      </c>
    </row>
    <row r="34" spans="1:1" x14ac:dyDescent="0.25">
      <c r="A34" s="9" t="s">
        <v>101</v>
      </c>
    </row>
    <row r="35" spans="1:1" x14ac:dyDescent="0.25">
      <c r="A35" s="10" t="s">
        <v>102</v>
      </c>
    </row>
    <row r="36" spans="1:1" x14ac:dyDescent="0.25">
      <c r="A36" s="9" t="s">
        <v>103</v>
      </c>
    </row>
    <row r="37" spans="1:1" x14ac:dyDescent="0.25">
      <c r="A37" s="10" t="s">
        <v>104</v>
      </c>
    </row>
    <row r="38" spans="1:1" x14ac:dyDescent="0.25">
      <c r="A38" s="9" t="s">
        <v>105</v>
      </c>
    </row>
    <row r="39" spans="1:1" x14ac:dyDescent="0.25">
      <c r="A39" s="9" t="s">
        <v>106</v>
      </c>
    </row>
    <row r="40" spans="1:1" x14ac:dyDescent="0.25">
      <c r="A40" s="9" t="s">
        <v>107</v>
      </c>
    </row>
    <row r="41" spans="1:1" x14ac:dyDescent="0.25">
      <c r="A41" s="9" t="s">
        <v>108</v>
      </c>
    </row>
    <row r="42" spans="1:1" x14ac:dyDescent="0.25">
      <c r="A42" s="9" t="s">
        <v>109</v>
      </c>
    </row>
    <row r="43" spans="1:1" x14ac:dyDescent="0.25">
      <c r="A43" s="9" t="s">
        <v>110</v>
      </c>
    </row>
    <row r="44" spans="1:1" x14ac:dyDescent="0.25">
      <c r="A44" s="9" t="s">
        <v>111</v>
      </c>
    </row>
    <row r="45" spans="1:1" x14ac:dyDescent="0.25">
      <c r="A45" s="9" t="s">
        <v>112</v>
      </c>
    </row>
    <row r="46" spans="1:1" x14ac:dyDescent="0.25">
      <c r="A46" s="9" t="s">
        <v>113</v>
      </c>
    </row>
  </sheetData>
  <hyperlinks>
    <hyperlink ref="A4" r:id="rId1" display="https://www.vivat.de/magazin/jahreskreis/advent/"/>
    <hyperlink ref="A5" r:id="rId2" display="https://www.vivat.de/magazin/jahreskreis/advent/heilige-barbara/"/>
    <hyperlink ref="A6" r:id="rId3" display="https://www.vivat.de/magazin/jahreskreis/nikolaus/"/>
    <hyperlink ref="A7" r:id="rId4" display="https://www.vivat.de/magazin/jahreskreis/marienfeste/maria-empfaengnis/"/>
    <hyperlink ref="A8" r:id="rId5" display="https://www.vivat.de/magazin/jahreskreis/advent/heilige-lucia/"/>
    <hyperlink ref="A9" r:id="rId6" display="https://www.vivat.de/magazin/jahreskreis/weihnachten/"/>
    <hyperlink ref="A12" r:id="rId7" display="https://www.vivat.de/magazin/jahreskreis/weihnachten/fest-der-unschuldigen-kinder/"/>
    <hyperlink ref="A13" r:id="rId8" display="https://www.vivat.de/magazin/jahreskreis/weitere-gedenk-und-feiertage/silvester-bedeutung/"/>
    <hyperlink ref="A14" r:id="rId9" display="https://www.vivat.de/magazin/jahreskreis/weihnachten/dreikoenigstag-bedeutung/"/>
    <hyperlink ref="A15" r:id="rId10" display="https://www.vivat.de/magazin/jahreskreis/marienfeste/maria-lichtmess/"/>
    <hyperlink ref="A17" r:id="rId11" display="https://www.vivat.de/magazin/jahreskreis/fastenzeit/aschermittwoch/"/>
    <hyperlink ref="A18" r:id="rId12" display="https://www.vivat.de/magazin/jahreskreis/fastenzeit/"/>
    <hyperlink ref="A19" r:id="rId13" display="https://www.vivat.de/magazin/jahreskreis/karwoche/was-ist-palmsonntag/"/>
    <hyperlink ref="A20" r:id="rId14" display="https://www.vivat.de/magazin/jahreskreis/karwoche/was-ist-gruendonnerstag/"/>
    <hyperlink ref="A21" r:id="rId15" display="https://www.vivat.de/magazin/jahreskreis/karwoche/was-ist-karfreitag/"/>
    <hyperlink ref="A22" r:id="rId16" display="https://www.vivat.de/magazin/jahreskreis/karwoche/karsamstag-grabesruhe/"/>
    <hyperlink ref="A23" r:id="rId17" display="https://www.vivat.de/magazin/jahreskreis/ostern/"/>
    <hyperlink ref="A24" r:id="rId18" location="c1276" display="https://www.vivat.de/magazin/jahreskreis/osterfestkreis/ostersonntage/ - c1276"/>
    <hyperlink ref="A25" r:id="rId19" location="c1280" display="https://www.vivat.de/magazin/jahreskreis/osterfestkreis/ostersonntage/ - c1280"/>
    <hyperlink ref="A26" r:id="rId20" display="https://www.vivat.de/magazin/jahreskreis/osterfestkreis/christi-himmelfahrt-bedeutung/"/>
    <hyperlink ref="A27" r:id="rId21" display="https://www.vivat.de/magazin/jahreskreis/osterfestkreis/pfingsten-tradition/"/>
    <hyperlink ref="A28" r:id="rId22" display="https://www.vivat.de/magazin/jahreskreis/weitere-gedenk-und-feiertage/dreifaltigkeitsfest/"/>
    <hyperlink ref="A29" r:id="rId23" display="https://www.vivat.de/magazin/jahreskreis/weitere-gedenk-und-feiertage/fronleichnam-bedeutung/"/>
    <hyperlink ref="A31" r:id="rId24" display="https://www.vivat.de/magazin/jahreskreis/weitere-gedenk-und-feiertage/johannes-taeufer-bedeutung/"/>
    <hyperlink ref="A34" r:id="rId25" display="https://www.vivat.de/magazin/jahreskreis/marienfeste/maria-himmelfahrt/"/>
    <hyperlink ref="A36" r:id="rId26" display="https://www.vivat.de/magazin/jahreskreis/weitere-gedenk-und-feiertage/erntedankfest-bedeutung/"/>
    <hyperlink ref="A38" r:id="rId27" display="https://www.vivat.de/magazin/jahreskreis/weitere-gedenk-und-feiertage/schutzengelfest/"/>
    <hyperlink ref="A39" r:id="rId28" display="https://www.vivat.de/magazin/jahreskreis/weitere-gedenk-und-feiertage/reformationstag-bedeutung/"/>
    <hyperlink ref="A40" r:id="rId29" display="https://www.vivat.de/magazin/jahreskreis/weitere-gedenk-und-feiertage/allerheiligen-bedeutung/"/>
    <hyperlink ref="A41" r:id="rId30" display="https://www.vivat.de/magazin/jahreskreis/weitere-gedenk-und-feiertage/allerseelen-bedeutung/"/>
    <hyperlink ref="A42" r:id="rId31" display="https://www.vivat.de/magazin/jahreskreis/martinstag/"/>
    <hyperlink ref="A43" r:id="rId32" display="https://www.vivat.de/magazin/jahreskreis/weitere-gedenk-und-feiertage/buss-und-bettag-bedeutung/"/>
    <hyperlink ref="A44" r:id="rId33" display="https://www.vivat.de/magazin/jahreskreis/marienfeste/unserer-lieben-frau/"/>
    <hyperlink ref="A45" r:id="rId34" display="https://www.vivat.de/magazin/jahreskreis/weitere-gedenk-und-feiertage/totensonntag-bedeutung/"/>
    <hyperlink ref="A46" r:id="rId35" display="https://www.vivat.de/magazin/jahreskreis/weitere-gedenk-und-feiertage/christkoenigsfest/"/>
  </hyperlinks>
  <pageMargins left="0.7" right="0.7" top="0.78740157499999996" bottom="0.78740157499999996" header="0.3" footer="0.3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Easter Sunday Gauss</vt:lpstr>
      <vt:lpstr>NationalHolidays</vt:lpstr>
      <vt:lpstr>ReligiousFestivals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2019-12-22T07:15:16Z</dcterms:created>
  <dcterms:modified xsi:type="dcterms:W3CDTF">2024-12-14T17:44:20Z</dcterms:modified>
</cp:coreProperties>
</file>