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16242" documentId="11_6D2AD1D4C1D95F1CFE83DDF53AE1517D3F6D7418" xr6:coauthVersionLast="47" xr6:coauthVersionMax="47" xr10:uidLastSave="{A29DE01C-57BA-4D8C-967C-D117F71A5DE8}"/>
  <bookViews>
    <workbookView xWindow="-18990" yWindow="1980" windowWidth="17280" windowHeight="10005" tabRatio="703" activeTab="2"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2" l="1"/>
  <c r="L19" i="2"/>
  <c r="N21" i="2"/>
  <c r="N18" i="2"/>
  <c r="N9" i="2"/>
  <c r="N10" i="2" s="1"/>
  <c r="AB18" i="2"/>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D4" i="2" s="1"/>
  <c r="AB5" i="2"/>
  <c r="AI5" i="2" s="1"/>
  <c r="AB6" i="2"/>
  <c r="AD6" i="2" s="1"/>
  <c r="AB7" i="2"/>
  <c r="AB8" i="2"/>
  <c r="AB9" i="2"/>
  <c r="AB10" i="2"/>
  <c r="AD10" i="2" s="1"/>
  <c r="AB11" i="2"/>
  <c r="AI11" i="2" s="1"/>
  <c r="AB12" i="2"/>
  <c r="AD12" i="2" s="1"/>
  <c r="AB13" i="2"/>
  <c r="AI13" i="2" s="1"/>
  <c r="AB14" i="2"/>
  <c r="AB15" i="2"/>
  <c r="AB16" i="2"/>
  <c r="AB17" i="2"/>
  <c r="AB3" i="2"/>
  <c r="AD9" i="2" l="1"/>
  <c r="AE9" i="2"/>
  <c r="AF9" i="2"/>
  <c r="AI7" i="2"/>
  <c r="AD7" i="2"/>
  <c r="AD11" i="2"/>
  <c r="AI3" i="2"/>
  <c r="AI10" i="2"/>
  <c r="AI6" i="2"/>
  <c r="AD13" i="2"/>
  <c r="AD5" i="2"/>
  <c r="AI14" i="2"/>
  <c r="AD3" i="2"/>
  <c r="AD16"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I29" i="7" l="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D29" i="8" l="1"/>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<sst xmlns="http://schemas.openxmlformats.org/spreadsheetml/2006/main" count="232" uniqueCount="143">
  <si>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</si>
  <si>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</si>
  <si>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</si>
  <si>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</si>
  <si>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</si>
  <si>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</si>
  <si>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</si>
  <si>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</si>
  <si>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</si>
  <si>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</si>
  <si>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</si>
  <si>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</si>
  <si>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</si>
  <si>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</si>
  <si>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</si>
  <si>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</si>
  <si>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</si>
  <si>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</si>
  <si>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</si>
  <si>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</si>
  <si>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</si>
  <si>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</si>
  <si>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</si>
  <si>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</si>
  <si>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</si>
  <si>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</si>
  <si>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</si>
  <si>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</si>
  <si>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</si>
  <si>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</si>
  <si>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</si>
  <si>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</si>
  <si>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</si>
  <si>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</si>
  <si>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</si>
  <si>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</si>
  <si>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</si>
  <si>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</si>
  <si>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</si>
  <si>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</si>
  <si>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</si>
  <si>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</si>
  <si>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</si>
  <si>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</si>
  <si>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</si>
  <si>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</si>
  <si>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</si>
  <si>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</si>
  <si>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</si>
  <si>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</si>
  <si>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</si>
  <si>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</si>
  <si>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</si>
  <si>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</si>
  <si>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</si>
  <si>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</si>
  <si>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</si>
  <si>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</si>
  <si>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</si>
  <si>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</si>
  <si>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</si>
  <si>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</si>
  <si>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</si>
  <si>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</si>
  <si>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</si>
  <si>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</si>
  <si>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</si>
  <si>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</si>
  <si>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</si>
  <si>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</si>
  <si>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</si>
  <si>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</si>
  <si>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</si>
  <si>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</si>
  <si>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</si>
  <si>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</si>
  <si>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</si>
  <si>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</si>
  <si>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</si>
  <si>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</si>
  <si>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</si>
  <si>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</si>
  <si>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</si>
  <si>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</si>
  <si>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</si>
  <si>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</si>
  <si>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</si>
  <si>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</si>
  <si>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</si>
  <si>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</si>
  <si>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</si>
  <si>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</si>
  <si>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</si>
  <si>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</si>
  <si>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</si>
  <si>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</si>
  <si>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</si>
  <si>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</si>
  <si>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</si>
  <si>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</si>
  <si>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</si>
  <si>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</si>
  <si>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</si>
  <si>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</si>
  <si>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</si>
  <si>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</si>
  <si>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</si>
  <si>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</si>
  <si>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</si>
  <si>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</si>
  <si>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</si>
  <si>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</si>
  <si>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</si>
  <si>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</si>
  <si>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</si>
  <si>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</si>
  <si>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</si>
  <si>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</si>
  <si>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</si>
  <si>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</si>
  <si>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</si>
  <si>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</si>
  <si>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</si>
  <si>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</si>
  <si>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</si>
  <si>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</si>
  <si>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</si>
  <si>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</si>
  <si>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</si>
  <si>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</si>
  <si>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</si>
  <si>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</si>
  <si>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</si>
  <si>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</si>
  <si>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</si>
  <si>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</si>
  <si>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</si>
  <si>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</si>
  <si>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</si>
  <si>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</si>
  <si>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</si>
  <si>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</si>
  <si>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 xml:space="preserve"> Moderately well sorted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</si>
</sst>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25.925308452368792</c:v>
                </c:pt>
                <c:pt idx="1">
                  <c:v>0</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19.440000000000001</c:v>
                </c:pt>
                <c:pt idx="2">
                  <c:v>0</c:v>
                </c:pt>
                <c:pt idx="3">
                  <c:v>14.424771736622445</c:v>
                </c:pt>
                <c:pt idx="4">
                  <c:v>0</c:v>
                </c:pt>
                <c:pt idx="5">
                  <c:v>0</c:v>
                </c:pt>
                <c:pt idx="6">
                  <c:v>44.603112488618315</c:v>
                </c:pt>
                <c:pt idx="7">
                  <c:v>89.220671096386084</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24.966420489378375</c:v>
                </c:pt>
                <c:pt idx="1">
                  <c:v>24.966420489378375</c:v>
                </c:pt>
                <c:pt idx="2">
                  <c:v>24.966420489378375</c:v>
                </c:pt>
                <c:pt idx="3">
                  <c:v>24.966420489378375</c:v>
                </c:pt>
                <c:pt idx="4">
                  <c:v>24.966420489378375</c:v>
                </c:pt>
                <c:pt idx="5">
                  <c:v>24.966420489378375</c:v>
                </c:pt>
                <c:pt idx="6">
                  <c:v>24.966420489378375</c:v>
                </c:pt>
                <c:pt idx="7">
                  <c:v>24.966420489378375</c:v>
                </c:pt>
                <c:pt idx="8">
                  <c:v>24.966420489378375</c:v>
                </c:pt>
                <c:pt idx="9">
                  <c:v>24.966420489378375</c:v>
                </c:pt>
                <c:pt idx="10">
                  <c:v>24.966420489378375</c:v>
                </c:pt>
                <c:pt idx="11">
                  <c:v>24.966420489378375</c:v>
                </c:pt>
                <c:pt idx="12">
                  <c:v>24.966420489378375</c:v>
                </c:pt>
                <c:pt idx="13">
                  <c:v>24.966420489378375</c:v>
                </c:pt>
                <c:pt idx="14">
                  <c:v>24.966420489378375</c:v>
                </c:pt>
                <c:pt idx="15">
                  <c:v>24.966420489378375</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25.925308452368792</c:v>
                </c:pt>
                <c:pt idx="1">
                  <c:v>0</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19.440000000000001</c:v>
                </c:pt>
                <c:pt idx="2">
                  <c:v>0</c:v>
                </c:pt>
                <c:pt idx="3">
                  <c:v>14.424771736622445</c:v>
                </c:pt>
                <c:pt idx="4">
                  <c:v>0</c:v>
                </c:pt>
                <c:pt idx="5">
                  <c:v>0</c:v>
                </c:pt>
                <c:pt idx="6">
                  <c:v>44.603112488618315</c:v>
                </c:pt>
                <c:pt idx="7">
                  <c:v>89.220671096386084</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24.966420489378375</c:v>
                </c:pt>
                <c:pt idx="1">
                  <c:v>24.966420489378375</c:v>
                </c:pt>
                <c:pt idx="2">
                  <c:v>24.966420489378375</c:v>
                </c:pt>
                <c:pt idx="3">
                  <c:v>24.966420489378375</c:v>
                </c:pt>
                <c:pt idx="4">
                  <c:v>24.966420489378375</c:v>
                </c:pt>
                <c:pt idx="5">
                  <c:v>24.966420489378375</c:v>
                </c:pt>
                <c:pt idx="6">
                  <c:v>24.966420489378375</c:v>
                </c:pt>
                <c:pt idx="7">
                  <c:v>24.966420489378375</c:v>
                </c:pt>
                <c:pt idx="8">
                  <c:v>24.966420489378375</c:v>
                </c:pt>
                <c:pt idx="9">
                  <c:v>24.966420489378375</c:v>
                </c:pt>
                <c:pt idx="10">
                  <c:v>24.966420489378375</c:v>
                </c:pt>
                <c:pt idx="11">
                  <c:v>24.966420489378375</c:v>
                </c:pt>
                <c:pt idx="12">
                  <c:v>24.966420489378375</c:v>
                </c:pt>
                <c:pt idx="13">
                  <c:v>24.966420489378375</c:v>
                </c:pt>
                <c:pt idx="14">
                  <c:v>24.966420489378375</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4191202"/>
          <a:ext cx="9346240"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525780</xdr:colOff>
          <xdr:row>1</xdr:row>
          <xdr:rowOff>182880</xdr:rowOff>
        </xdr:from>
        <xdr:to>
          <xdr:col>5</xdr:col>
          <xdr:colOff>182880</xdr:colOff>
          <xdr:row>2</xdr:row>
          <xdr:rowOff>144780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525780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678180</xdr:colOff>
          <xdr:row>22</xdr:row>
          <xdr:rowOff>68580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30480</xdr:rowOff>
        </xdr:from>
        <xdr:to>
          <xdr:col>6</xdr:col>
          <xdr:colOff>678180</xdr:colOff>
          <xdr:row>27</xdr:row>
          <xdr:rowOff>30480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29</xdr:row>
          <xdr:rowOff>76200</xdr:rowOff>
        </xdr:from>
        <xdr:to>
          <xdr:col>6</xdr:col>
          <xdr:colOff>647700</xdr:colOff>
          <xdr:row>30</xdr:row>
          <xdr:rowOff>68580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30480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153521</xdr:colOff>
      <xdr:row>1</xdr:row>
      <xdr:rowOff>59390</xdr:rowOff>
    </xdr:from>
    <xdr:to>
      <xdr:col>17</xdr:col>
      <xdr:colOff>48746</xdr:colOff>
      <xdr:row>12</xdr:row>
      <xdr:rowOff>126065</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2</xdr:col>
      <xdr:colOff>168089</xdr:colOff>
      <xdr:row>112</xdr:row>
      <xdr:rowOff>21291</xdr:rowOff>
    </xdr:from>
    <xdr:to>
      <xdr:col>18</xdr:col>
      <xdr:colOff>185916</xdr:colOff>
      <xdr:row>144</xdr:row>
      <xdr:rowOff>20529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78324" y="21435732"/>
          <a:ext cx="9699710" cy="6095238"/>
        </a:xfrm>
        <a:prstGeom prst="rect">
          <a:avLst/>
        </a:prstGeom>
      </xdr:spPr>
    </xdr:pic>
    <xdr:clientData/>
  </xdr:twoCellAnchor>
  <xdr:twoCellAnchor>
    <xdr:from>
      <xdr:col>2</xdr:col>
      <xdr:colOff>263338</xdr:colOff>
      <xdr:row>12</xdr:row>
      <xdr:rowOff>56895</xdr:rowOff>
    </xdr:from>
    <xdr:to>
      <xdr:col>17</xdr:col>
      <xdr:colOff>27315</xdr:colOff>
      <xdr:row>112</xdr:row>
      <xdr:rowOff>156918</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1489164" y="2247314"/>
          <a:ext cx="8955768" cy="18402683"/>
          <a:chOff x="702468" y="2169204"/>
          <a:chExt cx="8870157" cy="19221459"/>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303937"/>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71" zoomScale="145" zoomScaleNormal="145" workbookViewId="0">
      <selection activeCell="T303" sqref="T303"/>
    </sheetView>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zoomScaleNormal="100" workbookViewId="0">
      <selection activeCell="O10" sqref="O10"/>
    </sheetView>
  </sheetViews>
  <sheetFormatPr defaultColWidth="9.109375" defaultRowHeight="14.4" x14ac:dyDescent="0.3"/>
  <cols>
    <col min="1" max="1" width="9.109375" style="73"/>
    <col min="2" max="2" width="10.5546875" style="10" customWidth="1"/>
    <col min="3" max="3" width="12.109375" style="10" customWidth="1"/>
    <col min="4" max="4" width="9.44140625" style="10" customWidth="1"/>
    <col min="5" max="5" width="9.109375" style="10" customWidth="1"/>
    <col min="6" max="6" width="4.5546875" style="7" customWidth="1"/>
    <col min="7" max="7" width="34.5546875" style="7" customWidth="1"/>
    <col min="8" max="8" width="11" style="7" customWidth="1"/>
    <col min="9" max="9" width="16.5546875" style="7" customWidth="1"/>
    <col min="10" max="10" width="17.109375" style="7" customWidth="1"/>
    <col min="11" max="11" width="34" style="7" customWidth="1"/>
    <col min="12" max="12" width="16.44140625" style="7" customWidth="1"/>
    <col min="13" max="13" width="18.109375" style="7" customWidth="1"/>
    <col min="14" max="14" width="13.44140625" style="7" customWidth="1"/>
    <col min="15" max="16" width="9.109375" style="7"/>
    <col min="17" max="17" width="19" style="7" customWidth="1"/>
    <col min="18" max="20" width="9.109375" style="7"/>
    <col min="21" max="21" width="10.109375" style="7" customWidth="1"/>
    <col min="22" max="28" width="9.109375" style="7"/>
    <col min="29" max="29" width="33.88671875" style="7" bestFit="1" customWidth="1"/>
    <col min="30" max="16384" width="9.109375" style="7"/>
  </cols>
  <sheetData>
    <row r="1" spans="1:40" ht="8.25" customHeight="1" x14ac:dyDescent="0.3"/>
    <row r="2" spans="1:40" x14ac:dyDescent="0.3">
      <c r="K2" s="105" t="s">
        <v>142</v>
      </c>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5"/>
      <c r="L3" s="105"/>
      <c r="M3" s="105"/>
      <c r="N3" s="105"/>
      <c r="U3" s="104">
        <v>142.80000000000001</v>
      </c>
      <c r="V3" s="7">
        <v>1.5499999999999999E-3</v>
      </c>
      <c r="W3" s="7">
        <v>8.3999999999999995E-3</v>
      </c>
      <c r="X3" s="7">
        <v>4.0200000000000001E-3</v>
      </c>
      <c r="Y3" s="7">
        <v>1.9151279557956367</v>
      </c>
      <c r="Z3" s="7">
        <v>100.78451695560115</v>
      </c>
      <c r="AB3" s="7">
        <f>IF(ISBLANK(F19)=FALSE,1,0)</f>
        <v>1</v>
      </c>
      <c r="AC3" s="7" t="s">
        <v>15</v>
      </c>
      <c r="AD3" s="7">
        <f>IF($AB3&gt;0,$AB3*H19," ")</f>
        <v>3.0006144042093508E-2</v>
      </c>
      <c r="AE3" s="7">
        <f t="shared" ref="AE3:AF3" si="0">IF($AB3&gt;0,$AB3*I19," ")</f>
        <v>3.0006144042093509E-4</v>
      </c>
      <c r="AF3" s="7">
        <f t="shared" si="0"/>
        <v>25.925308452368792</v>
      </c>
      <c r="AH3" s="7" t="s">
        <v>15</v>
      </c>
      <c r="AI3" s="7" t="str">
        <f>IF($AB3=0,H19," ")</f>
        <v xml:space="preserve"> </v>
      </c>
      <c r="AJ3" s="7" t="str">
        <f t="shared" ref="AJ3:AK3" si="1">IF($AB3=0,I19," ")</f>
        <v xml:space="preserve"> </v>
      </c>
      <c r="AK3" s="7" t="str">
        <f t="shared" si="1"/>
        <v xml:space="preserve"> </v>
      </c>
      <c r="AM3" s="92">
        <f t="shared" ref="AM3:AM18" si="2">$J$36</f>
        <v>24.966420489378375</v>
      </c>
      <c r="AN3" s="89" t="e">
        <f t="shared" ref="AN3:AN18" si="3">$J$35</f>
        <v>#NUM!</v>
      </c>
    </row>
    <row r="4" spans="1:40" x14ac:dyDescent="0.3">
      <c r="K4" s="105"/>
      <c r="L4" s="105"/>
      <c r="M4" s="105"/>
      <c r="N4" s="105"/>
      <c r="W4" s="99">
        <v>0.15</v>
      </c>
      <c r="X4" s="7">
        <v>0.15</v>
      </c>
      <c r="Y4" s="7">
        <v>1.8740522534258721</v>
      </c>
      <c r="Z4" s="7">
        <v>101.02196189158053</v>
      </c>
      <c r="AB4" s="7">
        <f t="shared" ref="AB4:AB18" si="4">IF(ISBLANK(F20)=FALSE,1,0)</f>
        <v>0</v>
      </c>
      <c r="AC4" s="7" t="s">
        <v>107</v>
      </c>
      <c r="AD4" s="7" t="str">
        <f t="shared" ref="AD4:AD6" si="5">IF($AB4&gt;0,$AB4*H20," ")</f>
        <v xml:space="preserve"> </v>
      </c>
      <c r="AE4" s="7" t="str">
        <f t="shared" ref="AE4:AE7" si="6">IF($AB4&gt;0,$AB4*I20," ")</f>
        <v xml:space="preserve"> </v>
      </c>
      <c r="AF4" s="7" t="str">
        <f t="shared" ref="AF4:AF7" si="7">IF($AB4&gt;0,$AB4*J20," ")</f>
        <v xml:space="preserve"> </v>
      </c>
      <c r="AH4" s="7" t="s">
        <v>107</v>
      </c>
      <c r="AI4" s="7">
        <f t="shared" ref="AI4:AI7" si="8">IF($AB4=0,H20," ")</f>
        <v>2.2499999999999999E-2</v>
      </c>
      <c r="AJ4" s="7">
        <f t="shared" ref="AJ4:AJ7" si="9">IF($AB4=0,I20," ")</f>
        <v>2.2499999999999999E-4</v>
      </c>
      <c r="AK4" s="7">
        <f t="shared" ref="AK4:AK7" si="10">IF($AB4=0,J20," ")</f>
        <v>19.440000000000001</v>
      </c>
      <c r="AM4" s="92">
        <f t="shared" si="2"/>
        <v>24.966420489378375</v>
      </c>
      <c r="AN4" s="89" t="e">
        <f t="shared" si="3"/>
        <v>#NUM!</v>
      </c>
    </row>
    <row r="5" spans="1:40" ht="16.2" x14ac:dyDescent="0.3">
      <c r="C5" s="1" t="s">
        <v>0</v>
      </c>
      <c r="D5" s="1"/>
      <c r="E5" s="1" t="s">
        <v>29</v>
      </c>
      <c r="K5" s="105"/>
      <c r="L5" s="105"/>
      <c r="M5" s="105"/>
      <c r="N5" s="105"/>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2">
        <f t="shared" si="2"/>
        <v>24.966420489378375</v>
      </c>
      <c r="AN5" s="89" t="e">
        <f t="shared" si="3"/>
        <v>#NUM!</v>
      </c>
    </row>
    <row r="6" spans="1:40" x14ac:dyDescent="0.3">
      <c r="C6">
        <v>100</v>
      </c>
      <c r="E6" s="12">
        <v>20</v>
      </c>
      <c r="K6" s="105"/>
      <c r="L6" s="105"/>
      <c r="M6" s="105"/>
      <c r="N6" s="105"/>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2">
        <f t="shared" si="2"/>
        <v>24.966420489378375</v>
      </c>
      <c r="AN6" s="89" t="e">
        <f t="shared" si="3"/>
        <v>#NUM!</v>
      </c>
    </row>
    <row r="7" spans="1:40" ht="58.8" x14ac:dyDescent="0.3">
      <c r="A7" s="79" t="s">
        <v>101</v>
      </c>
      <c r="B7" s="11" t="s">
        <v>69</v>
      </c>
      <c r="C7" s="11" t="s">
        <v>64</v>
      </c>
      <c r="D7" s="70" t="s">
        <v>63</v>
      </c>
      <c r="E7" s="70" t="s">
        <v>65</v>
      </c>
      <c r="K7" s="105"/>
      <c r="L7" s="105"/>
      <c r="M7" s="105"/>
      <c r="N7" s="105"/>
      <c r="Y7" s="7">
        <v>1.7560359242853054</v>
      </c>
      <c r="Z7" s="7">
        <v>101.20349888710568</v>
      </c>
      <c r="AB7" s="7">
        <f t="shared" si="4"/>
        <v>1</v>
      </c>
      <c r="AC7" s="7" t="s">
        <v>18</v>
      </c>
      <c r="AD7" s="7">
        <f t="shared" ref="AD7:AD16" si="11">IF($AB7&gt;0,$AB7*H23," ")</f>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2">
        <f t="shared" si="2"/>
        <v>24.966420489378375</v>
      </c>
      <c r="AN7" s="89" t="e">
        <f t="shared" si="3"/>
        <v>#NUM!</v>
      </c>
    </row>
    <row r="8" spans="1:40" x14ac:dyDescent="0.3">
      <c r="A8" s="13">
        <f t="shared" ref="A8:A16" si="12">IF(ISBLANK(B8)," ",3.3193*LOG(B8))</f>
        <v>0.99920886460745284</v>
      </c>
      <c r="B8">
        <v>2</v>
      </c>
      <c r="C8">
        <v>0</v>
      </c>
      <c r="D8">
        <v>0</v>
      </c>
      <c r="E8">
        <v>100</v>
      </c>
      <c r="K8" s="67" t="s">
        <v>9</v>
      </c>
      <c r="L8" s="1"/>
      <c r="M8" s="68" t="s">
        <v>10</v>
      </c>
      <c r="N8" s="68"/>
      <c r="V8" s="7" t="s">
        <v>131</v>
      </c>
      <c r="W8" s="7" t="s">
        <v>137</v>
      </c>
      <c r="Y8" s="7">
        <v>1.7183724309619097</v>
      </c>
      <c r="Z8" s="7">
        <v>101.10899155668706</v>
      </c>
      <c r="AB8" s="7">
        <f t="shared" ref="AB8:AB16" si="13">IF(ISBLANK(F24)=FALSE,1,0)</f>
        <v>1</v>
      </c>
      <c r="AC8" s="7" t="s">
        <v>19</v>
      </c>
      <c r="AD8" s="7">
        <f t="shared" si="11"/>
        <v>3.3908920426943837E-2</v>
      </c>
      <c r="AE8" s="7">
        <f t="shared" ref="AE8:AE16" si="14">IF($AB8&gt;0,$AB8*I24," ")</f>
        <v>3.3908920426943838E-4</v>
      </c>
      <c r="AF8" s="7">
        <f t="shared" ref="AF8:AF16" si="15">IF($AB8&gt;0,$AB8*J24," ")</f>
        <v>29.297307248879473</v>
      </c>
      <c r="AH8" s="7" t="s">
        <v>19</v>
      </c>
      <c r="AI8" s="7" t="str">
        <f t="shared" ref="AI8:AI17" si="16">IF($AB8=0,H24," ")</f>
        <v xml:space="preserve"> </v>
      </c>
      <c r="AJ8" s="7" t="str">
        <f t="shared" ref="AJ8:AJ17" si="17">IF($AB8=0,I24," ")</f>
        <v xml:space="preserve"> </v>
      </c>
      <c r="AK8" s="7" t="str">
        <f t="shared" ref="AK8:AK17" si="18">IF($AB8=0,J24," ")</f>
        <v xml:space="preserve"> </v>
      </c>
      <c r="AM8" s="92">
        <f t="shared" si="2"/>
        <v>24.966420489378375</v>
      </c>
      <c r="AN8" s="89" t="e">
        <f t="shared" si="3"/>
        <v>#NUM!</v>
      </c>
    </row>
    <row r="9" spans="1:40" x14ac:dyDescent="0.3">
      <c r="A9" s="1">
        <f t="shared" si="12"/>
        <v>-0.2860776797827293</v>
      </c>
      <c r="B9">
        <v>0.82</v>
      </c>
      <c r="C9">
        <v>20</v>
      </c>
      <c r="D9">
        <v>0.2</v>
      </c>
      <c r="E9">
        <v>80</v>
      </c>
      <c r="K9" s="1" t="s">
        <v>1</v>
      </c>
      <c r="L9" s="6">
        <v>0.15</v>
      </c>
      <c r="M9" s="1" t="s">
        <v>6</v>
      </c>
      <c r="N9" s="4">
        <f>L13/L9</f>
        <v>3.666666666666667</v>
      </c>
      <c r="V9" s="7">
        <v>0</v>
      </c>
      <c r="W9" s="7">
        <f>2^((N17+N18+N19)/3)</f>
        <v>0.48887256556762343</v>
      </c>
      <c r="Y9" s="7">
        <v>1.6815167449901196</v>
      </c>
      <c r="Z9" s="7">
        <v>100.94690108164282</v>
      </c>
      <c r="AB9" s="7">
        <f t="shared" si="13"/>
        <v>0</v>
      </c>
      <c r="AC9" s="7" t="s">
        <v>20</v>
      </c>
      <c r="AD9" s="7" t="str">
        <f t="shared" si="11"/>
        <v xml:space="preserve"> </v>
      </c>
      <c r="AE9" s="7" t="str">
        <f t="shared" si="14"/>
        <v xml:space="preserve"> </v>
      </c>
      <c r="AF9" s="7" t="str">
        <f t="shared" si="15"/>
        <v xml:space="preserve"> </v>
      </c>
      <c r="AH9" s="7" t="s">
        <v>20</v>
      </c>
      <c r="AI9" s="7">
        <f t="shared" si="16"/>
        <v>5.162397278775268E-2</v>
      </c>
      <c r="AJ9" s="7">
        <f t="shared" si="17"/>
        <v>5.1623972787752685E-4</v>
      </c>
      <c r="AK9" s="7">
        <f t="shared" si="18"/>
        <v>44.603112488618315</v>
      </c>
      <c r="AM9" s="92">
        <f t="shared" si="2"/>
        <v>24.966420489378375</v>
      </c>
      <c r="AN9" s="89" t="e">
        <f t="shared" si="3"/>
        <v>#NUM!</v>
      </c>
    </row>
    <row r="10" spans="1:40" x14ac:dyDescent="0.3">
      <c r="A10" s="1">
        <f t="shared" si="12"/>
        <v>-0.86181412476175634</v>
      </c>
      <c r="B10">
        <v>0.55000000000000004</v>
      </c>
      <c r="C10">
        <v>20</v>
      </c>
      <c r="D10">
        <v>0.2</v>
      </c>
      <c r="E10">
        <v>60</v>
      </c>
      <c r="K10" s="1" t="s">
        <v>3</v>
      </c>
      <c r="L10" s="6">
        <v>0.24100000000000002</v>
      </c>
      <c r="M10" s="1" t="s">
        <v>5</v>
      </c>
      <c r="N10" s="101">
        <f>0.255*(1+0.83^N9)</f>
        <v>0.38377350574709118</v>
      </c>
      <c r="O10" s="102">
        <f>IF(V9&gt;0,V9,0.255*(1+0.83^N9))</f>
        <v>0.38377350574709118</v>
      </c>
      <c r="Y10" s="7">
        <v>1.6454515405018406</v>
      </c>
      <c r="Z10" s="7">
        <v>100.72261789220805</v>
      </c>
      <c r="AB10" s="7">
        <f t="shared" si="13"/>
        <v>0</v>
      </c>
      <c r="AC10" s="7" t="s">
        <v>21</v>
      </c>
      <c r="AD10" s="7" t="str">
        <f t="shared" si="11"/>
        <v xml:space="preserve"> </v>
      </c>
      <c r="AE10" s="7" t="str">
        <f t="shared" si="14"/>
        <v xml:space="preserve"> </v>
      </c>
      <c r="AF10" s="7" t="str">
        <f t="shared" si="15"/>
        <v xml:space="preserve"> </v>
      </c>
      <c r="AH10" s="7" t="s">
        <v>21</v>
      </c>
      <c r="AI10" s="7">
        <f t="shared" si="16"/>
        <v>0.10326466562081722</v>
      </c>
      <c r="AJ10" s="7">
        <f t="shared" si="17"/>
        <v>1.0326466562081721E-3</v>
      </c>
      <c r="AK10" s="7">
        <f t="shared" si="18"/>
        <v>89.220671096386084</v>
      </c>
      <c r="AM10" s="92">
        <f t="shared" si="2"/>
        <v>24.966420489378375</v>
      </c>
      <c r="AN10" s="89" t="e">
        <f t="shared" si="3"/>
        <v>#NUM!</v>
      </c>
    </row>
    <row r="11" spans="1:40" ht="16.2" x14ac:dyDescent="0.3">
      <c r="A11" s="1">
        <f t="shared" si="12"/>
        <v>-1.2505486303822491</v>
      </c>
      <c r="B11">
        <v>0.42</v>
      </c>
      <c r="C11">
        <v>20</v>
      </c>
      <c r="D11">
        <v>0.2</v>
      </c>
      <c r="E11">
        <v>40</v>
      </c>
      <c r="K11" s="1" t="s">
        <v>4</v>
      </c>
      <c r="L11" s="6">
        <v>0.28000000000000003</v>
      </c>
      <c r="M11" s="1" t="s">
        <v>31</v>
      </c>
      <c r="N11" s="5">
        <v>980</v>
      </c>
      <c r="Y11" s="7">
        <v>1.6101598632345404</v>
      </c>
      <c r="Z11" s="7">
        <v>100.44118741751555</v>
      </c>
      <c r="AB11" s="7">
        <f t="shared" si="13"/>
        <v>1</v>
      </c>
      <c r="AC11" s="7" t="s">
        <v>22</v>
      </c>
      <c r="AD11" s="7">
        <f t="shared" si="11"/>
        <v>5.6403675932494818E-2</v>
      </c>
      <c r="AE11" s="7">
        <f t="shared" si="14"/>
        <v>5.6403675932494815E-4</v>
      </c>
      <c r="AF11" s="7">
        <f t="shared" si="15"/>
        <v>48.732776005675518</v>
      </c>
      <c r="AH11" s="7" t="s">
        <v>22</v>
      </c>
      <c r="AI11" s="7" t="str">
        <f t="shared" si="16"/>
        <v xml:space="preserve"> </v>
      </c>
      <c r="AJ11" s="7" t="str">
        <f t="shared" si="17"/>
        <v xml:space="preserve"> </v>
      </c>
      <c r="AK11" s="7" t="str">
        <f t="shared" si="18"/>
        <v xml:space="preserve"> </v>
      </c>
      <c r="AM11" s="92">
        <f t="shared" si="2"/>
        <v>24.966420489378375</v>
      </c>
      <c r="AN11" s="89" t="e">
        <f t="shared" si="3"/>
        <v>#NUM!</v>
      </c>
    </row>
    <row r="12" spans="1:40" ht="16.2" x14ac:dyDescent="0.3">
      <c r="A12" s="1">
        <f t="shared" si="12"/>
        <v>-1.8350483465657719</v>
      </c>
      <c r="B12">
        <v>0.28000000000000003</v>
      </c>
      <c r="C12">
        <v>20</v>
      </c>
      <c r="D12">
        <v>0.2</v>
      </c>
      <c r="E12">
        <v>20</v>
      </c>
      <c r="K12" s="1" t="s">
        <v>39</v>
      </c>
      <c r="L12" s="6">
        <v>0.48499999999999999</v>
      </c>
      <c r="M12" s="1" t="s">
        <v>32</v>
      </c>
      <c r="N12" s="17">
        <v>0.99813600000000002</v>
      </c>
      <c r="Y12" s="7">
        <v>1.5756251225610456</v>
      </c>
      <c r="Z12" s="7">
        <v>100.10733113332977</v>
      </c>
      <c r="AB12" s="7">
        <f t="shared" si="13"/>
        <v>1</v>
      </c>
      <c r="AC12" s="7" t="s">
        <v>23</v>
      </c>
      <c r="AD12" s="7">
        <f t="shared" si="11"/>
        <v>6.6457521399872599E-2</v>
      </c>
      <c r="AE12" s="7">
        <f t="shared" si="14"/>
        <v>6.6457521399872601E-4</v>
      </c>
      <c r="AF12" s="7">
        <f t="shared" si="15"/>
        <v>57.419298489489933</v>
      </c>
      <c r="AH12" s="7" t="s">
        <v>23</v>
      </c>
      <c r="AI12" s="7" t="str">
        <f t="shared" si="16"/>
        <v xml:space="preserve"> </v>
      </c>
      <c r="AJ12" s="7" t="str">
        <f t="shared" si="17"/>
        <v xml:space="preserve"> </v>
      </c>
      <c r="AK12" s="7" t="str">
        <f t="shared" si="18"/>
        <v xml:space="preserve"> </v>
      </c>
      <c r="AM12" s="92">
        <f t="shared" si="2"/>
        <v>24.966420489378375</v>
      </c>
      <c r="AN12" s="89" t="e">
        <f t="shared" si="3"/>
        <v>#NUM!</v>
      </c>
    </row>
    <row r="13" spans="1:40" x14ac:dyDescent="0.3">
      <c r="A13" s="1">
        <f t="shared" si="12"/>
        <v>-2.7348002838164773</v>
      </c>
      <c r="B13">
        <v>0.15</v>
      </c>
      <c r="C13">
        <v>10</v>
      </c>
      <c r="D13">
        <v>0.1</v>
      </c>
      <c r="E13">
        <v>10</v>
      </c>
      <c r="K13" s="1" t="s">
        <v>2</v>
      </c>
      <c r="L13" s="6">
        <v>0.55000000000000004</v>
      </c>
      <c r="M13" s="1" t="s">
        <v>33</v>
      </c>
      <c r="N13" s="17">
        <v>9.8479999999999991E-3</v>
      </c>
      <c r="Y13" s="7">
        <v>1.5418310836902833</v>
      </c>
      <c r="Z13" s="7">
        <v>99.725466332704173</v>
      </c>
      <c r="AB13" s="7">
        <f t="shared" si="13"/>
        <v>1</v>
      </c>
      <c r="AC13" s="7" t="s">
        <v>13</v>
      </c>
      <c r="AD13" s="7">
        <f t="shared" si="11"/>
        <v>2.5513642444225246E-2</v>
      </c>
      <c r="AE13" s="7">
        <f t="shared" si="14"/>
        <v>2.5513642444225244E-4</v>
      </c>
      <c r="AF13" s="7">
        <f t="shared" si="15"/>
        <v>22.043787071810613</v>
      </c>
      <c r="AH13" s="7" t="s">
        <v>13</v>
      </c>
      <c r="AI13" s="7" t="str">
        <f t="shared" si="16"/>
        <v xml:space="preserve"> </v>
      </c>
      <c r="AJ13" s="7" t="str">
        <f t="shared" si="17"/>
        <v xml:space="preserve"> </v>
      </c>
      <c r="AK13" s="7" t="str">
        <f t="shared" si="18"/>
        <v xml:space="preserve"> </v>
      </c>
      <c r="AM13" s="92">
        <f t="shared" si="2"/>
        <v>24.966420489378375</v>
      </c>
      <c r="AN13" s="89" t="e">
        <f t="shared" si="3"/>
        <v>#NUM!</v>
      </c>
    </row>
    <row r="14" spans="1:40" ht="15.6" x14ac:dyDescent="0.35">
      <c r="A14" s="1">
        <f t="shared" si="12"/>
        <v>-4.470391703025502</v>
      </c>
      <c r="B14">
        <v>4.4999999999999998E-2</v>
      </c>
      <c r="C14">
        <v>10</v>
      </c>
      <c r="D14">
        <v>0.1</v>
      </c>
      <c r="E14">
        <v>0</v>
      </c>
      <c r="K14" s="1" t="s">
        <v>94</v>
      </c>
      <c r="L14" s="6">
        <v>0.44970904468378892</v>
      </c>
      <c r="M14" s="1" t="s">
        <v>30</v>
      </c>
      <c r="N14" s="18">
        <v>99327.099918765234</v>
      </c>
      <c r="Y14" s="7">
        <v>1.5087618600353019</v>
      </c>
      <c r="Z14" s="7">
        <v>99.299724697511039</v>
      </c>
      <c r="AB14" s="7">
        <f t="shared" si="13"/>
        <v>1</v>
      </c>
      <c r="AC14" s="7" t="s">
        <v>24</v>
      </c>
      <c r="AD14" s="7">
        <f t="shared" si="11"/>
        <v>1.3372744950630731E-2</v>
      </c>
      <c r="AE14" s="7">
        <f t="shared" si="14"/>
        <v>1.337274495063073E-4</v>
      </c>
      <c r="AF14" s="7">
        <f t="shared" si="15"/>
        <v>11.55405163734495</v>
      </c>
      <c r="AH14" s="7" t="s">
        <v>24</v>
      </c>
      <c r="AI14" s="7" t="str">
        <f t="shared" si="16"/>
        <v xml:space="preserve"> </v>
      </c>
      <c r="AJ14" s="7" t="str">
        <f t="shared" si="17"/>
        <v xml:space="preserve"> </v>
      </c>
      <c r="AK14" s="7" t="str">
        <f t="shared" si="18"/>
        <v xml:space="preserve"> </v>
      </c>
      <c r="AM14" s="92">
        <f t="shared" si="2"/>
        <v>24.966420489378375</v>
      </c>
      <c r="AN14" s="89" t="e">
        <f t="shared" si="3"/>
        <v>#NUM!</v>
      </c>
    </row>
    <row r="15" spans="1:40" x14ac:dyDescent="0.3">
      <c r="A15" s="1" t="str">
        <f t="shared" si="12"/>
        <v xml:space="preserve"> </v>
      </c>
      <c r="B15"/>
      <c r="C15"/>
      <c r="D15"/>
      <c r="E15"/>
      <c r="K15" s="1" t="s">
        <v>7</v>
      </c>
      <c r="L15" s="6">
        <v>0.34383499566902992</v>
      </c>
      <c r="M15" s="1" t="s">
        <v>59</v>
      </c>
      <c r="N15" s="6">
        <v>1.0530200000000001</v>
      </c>
      <c r="Y15" s="7">
        <v>1.4764019057449811</v>
      </c>
      <c r="Z15" s="7">
        <v>98.833969743997841</v>
      </c>
      <c r="AB15" s="7">
        <f t="shared" si="13"/>
        <v>0</v>
      </c>
      <c r="AC15" s="7" t="s">
        <v>25</v>
      </c>
      <c r="AD15" s="7" t="str">
        <f t="shared" si="11"/>
        <v xml:space="preserve"> </v>
      </c>
      <c r="AE15" s="7" t="str">
        <f t="shared" si="14"/>
        <v xml:space="preserve"> </v>
      </c>
      <c r="AF15" s="7" t="str">
        <f t="shared" si="15"/>
        <v xml:space="preserve"> </v>
      </c>
      <c r="AH15" s="7" t="s">
        <v>25</v>
      </c>
      <c r="AI15" s="7">
        <f t="shared" si="16"/>
        <v>0</v>
      </c>
      <c r="AJ15" s="7">
        <f t="shared" si="17"/>
        <v>0</v>
      </c>
      <c r="AK15" s="7">
        <f t="shared" si="18"/>
        <v>0</v>
      </c>
      <c r="AM15" s="92">
        <f t="shared" si="2"/>
        <v>24.966420489378375</v>
      </c>
      <c r="AN15" s="89" t="e">
        <f t="shared" si="3"/>
        <v>#NUM!</v>
      </c>
    </row>
    <row r="16" spans="1:40" ht="16.2" x14ac:dyDescent="0.35">
      <c r="A16" s="1" t="str">
        <f t="shared" si="12"/>
        <v xml:space="preserve"> </v>
      </c>
      <c r="B16"/>
      <c r="C16"/>
      <c r="D16"/>
      <c r="E16"/>
      <c r="K16" s="1" t="s">
        <v>8</v>
      </c>
      <c r="L16" s="6">
        <v>0.29008871223808247</v>
      </c>
      <c r="M16" s="1" t="s">
        <v>99</v>
      </c>
      <c r="N16" s="6">
        <v>-3.3584655152414449</v>
      </c>
      <c r="Y16" s="7">
        <v>1.4447360083959242</v>
      </c>
      <c r="Z16" s="7">
        <v>98.331813211027097</v>
      </c>
      <c r="AB16" s="7">
        <f t="shared" si="13"/>
        <v>0</v>
      </c>
      <c r="AC16" s="7" t="s">
        <v>79</v>
      </c>
      <c r="AD16" s="7" t="str">
        <f t="shared" si="11"/>
        <v xml:space="preserve"> </v>
      </c>
      <c r="AE16" s="7" t="str">
        <f t="shared" si="14"/>
        <v xml:space="preserve"> </v>
      </c>
      <c r="AF16" s="7" t="str">
        <f t="shared" si="15"/>
        <v xml:space="preserve"> </v>
      </c>
      <c r="AH16" s="7" t="s">
        <v>79</v>
      </c>
      <c r="AI16" s="7">
        <f t="shared" si="16"/>
        <v>0</v>
      </c>
      <c r="AJ16" s="7">
        <f t="shared" si="17"/>
        <v>0</v>
      </c>
      <c r="AK16" s="7">
        <f t="shared" si="18"/>
        <v>0</v>
      </c>
      <c r="AM16" s="92">
        <f t="shared" si="2"/>
        <v>24.966420489378375</v>
      </c>
      <c r="AN16" s="89" t="e">
        <f t="shared" si="3"/>
        <v>#NUM!</v>
      </c>
    </row>
    <row r="17" spans="1:40" ht="16.2" x14ac:dyDescent="0.35">
      <c r="A17" s="1" t="str">
        <f t="shared" ref="A17:A71" si="19">IF(ISBLANK(B17)," ",3.3193*LOG(B17))</f>
        <v xml:space="preserve"> </v>
      </c>
      <c r="B17"/>
      <c r="C17"/>
      <c r="D17"/>
      <c r="E17"/>
      <c r="K17" s="1" t="s">
        <v>11</v>
      </c>
      <c r="L17" s="6">
        <v>0.30734018950367153</v>
      </c>
      <c r="M17" s="1" t="s">
        <v>98</v>
      </c>
      <c r="N17" s="6">
        <v>-2.1329016020949574</v>
      </c>
      <c r="Y17" s="7">
        <v>1.4137492818410928</v>
      </c>
      <c r="Z17" s="7">
        <v>97.796630455436159</v>
      </c>
      <c r="AB17" s="7">
        <f t="shared" si="4"/>
        <v>0</v>
      </c>
      <c r="AC17" s="7" t="s">
        <v>80</v>
      </c>
      <c r="AD17" s="7" t="str">
        <f t="shared" ref="AD17:AF18" si="20">IF($AB17&gt;0,$AB17*H33," ")</f>
        <v xml:space="preserve"> </v>
      </c>
      <c r="AE17" s="7" t="str">
        <f t="shared" si="20"/>
        <v xml:space="preserve"> </v>
      </c>
      <c r="AF17" s="7" t="str">
        <f t="shared" si="20"/>
        <v xml:space="preserve"> </v>
      </c>
      <c r="AH17" s="7" t="s">
        <v>80</v>
      </c>
      <c r="AI17" s="7">
        <f t="shared" si="16"/>
        <v>0</v>
      </c>
      <c r="AJ17" s="7">
        <f t="shared" si="17"/>
        <v>0</v>
      </c>
      <c r="AK17" s="7">
        <f t="shared" si="18"/>
        <v>0</v>
      </c>
      <c r="AM17" s="92">
        <f t="shared" si="2"/>
        <v>24.966420489378375</v>
      </c>
      <c r="AN17" s="89" t="e">
        <f t="shared" si="3"/>
        <v>#NUM!</v>
      </c>
    </row>
    <row r="18" spans="1:40" ht="16.2" x14ac:dyDescent="0.35">
      <c r="A18" s="1" t="str">
        <f t="shared" si="19"/>
        <v xml:space="preserve"> </v>
      </c>
      <c r="B18"/>
      <c r="C18"/>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20"/>
        <v>0</v>
      </c>
      <c r="AE18" s="7">
        <f t="shared" si="20"/>
        <v>0</v>
      </c>
      <c r="AF18" s="7">
        <f t="shared" si="20"/>
        <v>0</v>
      </c>
      <c r="AM18" s="92">
        <f t="shared" si="2"/>
        <v>24.966420489378375</v>
      </c>
      <c r="AN18" s="89" t="e">
        <f t="shared" si="3"/>
        <v>#NUM!</v>
      </c>
    </row>
    <row r="19" spans="1:40" ht="16.2" x14ac:dyDescent="0.35">
      <c r="A19" s="1" t="str">
        <f t="shared" si="19"/>
        <v xml:space="preserve"> </v>
      </c>
      <c r="B19"/>
      <c r="C19"/>
      <c r="D19"/>
      <c r="E19"/>
      <c r="F19" s="87" t="s">
        <v>105</v>
      </c>
      <c r="G19" s="13" t="s">
        <v>15</v>
      </c>
      <c r="H19" s="19">
        <v>3.0006144042093508E-2</v>
      </c>
      <c r="I19" s="15">
        <f>H19/100</f>
        <v>3.0006144042093509E-4</v>
      </c>
      <c r="J19" s="71">
        <f>H19/100*24*60*60</f>
        <v>25.925308452368792</v>
      </c>
      <c r="K19" s="1" t="s">
        <v>40</v>
      </c>
      <c r="L19" s="14" t="str">
        <f>C5</f>
        <v>Mass Sample (g):</v>
      </c>
      <c r="M19" s="1" t="s">
        <v>96</v>
      </c>
      <c r="N19" s="6">
        <v>7.8610104909327475E-2</v>
      </c>
      <c r="Y19" s="7">
        <v>1.3537553860699494</v>
      </c>
      <c r="Z19" s="7">
        <v>96.639591695734921</v>
      </c>
      <c r="AC19" s="7" t="s">
        <v>102</v>
      </c>
      <c r="AD19" s="7" t="e">
        <f t="shared" ref="AD19:AE19" si="21">GEOMEAN(AD3:AD18)</f>
        <v>#NUM!</v>
      </c>
      <c r="AE19" s="7" t="e">
        <f t="shared" si="21"/>
        <v>#NUM!</v>
      </c>
      <c r="AF19" s="7" t="e">
        <f>GEOMEAN(AF3:AF18)</f>
        <v>#NUM!</v>
      </c>
      <c r="AM19" s="93"/>
    </row>
    <row r="20" spans="1:40" ht="16.8" x14ac:dyDescent="0.35">
      <c r="A20" s="1" t="str">
        <f t="shared" si="19"/>
        <v xml:space="preserve"> </v>
      </c>
      <c r="B20"/>
      <c r="C20"/>
      <c r="D20"/>
      <c r="E20"/>
      <c r="F20" s="88"/>
      <c r="G20" s="1" t="s">
        <v>103</v>
      </c>
      <c r="H20" s="16">
        <f>L9^2</f>
        <v>2.2499999999999999E-2</v>
      </c>
      <c r="I20" s="16">
        <f t="shared" ref="I20:I32" si="22">H20/100</f>
        <v>2.2499999999999999E-4</v>
      </c>
      <c r="J20" s="72">
        <f>H20/100*24*60*60</f>
        <v>19.440000000000001</v>
      </c>
      <c r="M20" s="1" t="s">
        <v>95</v>
      </c>
      <c r="N20" s="6">
        <v>0.76977438525807729</v>
      </c>
      <c r="Y20" s="7">
        <v>1.3247200137067627</v>
      </c>
      <c r="Z20" s="7">
        <v>96.023430336905548</v>
      </c>
      <c r="AC20" s="7" t="s">
        <v>104</v>
      </c>
      <c r="AD20" s="7">
        <f t="shared" ref="AD20:AE20" si="23">AVERAGE(AD3:AD18)</f>
        <v>2.8896320010854602E-2</v>
      </c>
      <c r="AE20" s="7">
        <f t="shared" si="23"/>
        <v>2.8896320010854604E-4</v>
      </c>
      <c r="AF20" s="7">
        <f>AVERAGE(AF3:AF18)</f>
        <v>24.966420489378375</v>
      </c>
      <c r="AM20" s="93"/>
    </row>
    <row r="21" spans="1:40" ht="16.2" x14ac:dyDescent="0.35">
      <c r="A21" s="1" t="str">
        <f t="shared" ref="A21:A25" si="24">IF(ISBLANK(B21)," ",3.3193*LOG(B21))</f>
        <v xml:space="preserve"> </v>
      </c>
      <c r="B21"/>
      <c r="C21"/>
      <c r="D21"/>
      <c r="E21"/>
      <c r="F21" s="87" t="s">
        <v>105</v>
      </c>
      <c r="G21" s="1" t="s">
        <v>16</v>
      </c>
      <c r="H21" s="19">
        <v>9.5963209315535949E-3</v>
      </c>
      <c r="I21" s="16">
        <f t="shared" si="22"/>
        <v>9.5963209315535949E-5</v>
      </c>
      <c r="J21" s="72">
        <f>H21/100*24*60*60</f>
        <v>8.2912212848623064</v>
      </c>
      <c r="M21" s="69" t="s">
        <v>100</v>
      </c>
      <c r="N21" s="14">
        <f>(N19-N17)/4+(Input!N20-N16)/6.6</f>
        <v>1.1783688207661502</v>
      </c>
      <c r="Y21" s="7">
        <v>1.2963073925857458</v>
      </c>
      <c r="Z21" s="7">
        <v>95.385656803613529</v>
      </c>
      <c r="AM21" s="93"/>
    </row>
    <row r="22" spans="1:40" x14ac:dyDescent="0.3">
      <c r="A22" s="1" t="str">
        <f t="shared" si="24"/>
        <v xml:space="preserve"> </v>
      </c>
      <c r="B22"/>
      <c r="C22"/>
      <c r="D22"/>
      <c r="E22"/>
      <c r="F22" s="87"/>
      <c r="G22" s="1" t="s">
        <v>17</v>
      </c>
      <c r="H22" s="19">
        <v>1.6695337658127831E-2</v>
      </c>
      <c r="I22" s="16">
        <f t="shared" si="22"/>
        <v>1.669533765812783E-4</v>
      </c>
      <c r="J22" s="72">
        <f t="shared" ref="J22:J32" si="25">H22/100*24*60*60</f>
        <v>14.424771736622445</v>
      </c>
      <c r="K22" s="2"/>
      <c r="L22" s="1" t="s">
        <v>41</v>
      </c>
      <c r="M22" s="1"/>
      <c r="N22" s="1" t="s">
        <v>42</v>
      </c>
      <c r="Y22" s="7">
        <v>1.2685041659259082</v>
      </c>
      <c r="Z22" s="7">
        <v>94.728664754048879</v>
      </c>
      <c r="AM22" s="93"/>
    </row>
    <row r="23" spans="1:40" ht="12.75" customHeight="1" x14ac:dyDescent="0.3">
      <c r="A23" s="1" t="str">
        <f t="shared" si="24"/>
        <v xml:space="preserve"> </v>
      </c>
      <c r="B23"/>
      <c r="C23"/>
      <c r="D23"/>
      <c r="E23"/>
      <c r="F23" s="87" t="s">
        <v>105</v>
      </c>
      <c r="G23" s="1" t="s">
        <v>18</v>
      </c>
      <c r="H23" s="19">
        <v>2.4807909969877112E-2</v>
      </c>
      <c r="I23" s="16">
        <f t="shared" si="22"/>
        <v>2.4807909969877111E-4</v>
      </c>
      <c r="J23" s="72">
        <f t="shared" si="25"/>
        <v>21.43403421397382</v>
      </c>
      <c r="K23" s="2"/>
      <c r="L23" s="13" t="s">
        <v>43</v>
      </c>
      <c r="M23" s="13" t="s">
        <v>81</v>
      </c>
      <c r="N23" s="3"/>
      <c r="Y23" s="7">
        <v>1.2412972634227635</v>
      </c>
      <c r="Z23" s="7">
        <v>94.054686125392692</v>
      </c>
      <c r="AM23" s="93"/>
    </row>
    <row r="24" spans="1:40" x14ac:dyDescent="0.3">
      <c r="A24" s="1" t="str">
        <f t="shared" si="24"/>
        <v xml:space="preserve"> </v>
      </c>
      <c r="B24"/>
      <c r="C24"/>
      <c r="D24"/>
      <c r="E24"/>
      <c r="F24" s="87" t="s">
        <v>105</v>
      </c>
      <c r="G24" s="1" t="s">
        <v>19</v>
      </c>
      <c r="H24" s="19">
        <v>3.3908920426943837E-2</v>
      </c>
      <c r="I24" s="16">
        <f t="shared" si="22"/>
        <v>3.3908920426943838E-4</v>
      </c>
      <c r="J24" s="72">
        <f t="shared" si="25"/>
        <v>29.297307248879473</v>
      </c>
      <c r="K24" s="2"/>
      <c r="L24" s="8" t="s">
        <v>46</v>
      </c>
      <c r="M24" s="1" t="s">
        <v>82</v>
      </c>
      <c r="N24" s="3"/>
      <c r="Y24" s="7">
        <v>1.2146738951039746</v>
      </c>
      <c r="Z24" s="7">
        <v>93.365801079768104</v>
      </c>
      <c r="AM24" s="93"/>
    </row>
    <row r="25" spans="1:40" x14ac:dyDescent="0.3">
      <c r="A25" s="1" t="str">
        <f t="shared" si="24"/>
        <v xml:space="preserve"> </v>
      </c>
      <c r="B25"/>
      <c r="C25"/>
      <c r="D25"/>
      <c r="E25"/>
      <c r="F25" s="88"/>
      <c r="G25" s="1" t="s">
        <v>20</v>
      </c>
      <c r="H25" s="19">
        <v>5.162397278775268E-2</v>
      </c>
      <c r="I25" s="16">
        <f t="shared" si="22"/>
        <v>5.1623972787752685E-4</v>
      </c>
      <c r="J25" s="72">
        <f t="shared" si="25"/>
        <v>44.603112488618315</v>
      </c>
      <c r="K25" s="2"/>
      <c r="L25" s="9" t="s">
        <v>47</v>
      </c>
      <c r="M25" s="1" t="s">
        <v>83</v>
      </c>
      <c r="N25" s="6"/>
      <c r="Y25" s="7">
        <v>1.188621545316785</v>
      </c>
      <c r="Z25" s="7">
        <v>92.663947349072913</v>
      </c>
      <c r="AM25" s="93"/>
    </row>
    <row r="26" spans="1:40" x14ac:dyDescent="0.3">
      <c r="A26" s="1" t="str">
        <f t="shared" si="19"/>
        <v xml:space="preserve"> </v>
      </c>
      <c r="B26"/>
      <c r="C26"/>
      <c r="D26"/>
      <c r="E26"/>
      <c r="F26" s="87"/>
      <c r="G26" s="1" t="s">
        <v>21</v>
      </c>
      <c r="H26" s="19">
        <v>0.10326466562081722</v>
      </c>
      <c r="I26" s="16">
        <f t="shared" si="22"/>
        <v>1.0326466562081721E-3</v>
      </c>
      <c r="J26" s="72">
        <f t="shared" si="25"/>
        <v>89.220671096386084</v>
      </c>
      <c r="K26" s="2"/>
      <c r="L26" s="8" t="s">
        <v>48</v>
      </c>
      <c r="M26" s="1" t="s">
        <v>84</v>
      </c>
      <c r="N26" s="6">
        <v>0</v>
      </c>
      <c r="Y26" s="7">
        <v>1.1631279668444066</v>
      </c>
      <c r="Z26" s="7">
        <v>91.950929015154387</v>
      </c>
      <c r="AM26" s="93"/>
    </row>
    <row r="27" spans="1:40" x14ac:dyDescent="0.3">
      <c r="A27" s="1" t="str">
        <f t="shared" si="19"/>
        <v xml:space="preserve"> </v>
      </c>
      <c r="B27"/>
      <c r="C27"/>
      <c r="D27"/>
      <c r="E27"/>
      <c r="F27" s="87" t="s">
        <v>105</v>
      </c>
      <c r="G27" s="1" t="s">
        <v>22</v>
      </c>
      <c r="H27" s="19">
        <v>5.6403675932494818E-2</v>
      </c>
      <c r="I27" s="16">
        <f t="shared" si="22"/>
        <v>5.6403675932494815E-4</v>
      </c>
      <c r="J27" s="72">
        <f t="shared" si="25"/>
        <v>48.732776005675518</v>
      </c>
      <c r="K27" s="2"/>
      <c r="L27" s="8" t="s">
        <v>49</v>
      </c>
      <c r="M27" s="1" t="s">
        <v>85</v>
      </c>
      <c r="N27" s="6">
        <v>40</v>
      </c>
      <c r="Y27" s="7">
        <v>1.1381811751485997</v>
      </c>
      <c r="Z27" s="7">
        <v>91.228424759557043</v>
      </c>
      <c r="AM27" s="93"/>
    </row>
    <row r="28" spans="1:40" x14ac:dyDescent="0.3">
      <c r="A28" s="1" t="str">
        <f t="shared" si="19"/>
        <v xml:space="preserve"> </v>
      </c>
      <c r="B28"/>
      <c r="C28"/>
      <c r="D28"/>
      <c r="E28"/>
      <c r="F28" s="87" t="s">
        <v>105</v>
      </c>
      <c r="G28" s="1" t="s">
        <v>23</v>
      </c>
      <c r="H28" s="19">
        <v>6.6457521399872599E-2</v>
      </c>
      <c r="I28" s="16">
        <f t="shared" si="22"/>
        <v>6.6457521399872601E-4</v>
      </c>
      <c r="J28" s="72">
        <f t="shared" si="25"/>
        <v>57.419298489489933</v>
      </c>
      <c r="K28" s="2"/>
      <c r="L28" s="8" t="s">
        <v>50</v>
      </c>
      <c r="M28" s="1" t="s">
        <v>86</v>
      </c>
      <c r="N28" s="6">
        <v>40</v>
      </c>
      <c r="Y28" s="7">
        <v>1.1137694427357387</v>
      </c>
      <c r="Z28" s="7">
        <v>90.49799561498169</v>
      </c>
      <c r="AM28" s="93"/>
    </row>
    <row r="29" spans="1:40" x14ac:dyDescent="0.3">
      <c r="A29" s="1" t="str">
        <f t="shared" si="19"/>
        <v xml:space="preserve"> </v>
      </c>
      <c r="B29"/>
      <c r="C29"/>
      <c r="D29"/>
      <c r="E29"/>
      <c r="F29" s="87" t="s">
        <v>105</v>
      </c>
      <c r="G29" s="1" t="s">
        <v>13</v>
      </c>
      <c r="H29" s="19">
        <v>2.5513642444225246E-2</v>
      </c>
      <c r="I29" s="16">
        <f t="shared" si="22"/>
        <v>2.5513642444225244E-4</v>
      </c>
      <c r="J29" s="72">
        <f t="shared" si="25"/>
        <v>22.043787071810613</v>
      </c>
      <c r="K29" s="2"/>
      <c r="L29" s="8" t="s">
        <v>51</v>
      </c>
      <c r="M29" s="1" t="s">
        <v>87</v>
      </c>
      <c r="N29" s="6">
        <v>10</v>
      </c>
      <c r="Y29" s="7">
        <v>1.0898812936437134</v>
      </c>
      <c r="Z29" s="7">
        <v>89.761092248630135</v>
      </c>
      <c r="AM29" s="93"/>
    </row>
    <row r="30" spans="1:40" x14ac:dyDescent="0.3">
      <c r="A30" s="1" t="str">
        <f t="shared" si="19"/>
        <v xml:space="preserve"> </v>
      </c>
      <c r="B30"/>
      <c r="C30"/>
      <c r="D30"/>
      <c r="E30"/>
      <c r="F30" s="87" t="s">
        <v>105</v>
      </c>
      <c r="G30" s="1" t="s">
        <v>24</v>
      </c>
      <c r="H30" s="19">
        <v>1.3372744950630731E-2</v>
      </c>
      <c r="I30" s="16">
        <f t="shared" si="22"/>
        <v>1.337274495063073E-4</v>
      </c>
      <c r="J30" s="72">
        <f t="shared" si="25"/>
        <v>11.55405163734495</v>
      </c>
      <c r="K30" s="2"/>
      <c r="L30" s="8" t="s">
        <v>52</v>
      </c>
      <c r="M30" s="1" t="s">
        <v>88</v>
      </c>
      <c r="N30" s="3">
        <v>10</v>
      </c>
      <c r="Y30" s="7">
        <v>1.0665054980470769</v>
      </c>
      <c r="Z30" s="7">
        <v>89.019061805768018</v>
      </c>
      <c r="AM30" s="93"/>
    </row>
    <row r="31" spans="1:40" x14ac:dyDescent="0.3">
      <c r="A31" s="1" t="str">
        <f t="shared" si="19"/>
        <v xml:space="preserve"> </v>
      </c>
      <c r="B31"/>
      <c r="C31"/>
      <c r="D31"/>
      <c r="E31"/>
      <c r="F31" s="87"/>
      <c r="G31" s="1" t="s">
        <v>25</v>
      </c>
      <c r="H31" s="19"/>
      <c r="I31" s="16">
        <f t="shared" si="22"/>
        <v>0</v>
      </c>
      <c r="J31" s="72">
        <f t="shared" si="25"/>
        <v>0</v>
      </c>
      <c r="K31" s="2"/>
      <c r="L31" s="8" t="s">
        <v>53</v>
      </c>
      <c r="M31" s="1" t="s">
        <v>89</v>
      </c>
      <c r="N31" s="3"/>
      <c r="Y31" s="7">
        <v>1.043631066977901</v>
      </c>
      <c r="Z31" s="7">
        <v>88.27315434010832</v>
      </c>
      <c r="AM31" s="93"/>
    </row>
    <row r="32" spans="1:40" x14ac:dyDescent="0.3">
      <c r="A32" s="1" t="str">
        <f t="shared" si="19"/>
        <v xml:space="preserve"> </v>
      </c>
      <c r="B32"/>
      <c r="C32"/>
      <c r="D32"/>
      <c r="E32"/>
      <c r="F32" s="87"/>
      <c r="G32" s="1" t="s">
        <v>79</v>
      </c>
      <c r="H32" s="19"/>
      <c r="I32" s="16">
        <f t="shared" si="22"/>
        <v>0</v>
      </c>
      <c r="J32" s="72">
        <f t="shared" si="25"/>
        <v>0</v>
      </c>
      <c r="K32" s="2"/>
      <c r="L32" s="8" t="s">
        <v>54</v>
      </c>
      <c r="M32" s="1" t="s">
        <v>44</v>
      </c>
      <c r="N32" s="3"/>
      <c r="Y32" s="7">
        <v>1.0212472471598593</v>
      </c>
      <c r="Z32" s="7">
        <v>87.524528855996152</v>
      </c>
    </row>
    <row r="33" spans="1:26" x14ac:dyDescent="0.3">
      <c r="A33" s="1" t="str">
        <f t="shared" si="19"/>
        <v xml:space="preserve"> </v>
      </c>
      <c r="B33"/>
      <c r="C33"/>
      <c r="D33"/>
      <c r="E33"/>
      <c r="F33" s="87"/>
      <c r="G33" s="1" t="s">
        <v>80</v>
      </c>
      <c r="H33" s="19"/>
      <c r="I33" s="16">
        <f>H33/100</f>
        <v>0</v>
      </c>
      <c r="J33" s="72">
        <f>H33/100*24*60*60</f>
        <v>0</v>
      </c>
      <c r="L33" s="1" t="s">
        <v>55</v>
      </c>
      <c r="M33" s="1" t="s">
        <v>45</v>
      </c>
      <c r="N33" s="3"/>
      <c r="Y33" s="7">
        <v>0.99934351595310955</v>
      </c>
      <c r="Z33" s="7">
        <v>86.774258985851816</v>
      </c>
    </row>
    <row r="34" spans="1:26" x14ac:dyDescent="0.3">
      <c r="A34" s="1" t="str">
        <f t="shared" si="19"/>
        <v xml:space="preserve"> </v>
      </c>
      <c r="B34"/>
      <c r="C34"/>
      <c r="D34"/>
      <c r="E34"/>
      <c r="F34" s="87" t="s">
        <v>105</v>
      </c>
      <c r="G34" s="1" t="s">
        <v>139</v>
      </c>
      <c r="H34" s="19"/>
      <c r="I34" s="16">
        <f>H34/100</f>
        <v>0</v>
      </c>
      <c r="J34" s="72">
        <f>H34/100*24*60*60</f>
        <v>0</v>
      </c>
      <c r="Y34" s="7">
        <v>0.97790957640759746</v>
      </c>
      <c r="Z34" s="7">
        <v>86.023338324900379</v>
      </c>
    </row>
    <row r="35" spans="1:26" x14ac:dyDescent="0.3">
      <c r="A35" s="1" t="str">
        <f t="shared" si="19"/>
        <v xml:space="preserve"> </v>
      </c>
      <c r="B35"/>
      <c r="C35"/>
      <c r="D35"/>
      <c r="E35"/>
      <c r="G35" s="90" t="s">
        <v>102</v>
      </c>
      <c r="H35" s="80" t="e">
        <f>AD19</f>
        <v>#NUM!</v>
      </c>
      <c r="I35" s="15" t="e">
        <f t="shared" ref="H35:J36" si="26">AE19</f>
        <v>#NUM!</v>
      </c>
      <c r="J35" s="91" t="e">
        <f t="shared" si="26"/>
        <v>#NUM!</v>
      </c>
      <c r="K35" s="85"/>
      <c r="Y35" s="7">
        <v>0.95693535242245753</v>
      </c>
      <c r="Z35" s="7">
        <v>85.272685443874494</v>
      </c>
    </row>
    <row r="36" spans="1:26" x14ac:dyDescent="0.3">
      <c r="A36" s="1" t="str">
        <f t="shared" si="19"/>
        <v xml:space="preserve"> </v>
      </c>
      <c r="B36"/>
      <c r="C36"/>
      <c r="D36"/>
      <c r="E36"/>
      <c r="G36" s="86" t="s">
        <v>104</v>
      </c>
      <c r="H36" s="80">
        <f t="shared" si="26"/>
        <v>2.8896320010854602E-2</v>
      </c>
      <c r="I36" s="80">
        <f t="shared" si="26"/>
        <v>2.8896320010854604E-4</v>
      </c>
      <c r="J36" s="91">
        <f t="shared" si="26"/>
        <v>24.966420489378375</v>
      </c>
      <c r="Y36" s="7">
        <v>0.9364109840092355</v>
      </c>
      <c r="Z36" s="7">
        <v>84.523148599117789</v>
      </c>
    </row>
    <row r="37" spans="1:26" x14ac:dyDescent="0.3">
      <c r="A37" s="1" t="str">
        <f t="shared" si="19"/>
        <v xml:space="preserve"> </v>
      </c>
      <c r="B37"/>
      <c r="C37"/>
      <c r="D37"/>
      <c r="E37"/>
      <c r="Y37" s="7">
        <v>0.91632682265670495</v>
      </c>
      <c r="Z37" s="7">
        <v>83.775510158335237</v>
      </c>
    </row>
    <row r="38" spans="1:26" x14ac:dyDescent="0.3">
      <c r="A38" s="1" t="str">
        <f t="shared" si="19"/>
        <v xml:space="preserve"> </v>
      </c>
      <c r="B38"/>
      <c r="C38"/>
      <c r="D38"/>
      <c r="E38"/>
      <c r="Y38" s="7">
        <v>0.89667342679509954</v>
      </c>
      <c r="Z38" s="7">
        <v>83.030490759126806</v>
      </c>
    </row>
    <row r="39" spans="1:26" x14ac:dyDescent="0.3">
      <c r="A39" s="1" t="str">
        <f t="shared" si="19"/>
        <v xml:space="preserve"> </v>
      </c>
      <c r="B39"/>
      <c r="C39"/>
      <c r="D39"/>
      <c r="E39"/>
      <c r="I39" s="103"/>
      <c r="Y39" s="7">
        <v>0.87744155735762863</v>
      </c>
      <c r="Z39" s="7">
        <v>82.288753216400536</v>
      </c>
    </row>
    <row r="40" spans="1:26" x14ac:dyDescent="0.3">
      <c r="A40" s="1" t="str">
        <f t="shared" si="19"/>
        <v xml:space="preserve"> </v>
      </c>
      <c r="B40"/>
      <c r="C40"/>
      <c r="D40"/>
      <c r="E40"/>
      <c r="Y40" s="7">
        <v>0.85862217343718916</v>
      </c>
      <c r="Z40" s="7">
        <v>81.550906193782765</v>
      </c>
    </row>
    <row r="41" spans="1:26" x14ac:dyDescent="0.3">
      <c r="A41" s="1" t="str">
        <f t="shared" si="19"/>
        <v xml:space="preserve"> </v>
      </c>
      <c r="B41"/>
      <c r="C41"/>
      <c r="D41"/>
      <c r="E41"/>
      <c r="Y41" s="7">
        <v>0.84020642803623291</v>
      </c>
      <c r="Z41" s="7">
        <v>80.81750765322704</v>
      </c>
    </row>
    <row r="42" spans="1:26" x14ac:dyDescent="0.3">
      <c r="A42" s="1" t="str">
        <f t="shared" si="19"/>
        <v xml:space="preserve"> </v>
      </c>
      <c r="B42" s="12"/>
      <c r="C42" s="12"/>
      <c r="D42" s="12"/>
      <c r="E42" s="12"/>
      <c r="Y42" s="7">
        <v>0.82218566390779046</v>
      </c>
      <c r="Z42" s="7">
        <v>80.089068096161142</v>
      </c>
    </row>
    <row r="43" spans="1:26" x14ac:dyDescent="0.3">
      <c r="A43" s="1" t="str">
        <f t="shared" si="19"/>
        <v xml:space="preserve"> </v>
      </c>
      <c r="B43" s="12"/>
      <c r="C43" s="12"/>
      <c r="D43" s="12"/>
      <c r="E43" s="12"/>
      <c r="Y43" s="7">
        <v>0.80455140948569726</v>
      </c>
      <c r="Z43" s="7">
        <v>79.368495576033368</v>
      </c>
    </row>
    <row r="44" spans="1:26" x14ac:dyDescent="0.3">
      <c r="A44" s="1" t="str">
        <f t="shared" si="19"/>
        <v xml:space="preserve"> </v>
      </c>
      <c r="B44" s="12"/>
      <c r="C44" s="12"/>
      <c r="D44" s="12"/>
      <c r="E44" s="12"/>
      <c r="Y44" s="7">
        <v>0.78729537490210755</v>
      </c>
      <c r="Z44" s="7">
        <v>78.651259602538346</v>
      </c>
    </row>
    <row r="45" spans="1:26" x14ac:dyDescent="0.3">
      <c r="A45" s="1" t="str">
        <f t="shared" si="19"/>
        <v xml:space="preserve"> </v>
      </c>
      <c r="B45" s="12"/>
      <c r="C45" s="12"/>
      <c r="D45" s="12"/>
      <c r="E45" s="12"/>
      <c r="Y45" s="7">
        <v>0.77040944809042566</v>
      </c>
      <c r="Z45" s="7">
        <v>77.924121343831828</v>
      </c>
    </row>
    <row r="46" spans="1:26" x14ac:dyDescent="0.3">
      <c r="A46" s="1" t="str">
        <f t="shared" si="19"/>
        <v xml:space="preserve"> </v>
      </c>
      <c r="B46" s="12"/>
      <c r="C46" s="12"/>
      <c r="D46" s="12"/>
      <c r="E46" s="12"/>
      <c r="Y46" s="7">
        <v>0.75388569097182112</v>
      </c>
      <c r="Z46" s="7">
        <v>77.175468985720102</v>
      </c>
    </row>
    <row r="47" spans="1:26" x14ac:dyDescent="0.3">
      <c r="A47" s="1" t="str">
        <f t="shared" si="19"/>
        <v xml:space="preserve"> </v>
      </c>
      <c r="B47" s="12"/>
      <c r="C47" s="12"/>
      <c r="D47" s="12"/>
      <c r="E47" s="12"/>
      <c r="Y47" s="7">
        <v>0.73771633572353545</v>
      </c>
      <c r="Z47" s="7">
        <v>76.395253724149015</v>
      </c>
    </row>
    <row r="48" spans="1:26" x14ac:dyDescent="0.3">
      <c r="A48" s="1" t="str">
        <f t="shared" si="19"/>
        <v xml:space="preserve"> </v>
      </c>
      <c r="B48" s="12"/>
      <c r="C48" s="12"/>
      <c r="D48" s="12"/>
      <c r="E48" s="12"/>
      <c r="Y48" s="7">
        <v>0.72189378112722691</v>
      </c>
      <c r="Z48" s="7">
        <v>75.574849335898463</v>
      </c>
    </row>
    <row r="49" spans="1:26" x14ac:dyDescent="0.3">
      <c r="A49" s="1" t="str">
        <f t="shared" si="19"/>
        <v xml:space="preserve"> </v>
      </c>
      <c r="B49" s="12"/>
      <c r="C49" s="12"/>
      <c r="D49" s="12"/>
      <c r="E49" s="12"/>
      <c r="Y49" s="7">
        <v>0.70641058899563547</v>
      </c>
      <c r="Z49" s="7">
        <v>74.706922518765651</v>
      </c>
    </row>
    <row r="50" spans="1:26" x14ac:dyDescent="0.3">
      <c r="A50" s="1" t="str">
        <f t="shared" si="19"/>
        <v xml:space="preserve"> </v>
      </c>
      <c r="B50" s="12"/>
      <c r="C50" s="12"/>
      <c r="D50" s="12"/>
      <c r="E50" s="12"/>
      <c r="Y50" s="7">
        <v>0.69125948067588883</v>
      </c>
      <c r="Z50" s="7">
        <v>73.785313238220851</v>
      </c>
    </row>
    <row r="51" spans="1:26" x14ac:dyDescent="0.3">
      <c r="A51" s="1" t="str">
        <f t="shared" si="19"/>
        <v xml:space="preserve"> </v>
      </c>
      <c r="B51" s="12"/>
      <c r="C51" s="12"/>
      <c r="D51" s="12"/>
      <c r="E51" s="12"/>
      <c r="Y51" s="7">
        <v>0.67643333362780578</v>
      </c>
      <c r="Z51" s="7">
        <v>72.804924369234229</v>
      </c>
    </row>
    <row r="52" spans="1:26" x14ac:dyDescent="0.3">
      <c r="A52" s="1" t="str">
        <f t="shared" si="19"/>
        <v xml:space="preserve"> </v>
      </c>
      <c r="B52" s="12"/>
      <c r="C52" s="12"/>
      <c r="D52" s="12"/>
      <c r="E52" s="12"/>
      <c r="Y52" s="7">
        <v>0.66192517807558826</v>
      </c>
      <c r="Z52" s="7">
        <v>71.761619970274936</v>
      </c>
    </row>
    <row r="53" spans="1:26" x14ac:dyDescent="0.3">
      <c r="A53" s="1" t="str">
        <f t="shared" si="19"/>
        <v xml:space="preserve"> </v>
      </c>
      <c r="B53" s="12"/>
      <c r="C53" s="12"/>
      <c r="D53" s="12"/>
      <c r="E53" s="12"/>
      <c r="Y53" s="7">
        <v>0.64772819373132784</v>
      </c>
      <c r="Z53" s="7">
        <v>70.652131571593415</v>
      </c>
    </row>
    <row r="54" spans="1:26" x14ac:dyDescent="0.3">
      <c r="A54" s="1" t="str">
        <f t="shared" si="19"/>
        <v xml:space="preserve"> </v>
      </c>
      <c r="B54" s="12"/>
      <c r="C54" s="12"/>
      <c r="D54" s="12"/>
      <c r="E54" s="12"/>
      <c r="Y54" s="7">
        <v>0.63383570658878607</v>
      </c>
      <c r="Z54" s="7">
        <v>69.473971902023024</v>
      </c>
    </row>
    <row r="55" spans="1:26" x14ac:dyDescent="0.3">
      <c r="A55" s="1" t="str">
        <f t="shared" si="19"/>
        <v xml:space="preserve"> </v>
      </c>
      <c r="B55" s="12"/>
      <c r="C55" s="12"/>
      <c r="D55" s="12"/>
      <c r="E55" s="12"/>
      <c r="Y55" s="7">
        <v>0.62024118578594289</v>
      </c>
      <c r="Z55" s="7">
        <v>68.225355517872117</v>
      </c>
    </row>
    <row r="56" spans="1:26" x14ac:dyDescent="0.3">
      <c r="A56" s="1" t="str">
        <f t="shared" si="19"/>
        <v xml:space="preserve"> </v>
      </c>
      <c r="B56" s="12"/>
      <c r="C56" s="12"/>
      <c r="D56" s="12"/>
      <c r="E56" s="12"/>
      <c r="Y56" s="7">
        <v>0.60693824053483625</v>
      </c>
      <c r="Z56" s="7">
        <v>66.905125834203517</v>
      </c>
    </row>
    <row r="57" spans="1:26" x14ac:dyDescent="0.3">
      <c r="A57" s="1" t="str">
        <f t="shared" si="19"/>
        <v xml:space="preserve"> </v>
      </c>
      <c r="B57" s="12"/>
      <c r="C57" s="12"/>
      <c r="D57" s="12"/>
      <c r="E57" s="12"/>
      <c r="Y57" s="7">
        <v>0.59392061711725097</v>
      </c>
      <c r="Z57" s="7">
        <v>65.512688093085018</v>
      </c>
    </row>
    <row r="58" spans="1:26" x14ac:dyDescent="0.3">
      <c r="A58" s="1" t="str">
        <f t="shared" si="19"/>
        <v xml:space="preserve"> </v>
      </c>
      <c r="B58" s="12"/>
      <c r="C58" s="12"/>
      <c r="D58" s="12"/>
      <c r="E58" s="12"/>
      <c r="Y58" s="7">
        <v>0.58118219594484433</v>
      </c>
      <c r="Z58" s="7">
        <v>64.047947835401388</v>
      </c>
    </row>
    <row r="59" spans="1:26" x14ac:dyDescent="0.3">
      <c r="A59" s="1" t="str">
        <f t="shared" si="19"/>
        <v xml:space="preserve"> </v>
      </c>
      <c r="B59" s="12"/>
      <c r="C59" s="12"/>
      <c r="D59" s="12"/>
      <c r="E59" s="12"/>
      <c r="Y59" s="7">
        <v>0.56871698868232556</v>
      </c>
      <c r="Z59" s="7">
        <v>62.511254472694418</v>
      </c>
    </row>
    <row r="60" spans="1:26" x14ac:dyDescent="0.3">
      <c r="A60" s="1" t="str">
        <f t="shared" si="19"/>
        <v xml:space="preserve"> </v>
      </c>
      <c r="B60" s="12"/>
      <c r="C60" s="12"/>
      <c r="D60" s="12"/>
      <c r="E60" s="12"/>
      <c r="Y60" s="7">
        <v>0.556519135432338</v>
      </c>
      <c r="Z60" s="7">
        <v>60.903349583379736</v>
      </c>
    </row>
    <row r="61" spans="1:26" x14ac:dyDescent="0.3">
      <c r="A61" s="1" t="str">
        <f t="shared" si="19"/>
        <v xml:space="preserve"> </v>
      </c>
      <c r="B61" s="12"/>
      <c r="C61" s="12"/>
      <c r="D61" s="12"/>
      <c r="E61" s="12"/>
      <c r="Y61" s="7">
        <v>0.54458290198071957</v>
      </c>
      <c r="Z61" s="7">
        <v>59.229326901591044</v>
      </c>
    </row>
    <row r="62" spans="1:26" x14ac:dyDescent="0.3">
      <c r="A62" s="1" t="str">
        <f t="shared" si="19"/>
        <v xml:space="preserve"> </v>
      </c>
      <c r="B62" s="12"/>
      <c r="C62" s="12"/>
      <c r="D62" s="12"/>
      <c r="E62" s="12"/>
      <c r="Y62" s="7">
        <v>0.53290267710084749</v>
      </c>
      <c r="Z62" s="7">
        <v>57.523861163447236</v>
      </c>
    </row>
    <row r="63" spans="1:26" x14ac:dyDescent="0.3">
      <c r="A63" s="1" t="str">
        <f t="shared" si="19"/>
        <v xml:space="preserve"> </v>
      </c>
      <c r="B63" s="12"/>
      <c r="C63" s="12"/>
      <c r="D63" s="12"/>
      <c r="E63" s="12"/>
      <c r="Y63" s="7">
        <v>0.52147296991579872</v>
      </c>
      <c r="Z63" s="7">
        <v>55.805517535734936</v>
      </c>
    </row>
    <row r="64" spans="1:26" x14ac:dyDescent="0.3">
      <c r="A64" s="1" t="str">
        <f t="shared" si="19"/>
        <v xml:space="preserve"> </v>
      </c>
      <c r="B64" s="12"/>
      <c r="C64" s="12"/>
      <c r="D64" s="12"/>
      <c r="E64" s="12"/>
      <c r="Y64" s="7">
        <v>0.51028840731708736</v>
      </c>
      <c r="Z64" s="7">
        <v>54.086364535002026</v>
      </c>
    </row>
    <row r="65" spans="1:26" x14ac:dyDescent="0.3">
      <c r="A65" s="1" t="str">
        <f t="shared" si="19"/>
        <v xml:space="preserve"> </v>
      </c>
      <c r="B65" s="12"/>
      <c r="C65" s="12"/>
      <c r="D65" s="12"/>
      <c r="E65" s="12"/>
      <c r="Y65" s="7">
        <v>0.4993437314387647</v>
      </c>
      <c r="Z65" s="7">
        <v>52.377100971992675</v>
      </c>
    </row>
    <row r="66" spans="1:26" x14ac:dyDescent="0.3">
      <c r="A66" s="1" t="str">
        <f t="shared" si="19"/>
        <v xml:space="preserve"> </v>
      </c>
      <c r="B66" s="12"/>
      <c r="C66" s="12"/>
      <c r="D66" s="12"/>
      <c r="E66" s="12"/>
      <c r="Y66" s="7">
        <v>0.48863379718569538</v>
      </c>
      <c r="Z66" s="7">
        <v>50.687170911454047</v>
      </c>
    </row>
    <row r="67" spans="1:26" x14ac:dyDescent="0.3">
      <c r="A67" s="1" t="str">
        <f t="shared" si="19"/>
        <v xml:space="preserve"> </v>
      </c>
      <c r="B67" s="12"/>
      <c r="C67" s="12"/>
      <c r="D67" s="12"/>
      <c r="E67" s="12"/>
      <c r="Y67" s="7">
        <v>0.47815356981484636</v>
      </c>
      <c r="Z67" s="7">
        <v>49.024870113677252</v>
      </c>
    </row>
    <row r="68" spans="1:26" x14ac:dyDescent="0.3">
      <c r="A68" s="1" t="str">
        <f t="shared" si="19"/>
        <v xml:space="preserve"> </v>
      </c>
      <c r="B68" s="12"/>
      <c r="C68" s="12"/>
      <c r="D68" s="12"/>
      <c r="E68" s="12"/>
      <c r="Y68" s="7">
        <v>0.46789812256845315</v>
      </c>
      <c r="Z68" s="7">
        <v>47.397444549769745</v>
      </c>
    </row>
    <row r="69" spans="1:26" x14ac:dyDescent="0.3">
      <c r="A69" s="1" t="str">
        <f t="shared" si="19"/>
        <v xml:space="preserve"> </v>
      </c>
      <c r="B69" s="12"/>
      <c r="C69" s="12"/>
      <c r="D69" s="12"/>
      <c r="E69" s="12"/>
      <c r="Y69" s="7">
        <v>0.45786263435794933</v>
      </c>
      <c r="Z69" s="7">
        <v>45.81118154299066</v>
      </c>
    </row>
    <row r="70" spans="1:26" x14ac:dyDescent="0.3">
      <c r="A70" s="1" t="str">
        <f t="shared" si="19"/>
        <v xml:space="preserve"> </v>
      </c>
      <c r="B70" s="12"/>
      <c r="C70" s="12"/>
      <c r="D70" s="12"/>
      <c r="E70" s="12"/>
      <c r="Y70" s="7">
        <v>0.44804238749757169</v>
      </c>
      <c r="Z70" s="7">
        <v>44.271494051413463</v>
      </c>
    </row>
    <row r="71" spans="1:26" x14ac:dyDescent="0.3">
      <c r="A71" s="1" t="str">
        <f t="shared" si="19"/>
        <v xml:space="preserve"> </v>
      </c>
      <c r="B71" s="12"/>
      <c r="C71" s="12"/>
      <c r="D71" s="12"/>
      <c r="E71" s="12"/>
      <c r="Y71" s="7">
        <v>0.43843276548657495</v>
      </c>
      <c r="Z71" s="7">
        <v>42.782998572545438</v>
      </c>
    </row>
    <row r="72" spans="1:26" x14ac:dyDescent="0.3">
      <c r="A72" s="1" t="str">
        <f t="shared" ref="A72:A108" si="27">IF(ISBLANK(B72)," ",3.3193*LOG(B72))</f>
        <v xml:space="preserve"> </v>
      </c>
      <c r="B72" s="12"/>
      <c r="C72" s="12"/>
      <c r="D72" s="12"/>
      <c r="E72" s="12"/>
      <c r="Y72" s="7">
        <v>0.42902925083901317</v>
      </c>
      <c r="Z72" s="7">
        <v>41.349587118173432</v>
      </c>
    </row>
    <row r="73" spans="1:26" x14ac:dyDescent="0.3">
      <c r="A73" s="1" t="str">
        <f t="shared" si="27"/>
        <v xml:space="preserve"> </v>
      </c>
      <c r="B73" s="12"/>
      <c r="C73" s="12"/>
      <c r="D73" s="12"/>
      <c r="E73" s="12"/>
      <c r="Y73" s="7">
        <v>0.41982742296006864</v>
      </c>
      <c r="Z73" s="7">
        <v>39.974484827575715</v>
      </c>
    </row>
    <row r="74" spans="1:26" x14ac:dyDescent="0.3">
      <c r="A74" s="1" t="str">
        <f t="shared" si="27"/>
        <v xml:space="preserve"> </v>
      </c>
      <c r="B74" s="12"/>
      <c r="C74" s="12"/>
      <c r="D74" s="12"/>
      <c r="E74" s="12"/>
      <c r="Y74" s="7">
        <v>0.41082295606792896</v>
      </c>
      <c r="Z74" s="7">
        <v>38.635247126685805</v>
      </c>
    </row>
    <row r="75" spans="1:26" x14ac:dyDescent="0.3">
      <c r="A75" s="1" t="str">
        <f t="shared" si="27"/>
        <v xml:space="preserve"> </v>
      </c>
      <c r="B75" s="12"/>
      <c r="C75" s="12"/>
      <c r="D75" s="12"/>
      <c r="E75" s="12"/>
      <c r="Y75" s="7">
        <v>0.4020116171602357</v>
      </c>
      <c r="Z75" s="7">
        <v>37.312485762431848</v>
      </c>
    </row>
    <row r="76" spans="1:26" x14ac:dyDescent="0.3">
      <c r="A76" s="1" t="str">
        <f t="shared" si="27"/>
        <v xml:space="preserve"> </v>
      </c>
      <c r="B76" s="12"/>
      <c r="C76" s="12"/>
      <c r="D76" s="12"/>
      <c r="E76" s="12"/>
      <c r="Y76" s="7">
        <v>0.39338926402414914</v>
      </c>
      <c r="Z76" s="7">
        <v>36.010372201971741</v>
      </c>
    </row>
    <row r="77" spans="1:26" x14ac:dyDescent="0.3">
      <c r="A77" s="1" t="str">
        <f t="shared" si="27"/>
        <v xml:space="preserve"> </v>
      </c>
      <c r="B77" s="12"/>
      <c r="C77" s="12"/>
      <c r="D77" s="12"/>
      <c r="E77" s="12"/>
      <c r="Y77" s="7">
        <v>0.38495184328909254</v>
      </c>
      <c r="Z77" s="7">
        <v>34.732544208747349</v>
      </c>
    </row>
    <row r="78" spans="1:26" x14ac:dyDescent="0.3">
      <c r="A78" s="1" t="str">
        <f t="shared" si="27"/>
        <v xml:space="preserve"> </v>
      </c>
      <c r="B78" s="12"/>
      <c r="C78" s="12"/>
      <c r="D78" s="12"/>
      <c r="E78" s="12"/>
      <c r="Y78" s="7">
        <v>0.37669538852126172</v>
      </c>
      <c r="Z78" s="7">
        <v>33.482152023996107</v>
      </c>
    </row>
    <row r="79" spans="1:26" x14ac:dyDescent="0.3">
      <c r="A79" s="1" t="str">
        <f t="shared" si="27"/>
        <v xml:space="preserve"> </v>
      </c>
      <c r="B79" s="12"/>
      <c r="C79" s="12"/>
      <c r="D79" s="12"/>
      <c r="E79" s="12"/>
      <c r="Y79" s="7">
        <v>0.36861601835900332</v>
      </c>
      <c r="Z79" s="7">
        <v>32.261901083540941</v>
      </c>
    </row>
    <row r="80" spans="1:26" x14ac:dyDescent="0.3">
      <c r="A80" s="1" t="str">
        <f t="shared" si="27"/>
        <v xml:space="preserve"> </v>
      </c>
      <c r="B80" s="12"/>
      <c r="C80" s="12"/>
      <c r="D80" s="12"/>
      <c r="E80" s="12"/>
      <c r="Y80" s="7">
        <v>0.3607099346881858</v>
      </c>
      <c r="Z80" s="7">
        <v>31.074091512154006</v>
      </c>
    </row>
    <row r="81" spans="1:26" x14ac:dyDescent="0.3">
      <c r="A81" s="1" t="str">
        <f t="shared" si="27"/>
        <v xml:space="preserve"> </v>
      </c>
      <c r="B81" s="12"/>
      <c r="C81" s="12"/>
      <c r="D81" s="12"/>
      <c r="E81" s="12"/>
      <c r="Y81" s="7">
        <v>0.35297342085670469</v>
      </c>
      <c r="Z81" s="7">
        <v>29.920654621497189</v>
      </c>
    </row>
    <row r="82" spans="1:26" x14ac:dyDescent="0.3">
      <c r="A82" s="1" t="str">
        <f t="shared" si="27"/>
        <v xml:space="preserve"> </v>
      </c>
      <c r="B82" s="12"/>
      <c r="C82" s="12"/>
      <c r="D82" s="12"/>
      <c r="E82" s="12"/>
      <c r="Y82" s="7">
        <v>0.34540283992728366</v>
      </c>
      <c r="Z82" s="7">
        <v>28.803186622421272</v>
      </c>
    </row>
    <row r="83" spans="1:26" x14ac:dyDescent="0.3">
      <c r="A83" s="1" t="str">
        <f t="shared" si="27"/>
        <v xml:space="preserve"> </v>
      </c>
      <c r="B83" s="12"/>
      <c r="C83" s="12"/>
      <c r="D83" s="12"/>
      <c r="E83" s="12"/>
      <c r="Y83" s="7">
        <v>0.33799463296774906</v>
      </c>
      <c r="Z83" s="7">
        <v>27.722979748183711</v>
      </c>
    </row>
    <row r="84" spans="1:26" x14ac:dyDescent="0.3">
      <c r="A84" s="1" t="str">
        <f t="shared" si="27"/>
        <v xml:space="preserve"> </v>
      </c>
      <c r="B84" s="12"/>
      <c r="C84" s="12"/>
      <c r="D84" s="12"/>
      <c r="E84" s="12"/>
      <c r="Y84" s="7">
        <v>0.33074531737797525</v>
      </c>
      <c r="Z84" s="7">
        <v>26.681050971860749</v>
      </c>
    </row>
    <row r="85" spans="1:26" x14ac:dyDescent="0.3">
      <c r="A85" s="1" t="str">
        <f t="shared" si="27"/>
        <v xml:space="preserve"> </v>
      </c>
      <c r="B85" s="12"/>
      <c r="C85" s="12"/>
      <c r="D85" s="12"/>
      <c r="E85" s="12"/>
      <c r="Y85" s="7">
        <v>0.32365148525271292</v>
      </c>
      <c r="Z85" s="7">
        <v>25.678168488819097</v>
      </c>
    </row>
    <row r="86" spans="1:26" x14ac:dyDescent="0.3">
      <c r="A86" s="1" t="str">
        <f t="shared" si="27"/>
        <v xml:space="preserve"> </v>
      </c>
      <c r="B86" s="12"/>
      <c r="C86" s="12"/>
      <c r="D86" s="12"/>
      <c r="E86" s="12"/>
      <c r="Y86" s="7">
        <v>0.3167098017795324</v>
      </c>
      <c r="Z86" s="7">
        <v>24.714876123521744</v>
      </c>
    </row>
    <row r="87" spans="1:26" x14ac:dyDescent="0.3">
      <c r="A87" s="1" t="str">
        <f t="shared" si="27"/>
        <v xml:space="preserve"> </v>
      </c>
      <c r="B87" s="12"/>
      <c r="C87" s="12"/>
      <c r="D87" s="12"/>
      <c r="E87" s="12"/>
      <c r="Y87" s="7">
        <v>0.3099170036711269</v>
      </c>
      <c r="Z87" s="7">
        <v>23.791515809116309</v>
      </c>
    </row>
    <row r="88" spans="1:26" x14ac:dyDescent="0.3">
      <c r="A88" s="1" t="str">
        <f t="shared" si="27"/>
        <v xml:space="preserve"> </v>
      </c>
      <c r="B88" s="12"/>
      <c r="C88" s="12"/>
      <c r="D88" s="12"/>
      <c r="E88" s="12"/>
      <c r="Y88" s="7">
        <v>0.30326989763124051</v>
      </c>
      <c r="Z88" s="7">
        <v>22.90824827814437</v>
      </c>
    </row>
    <row r="89" spans="1:26" x14ac:dyDescent="0.3">
      <c r="A89" s="1" t="str">
        <f t="shared" si="27"/>
        <v xml:space="preserve"> </v>
      </c>
      <c r="B89" s="12"/>
      <c r="C89" s="12"/>
      <c r="D89" s="12"/>
      <c r="E89" s="12"/>
      <c r="Y89" s="7">
        <v>0.29676535885349892</v>
      </c>
      <c r="Z89" s="7">
        <v>22.065072093269364</v>
      </c>
    </row>
    <row r="90" spans="1:26" x14ac:dyDescent="0.3">
      <c r="A90" s="1" t="str">
        <f t="shared" si="27"/>
        <v xml:space="preserve"> </v>
      </c>
      <c r="B90" s="12"/>
      <c r="C90" s="12"/>
      <c r="D90" s="12"/>
      <c r="E90" s="12"/>
      <c r="Y90" s="7">
        <v>0.29040032955243672</v>
      </c>
      <c r="Z90" s="7">
        <v>21.261841138105183</v>
      </c>
    </row>
    <row r="91" spans="1:26" x14ac:dyDescent="0.3">
      <c r="A91" s="1" t="str">
        <f t="shared" si="27"/>
        <v xml:space="preserve"> </v>
      </c>
      <c r="B91" s="12"/>
      <c r="C91" s="12"/>
      <c r="D91" s="12"/>
      <c r="E91" s="12"/>
      <c r="Y91" s="7">
        <v>0.28417181752603177</v>
      </c>
      <c r="Z91" s="7">
        <v>20.498280679997613</v>
      </c>
    </row>
    <row r="92" spans="1:26" x14ac:dyDescent="0.3">
      <c r="A92" s="1" t="str">
        <f t="shared" si="27"/>
        <v xml:space="preserve"> </v>
      </c>
      <c r="B92" s="12"/>
      <c r="C92" s="12"/>
      <c r="D92" s="12"/>
      <c r="E92" s="12"/>
      <c r="Y92" s="7">
        <v>0.27807689474907044</v>
      </c>
      <c r="Z92" s="7">
        <v>19.775549053781873</v>
      </c>
    </row>
    <row r="93" spans="1:26" x14ac:dyDescent="0.3">
      <c r="A93" s="1" t="str">
        <f t="shared" si="27"/>
        <v xml:space="preserve"> </v>
      </c>
      <c r="B93" s="12"/>
      <c r="C93" s="12"/>
      <c r="D93" s="12"/>
      <c r="E93" s="12"/>
      <c r="Y93" s="7">
        <v>0.2721126959966817</v>
      </c>
      <c r="Z93" s="7">
        <v>19.112944244421051</v>
      </c>
    </row>
    <row r="94" spans="1:26" x14ac:dyDescent="0.3">
      <c r="A94" s="1" t="str">
        <f t="shared" si="27"/>
        <v xml:space="preserve"> </v>
      </c>
      <c r="B94" s="12"/>
      <c r="C94" s="12"/>
      <c r="D94" s="12"/>
      <c r="E94" s="12"/>
      <c r="Y94" s="7">
        <v>0.26627641749739456</v>
      </c>
      <c r="Z94" s="7">
        <v>18.510480565210202</v>
      </c>
    </row>
    <row r="95" spans="1:26" x14ac:dyDescent="0.3">
      <c r="A95" s="1" t="str">
        <f t="shared" si="27"/>
        <v xml:space="preserve"> </v>
      </c>
      <c r="B95" s="12"/>
      <c r="C95" s="12"/>
      <c r="D95" s="12"/>
      <c r="E95" s="12"/>
      <c r="Y95" s="7">
        <v>0.26056531561508395</v>
      </c>
      <c r="Z95" s="7">
        <v>17.961123568422</v>
      </c>
    </row>
    <row r="96" spans="1:26" x14ac:dyDescent="0.3">
      <c r="A96" s="1" t="str">
        <f t="shared" si="27"/>
        <v xml:space="preserve"> </v>
      </c>
      <c r="B96" s="12"/>
      <c r="C96" s="12"/>
      <c r="D96" s="12"/>
      <c r="E96" s="12"/>
      <c r="Y96" s="7">
        <v>0.254976705559187</v>
      </c>
      <c r="Z96" s="7">
        <v>17.458472472244843</v>
      </c>
    </row>
    <row r="97" spans="1:26" x14ac:dyDescent="0.3">
      <c r="A97" s="1" t="str">
        <f t="shared" si="27"/>
        <v xml:space="preserve"> </v>
      </c>
      <c r="B97" s="12"/>
      <c r="C97" s="12"/>
      <c r="D97" s="12"/>
      <c r="E97" s="12"/>
      <c r="Y97" s="7">
        <v>0.24950796012258189</v>
      </c>
      <c r="Z97" s="7">
        <v>16.996711030442739</v>
      </c>
    </row>
    <row r="98" spans="1:26" x14ac:dyDescent="0.3">
      <c r="A98" s="1" t="str">
        <f t="shared" si="27"/>
        <v xml:space="preserve"> </v>
      </c>
      <c r="B98" s="12"/>
      <c r="C98" s="12"/>
      <c r="D98" s="12"/>
      <c r="E98" s="12"/>
      <c r="Y98" s="7">
        <v>0.24415650844653741</v>
      </c>
      <c r="Z98" s="7">
        <v>16.570561911783074</v>
      </c>
    </row>
    <row r="99" spans="1:26" x14ac:dyDescent="0.3">
      <c r="A99" s="1" t="str">
        <f t="shared" si="27"/>
        <v xml:space="preserve"> </v>
      </c>
      <c r="B99" s="12"/>
      <c r="C99" s="12"/>
      <c r="D99" s="12"/>
      <c r="E99" s="12"/>
      <c r="Y99" s="7">
        <v>0.23891983481215129</v>
      </c>
      <c r="Z99" s="7">
        <v>16.175244350040209</v>
      </c>
    </row>
    <row r="100" spans="1:26" x14ac:dyDescent="0.3">
      <c r="A100" s="1" t="str">
        <f t="shared" si="27"/>
        <v xml:space="preserve"> </v>
      </c>
      <c r="B100" s="12"/>
      <c r="C100" s="12"/>
      <c r="D100" s="12"/>
      <c r="E100" s="12"/>
      <c r="Y100" s="7">
        <v>0.23379547745771015</v>
      </c>
      <c r="Z100" s="7">
        <v>15.806434841227762</v>
      </c>
    </row>
    <row r="101" spans="1:26" x14ac:dyDescent="0.3">
      <c r="A101" s="1" t="str">
        <f t="shared" si="27"/>
        <v xml:space="preserve"> </v>
      </c>
      <c r="B101" s="12"/>
      <c r="C101" s="12"/>
      <c r="D101" s="12"/>
      <c r="E101" s="12"/>
      <c r="Y101" s="7">
        <v>0.22878102742141471</v>
      </c>
      <c r="Z101" s="7">
        <v>15.460230679526497</v>
      </c>
    </row>
    <row r="102" spans="1:26" x14ac:dyDescent="0.3">
      <c r="A102" s="1" t="str">
        <f t="shared" si="27"/>
        <v xml:space="preserve"> </v>
      </c>
      <c r="B102" s="12"/>
      <c r="C102" s="12"/>
      <c r="D102" s="12"/>
      <c r="E102" s="12"/>
      <c r="Y102" s="7">
        <v>0.22387412740892607</v>
      </c>
      <c r="Z102" s="7">
        <v>15.133116137223352</v>
      </c>
    </row>
    <row r="103" spans="1:26" x14ac:dyDescent="0.3">
      <c r="A103" s="1" t="str">
        <f t="shared" si="27"/>
        <v xml:space="preserve"> </v>
      </c>
      <c r="B103" s="12"/>
      <c r="C103" s="12"/>
      <c r="D103" s="12"/>
      <c r="E103" s="12"/>
      <c r="Y103" s="7">
        <v>0.21907247068520111</v>
      </c>
      <c r="Z103" s="7">
        <v>14.821931106923431</v>
      </c>
    </row>
    <row r="104" spans="1:26" x14ac:dyDescent="0.3">
      <c r="A104" s="1" t="str">
        <f t="shared" si="27"/>
        <v xml:space="preserve"> </v>
      </c>
      <c r="B104" s="12"/>
      <c r="C104" s="12"/>
      <c r="D104" s="12"/>
      <c r="E104" s="12"/>
      <c r="Y104" s="7">
        <v>0.21437379999009562</v>
      </c>
      <c r="Z104" s="7">
        <v>14.523842036398241</v>
      </c>
    </row>
    <row r="105" spans="1:26" x14ac:dyDescent="0.3">
      <c r="A105" s="1" t="str">
        <f t="shared" si="27"/>
        <v xml:space="preserve"> </v>
      </c>
      <c r="B105" s="12"/>
      <c r="C105" s="12"/>
      <c r="D105" s="12"/>
      <c r="E105" s="12"/>
      <c r="Y105" s="7">
        <v>0.20977590647722572</v>
      </c>
      <c r="Z105" s="7">
        <v>14.236314997744808</v>
      </c>
    </row>
    <row r="106" spans="1:26" x14ac:dyDescent="0.3">
      <c r="A106" s="1" t="str">
        <f t="shared" si="27"/>
        <v xml:space="preserve"> </v>
      </c>
      <c r="B106" s="12"/>
      <c r="C106" s="12"/>
      <c r="D106" s="12"/>
      <c r="E106" s="12"/>
      <c r="Y106" s="7">
        <v>0.20527662867558857</v>
      </c>
      <c r="Z106" s="7">
        <v>13.957090743102468</v>
      </c>
    </row>
    <row r="107" spans="1:26" x14ac:dyDescent="0.3">
      <c r="A107" s="1" t="str">
        <f t="shared" si="27"/>
        <v xml:space="preserve"> </v>
      </c>
      <c r="B107" s="12"/>
      <c r="C107" s="12"/>
      <c r="D107" s="12"/>
      <c r="E107" s="12"/>
      <c r="Y107" s="7">
        <v>0.20087385147345427</v>
      </c>
      <c r="Z107" s="7">
        <v>13.684161609054694</v>
      </c>
    </row>
    <row r="108" spans="1:26" x14ac:dyDescent="0.3">
      <c r="A108" s="1" t="str">
        <f t="shared" si="27"/>
        <v xml:space="preserve"> </v>
      </c>
      <c r="B108" s="12"/>
      <c r="C108" s="12"/>
      <c r="D108" s="12"/>
      <c r="E108" s="12"/>
      <c r="Y108" s="7">
        <v>0.19656550512405122</v>
      </c>
      <c r="Z108" s="7">
        <v>13.41575014107713</v>
      </c>
    </row>
    <row r="109" spans="1:26" x14ac:dyDescent="0.3">
      <c r="Y109" s="7">
        <v>0.19234956427257763</v>
      </c>
      <c r="Z109" s="7">
        <v>13.150289318021605</v>
      </c>
    </row>
    <row r="110" spans="1:26" x14ac:dyDescent="0.3">
      <c r="Y110" s="7">
        <v>0.18822404700408166</v>
      </c>
      <c r="Z110" s="7">
        <v>12.886404264688656</v>
      </c>
    </row>
    <row r="111" spans="1:26" x14ac:dyDescent="0.3">
      <c r="Y111" s="7">
        <v>0.18418701391176268</v>
      </c>
      <c r="Z111" s="7">
        <v>12.622895348074342</v>
      </c>
    </row>
    <row r="112" spans="1:26" x14ac:dyDescent="0.3">
      <c r="Y112" s="7">
        <v>0.18023656718525552</v>
      </c>
      <c r="Z112" s="7">
        <v>12.358722559915357</v>
      </c>
    </row>
    <row r="113" spans="25:26" x14ac:dyDescent="0.3">
      <c r="Y113" s="7">
        <v>0.17637084971846942</v>
      </c>
      <c r="Z113" s="7">
        <v>12.092991094731667</v>
      </c>
    </row>
    <row r="114" spans="25:26" x14ac:dyDescent="0.3">
      <c r="Y114" s="7">
        <v>0.17258804423656179</v>
      </c>
      <c r="Z114" s="7">
        <v>11.824938038707895</v>
      </c>
    </row>
    <row r="115" spans="25:26" x14ac:dyDescent="0.3">
      <c r="Y115" s="7">
        <v>0.16888637244163696</v>
      </c>
      <c r="Z115" s="7">
        <v>11.55392009049195</v>
      </c>
    </row>
    <row r="116" spans="25:26" x14ac:dyDescent="0.3">
      <c r="Y116" s="7">
        <v>0.1652640941767678</v>
      </c>
      <c r="Z116" s="7">
        <v>11.279402240347757</v>
      </c>
    </row>
    <row r="117" spans="25:26" x14ac:dyDescent="0.3">
      <c r="Y117" s="7">
        <v>0.1617195066079474</v>
      </c>
      <c r="Z117" s="7">
        <v>11.000947339103377</v>
      </c>
    </row>
    <row r="118" spans="25:26" x14ac:dyDescent="0.3">
      <c r="Y118" s="7">
        <v>0.15825094342358645</v>
      </c>
      <c r="Z118" s="7">
        <v>10.718206493009056</v>
      </c>
    </row>
    <row r="119" spans="25:26" x14ac:dyDescent="0.3">
      <c r="Y119" s="7">
        <v>0.15485677405117962</v>
      </c>
      <c r="Z119" s="7">
        <v>10.43091022498346</v>
      </c>
    </row>
    <row r="120" spans="25:26" x14ac:dyDescent="0.3">
      <c r="Y120" s="7">
        <v>0.151535402890773</v>
      </c>
      <c r="Z120" s="7">
        <v>10.138860346800646</v>
      </c>
    </row>
    <row r="121" spans="25:26" x14ac:dyDescent="0.3">
      <c r="Y121" s="7">
        <v>0.14828526856487217</v>
      </c>
      <c r="Z121" s="7">
        <v>9.8435505728359018</v>
      </c>
    </row>
    <row r="122" spans="25:26" x14ac:dyDescent="0.3">
      <c r="Y122" s="7">
        <v>0.14510484318443809</v>
      </c>
      <c r="Z122" s="7">
        <v>9.5535023048848</v>
      </c>
    </row>
    <row r="123" spans="25:26" x14ac:dyDescent="0.3">
      <c r="Y123" s="7">
        <v>0.1419926316306262</v>
      </c>
      <c r="Z123" s="7">
        <v>9.2697633869247635</v>
      </c>
    </row>
    <row r="124" spans="25:26" x14ac:dyDescent="0.3">
      <c r="Y124" s="7">
        <v>0.13894717085193056</v>
      </c>
      <c r="Z124" s="7">
        <v>8.9921125316773729</v>
      </c>
    </row>
    <row r="125" spans="25:26" x14ac:dyDescent="0.3">
      <c r="Y125" s="7">
        <v>0.13596702917640288</v>
      </c>
      <c r="Z125" s="7">
        <v>8.7203420233097475</v>
      </c>
    </row>
    <row r="126" spans="25:26" x14ac:dyDescent="0.3">
      <c r="Y126" s="7">
        <v>0.13305080563862329</v>
      </c>
      <c r="Z126" s="7">
        <v>8.4542567258103745</v>
      </c>
    </row>
    <row r="127" spans="25:26" x14ac:dyDescent="0.3">
      <c r="Y127" s="7">
        <v>0.13019712932110591</v>
      </c>
      <c r="Z127" s="7">
        <v>8.1936731628931749</v>
      </c>
    </row>
    <row r="128" spans="25:26" x14ac:dyDescent="0.3">
      <c r="Y128" s="7">
        <v>0.12740465870983039</v>
      </c>
      <c r="Z128" s="7">
        <v>7.9384186644699568</v>
      </c>
    </row>
    <row r="129" spans="25:26" x14ac:dyDescent="0.3">
      <c r="Y129" s="7">
        <v>0.12467208106359565</v>
      </c>
      <c r="Z129" s="7">
        <v>7.6883305750644926</v>
      </c>
    </row>
    <row r="130" spans="25:26" x14ac:dyDescent="0.3">
      <c r="Y130" s="7">
        <v>0.1219981117968999</v>
      </c>
      <c r="Z130" s="7">
        <v>7.4432555198527224</v>
      </c>
    </row>
    <row r="131" spans="25:26" x14ac:dyDescent="0.3">
      <c r="Y131" s="7">
        <v>0.11938149387605669</v>
      </c>
      <c r="Z131" s="7">
        <v>7.2030487243044634</v>
      </c>
    </row>
    <row r="132" spans="25:26" x14ac:dyDescent="0.3">
      <c r="Y132" s="7">
        <v>0.11682099722826297</v>
      </c>
      <c r="Z132" s="7">
        <v>6.9675733836735834</v>
      </c>
    </row>
    <row r="133" spans="25:26" x14ac:dyDescent="0.3">
      <c r="Y133" s="7">
        <v>0.11431541816334161</v>
      </c>
      <c r="Z133" s="7">
        <v>6.7367000788373925</v>
      </c>
    </row>
    <row r="134" spans="25:26" x14ac:dyDescent="0.3">
      <c r="Y134" s="7">
        <v>0.11186357880788622</v>
      </c>
      <c r="Z134" s="7">
        <v>6.5103062352229362</v>
      </c>
    </row>
    <row r="135" spans="25:26" x14ac:dyDescent="0.3">
      <c r="Y135" s="7">
        <v>0.1094643265515426</v>
      </c>
      <c r="Z135" s="7">
        <v>6.288275621779289</v>
      </c>
    </row>
    <row r="136" spans="25:26" x14ac:dyDescent="0.3">
      <c r="Y136" s="7">
        <v>0.1071165335051663</v>
      </c>
      <c r="Z136" s="7">
        <v>6.0704978871615793</v>
      </c>
    </row>
    <row r="137" spans="25:26" x14ac:dyDescent="0.3">
      <c r="Y137" s="7">
        <v>0.10481909597060159</v>
      </c>
      <c r="Z137" s="7">
        <v>5.856868130485493</v>
      </c>
    </row>
    <row r="138" spans="25:26" x14ac:dyDescent="0.3">
      <c r="Y138" s="7">
        <v>0.10257093392183264</v>
      </c>
      <c r="Z138" s="7">
        <v>5.6472865041912419</v>
      </c>
    </row>
    <row r="139" spans="25:26" x14ac:dyDescent="0.3">
      <c r="Y139" s="7">
        <v>0.10037099049726307</v>
      </c>
      <c r="Z139" s="7">
        <v>5.4416578467241941</v>
      </c>
    </row>
    <row r="140" spans="25:26" x14ac:dyDescent="0.3">
      <c r="Y140" s="7">
        <v>9.8218231502884959E-2</v>
      </c>
      <c r="Z140" s="7">
        <v>5.2398913428964153</v>
      </c>
    </row>
    <row r="141" spans="25:26" x14ac:dyDescent="0.3">
      <c r="Y141" s="7">
        <v>9.6111644926103967E-2</v>
      </c>
      <c r="Z141" s="7">
        <v>5.0419002099400254</v>
      </c>
    </row>
    <row r="142" spans="25:26" x14ac:dyDescent="0.3">
      <c r="Y142" s="7">
        <v>9.4050240459991941E-2</v>
      </c>
      <c r="Z142" s="7">
        <v>4.8476014074000506</v>
      </c>
    </row>
    <row r="143" spans="25:26" x14ac:dyDescent="0.3">
      <c r="Y143" s="7">
        <v>9.203304903774337E-2</v>
      </c>
      <c r="Z143" s="7">
        <v>4.6569153691422045</v>
      </c>
    </row>
    <row r="144" spans="25:26" x14ac:dyDescent="0.3">
      <c r="Y144" s="7">
        <v>9.0059122377116801E-2</v>
      </c>
      <c r="Z144" s="7">
        <v>4.4697657558701485</v>
      </c>
    </row>
    <row r="145" spans="25:26" x14ac:dyDescent="0.3">
      <c r="Y145" s="7">
        <v>8.8127532534647085E-2</v>
      </c>
      <c r="Z145" s="7">
        <v>4.2860792266580141</v>
      </c>
    </row>
    <row r="146" spans="25:26" x14ac:dyDescent="0.3">
      <c r="Y146" s="7">
        <v>8.6237371469418941E-2</v>
      </c>
      <c r="Z146" s="7">
        <v>4.105785228107715</v>
      </c>
    </row>
    <row r="147" spans="25:26" x14ac:dyDescent="0.3">
      <c r="Y147" s="7">
        <v>8.4387750616196605E-2</v>
      </c>
      <c r="Z147" s="7">
        <v>3.9288157998372792</v>
      </c>
    </row>
    <row r="148" spans="25:26" x14ac:dyDescent="0.3">
      <c r="Y148" s="7">
        <v>8.2577800467709156E-2</v>
      </c>
      <c r="Z148" s="7">
        <v>3.7551053950968032</v>
      </c>
    </row>
    <row r="149" spans="25:26" x14ac:dyDescent="0.3">
      <c r="Y149" s="7">
        <v>8.0806670165894809E-2</v>
      </c>
      <c r="Z149" s="7">
        <v>3.5845907153927188</v>
      </c>
    </row>
    <row r="150" spans="25:26" x14ac:dyDescent="0.3">
      <c r="Y150" s="7">
        <v>7.90735271019124E-2</v>
      </c>
      <c r="Z150" s="7">
        <v>3.4172105580796592</v>
      </c>
    </row>
    <row r="151" spans="25:26" x14ac:dyDescent="0.3">
      <c r="Y151" s="7">
        <v>7.7377556524731689E-2</v>
      </c>
      <c r="Z151" s="7">
        <v>3.2529056759523369</v>
      </c>
    </row>
    <row r="152" spans="25:26" x14ac:dyDescent="0.3">
      <c r="Y152" s="7">
        <v>7.5717961158118671E-2</v>
      </c>
      <c r="Z152" s="7">
        <v>3.091618647938148</v>
      </c>
    </row>
    <row r="153" spans="25:26" x14ac:dyDescent="0.3">
      <c r="Y153" s="7">
        <v>7.4093960825835845E-2</v>
      </c>
      <c r="Z153" s="7">
        <v>2.933293760054831</v>
      </c>
    </row>
    <row r="154" spans="25:26" x14ac:dyDescent="0.3">
      <c r="Y154" s="7">
        <v>7.2504792084881087E-2</v>
      </c>
      <c r="Z154" s="7">
        <v>2.7778768958567688</v>
      </c>
    </row>
    <row r="155" spans="25:26" x14ac:dyDescent="0.3">
      <c r="Y155" s="7">
        <v>7.0949707866592937E-2</v>
      </c>
      <c r="Z155" s="7">
        <v>2.6253154356488451</v>
      </c>
    </row>
    <row r="156" spans="25:26" x14ac:dyDescent="0.3">
      <c r="Y156" s="7">
        <v>6.9427977125453427E-2</v>
      </c>
      <c r="Z156" s="7">
        <v>2.4755581637982056</v>
      </c>
    </row>
    <row r="157" spans="25:26" x14ac:dyDescent="0.3">
      <c r="Y157" s="7">
        <v>6.7938884495423305E-2</v>
      </c>
      <c r="Z157" s="7">
        <v>2.3285551835222722</v>
      </c>
    </row>
    <row r="158" spans="25:26" x14ac:dyDescent="0.3">
      <c r="Y158" s="7">
        <v>6.6481729953648344E-2</v>
      </c>
      <c r="Z158" s="7">
        <v>2.184257838576074</v>
      </c>
    </row>
    <row r="159" spans="25:26" x14ac:dyDescent="0.3">
      <c r="Y159" s="7">
        <v>6.5055828491378365E-2</v>
      </c>
      <c r="Z159" s="7">
        <v>2.0426186413035103</v>
      </c>
    </row>
    <row r="160" spans="25:26" x14ac:dyDescent="0.3">
      <c r="Y160" s="7">
        <v>6.3660509791944458E-2</v>
      </c>
      <c r="Z160" s="7">
        <v>1.9035912065560163</v>
      </c>
    </row>
    <row r="161" spans="25:26" x14ac:dyDescent="0.3">
      <c r="Y161" s="7">
        <v>6.2295117915642899E-2</v>
      </c>
      <c r="Z161" s="7">
        <v>1.7671301910180961</v>
      </c>
    </row>
    <row r="162" spans="25:26" x14ac:dyDescent="0.3">
      <c r="Y162" s="7">
        <v>6.0959010991377745E-2</v>
      </c>
      <c r="Z162" s="7">
        <v>1.6331912375128659</v>
      </c>
    </row>
    <row r="163" spans="25:26" x14ac:dyDescent="0.3">
      <c r="Y163" s="7">
        <v>5.9651560914917044E-2</v>
      </c>
      <c r="Z163" s="7">
        <v>1.5017309238919581</v>
      </c>
    </row>
    <row r="164" spans="25:26" x14ac:dyDescent="0.3">
      <c r="Y164" s="7">
        <v>5.8372153053620875E-2</v>
      </c>
      <c r="Z164" s="7">
        <v>1.372706716143268</v>
      </c>
    </row>
    <row r="165" spans="25:26" x14ac:dyDescent="0.3">
      <c r="Y165" s="7">
        <v>5.7120185957502352E-2</v>
      </c>
      <c r="Z165" s="7">
        <v>1.2460769253770931</v>
      </c>
    </row>
    <row r="166" spans="25:26" x14ac:dyDescent="0.3">
      <c r="Y166" s="7">
        <v>5.5895071076485843E-2</v>
      </c>
      <c r="Z166" s="7">
        <v>1.121800668376391</v>
      </c>
    </row>
    <row r="167" spans="25:26" x14ac:dyDescent="0.3">
      <c r="Y167" s="7">
        <v>5.4696232483729408E-2</v>
      </c>
      <c r="Z167" s="7">
        <v>0.99983783142031246</v>
      </c>
    </row>
    <row r="168" spans="25:26" x14ac:dyDescent="0.3">
      <c r="Y168" s="7">
        <v>5.3523106604881417E-2</v>
      </c>
      <c r="Z168" s="7">
        <v>0.88014903711193893</v>
      </c>
    </row>
    <row r="169" spans="25:26" x14ac:dyDescent="0.3">
      <c r="Y169" s="7">
        <v>5.2375141953144133E-2</v>
      </c>
      <c r="Z169" s="7">
        <v>0.7626956139614145</v>
      </c>
    </row>
    <row r="170" spans="25:26" x14ac:dyDescent="0.3">
      <c r="Y170" s="7">
        <v>5.1251798870019571E-2</v>
      </c>
      <c r="Z170" s="7">
        <v>0.64743956849445095</v>
      </c>
    </row>
    <row r="171" spans="25:26" x14ac:dyDescent="0.3">
      <c r="Y171" s="7">
        <v>5.0152549271615929E-2</v>
      </c>
      <c r="Z171" s="7">
        <v>0.53434355967371006</v>
      </c>
    </row>
    <row r="172" spans="25:26" x14ac:dyDescent="0.3">
      <c r="Y172" s="7">
        <v>4.9076876400395167E-2</v>
      </c>
      <c r="Z172" s="7">
        <v>0.42337087543677465</v>
      </c>
    </row>
    <row r="173" spans="25:26" x14ac:dyDescent="0.3">
      <c r="Y173" s="7">
        <v>4.8024274582245188E-2</v>
      </c>
      <c r="Z173" s="7">
        <v>0.31448541116953826</v>
      </c>
    </row>
    <row r="174" spans="25:26" x14ac:dyDescent="0.3">
      <c r="Y174" s="7">
        <v>4.6994248988762262E-2</v>
      </c>
      <c r="Z174" s="7">
        <v>0.20765164994782365</v>
      </c>
    </row>
    <row r="175" spans="25:26" x14ac:dyDescent="0.3">
      <c r="Y175" s="7">
        <v>4.5986315404632085E-2</v>
      </c>
      <c r="Z175" s="7">
        <v>0.10283464439307369</v>
      </c>
    </row>
    <row r="176" spans="25:26" x14ac:dyDescent="0.3">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182880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525780</xdr:colOff>
                    <xdr:row>1</xdr:row>
                    <xdr:rowOff>182880</xdr:rowOff>
                  </from>
                  <to>
                    <xdr:col>5</xdr:col>
                    <xdr:colOff>182880</xdr:colOff>
                    <xdr:row>2</xdr:row>
                    <xdr:rowOff>144780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525780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678180</xdr:colOff>
                    <xdr:row>22</xdr:row>
                    <xdr:rowOff>68580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30480</xdr:rowOff>
                  </from>
                  <to>
                    <xdr:col>6</xdr:col>
                    <xdr:colOff>678180</xdr:colOff>
                    <xdr:row>27</xdr:row>
                    <xdr:rowOff>30480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30480</xdr:colOff>
                    <xdr:row>29</xdr:row>
                    <xdr:rowOff>76200</xdr:rowOff>
                  </from>
                  <to>
                    <xdr:col>6</xdr:col>
                    <xdr:colOff>647700</xdr:colOff>
                    <xdr:row>30</xdr:row>
                    <xdr:rowOff>68580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30480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abSelected="1" topLeftCell="A34" workbookViewId="0">
      <selection activeCell="G40" sqref="G40:J47"/>
    </sheetView>
  </sheetViews>
  <sheetFormatPr defaultRowHeight="14.4" x14ac:dyDescent="0.3"/>
  <cols>
    <col min="24" max="24" width="13.5546875" customWidth="1"/>
    <col min="27" max="27" width="14.5546875" customWidth="1"/>
    <col min="40" max="41" width="15" customWidth="1"/>
  </cols>
  <sheetData>
    <row r="1" spans="1:41" x14ac:dyDescent="0.3">
      <c r="A1" t="s">
        <v>61</v>
      </c>
    </row>
    <row r="3" spans="1:41" x14ac:dyDescent="0.3">
      <c r="A3" t="s">
        <v>56</v>
      </c>
      <c r="G3" t="s">
        <v>35</v>
      </c>
      <c r="M3" t="s">
        <v>129</v>
      </c>
    </row>
    <row r="4" spans="1:41" x14ac:dyDescent="0.3">
      <c r="A4" t="s">
        <v>34</v>
      </c>
      <c r="D4" t="s">
        <v>62</v>
      </c>
      <c r="G4" t="s">
        <v>34</v>
      </c>
      <c r="H4" t="s">
        <v>62</v>
      </c>
      <c r="J4" t="s">
        <v>62</v>
      </c>
      <c r="M4" t="s">
        <v>34</v>
      </c>
      <c r="P4" t="s">
        <v>62</v>
      </c>
      <c r="AN4" s="84"/>
      <c r="AO4" s="84"/>
    </row>
    <row r="5" spans="1:41" x14ac:dyDescent="0.3">
      <c r="A5">
        <v>2</v>
      </c>
      <c r="D5">
        <v>100</v>
      </c>
      <c r="G5">
        <v>10</v>
      </c>
      <c r="J5">
        <v>85.23</v>
      </c>
      <c r="M5">
        <v>10</v>
      </c>
      <c r="P5">
        <v>99.99</v>
      </c>
    </row>
    <row r="6" spans="1:41" x14ac:dyDescent="0.3">
      <c r="A6">
        <v>0.82</v>
      </c>
      <c r="D6">
        <v>80</v>
      </c>
      <c r="G6">
        <v>4.75</v>
      </c>
      <c r="J6">
        <v>79.569999999999993</v>
      </c>
      <c r="M6">
        <v>9</v>
      </c>
      <c r="P6">
        <v>99.9</v>
      </c>
    </row>
    <row r="7" spans="1:41" x14ac:dyDescent="0.3">
      <c r="A7">
        <v>0.55000000000000004</v>
      </c>
      <c r="D7">
        <v>60</v>
      </c>
      <c r="G7">
        <v>2.36</v>
      </c>
      <c r="J7">
        <v>66.73</v>
      </c>
      <c r="M7">
        <v>3</v>
      </c>
      <c r="P7">
        <v>99.8</v>
      </c>
    </row>
    <row r="8" spans="1:41" x14ac:dyDescent="0.3">
      <c r="A8">
        <v>0.42</v>
      </c>
      <c r="D8">
        <v>40</v>
      </c>
      <c r="G8">
        <v>1.18</v>
      </c>
      <c r="J8">
        <v>49.99</v>
      </c>
      <c r="M8">
        <v>1.3</v>
      </c>
      <c r="P8">
        <v>98</v>
      </c>
    </row>
    <row r="9" spans="1:41" x14ac:dyDescent="0.3">
      <c r="A9">
        <v>0.28000000000000003</v>
      </c>
      <c r="D9">
        <v>20</v>
      </c>
      <c r="G9">
        <v>0.6</v>
      </c>
      <c r="J9">
        <v>30.75</v>
      </c>
      <c r="M9">
        <v>0.8</v>
      </c>
      <c r="P9">
        <v>97</v>
      </c>
    </row>
    <row r="10" spans="1:41" x14ac:dyDescent="0.3">
      <c r="A10">
        <v>0.15</v>
      </c>
      <c r="D10">
        <v>10</v>
      </c>
      <c r="G10">
        <v>0.42499999999999999</v>
      </c>
      <c r="J10">
        <v>17.55</v>
      </c>
      <c r="M10">
        <v>0.4</v>
      </c>
      <c r="P10">
        <v>95</v>
      </c>
      <c r="AH10" s="78"/>
    </row>
    <row r="11" spans="1:41" x14ac:dyDescent="0.3">
      <c r="A11">
        <v>4.4999999999999998E-2</v>
      </c>
      <c r="D11">
        <v>0</v>
      </c>
      <c r="G11">
        <v>0.3</v>
      </c>
      <c r="J11">
        <v>6.28</v>
      </c>
      <c r="M11">
        <v>0.23</v>
      </c>
      <c r="P11">
        <v>82</v>
      </c>
      <c r="AH11" s="78"/>
    </row>
    <row r="12" spans="1:41" x14ac:dyDescent="0.3">
      <c r="G12">
        <v>0.15</v>
      </c>
      <c r="J12">
        <v>2.84</v>
      </c>
      <c r="M12">
        <v>0.15</v>
      </c>
      <c r="P12">
        <v>31</v>
      </c>
      <c r="AH12" s="78"/>
    </row>
    <row r="13" spans="1:41" x14ac:dyDescent="0.3">
      <c r="A13" t="s">
        <v>57</v>
      </c>
      <c r="G13">
        <v>7.4999999999999997E-2</v>
      </c>
      <c r="J13">
        <v>0</v>
      </c>
      <c r="M13">
        <v>7.0000000000000007E-2</v>
      </c>
      <c r="P13">
        <v>10</v>
      </c>
      <c r="AH13" s="78"/>
    </row>
    <row r="14" spans="1:41" x14ac:dyDescent="0.3">
      <c r="A14" t="s">
        <v>34</v>
      </c>
      <c r="D14" t="s">
        <v>62</v>
      </c>
      <c r="M14">
        <v>0.04</v>
      </c>
      <c r="P14">
        <v>2.6</v>
      </c>
      <c r="AH14" s="78"/>
    </row>
    <row r="15" spans="1:41" x14ac:dyDescent="0.3">
      <c r="A15">
        <v>2</v>
      </c>
      <c r="D15">
        <v>100</v>
      </c>
      <c r="M15">
        <v>2.7E-2</v>
      </c>
      <c r="P15">
        <v>2.6</v>
      </c>
      <c r="AH15" s="78"/>
    </row>
    <row r="16" spans="1:41" x14ac:dyDescent="0.3">
      <c r="A16">
        <v>1.5</v>
      </c>
      <c r="D16">
        <v>95</v>
      </c>
      <c r="G16" t="s">
        <v>36</v>
      </c>
      <c r="M16">
        <v>1.7000000000000001E-2</v>
      </c>
      <c r="P16">
        <v>2.6</v>
      </c>
      <c r="AH16" s="78"/>
    </row>
    <row r="17" spans="1:34" x14ac:dyDescent="0.3">
      <c r="A17">
        <v>1.2</v>
      </c>
      <c r="D17">
        <v>90</v>
      </c>
      <c r="G17" t="s">
        <v>34</v>
      </c>
      <c r="J17" t="s">
        <v>62</v>
      </c>
      <c r="M17">
        <v>0.01</v>
      </c>
      <c r="P17">
        <v>2.5</v>
      </c>
      <c r="AH17" s="78"/>
    </row>
    <row r="18" spans="1:34" x14ac:dyDescent="0.3">
      <c r="A18">
        <v>0.95</v>
      </c>
      <c r="D18">
        <v>85</v>
      </c>
      <c r="G18">
        <v>1.18</v>
      </c>
      <c r="J18">
        <v>100</v>
      </c>
      <c r="M18">
        <v>5.4999999999999997E-3</v>
      </c>
      <c r="P18">
        <v>1</v>
      </c>
      <c r="AH18" s="78"/>
    </row>
    <row r="19" spans="1:34" x14ac:dyDescent="0.3">
      <c r="A19">
        <v>0.82</v>
      </c>
      <c r="D19">
        <v>80</v>
      </c>
      <c r="G19">
        <v>0.6</v>
      </c>
      <c r="J19">
        <v>96.2</v>
      </c>
      <c r="M19">
        <v>2E-3</v>
      </c>
      <c r="P19">
        <v>0</v>
      </c>
      <c r="AH19" s="78"/>
    </row>
    <row r="20" spans="1:34" x14ac:dyDescent="0.3">
      <c r="A20">
        <v>0.73</v>
      </c>
      <c r="D20">
        <v>75</v>
      </c>
      <c r="G20">
        <v>0.42499999999999999</v>
      </c>
      <c r="J20">
        <v>77.650000000000006</v>
      </c>
      <c r="AH20" s="78"/>
    </row>
    <row r="21" spans="1:34" x14ac:dyDescent="0.3">
      <c r="A21">
        <v>0.66</v>
      </c>
      <c r="D21">
        <v>70</v>
      </c>
      <c r="G21">
        <v>0.3</v>
      </c>
      <c r="J21">
        <v>48.41</v>
      </c>
      <c r="M21" t="s">
        <v>132</v>
      </c>
      <c r="AH21" s="78"/>
    </row>
    <row r="22" spans="1:34" x14ac:dyDescent="0.3">
      <c r="A22">
        <v>0.6</v>
      </c>
      <c r="D22">
        <v>65</v>
      </c>
      <c r="G22">
        <v>0.21199999999999999</v>
      </c>
      <c r="J22">
        <v>18.88</v>
      </c>
      <c r="M22">
        <v>10</v>
      </c>
      <c r="N22">
        <v>0</v>
      </c>
      <c r="O22" t="s">
        <v>133</v>
      </c>
      <c r="P22">
        <v>110.69</v>
      </c>
    </row>
    <row r="23" spans="1:34" x14ac:dyDescent="0.3">
      <c r="A23">
        <v>0.55000000000000004</v>
      </c>
      <c r="D23">
        <v>60</v>
      </c>
      <c r="G23">
        <v>0.15</v>
      </c>
      <c r="J23">
        <v>2.2999999999999998</v>
      </c>
      <c r="M23">
        <v>9</v>
      </c>
      <c r="N23">
        <v>0</v>
      </c>
      <c r="O23" t="s">
        <v>134</v>
      </c>
    </row>
    <row r="24" spans="1:34" x14ac:dyDescent="0.3">
      <c r="A24">
        <v>0.51</v>
      </c>
      <c r="D24">
        <v>55</v>
      </c>
      <c r="G24">
        <v>7.4999999999999997E-2</v>
      </c>
      <c r="J24">
        <v>0</v>
      </c>
      <c r="M24">
        <v>4</v>
      </c>
      <c r="N24">
        <v>64.33</v>
      </c>
      <c r="P24" t="s">
        <v>135</v>
      </c>
      <c r="Q24" t="s">
        <v>136</v>
      </c>
    </row>
    <row r="25" spans="1:34" x14ac:dyDescent="0.3">
      <c r="A25">
        <v>0.48</v>
      </c>
      <c r="D25">
        <v>50</v>
      </c>
      <c r="M25">
        <v>2</v>
      </c>
      <c r="N25">
        <v>12.89</v>
      </c>
    </row>
    <row r="26" spans="1:34" x14ac:dyDescent="0.3">
      <c r="A26">
        <v>0.45</v>
      </c>
      <c r="D26">
        <v>45</v>
      </c>
      <c r="G26" t="s">
        <v>37</v>
      </c>
      <c r="M26">
        <v>1</v>
      </c>
      <c r="N26">
        <v>11.81</v>
      </c>
    </row>
    <row r="27" spans="1:34" x14ac:dyDescent="0.3">
      <c r="A27">
        <v>0.42</v>
      </c>
      <c r="D27">
        <v>40</v>
      </c>
      <c r="G27" t="s">
        <v>34</v>
      </c>
      <c r="J27" t="s">
        <v>62</v>
      </c>
      <c r="M27">
        <v>0.5</v>
      </c>
      <c r="N27">
        <v>7.51</v>
      </c>
    </row>
    <row r="28" spans="1:34" x14ac:dyDescent="0.3">
      <c r="A28">
        <v>0.39</v>
      </c>
      <c r="D28">
        <v>35</v>
      </c>
      <c r="G28">
        <v>4.75</v>
      </c>
      <c r="J28">
        <v>95.05</v>
      </c>
      <c r="M28">
        <v>0.29699999999999999</v>
      </c>
      <c r="N28">
        <v>3.56</v>
      </c>
    </row>
    <row r="29" spans="1:34" x14ac:dyDescent="0.3">
      <c r="A29">
        <v>0.36</v>
      </c>
      <c r="D29">
        <v>30</v>
      </c>
      <c r="G29">
        <v>2.36</v>
      </c>
      <c r="J29">
        <v>85.08</v>
      </c>
      <c r="M29">
        <v>0.17699999999999999</v>
      </c>
      <c r="N29">
        <v>2.38</v>
      </c>
    </row>
    <row r="30" spans="1:34" x14ac:dyDescent="0.3">
      <c r="A30">
        <v>0.32</v>
      </c>
      <c r="D30">
        <v>25</v>
      </c>
      <c r="G30">
        <v>2</v>
      </c>
      <c r="J30">
        <v>82.02</v>
      </c>
      <c r="M30">
        <v>0.125</v>
      </c>
      <c r="N30">
        <v>2.97</v>
      </c>
    </row>
    <row r="31" spans="1:34" x14ac:dyDescent="0.3">
      <c r="A31">
        <v>0.28000000000000003</v>
      </c>
      <c r="D31">
        <v>20</v>
      </c>
      <c r="G31">
        <v>1.18</v>
      </c>
      <c r="J31">
        <v>64.66</v>
      </c>
      <c r="M31">
        <v>6.3E-2</v>
      </c>
      <c r="N31">
        <v>2.2799999999999998</v>
      </c>
    </row>
    <row r="32" spans="1:34" x14ac:dyDescent="0.3">
      <c r="A32">
        <v>0.22</v>
      </c>
      <c r="D32">
        <v>15</v>
      </c>
      <c r="G32">
        <v>0.6</v>
      </c>
      <c r="J32">
        <v>44.76</v>
      </c>
      <c r="M32">
        <v>0.01</v>
      </c>
      <c r="N32">
        <v>1.54</v>
      </c>
    </row>
    <row r="33" spans="1:10" x14ac:dyDescent="0.3">
      <c r="A33">
        <v>0.15</v>
      </c>
      <c r="D33">
        <v>10</v>
      </c>
      <c r="G33">
        <v>0.42499999999999999</v>
      </c>
      <c r="J33">
        <v>23.42</v>
      </c>
    </row>
    <row r="34" spans="1:10" x14ac:dyDescent="0.3">
      <c r="A34">
        <v>0.08</v>
      </c>
      <c r="D34">
        <v>5</v>
      </c>
      <c r="G34">
        <v>0.3</v>
      </c>
      <c r="J34">
        <v>7.96</v>
      </c>
    </row>
    <row r="35" spans="1:10" x14ac:dyDescent="0.3">
      <c r="A35">
        <v>4.4999999999999998E-2</v>
      </c>
      <c r="D35">
        <v>0</v>
      </c>
      <c r="G35">
        <v>0.15</v>
      </c>
      <c r="J35">
        <v>2.11</v>
      </c>
    </row>
    <row r="36" spans="1:10" x14ac:dyDescent="0.3">
      <c r="G36">
        <v>7.4999999999999997E-2</v>
      </c>
      <c r="J36">
        <v>0</v>
      </c>
    </row>
    <row r="37" spans="1:10" x14ac:dyDescent="0.3">
      <c r="A37" t="s">
        <v>58</v>
      </c>
    </row>
    <row r="38" spans="1:10" x14ac:dyDescent="0.3">
      <c r="A38" t="s">
        <v>34</v>
      </c>
      <c r="D38" t="s">
        <v>62</v>
      </c>
      <c r="G38" t="s">
        <v>38</v>
      </c>
    </row>
    <row r="39" spans="1:10" x14ac:dyDescent="0.3">
      <c r="A39">
        <v>5</v>
      </c>
      <c r="D39">
        <v>100</v>
      </c>
      <c r="G39" t="s">
        <v>34</v>
      </c>
      <c r="J39" t="s">
        <v>62</v>
      </c>
    </row>
    <row r="40" spans="1:10" x14ac:dyDescent="0.3">
      <c r="A40">
        <v>0.85</v>
      </c>
      <c r="D40">
        <v>80</v>
      </c>
      <c r="G40">
        <v>1.18</v>
      </c>
      <c r="J40">
        <v>100</v>
      </c>
    </row>
    <row r="41" spans="1:10" x14ac:dyDescent="0.3">
      <c r="A41">
        <v>0.3</v>
      </c>
      <c r="D41">
        <v>60</v>
      </c>
      <c r="G41">
        <v>0.6</v>
      </c>
      <c r="J41">
        <v>98.44</v>
      </c>
    </row>
    <row r="42" spans="1:10" x14ac:dyDescent="0.3">
      <c r="A42">
        <v>0.12</v>
      </c>
      <c r="D42">
        <v>40</v>
      </c>
      <c r="G42">
        <v>0.42499999999999999</v>
      </c>
      <c r="J42">
        <v>91.55</v>
      </c>
    </row>
    <row r="43" spans="1:10" x14ac:dyDescent="0.3">
      <c r="A43">
        <v>3.9E-2</v>
      </c>
      <c r="D43">
        <v>20</v>
      </c>
      <c r="G43">
        <v>0.3</v>
      </c>
      <c r="J43">
        <v>68.78</v>
      </c>
    </row>
    <row r="44" spans="1:10" x14ac:dyDescent="0.3">
      <c r="A44">
        <v>1.4E-2</v>
      </c>
      <c r="D44">
        <v>10</v>
      </c>
      <c r="G44">
        <v>0.21199999999999999</v>
      </c>
      <c r="J44">
        <v>25.83</v>
      </c>
    </row>
    <row r="45" spans="1:10" x14ac:dyDescent="0.3">
      <c r="A45">
        <v>2.5000000000000001E-3</v>
      </c>
      <c r="D45">
        <v>5</v>
      </c>
      <c r="G45">
        <v>0.15</v>
      </c>
      <c r="J45">
        <v>7.89</v>
      </c>
    </row>
    <row r="46" spans="1:10" x14ac:dyDescent="0.3">
      <c r="A46">
        <v>1E-3</v>
      </c>
      <c r="D46">
        <v>0</v>
      </c>
      <c r="G46">
        <v>7.4999999999999997E-2</v>
      </c>
      <c r="J46">
        <v>0.93</v>
      </c>
    </row>
    <row r="47" spans="1:10"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51" zoomScale="115" zoomScaleNormal="115" workbookViewId="0">
      <selection activeCell="T85" sqref="T85"/>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8" workbookViewId="0">
      <selection activeCell="B25" sqref="B25"/>
    </sheetView>
  </sheetViews>
  <sheetFormatPr defaultColWidth="9.109375" defaultRowHeight="14.4" x14ac:dyDescent="0.3"/>
  <cols>
    <col min="1" max="1" width="6.88671875" style="97" customWidth="1"/>
    <col min="2" max="2" width="91.441406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9" zoomScale="110" zoomScaleNormal="110" workbookViewId="0">
      <selection activeCell="J46" sqref="J46"/>
    </sheetView>
  </sheetViews>
  <sheetFormatPr defaultRowHeight="14.4" x14ac:dyDescent="0.3"/>
  <cols>
    <col min="1" max="4" width="7.109375" customWidth="1"/>
    <col min="5" max="5" width="2.441406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100</v>
      </c>
      <c r="H5" s="49" t="str">
        <f>Input!E5</f>
        <v>T (oC)</v>
      </c>
      <c r="I5" s="50">
        <f>Input!E6</f>
        <v>20</v>
      </c>
    </row>
    <row r="6" spans="1:9" x14ac:dyDescent="0.3">
      <c r="D6" s="24"/>
    </row>
    <row r="7" spans="1:9" ht="18" x14ac:dyDescent="0.35">
      <c r="A7" s="108" t="str">
        <f>Input!K2</f>
        <v xml:space="preserve"> Moderately well sorted  sand low in fines </v>
      </c>
      <c r="B7" s="108"/>
      <c r="C7" s="108"/>
      <c r="D7" s="108"/>
      <c r="E7" s="108"/>
      <c r="F7" s="108"/>
      <c r="G7" s="108"/>
      <c r="H7" s="108"/>
      <c r="I7" s="108"/>
    </row>
    <row r="20" spans="1:10" ht="48.6" x14ac:dyDescent="0.3">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3">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3">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0.38377350574709118</v>
      </c>
    </row>
    <row r="23" spans="1:10" x14ac:dyDescent="0.3">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3">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3">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3">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0.34383499566902992</v>
      </c>
      <c r="H26" s="35" t="s">
        <v>73</v>
      </c>
      <c r="I26" s="75">
        <f>Input!N14</f>
        <v>99327.099918765234</v>
      </c>
    </row>
    <row r="27" spans="1:10" x14ac:dyDescent="0.3">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t="str">
        <f>Input!L19</f>
        <v>Mass Sample (g):</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f>IF(ISBLANK(Input!N26)," ",Input!N26)</f>
        <v>0</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f>IF(ISBLANK(Input!N27)," ",Input!N27)</f>
        <v>40</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f>IF(ISBLANK(Input!N28)," ",Input!N28)</f>
        <v>40</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f>IF(ISBLANK(Input!N29)," ",Input!N29)</f>
        <v>10</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f>IF(ISBLANK(Input!N30)," ",Input!N30)</f>
        <v>10</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42" sqref="F42"/>
    </sheetView>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100</v>
      </c>
      <c r="F6" s="49" t="str">
        <f>Input!E5</f>
        <v>T (oC)</v>
      </c>
      <c r="G6" s="65">
        <f>Input!E6</f>
        <v>20</v>
      </c>
    </row>
    <row r="8" spans="1:8" ht="18" x14ac:dyDescent="0.35">
      <c r="A8" s="108" t="str">
        <f>Input!K2</f>
        <v xml:space="preserve"> Moderately well sorted  sand low in fines </v>
      </c>
      <c r="B8" s="108"/>
      <c r="C8" s="108"/>
      <c r="D8" s="108"/>
      <c r="E8" s="108"/>
      <c r="F8" s="108"/>
      <c r="G8" s="108"/>
      <c r="H8" s="108"/>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f>IF(ISBLANK(Input!H19)," ",Input!H19)</f>
        <v>3.0006144042093508E-2</v>
      </c>
      <c r="E28" s="61">
        <f>IF(ISBLANK(Input!I19)," ",Input!I19)</f>
        <v>3.0006144042093509E-4</v>
      </c>
      <c r="F28" s="63">
        <f>IF(ISBLANK(Input!J19)," ",Input!J19)</f>
        <v>25.925308452368792</v>
      </c>
      <c r="G28" s="63"/>
      <c r="H28" s="24"/>
      <c r="I28" s="24"/>
    </row>
    <row r="29" spans="3:9" ht="15" x14ac:dyDescent="0.3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3">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3">
      <c r="C31" s="60" t="s">
        <v>17</v>
      </c>
      <c r="D31" s="62">
        <f>IF(ISBLANK(Input!H22)," ",Input!H22)</f>
        <v>1.6695337658127831E-2</v>
      </c>
      <c r="E31" s="62">
        <f>IF(ISBLANK(Input!I22)," ",Input!I22)</f>
        <v>1.669533765812783E-4</v>
      </c>
      <c r="F31" s="64">
        <f>IF(ISBLANK(Input!J22)," ",Input!J22)</f>
        <v>14.424771736622445</v>
      </c>
      <c r="G31" s="64"/>
      <c r="H31" s="24"/>
      <c r="I31" s="24"/>
    </row>
    <row r="32" spans="3:9" x14ac:dyDescent="0.3">
      <c r="C32" s="60" t="s">
        <v>18</v>
      </c>
      <c r="D32" s="62">
        <f>IF(ISBLANK(Input!H23)," ",Input!H23)</f>
        <v>2.4807909969877112E-2</v>
      </c>
      <c r="E32" s="62">
        <f>IF(ISBLANK(Input!I23)," ",Input!I23)</f>
        <v>2.4807909969877111E-4</v>
      </c>
      <c r="F32" s="64">
        <f>IF(ISBLANK(Input!J23)," ",Input!J23)</f>
        <v>21.43403421397382</v>
      </c>
      <c r="G32" s="64"/>
      <c r="H32" s="24"/>
      <c r="I32" s="24"/>
    </row>
    <row r="33" spans="1:9" x14ac:dyDescent="0.3">
      <c r="C33" s="60" t="s">
        <v>19</v>
      </c>
      <c r="D33" s="62">
        <f>IF(ISBLANK(Input!H24)," ",Input!H24)</f>
        <v>3.3908920426943837E-2</v>
      </c>
      <c r="E33" s="62">
        <f>IF(ISBLANK(Input!I24)," ",Input!I24)</f>
        <v>3.3908920426943838E-4</v>
      </c>
      <c r="F33" s="64">
        <f>IF(ISBLANK(Input!J24)," ",Input!J24)</f>
        <v>29.297307248879473</v>
      </c>
      <c r="G33" s="64"/>
      <c r="H33" s="24"/>
      <c r="I33" s="24"/>
    </row>
    <row r="34" spans="1:9" x14ac:dyDescent="0.3">
      <c r="A34" s="23"/>
      <c r="B34" s="23"/>
      <c r="C34" s="60" t="s">
        <v>20</v>
      </c>
      <c r="D34" s="62">
        <f>IF(ISBLANK(Input!H25)," ",Input!H25)</f>
        <v>5.162397278775268E-2</v>
      </c>
      <c r="E34" s="62">
        <f>IF(ISBLANK(Input!I25)," ",Input!I25)</f>
        <v>5.1623972787752685E-4</v>
      </c>
      <c r="F34" s="64">
        <f>IF(ISBLANK(Input!J25)," ",Input!J25)</f>
        <v>44.603112488618315</v>
      </c>
      <c r="G34" s="64"/>
      <c r="H34" s="24"/>
      <c r="I34" s="24"/>
    </row>
    <row r="35" spans="1:9" x14ac:dyDescent="0.3">
      <c r="C35" s="60" t="s">
        <v>21</v>
      </c>
      <c r="D35" s="62">
        <f>IF(ISBLANK(Input!H26)," ",Input!H26)</f>
        <v>0.10326466562081722</v>
      </c>
      <c r="E35" s="62">
        <f>IF(ISBLANK(Input!I26)," ",Input!I26)</f>
        <v>1.0326466562081721E-3</v>
      </c>
      <c r="F35" s="64">
        <f>IF(ISBLANK(Input!J26)," ",Input!J26)</f>
        <v>89.220671096386084</v>
      </c>
      <c r="G35" s="64"/>
      <c r="H35" s="24"/>
      <c r="I35" s="24"/>
    </row>
    <row r="36" spans="1:9" x14ac:dyDescent="0.3">
      <c r="C36" s="60" t="s">
        <v>22</v>
      </c>
      <c r="D36" s="62">
        <f>IF(ISBLANK(Input!H27)," ",Input!H27)</f>
        <v>5.6403675932494818E-2</v>
      </c>
      <c r="E36" s="62">
        <f>IF(ISBLANK(Input!I27)," ",Input!I27)</f>
        <v>5.6403675932494815E-4</v>
      </c>
      <c r="F36" s="64">
        <f>IF(ISBLANK(Input!J27)," ",Input!J27)</f>
        <v>48.732776005675518</v>
      </c>
      <c r="G36" s="64"/>
    </row>
    <row r="37" spans="1:9" x14ac:dyDescent="0.3">
      <c r="C37" s="60" t="s">
        <v>23</v>
      </c>
      <c r="D37" s="62">
        <f>IF(ISBLANK(Input!H28)," ",Input!H28)</f>
        <v>6.6457521399872599E-2</v>
      </c>
      <c r="E37" s="62">
        <f>IF(ISBLANK(Input!I28)," ",Input!I28)</f>
        <v>6.6457521399872601E-4</v>
      </c>
      <c r="F37" s="64">
        <f>IF(ISBLANK(Input!J28)," ",Input!J28)</f>
        <v>57.419298489489933</v>
      </c>
      <c r="G37" s="64"/>
    </row>
    <row r="38" spans="1:9" x14ac:dyDescent="0.3">
      <c r="C38" s="60" t="s">
        <v>13</v>
      </c>
      <c r="D38" s="62">
        <f>IF(ISBLANK(Input!H29)," ",Input!H29)</f>
        <v>2.5513642444225246E-2</v>
      </c>
      <c r="E38" s="62">
        <f>IF(ISBLANK(Input!I29)," ",Input!I29)</f>
        <v>2.5513642444225244E-4</v>
      </c>
      <c r="F38" s="64">
        <f>IF(ISBLANK(Input!J29)," ",Input!J29)</f>
        <v>22.043787071810613</v>
      </c>
      <c r="G38" s="64"/>
    </row>
    <row r="39" spans="1:9" x14ac:dyDescent="0.3">
      <c r="C39" s="60" t="s">
        <v>24</v>
      </c>
      <c r="D39" s="62">
        <f>IF(ISBLANK(Input!H30)," ",Input!H30)</f>
        <v>1.3372744950630731E-2</v>
      </c>
      <c r="E39" s="62">
        <f>IF(ISBLANK(Input!I30)," ",Input!I30)</f>
        <v>1.337274495063073E-4</v>
      </c>
      <c r="F39" s="64">
        <f>IF(ISBLANK(Input!J30)," ",Input!J30)</f>
        <v>11.55405163734495</v>
      </c>
      <c r="G39" s="64"/>
    </row>
    <row r="40" spans="1:9" x14ac:dyDescent="0.3">
      <c r="C40" s="60" t="s">
        <v>25</v>
      </c>
      <c r="D40" s="62" t="str">
        <f>IF(ISBLANK(Input!H31)," ",Input!H31)</f>
        <v xml:space="preserve"> </v>
      </c>
      <c r="E40" s="62">
        <f>IF(ISBLANK(Input!I31)," ",Input!I31)</f>
        <v>0</v>
      </c>
      <c r="F40" s="64">
        <f>IF(ISBLANK(Input!J31)," ",Input!J31)</f>
        <v>0</v>
      </c>
      <c r="G40" s="64"/>
    </row>
    <row r="41" spans="1:9" x14ac:dyDescent="0.3">
      <c r="C41" s="60" t="s">
        <v>79</v>
      </c>
      <c r="D41" s="62" t="str">
        <f>IF(ISBLANK(Input!H32)," ",Input!H32)</f>
        <v xml:space="preserve"> </v>
      </c>
      <c r="E41" s="62">
        <f>IF(ISBLANK(Input!I32)," ",Input!I32)</f>
        <v>0</v>
      </c>
      <c r="F41" s="64">
        <f>IF(ISBLANK(Input!J32)," ",Input!J32)</f>
        <v>0</v>
      </c>
      <c r="G41" s="64"/>
    </row>
    <row r="42" spans="1:9" x14ac:dyDescent="0.3">
      <c r="C42" s="60" t="s">
        <v>80</v>
      </c>
      <c r="D42" s="62" t="str">
        <f>IF(ISBLANK(Input!H33)," ",Input!H33)</f>
        <v xml:space="preserve"> </v>
      </c>
      <c r="E42" s="62">
        <f>IF(ISBLANK(Input!I33)," ",Input!I33)</f>
        <v>0</v>
      </c>
      <c r="F42" s="64">
        <f>IF(ISBLANK(Input!J33)," ",Input!J33)</f>
        <v>0</v>
      </c>
      <c r="G42" s="64"/>
    </row>
    <row r="43" spans="1:9" ht="15" thickBot="1" x14ac:dyDescent="0.35">
      <c r="C43" s="60" t="s">
        <v>139</v>
      </c>
      <c r="D43" s="62" t="str">
        <f>IF(ISBLANK(Input!H34)," ",Input!H34)</f>
        <v xml:space="preserve"> </v>
      </c>
      <c r="E43" s="62">
        <f>IF(ISBLANK(Input!I34)," ",Input!I34)</f>
        <v>0</v>
      </c>
      <c r="F43" s="64">
        <f>IF(ISBLANK(Input!J34)," ",Input!J34)</f>
        <v>0</v>
      </c>
      <c r="G43" s="100"/>
    </row>
    <row r="44" spans="1:9" ht="15" thickBot="1" x14ac:dyDescent="0.35">
      <c r="C44" s="81" t="s">
        <v>102</v>
      </c>
      <c r="D44" s="82" t="e">
        <f>IF(ISBLANK(Input!H35)," ",Input!H35)</f>
        <v>#NUM!</v>
      </c>
      <c r="E44" s="82" t="e">
        <f>IF(ISBLANK(Input!I35)," ",Input!I35)</f>
        <v>#NUM!</v>
      </c>
      <c r="F44" s="83" t="e">
        <f>IF(ISBLANK(Input!J35)," ",Input!J35)</f>
        <v>#NUM!</v>
      </c>
    </row>
    <row r="45" spans="1:9" ht="15" thickBot="1" x14ac:dyDescent="0.35">
      <c r="C45" s="81" t="s">
        <v>104</v>
      </c>
      <c r="D45" s="82">
        <f>IF(ISBLANK(Input!H36)," ",Input!H36)</f>
        <v>2.8896320010854602E-2</v>
      </c>
      <c r="E45" s="82">
        <f>IF(ISBLANK(Input!I36)," ",Input!I36)</f>
        <v>2.8896320010854604E-4</v>
      </c>
      <c r="F45" s="83">
        <f>IF(ISBLANK(Input!J36)," ",Input!J36)</f>
        <v>24.966420489378375</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2025-10-10T07:55:29Z</dcterms:modified>
</cp:coreProperties>
</file>