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3925" documentId="11_6D2AD1D4C1D95F1CFE83DDF53AE1517D3F6D7418" xr6:coauthVersionLast="47" xr6:coauthVersionMax="47" xr10:uidLastSave="{D54A3B49-8069-4D3B-A795-7B77A873A0FF}"/>
  <bookViews>
    <workbookView xWindow="7200" yWindow="1875" windowWidth="21600" windowHeight="12645" tabRatio="703" activeTab="6"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<sst xmlns="http://schemas.openxmlformats.org/spreadsheetml/2006/main" count="222" uniqueCount="142">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</sst>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168954</xdr:rowOff>
    </xdr:from>
    <xdr:to>
      <xdr:col>15</xdr:col>
      <xdr:colOff>464344</xdr:colOff>
      <xdr:row>112</xdr:row>
      <xdr:rowOff>61911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4849" y="2264454"/>
          <a:ext cx="8903495" cy="19209657"/>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05" zoomScale="145" zoomScaleNormal="145"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zoomScale="80" zoomScaleNormal="80" workbookViewId="0">
      <selection activeCell="C21" sqref="C21"/>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1.0699999999999999E-2</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25">
      <c r="K4" s="105"/>
      <c r="L4" s="105"/>
      <c r="M4" s="105"/>
      <c r="N4" s="105"/>
      <c r="W4" s="99">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2">
        <f t="shared" si="2"/>
        <v>0</v>
      </c>
      <c r="AN4" s="89" t="e">
        <f t="shared" si="3"/>
        <v>#NUM!</v>
      </c>
    </row>
    <row r="5" spans="1:40" ht="17.25" x14ac:dyDescent="0.25">
      <c r="C5" s="1" t="s">
        <v>0</v>
      </c>
      <c r="D5" s="1"/>
      <c r="E5" s="1" t="s">
        <v>29</v>
      </c>
      <c r="K5" s="105"/>
      <c r="L5" s="105"/>
      <c r="M5" s="105"/>
      <c r="N5" s="105"/>
      <c r="Y5" s="7">
        <v>9.1669172577881639</v>
      </c>
      <c r="Z5" s="7">
        <v>85.754424553391402</v>
      </c>
      <c r="AB5" s="7">
        <f t="shared" si="4"/>
        <v>0</v>
      </c>
      <c r="AC5" s="7" t="s">
        <v>16</v>
      </c>
      <c r="AD5" s="7" t="str">
        <f t="shared" si="5"/>
        <v xml:space="preserve"> </v>
      </c>
      <c r="AE5" s="7" t="str">
        <f t="shared" si="6"/>
        <v xml:space="preserve"> </v>
      </c>
      <c r="AF5" s="7" t="str">
        <f t="shared" si="7"/>
        <v xml:space="preserve"> </v>
      </c>
      <c r="AH5" s="7" t="s">
        <v>16</v>
      </c>
      <c r="AI5" s="7">
        <f t="shared" si="8"/>
        <v>3.5359243159494493E-2</v>
      </c>
      <c r="AJ5" s="7">
        <f t="shared" si="9"/>
        <v>3.5359243159494491E-4</v>
      </c>
      <c r="AK5" s="7">
        <f t="shared" si="10"/>
        <v>30.55038608980324</v>
      </c>
      <c r="AM5" s="92">
        <f t="shared" si="2"/>
        <v>0</v>
      </c>
      <c r="AN5" s="89" t="e">
        <f t="shared" si="3"/>
        <v>#NUM!</v>
      </c>
    </row>
    <row r="6" spans="1:40" x14ac:dyDescent="0.25">
      <c r="C6">
        <v>6100</v>
      </c>
      <c r="E6" s="12">
        <v>250</v>
      </c>
      <c r="K6" s="105"/>
      <c r="L6" s="105"/>
      <c r="M6" s="105"/>
      <c r="N6" s="105"/>
      <c r="V6" s="7">
        <v>0.34125998225377108</v>
      </c>
      <c r="W6" s="7">
        <v>0.34125998225377108</v>
      </c>
      <c r="X6" s="7">
        <v>0.34125998225377108</v>
      </c>
      <c r="Y6" s="7">
        <v>8.9697252238287923</v>
      </c>
      <c r="Z6" s="7">
        <v>85.776986636108532</v>
      </c>
      <c r="AB6" s="7">
        <f t="shared" si="4"/>
        <v>0</v>
      </c>
      <c r="AC6" s="7" t="s">
        <v>17</v>
      </c>
      <c r="AD6" s="7" t="str">
        <f t="shared" si="5"/>
        <v xml:space="preserve"> </v>
      </c>
      <c r="AE6" s="7" t="str">
        <f t="shared" si="6"/>
        <v xml:space="preserve"> </v>
      </c>
      <c r="AF6" s="7" t="str">
        <f t="shared" si="7"/>
        <v xml:space="preserve"> </v>
      </c>
      <c r="AH6" s="7" t="s">
        <v>17</v>
      </c>
      <c r="AI6" s="7">
        <f t="shared" si="8"/>
        <v>7.6705338998967323E-2</v>
      </c>
      <c r="AJ6" s="7">
        <f t="shared" si="9"/>
        <v>7.6705338998967322E-4</v>
      </c>
      <c r="AK6" s="7">
        <f t="shared" si="10"/>
        <v>66.273412895107768</v>
      </c>
      <c r="AM6" s="92">
        <f t="shared" si="2"/>
        <v>0</v>
      </c>
      <c r="AN6" s="89" t="e">
        <f t="shared" si="3"/>
        <v>#NUM!</v>
      </c>
    </row>
    <row r="7" spans="1:40" ht="63" x14ac:dyDescent="0.25">
      <c r="A7" s="79" t="s">
        <v>101</v>
      </c>
      <c r="B7" s="11" t="s">
        <v>69</v>
      </c>
      <c r="C7" s="11" t="s">
        <v>64</v>
      </c>
      <c r="D7" s="70" t="s">
        <v>63</v>
      </c>
      <c r="E7" s="70" t="s">
        <v>65</v>
      </c>
      <c r="K7" s="105"/>
      <c r="L7" s="105"/>
      <c r="M7" s="105"/>
      <c r="N7" s="105"/>
      <c r="Y7" s="7">
        <v>8.7767750409916179</v>
      </c>
      <c r="Z7" s="7">
        <v>85.763901772435744</v>
      </c>
      <c r="AB7" s="7">
        <f t="shared" si="4"/>
        <v>0</v>
      </c>
      <c r="AC7" s="7" t="s">
        <v>18</v>
      </c>
      <c r="AD7" s="7" t="str">
        <f t="shared" si="5"/>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25">
      <c r="A8" s="13">
        <f t="shared" ref="A8:A71" si="11">IF(ISBLANK(B8)," ",3.3193*LOG(B8))</f>
        <v>3.3193000000000001</v>
      </c>
      <c r="B8">
        <v>10</v>
      </c>
      <c r="C8">
        <v>900.96999999999935</v>
      </c>
      <c r="D8">
        <v>0.14769999999999989</v>
      </c>
      <c r="E8">
        <v>85.23</v>
      </c>
      <c r="K8" s="67" t="s">
        <v>9</v>
      </c>
      <c r="L8" s="1"/>
      <c r="M8" s="68" t="s">
        <v>10</v>
      </c>
      <c r="N8" s="68"/>
      <c r="V8" s="7" t="s">
        <v>131</v>
      </c>
      <c r="W8" s="7" t="s">
        <v>137</v>
      </c>
      <c r="Y8" s="7">
        <v>8.5879754616710375</v>
      </c>
      <c r="Z8" s="7">
        <v>85.718554037914942</v>
      </c>
      <c r="AB8" s="7">
        <f t="shared" si="4"/>
        <v>0</v>
      </c>
      <c r="AC8" s="7" t="s">
        <v>19</v>
      </c>
      <c r="AD8" s="7" t="str">
        <f t="shared" si="5"/>
        <v xml:space="preserve"> </v>
      </c>
      <c r="AE8" s="7" t="str">
        <f t="shared" si="6"/>
        <v xml:space="preserve"> </v>
      </c>
      <c r="AF8" s="7" t="str">
        <f t="shared" si="7"/>
        <v xml:space="preserve"> </v>
      </c>
      <c r="AH8" s="7" t="s">
        <v>19</v>
      </c>
      <c r="AI8" s="7">
        <f t="shared" si="8"/>
        <v>0</v>
      </c>
      <c r="AJ8" s="7">
        <f t="shared" si="9"/>
        <v>0</v>
      </c>
      <c r="AK8" s="7">
        <f t="shared" si="10"/>
        <v>0</v>
      </c>
      <c r="AM8" s="92">
        <f t="shared" si="2"/>
        <v>0</v>
      </c>
      <c r="AN8" s="89" t="e">
        <f t="shared" si="3"/>
        <v>#NUM!</v>
      </c>
    </row>
    <row r="9" spans="1:40" x14ac:dyDescent="0.25">
      <c r="A9" s="1">
        <f t="shared" si="11"/>
        <v>2.2461490984278196</v>
      </c>
      <c r="B9">
        <v>4.75</v>
      </c>
      <c r="C9">
        <v>345.26000000000067</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2">
        <f t="shared" si="2"/>
        <v>0</v>
      </c>
      <c r="AN9" s="89" t="e">
        <f t="shared" si="3"/>
        <v>#NUM!</v>
      </c>
    </row>
    <row r="10" spans="1:40" x14ac:dyDescent="0.25">
      <c r="A10" s="1">
        <f t="shared" si="11"/>
        <v>1.2378068114586749</v>
      </c>
      <c r="B10">
        <v>2.36</v>
      </c>
      <c r="C10">
        <v>783.23999999999944</v>
      </c>
      <c r="D10">
        <v>0.1283999999999999</v>
      </c>
      <c r="E10">
        <v>66.73</v>
      </c>
      <c r="K10" s="1" t="s">
        <v>3</v>
      </c>
      <c r="L10" s="6">
        <v>0.41889973380656609</v>
      </c>
      <c r="M10" s="1" t="s">
        <v>5</v>
      </c>
      <c r="N10" s="101">
        <f>0.255*(1+0.83^N9)</f>
        <v>0.34607789450250426</v>
      </c>
      <c r="O10" s="102">
        <f>IF(V9&gt;0,V9,0.255*(1+0.83^N9))</f>
        <v>0.34607789450250426</v>
      </c>
      <c r="Y10" s="7">
        <v>8.2224728951932953</v>
      </c>
      <c r="Z10" s="7">
        <v>85.543349115189102</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2">
        <f t="shared" si="2"/>
        <v>0</v>
      </c>
      <c r="AN10" s="89" t="e">
        <f t="shared" si="3"/>
        <v>#NUM!</v>
      </c>
    </row>
    <row r="11" spans="1:40" ht="17.25" x14ac:dyDescent="0.25">
      <c r="A11" s="1">
        <f t="shared" si="11"/>
        <v>0.2385979468512219</v>
      </c>
      <c r="B11">
        <v>1.18</v>
      </c>
      <c r="C11">
        <v>1021.1400000000001</v>
      </c>
      <c r="D11">
        <v>0.16740000000000002</v>
      </c>
      <c r="E11">
        <v>49.99</v>
      </c>
      <c r="K11" s="1" t="s">
        <v>4</v>
      </c>
      <c r="L11" s="6">
        <v>0.45748106060606059</v>
      </c>
      <c r="M11" s="1" t="s">
        <v>31</v>
      </c>
      <c r="N11" s="5">
        <v>980</v>
      </c>
      <c r="Y11" s="7">
        <v>8.0455970590989505</v>
      </c>
      <c r="Z11" s="7">
        <v>85.41905487668221</v>
      </c>
      <c r="AB11" s="7">
        <f t="shared" si="4"/>
        <v>0</v>
      </c>
      <c r="AC11" s="7" t="s">
        <v>22</v>
      </c>
      <c r="AD11" s="7" t="str">
        <f t="shared" si="5"/>
        <v xml:space="preserve"> </v>
      </c>
      <c r="AE11" s="7" t="str">
        <f t="shared" si="6"/>
        <v xml:space="preserve"> </v>
      </c>
      <c r="AF11" s="7" t="str">
        <f t="shared" si="7"/>
        <v xml:space="preserve"> </v>
      </c>
      <c r="AH11" s="7" t="s">
        <v>22</v>
      </c>
      <c r="AI11" s="7">
        <f t="shared" si="8"/>
        <v>0</v>
      </c>
      <c r="AJ11" s="7">
        <f t="shared" si="9"/>
        <v>0</v>
      </c>
      <c r="AK11" s="7">
        <f t="shared" si="10"/>
        <v>0</v>
      </c>
      <c r="AM11" s="92">
        <f t="shared" si="2"/>
        <v>0</v>
      </c>
      <c r="AN11" s="89" t="e">
        <f t="shared" si="3"/>
        <v>#NUM!</v>
      </c>
    </row>
    <row r="12" spans="1:40" ht="17.25" x14ac:dyDescent="0.25">
      <c r="A12" s="1">
        <f t="shared" si="11"/>
        <v>-0.73638255460157176</v>
      </c>
      <c r="B12">
        <v>0.6</v>
      </c>
      <c r="C12">
        <v>1173.6400000000001</v>
      </c>
      <c r="D12">
        <v>0.19240000000000002</v>
      </c>
      <c r="E12">
        <v>30.75</v>
      </c>
      <c r="K12" s="1" t="s">
        <v>39</v>
      </c>
      <c r="L12" s="6">
        <v>1.1807048984468338</v>
      </c>
      <c r="M12" s="1" t="s">
        <v>32</v>
      </c>
      <c r="N12" s="17">
        <v>0.99813600000000002</v>
      </c>
      <c r="Y12" s="7">
        <v>7.8725260469052536</v>
      </c>
      <c r="Z12" s="7">
        <v>85.273655610609524</v>
      </c>
      <c r="AB12" s="7">
        <f t="shared" si="4"/>
        <v>0</v>
      </c>
      <c r="AC12" s="7" t="s">
        <v>23</v>
      </c>
      <c r="AD12" s="7" t="str">
        <f t="shared" si="5"/>
        <v xml:space="preserve"> </v>
      </c>
      <c r="AE12" s="7" t="str">
        <f t="shared" si="6"/>
        <v xml:space="preserve"> </v>
      </c>
      <c r="AF12" s="7" t="str">
        <f t="shared" si="7"/>
        <v xml:space="preserve"> </v>
      </c>
      <c r="AH12" s="7" t="s">
        <v>23</v>
      </c>
      <c r="AI12" s="7">
        <f t="shared" si="8"/>
        <v>0</v>
      </c>
      <c r="AJ12" s="7">
        <f t="shared" si="9"/>
        <v>0</v>
      </c>
      <c r="AK12" s="7">
        <f t="shared" si="10"/>
        <v>0</v>
      </c>
      <c r="AM12" s="92">
        <f t="shared" si="2"/>
        <v>0</v>
      </c>
      <c r="AN12" s="89" t="e">
        <f t="shared" si="3"/>
        <v>#NUM!</v>
      </c>
    </row>
    <row r="13" spans="1:40" x14ac:dyDescent="0.25">
      <c r="A13" s="1">
        <f t="shared" si="11"/>
        <v>-1.2334886244840009</v>
      </c>
      <c r="B13">
        <v>0.42499999999999999</v>
      </c>
      <c r="C13">
        <v>805.2</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0</v>
      </c>
      <c r="AJ13" s="7">
        <f t="shared" si="9"/>
        <v>0</v>
      </c>
      <c r="AK13" s="7">
        <f t="shared" si="10"/>
        <v>0</v>
      </c>
      <c r="AM13" s="92">
        <f t="shared" si="2"/>
        <v>0</v>
      </c>
      <c r="AN13" s="89" t="e">
        <f t="shared" si="3"/>
        <v>#NUM!</v>
      </c>
    </row>
    <row r="14" spans="1:40" ht="18" x14ac:dyDescent="0.35">
      <c r="A14" s="1">
        <f t="shared" si="11"/>
        <v>-1.7355914192090247</v>
      </c>
      <c r="B14">
        <v>0.3</v>
      </c>
      <c r="C14">
        <v>687.46999999999991</v>
      </c>
      <c r="D14">
        <v>0.11269999999999998</v>
      </c>
      <c r="E14">
        <v>6.28</v>
      </c>
      <c r="K14" s="1" t="s">
        <v>94</v>
      </c>
      <c r="L14" s="6"/>
      <c r="M14" s="1" t="s">
        <v>30</v>
      </c>
      <c r="N14" s="18">
        <v>99327.099918765234</v>
      </c>
      <c r="Y14" s="7">
        <v>7.5374728684641905</v>
      </c>
      <c r="Z14" s="7">
        <v>84.928463905325202</v>
      </c>
      <c r="AB14" s="7">
        <f t="shared" si="4"/>
        <v>0</v>
      </c>
      <c r="AC14" s="7" t="s">
        <v>24</v>
      </c>
      <c r="AD14" s="7" t="str">
        <f t="shared" si="5"/>
        <v xml:space="preserve"> </v>
      </c>
      <c r="AE14" s="7" t="str">
        <f t="shared" si="6"/>
        <v xml:space="preserve"> </v>
      </c>
      <c r="AF14" s="7" t="str">
        <f t="shared" si="7"/>
        <v xml:space="preserve"> </v>
      </c>
      <c r="AH14" s="7" t="s">
        <v>24</v>
      </c>
      <c r="AI14" s="7">
        <f t="shared" si="8"/>
        <v>0</v>
      </c>
      <c r="AJ14" s="7">
        <f t="shared" si="9"/>
        <v>0</v>
      </c>
      <c r="AK14" s="7">
        <f t="shared" si="10"/>
        <v>0</v>
      </c>
      <c r="AM14" s="92">
        <f t="shared" si="2"/>
        <v>0</v>
      </c>
      <c r="AN14" s="89" t="e">
        <f t="shared" si="3"/>
        <v>#NUM!</v>
      </c>
    </row>
    <row r="15" spans="1:40" x14ac:dyDescent="0.25">
      <c r="A15" s="1">
        <f t="shared" si="11"/>
        <v>-2.7348002838164773</v>
      </c>
      <c r="B15">
        <v>0.15</v>
      </c>
      <c r="C15">
        <v>209.84000000000003</v>
      </c>
      <c r="D15">
        <v>3.4400000000000007E-2</v>
      </c>
      <c r="E15">
        <v>2.84</v>
      </c>
      <c r="K15" s="1" t="s">
        <v>7</v>
      </c>
      <c r="L15" s="6"/>
      <c r="M15" s="1" t="s">
        <v>59</v>
      </c>
      <c r="N15" s="6">
        <v>1.0530200000000001</v>
      </c>
      <c r="Y15" s="7">
        <v>7.3753322530262952</v>
      </c>
      <c r="Z15" s="7">
        <v>84.732701154721397</v>
      </c>
      <c r="AB15" s="7">
        <f t="shared" si="4"/>
        <v>0</v>
      </c>
      <c r="AC15" s="7" t="s">
        <v>25</v>
      </c>
      <c r="AD15" s="7" t="str">
        <f t="shared" si="5"/>
        <v xml:space="preserve"> </v>
      </c>
      <c r="AE15" s="7" t="str">
        <f t="shared" si="6"/>
        <v xml:space="preserve"> </v>
      </c>
      <c r="AF15" s="7" t="str">
        <f t="shared" si="7"/>
        <v xml:space="preserve"> </v>
      </c>
      <c r="AH15" s="7" t="s">
        <v>25</v>
      </c>
      <c r="AI15" s="7">
        <f t="shared" si="8"/>
        <v>0</v>
      </c>
      <c r="AJ15" s="7">
        <f t="shared" si="9"/>
        <v>0</v>
      </c>
      <c r="AK15" s="7">
        <f t="shared" si="10"/>
        <v>0</v>
      </c>
      <c r="AM15" s="92">
        <f t="shared" si="2"/>
        <v>0</v>
      </c>
      <c r="AN15" s="89" t="e">
        <f t="shared" si="3"/>
        <v>#NUM!</v>
      </c>
    </row>
    <row r="16" spans="1:40" ht="16.5" x14ac:dyDescent="0.3">
      <c r="A16" s="1">
        <f t="shared" si="11"/>
        <v>-3.7340091484239299</v>
      </c>
      <c r="B16">
        <v>7.4999999999999997E-2</v>
      </c>
      <c r="C16">
        <v>173.23999999999998</v>
      </c>
      <c r="D16">
        <v>2.8399999999999998E-2</v>
      </c>
      <c r="E16">
        <v>0</v>
      </c>
      <c r="K16" s="1" t="s">
        <v>8</v>
      </c>
      <c r="L16" s="6"/>
      <c r="M16" s="1" t="s">
        <v>99</v>
      </c>
      <c r="N16" s="6">
        <v>-2.0339543234013533</v>
      </c>
      <c r="Y16" s="7">
        <v>7.2166794881761716</v>
      </c>
      <c r="Z16" s="7">
        <v>84.523916944480447</v>
      </c>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2">
        <f t="shared" si="2"/>
        <v>0</v>
      </c>
      <c r="AN16" s="89" t="e">
        <f t="shared" si="3"/>
        <v>#NUM!</v>
      </c>
    </row>
    <row r="17" spans="1:40" ht="16.5" x14ac:dyDescent="0.3">
      <c r="A17" s="1" t="str">
        <f t="shared" si="11"/>
        <v xml:space="preserve"> </v>
      </c>
      <c r="B17"/>
      <c r="C17"/>
      <c r="D17"/>
      <c r="E17"/>
      <c r="K17" s="1" t="s">
        <v>11</v>
      </c>
      <c r="L17" s="6"/>
      <c r="M17" s="1" t="s">
        <v>98</v>
      </c>
      <c r="N17" s="6">
        <v>-1.294041260527629</v>
      </c>
      <c r="Y17" s="7">
        <v>7.0614395458174366</v>
      </c>
      <c r="Z17" s="7">
        <v>84.303747861657214</v>
      </c>
      <c r="AB17" s="7">
        <f t="shared" si="4"/>
        <v>0</v>
      </c>
      <c r="AC17" s="7" t="s">
        <v>80</v>
      </c>
      <c r="AD17" s="7" t="str">
        <f t="shared" ref="AD17:AF18" si="12">IF($AB17&gt;0,$AB17*H33," ")</f>
        <v xml:space="preserve"> </v>
      </c>
      <c r="AE17" s="7" t="str">
        <f t="shared" si="12"/>
        <v xml:space="preserve"> </v>
      </c>
      <c r="AF17" s="7" t="str">
        <f t="shared" si="12"/>
        <v xml:space="preserve"> </v>
      </c>
      <c r="AH17" s="7" t="s">
        <v>80</v>
      </c>
      <c r="AI17" s="7">
        <f>IF($AB17=0,H33," ")</f>
        <v>0</v>
      </c>
      <c r="AJ17" s="7">
        <f>IF($AB17=0,I33," ")</f>
        <v>0</v>
      </c>
      <c r="AK17" s="7">
        <f>IF($AB17=0,J33," ")</f>
        <v>0</v>
      </c>
      <c r="AM17" s="92">
        <f t="shared" si="2"/>
        <v>0</v>
      </c>
      <c r="AN17" s="89" t="e">
        <f t="shared" si="3"/>
        <v>#NUM!</v>
      </c>
    </row>
    <row r="18" spans="1:40" ht="16.5" x14ac:dyDescent="0.3">
      <c r="A18" s="1" t="str">
        <f t="shared" si="11"/>
        <v xml:space="preserve"> </v>
      </c>
      <c r="B18"/>
      <c r="C18"/>
      <c r="D18"/>
      <c r="E18"/>
      <c r="F18" s="10"/>
      <c r="G18" s="1" t="s">
        <v>14</v>
      </c>
      <c r="H18" s="1" t="s">
        <v>26</v>
      </c>
      <c r="I18" s="1" t="s">
        <v>27</v>
      </c>
      <c r="J18" s="1" t="s">
        <v>28</v>
      </c>
      <c r="K18" s="1" t="s">
        <v>12</v>
      </c>
      <c r="L18" s="6"/>
      <c r="M18" s="1" t="s">
        <v>97</v>
      </c>
      <c r="N18" s="14">
        <f>3.3193*LOG(L12)</f>
        <v>0.23945883291668876</v>
      </c>
      <c r="Y18" s="7">
        <v>6.9095390118033597</v>
      </c>
      <c r="Z18" s="7">
        <v>84.073698206786119</v>
      </c>
      <c r="AB18" s="7">
        <f t="shared" si="4"/>
        <v>1</v>
      </c>
      <c r="AC18" s="7" t="s">
        <v>139</v>
      </c>
      <c r="AD18" s="7">
        <f t="shared" si="12"/>
        <v>0</v>
      </c>
      <c r="AE18" s="7">
        <f t="shared" si="12"/>
        <v>0</v>
      </c>
      <c r="AF18" s="7">
        <f t="shared" si="12"/>
        <v>0</v>
      </c>
      <c r="AM18" s="92">
        <f t="shared" si="2"/>
        <v>0</v>
      </c>
      <c r="AN18" s="89" t="e">
        <f t="shared" si="3"/>
        <v>#NUM!</v>
      </c>
    </row>
    <row r="19" spans="1:40" ht="16.5" x14ac:dyDescent="0.3">
      <c r="A19" s="1" t="str">
        <f t="shared" si="11"/>
        <v xml:space="preserve"> </v>
      </c>
      <c r="B19"/>
      <c r="C19"/>
      <c r="D19"/>
      <c r="E19"/>
      <c r="F19" s="87"/>
      <c r="G19" s="13" t="s">
        <v>15</v>
      </c>
      <c r="H19" s="19"/>
      <c r="I19" s="15">
        <f>H19/100</f>
        <v>0</v>
      </c>
      <c r="J19" s="71">
        <f>H19/100*24*60*60</f>
        <v>0</v>
      </c>
      <c r="K19" s="1" t="s">
        <v>40</v>
      </c>
      <c r="L19" s="14">
        <f>-(10-(40/(L12-L9))*L9)*(L12-L9)/40</f>
        <v>0.13139875320550543</v>
      </c>
      <c r="M19" s="1" t="s">
        <v>96</v>
      </c>
      <c r="N19" s="6">
        <v>3.1471707875757713</v>
      </c>
      <c r="Y19" s="7">
        <v>6.7609060512187584</v>
      </c>
      <c r="Z19" s="7">
        <v>83.835149456469892</v>
      </c>
      <c r="AC19" s="7" t="s">
        <v>102</v>
      </c>
      <c r="AD19" s="7" t="e">
        <f t="shared" ref="AD19:AE19" si="13">GEOMEAN(AD3:AD18)</f>
        <v>#NUM!</v>
      </c>
      <c r="AE19" s="7" t="e">
        <f t="shared" si="13"/>
        <v>#NUM!</v>
      </c>
      <c r="AF19" s="7" t="e">
        <f>GEOMEAN(AF3:AF18)</f>
        <v>#NUM!</v>
      </c>
      <c r="AM19" s="93"/>
    </row>
    <row r="20" spans="1:40" ht="18.75" x14ac:dyDescent="0.35">
      <c r="A20" s="1" t="str">
        <f t="shared" si="11"/>
        <v xml:space="preserve"> </v>
      </c>
      <c r="B20"/>
      <c r="C20"/>
      <c r="D20"/>
      <c r="E20"/>
      <c r="F20" s="88"/>
      <c r="G20" s="1" t="s">
        <v>103</v>
      </c>
      <c r="H20" s="16">
        <f>L9^2</f>
        <v>0.11645837548784416</v>
      </c>
      <c r="I20" s="16">
        <f t="shared" ref="I20:I32" si="14">H20/100</f>
        <v>1.1645837548784415E-3</v>
      </c>
      <c r="J20" s="72">
        <f>H20/100*24*60*60</f>
        <v>100.62003642149736</v>
      </c>
      <c r="M20" s="1" t="s">
        <v>95</v>
      </c>
      <c r="N20" s="6">
        <v>3.4785062330371108</v>
      </c>
      <c r="Y20" s="7">
        <v>6.6154703744087193</v>
      </c>
      <c r="Z20" s="7">
        <v>83.589369083847942</v>
      </c>
      <c r="AC20" s="7" t="s">
        <v>104</v>
      </c>
      <c r="AD20" s="7">
        <f t="shared" ref="AD20:AE20" si="15">AVERAGE(AD3:AD18)</f>
        <v>0</v>
      </c>
      <c r="AE20" s="7">
        <f t="shared" si="15"/>
        <v>0</v>
      </c>
      <c r="AF20" s="7">
        <f>AVERAGE(AF3:AF18)</f>
        <v>0</v>
      </c>
      <c r="AM20" s="93"/>
    </row>
    <row r="21" spans="1:40" ht="16.5" x14ac:dyDescent="0.3">
      <c r="A21" s="1" t="str">
        <f t="shared" ref="A21:A25" si="16">IF(ISBLANK(B21)," ",3.3193*LOG(B21))</f>
        <v xml:space="preserve"> </v>
      </c>
      <c r="B21"/>
      <c r="C21"/>
      <c r="D21"/>
      <c r="E21"/>
      <c r="F21" s="87"/>
      <c r="G21" s="1" t="s">
        <v>16</v>
      </c>
      <c r="H21" s="19">
        <v>3.5359243159494493E-2</v>
      </c>
      <c r="I21" s="16">
        <f t="shared" si="14"/>
        <v>3.5359243159494491E-4</v>
      </c>
      <c r="J21" s="72">
        <f>H21/100*24*60*60</f>
        <v>30.55038608980324</v>
      </c>
      <c r="M21" s="69" t="s">
        <v>100</v>
      </c>
      <c r="N21" s="14">
        <f>(N19-N17)/4+(N20-N16)/6.6</f>
        <v>1.9455243084559206</v>
      </c>
      <c r="Y21" s="7">
        <v>6.4731632037380873</v>
      </c>
      <c r="Z21" s="7">
        <v>83.337518779335241</v>
      </c>
      <c r="AM21" s="93"/>
    </row>
    <row r="22" spans="1:40" x14ac:dyDescent="0.25">
      <c r="A22" s="1" t="str">
        <f t="shared" si="16"/>
        <v xml:space="preserve"> </v>
      </c>
      <c r="B22"/>
      <c r="C22"/>
      <c r="D22"/>
      <c r="E22"/>
      <c r="F22" s="87"/>
      <c r="G22" s="1" t="s">
        <v>17</v>
      </c>
      <c r="H22" s="19">
        <v>7.6705338998967323E-2</v>
      </c>
      <c r="I22" s="16">
        <f t="shared" si="14"/>
        <v>7.6705338998967322E-4</v>
      </c>
      <c r="J22" s="72">
        <f t="shared" ref="J22:J32" si="17">H22/100*24*60*60</f>
        <v>66.273412895107768</v>
      </c>
      <c r="K22" s="2"/>
      <c r="L22" s="1" t="s">
        <v>41</v>
      </c>
      <c r="M22" s="1"/>
      <c r="N22" s="1" t="s">
        <v>42</v>
      </c>
      <c r="Y22" s="7">
        <v>6.3339172410660014</v>
      </c>
      <c r="Z22" s="7">
        <v>83.080662111268126</v>
      </c>
      <c r="AM22" s="93"/>
    </row>
    <row r="23" spans="1:40" ht="12.75" customHeight="1" x14ac:dyDescent="0.25">
      <c r="A23" s="1" t="str">
        <f t="shared" si="16"/>
        <v xml:space="preserve"> </v>
      </c>
      <c r="B23"/>
      <c r="C23"/>
      <c r="D23"/>
      <c r="E23"/>
      <c r="F23" s="87"/>
      <c r="G23" s="1" t="s">
        <v>18</v>
      </c>
      <c r="H23" s="19"/>
      <c r="I23" s="16">
        <f t="shared" si="14"/>
        <v>0</v>
      </c>
      <c r="J23" s="72">
        <f t="shared" si="17"/>
        <v>0</v>
      </c>
      <c r="K23" s="2"/>
      <c r="L23" s="13" t="s">
        <v>43</v>
      </c>
      <c r="M23" s="13" t="s">
        <v>81</v>
      </c>
      <c r="N23" s="3"/>
      <c r="Y23" s="7">
        <v>6.1976666359200907</v>
      </c>
      <c r="Z23" s="7">
        <v>82.819771663516292</v>
      </c>
      <c r="AM23" s="93"/>
    </row>
    <row r="24" spans="1:40" x14ac:dyDescent="0.25">
      <c r="A24" s="1" t="str">
        <f t="shared" si="16"/>
        <v xml:space="preserve"> </v>
      </c>
      <c r="B24"/>
      <c r="C24"/>
      <c r="D24"/>
      <c r="E24"/>
      <c r="F24" s="87"/>
      <c r="G24" s="1" t="s">
        <v>19</v>
      </c>
      <c r="H24" s="19"/>
      <c r="I24" s="16">
        <f t="shared" si="14"/>
        <v>0</v>
      </c>
      <c r="J24" s="72">
        <f t="shared" si="17"/>
        <v>0</v>
      </c>
      <c r="K24" s="2"/>
      <c r="L24" s="8" t="s">
        <v>46</v>
      </c>
      <c r="M24" s="1" t="s">
        <v>82</v>
      </c>
      <c r="N24" s="3"/>
      <c r="Y24" s="7">
        <v>6.0643469543552868</v>
      </c>
      <c r="Z24" s="7">
        <v>82.55573568470956</v>
      </c>
      <c r="AM24" s="93"/>
    </row>
    <row r="25" spans="1:40" x14ac:dyDescent="0.25">
      <c r="A25" s="1" t="str">
        <f t="shared" si="16"/>
        <v xml:space="preserve"> </v>
      </c>
      <c r="B25"/>
      <c r="C25"/>
      <c r="D25"/>
      <c r="E25"/>
      <c r="F25" s="88"/>
      <c r="G25" s="1" t="s">
        <v>20</v>
      </c>
      <c r="H25" s="19"/>
      <c r="I25" s="16">
        <f t="shared" si="14"/>
        <v>0</v>
      </c>
      <c r="J25" s="72">
        <f t="shared" si="17"/>
        <v>0</v>
      </c>
      <c r="K25" s="2"/>
      <c r="L25" s="9" t="s">
        <v>47</v>
      </c>
      <c r="M25" s="1" t="s">
        <v>83</v>
      </c>
      <c r="N25" s="6"/>
      <c r="Y25" s="7">
        <v>5.9338951484825273</v>
      </c>
      <c r="Z25" s="7">
        <v>82.289364281471663</v>
      </c>
      <c r="AM25" s="93"/>
    </row>
    <row r="26" spans="1:40" x14ac:dyDescent="0.25">
      <c r="A26" s="1" t="str">
        <f t="shared" si="11"/>
        <v xml:space="preserve"> </v>
      </c>
      <c r="B26"/>
      <c r="C26"/>
      <c r="D26"/>
      <c r="E26"/>
      <c r="F26" s="87"/>
      <c r="G26" s="1" t="s">
        <v>21</v>
      </c>
      <c r="H26" s="19"/>
      <c r="I26" s="16">
        <f t="shared" si="14"/>
        <v>0</v>
      </c>
      <c r="J26" s="72">
        <f t="shared" si="17"/>
        <v>0</v>
      </c>
      <c r="K26" s="2"/>
      <c r="L26" s="8" t="s">
        <v>48</v>
      </c>
      <c r="M26" s="1" t="s">
        <v>84</v>
      </c>
      <c r="N26" s="6"/>
      <c r="Y26" s="7">
        <v>5.8062495266529215</v>
      </c>
      <c r="Z26" s="7">
        <v>82.021395185943319</v>
      </c>
      <c r="AM26" s="93"/>
    </row>
    <row r="27" spans="1:40" x14ac:dyDescent="0.25">
      <c r="A27" s="1" t="str">
        <f t="shared" si="11"/>
        <v xml:space="preserve"> </v>
      </c>
      <c r="B27"/>
      <c r="C27"/>
      <c r="D27"/>
      <c r="E27"/>
      <c r="F27" s="87"/>
      <c r="G27" s="1" t="s">
        <v>22</v>
      </c>
      <c r="H27" s="19"/>
      <c r="I27" s="16">
        <f t="shared" si="14"/>
        <v>0</v>
      </c>
      <c r="J27" s="72">
        <f t="shared" si="17"/>
        <v>0</v>
      </c>
      <c r="K27" s="2"/>
      <c r="L27" s="8" t="s">
        <v>49</v>
      </c>
      <c r="M27" s="1" t="s">
        <v>85</v>
      </c>
      <c r="N27" s="6"/>
      <c r="Y27" s="7">
        <v>5.6813497242833098</v>
      </c>
      <c r="Z27" s="7">
        <v>81.752499125901593</v>
      </c>
      <c r="AM27" s="93"/>
    </row>
    <row r="28" spans="1:40" x14ac:dyDescent="0.25">
      <c r="A28" s="1" t="str">
        <f t="shared" si="11"/>
        <v xml:space="preserve"> </v>
      </c>
      <c r="B28"/>
      <c r="C28"/>
      <c r="D28"/>
      <c r="E28"/>
      <c r="F28" s="87"/>
      <c r="G28" s="1" t="s">
        <v>23</v>
      </c>
      <c r="H28" s="19"/>
      <c r="I28" s="16">
        <f t="shared" si="14"/>
        <v>0</v>
      </c>
      <c r="J28" s="72">
        <f t="shared" si="17"/>
        <v>0</v>
      </c>
      <c r="K28" s="2"/>
      <c r="L28" s="8" t="s">
        <v>50</v>
      </c>
      <c r="M28" s="1" t="s">
        <v>86</v>
      </c>
      <c r="N28" s="6"/>
      <c r="Y28" s="7">
        <v>5.5591366753093894</v>
      </c>
      <c r="Z28" s="7">
        <v>81.483284823936302</v>
      </c>
      <c r="AM28" s="93"/>
    </row>
    <row r="29" spans="1:40" x14ac:dyDescent="0.25">
      <c r="A29" s="1" t="str">
        <f t="shared" si="11"/>
        <v xml:space="preserve"> </v>
      </c>
      <c r="B29"/>
      <c r="C29"/>
      <c r="D29"/>
      <c r="E29"/>
      <c r="F29" s="87"/>
      <c r="G29" s="1" t="s">
        <v>13</v>
      </c>
      <c r="H29" s="19"/>
      <c r="I29" s="16">
        <f t="shared" si="14"/>
        <v>0</v>
      </c>
      <c r="J29" s="72">
        <f t="shared" si="17"/>
        <v>0</v>
      </c>
      <c r="K29" s="2"/>
      <c r="L29" s="8" t="s">
        <v>51</v>
      </c>
      <c r="M29" s="1" t="s">
        <v>87</v>
      </c>
      <c r="N29" s="6"/>
      <c r="Y29" s="7">
        <v>5.4395525842529269</v>
      </c>
      <c r="Z29" s="7">
        <v>81.214303650415189</v>
      </c>
      <c r="AM29" s="93"/>
    </row>
    <row r="30" spans="1:40" x14ac:dyDescent="0.25">
      <c r="A30" s="1" t="str">
        <f t="shared" si="11"/>
        <v xml:space="preserve"> </v>
      </c>
      <c r="B30"/>
      <c r="C30"/>
      <c r="D30"/>
      <c r="E30"/>
      <c r="F30" s="87"/>
      <c r="G30" s="1" t="s">
        <v>24</v>
      </c>
      <c r="H30" s="19"/>
      <c r="I30" s="16">
        <f t="shared" si="14"/>
        <v>0</v>
      </c>
      <c r="J30" s="72">
        <f t="shared" si="17"/>
        <v>0</v>
      </c>
      <c r="K30" s="2"/>
      <c r="L30" s="8" t="s">
        <v>52</v>
      </c>
      <c r="M30" s="1" t="s">
        <v>88</v>
      </c>
      <c r="N30" s="3"/>
      <c r="Y30" s="7">
        <v>5.3225408988898373</v>
      </c>
      <c r="Z30" s="7">
        <v>80.946053953354024</v>
      </c>
      <c r="AM30" s="93"/>
    </row>
    <row r="31" spans="1:40" x14ac:dyDescent="0.25">
      <c r="A31" s="1" t="str">
        <f t="shared" si="11"/>
        <v xml:space="preserve"> </v>
      </c>
      <c r="B31"/>
      <c r="C31"/>
      <c r="D31"/>
      <c r="E31"/>
      <c r="F31" s="87"/>
      <c r="G31" s="1" t="s">
        <v>25</v>
      </c>
      <c r="H31" s="19"/>
      <c r="I31" s="16">
        <f t="shared" si="14"/>
        <v>0</v>
      </c>
      <c r="J31" s="72">
        <f t="shared" si="17"/>
        <v>0</v>
      </c>
      <c r="K31" s="2"/>
      <c r="L31" s="8" t="s">
        <v>53</v>
      </c>
      <c r="M31" s="1" t="s">
        <v>89</v>
      </c>
      <c r="N31" s="3"/>
      <c r="Y31" s="7">
        <v>5.2080462835062056</v>
      </c>
      <c r="Z31" s="7">
        <v>80.678985086794967</v>
      </c>
      <c r="AM31" s="93"/>
    </row>
    <row r="32" spans="1:40" x14ac:dyDescent="0.25">
      <c r="A32" s="1" t="str">
        <f t="shared" si="11"/>
        <v xml:space="preserve"> </v>
      </c>
      <c r="B32"/>
      <c r="C32"/>
      <c r="D32"/>
      <c r="E32"/>
      <c r="F32" s="87"/>
      <c r="G32" s="1" t="s">
        <v>79</v>
      </c>
      <c r="H32" s="19"/>
      <c r="I32" s="16">
        <f t="shared" si="14"/>
        <v>0</v>
      </c>
      <c r="J32" s="72">
        <f t="shared" si="17"/>
        <v>0</v>
      </c>
      <c r="K32" s="2"/>
      <c r="L32" s="8" t="s">
        <v>54</v>
      </c>
      <c r="M32" s="1" t="s">
        <v>44</v>
      </c>
      <c r="N32" s="3"/>
      <c r="Y32" s="7">
        <v>5.0960145927296132</v>
      </c>
      <c r="Z32" s="7">
        <v>80.413501157882564</v>
      </c>
    </row>
    <row r="33" spans="1:26" x14ac:dyDescent="0.25">
      <c r="A33" s="1" t="str">
        <f t="shared" si="11"/>
        <v xml:space="preserve"> </v>
      </c>
      <c r="B33"/>
      <c r="C33"/>
      <c r="D33"/>
      <c r="E33"/>
      <c r="F33" s="87"/>
      <c r="G33" s="1" t="s">
        <v>80</v>
      </c>
      <c r="H33" s="19"/>
      <c r="I33" s="16">
        <f>H33/100</f>
        <v>0</v>
      </c>
      <c r="J33" s="72">
        <f>H33/100*24*60*60</f>
        <v>0</v>
      </c>
      <c r="L33" s="1" t="s">
        <v>55</v>
      </c>
      <c r="M33" s="1" t="s">
        <v>45</v>
      </c>
      <c r="N33" s="3"/>
      <c r="Y33" s="7">
        <v>4.9863928459233753</v>
      </c>
      <c r="Z33" s="7">
        <v>80.149964511503583</v>
      </c>
    </row>
    <row r="34" spans="1:26" x14ac:dyDescent="0.25">
      <c r="A34" s="1" t="str">
        <f t="shared" si="11"/>
        <v xml:space="preserve"> </v>
      </c>
      <c r="B34"/>
      <c r="C34"/>
      <c r="D34"/>
      <c r="E34"/>
      <c r="F34" s="87" t="s">
        <v>105</v>
      </c>
      <c r="G34" s="1" t="s">
        <v>139</v>
      </c>
      <c r="H34" s="19"/>
      <c r="I34" s="16">
        <f>H34/100</f>
        <v>0</v>
      </c>
      <c r="J34" s="72">
        <f>H34/100*24*60*60</f>
        <v>0</v>
      </c>
      <c r="Y34" s="7">
        <v>4.8791292021315975</v>
      </c>
      <c r="Z34" s="7">
        <v>79.888698970119506</v>
      </c>
    </row>
    <row r="35" spans="1:26" x14ac:dyDescent="0.25">
      <c r="A35" s="1" t="str">
        <f t="shared" si="11"/>
        <v xml:space="preserve"> </v>
      </c>
      <c r="B35"/>
      <c r="C35"/>
      <c r="D35"/>
      <c r="E35"/>
      <c r="G35" s="90" t="s">
        <v>102</v>
      </c>
      <c r="H35" s="80" t="e">
        <f t="shared" ref="H35:J36" si="18">AD19</f>
        <v>#NUM!</v>
      </c>
      <c r="I35" s="15" t="e">
        <f t="shared" si="18"/>
        <v>#NUM!</v>
      </c>
      <c r="J35" s="91" t="e">
        <f t="shared" si="18"/>
        <v>#NUM!</v>
      </c>
      <c r="K35" s="85"/>
      <c r="Y35" s="7">
        <v>4.7741729355631959</v>
      </c>
      <c r="Z35" s="7">
        <v>79.629992845263345</v>
      </c>
    </row>
    <row r="36" spans="1:26" x14ac:dyDescent="0.25">
      <c r="A36" s="1" t="str">
        <f t="shared" si="11"/>
        <v xml:space="preserve"> </v>
      </c>
      <c r="B36"/>
      <c r="C36"/>
      <c r="D36"/>
      <c r="E36"/>
      <c r="G36" s="86" t="s">
        <v>104</v>
      </c>
      <c r="H36" s="80">
        <f t="shared" si="18"/>
        <v>0</v>
      </c>
      <c r="I36" s="80">
        <f t="shared" si="18"/>
        <v>0</v>
      </c>
      <c r="J36" s="91">
        <f t="shared" si="18"/>
        <v>0</v>
      </c>
      <c r="Y36" s="7">
        <v>4.6714744116032838</v>
      </c>
      <c r="Z36" s="7">
        <v>79.364273623253922</v>
      </c>
    </row>
    <row r="37" spans="1:26" x14ac:dyDescent="0.25">
      <c r="A37" s="1" t="str">
        <f t="shared" si="11"/>
        <v xml:space="preserve"> </v>
      </c>
      <c r="B37"/>
      <c r="C37"/>
      <c r="D37"/>
      <c r="E37"/>
      <c r="Y37" s="7">
        <v>4.5709850633405864</v>
      </c>
      <c r="Z37" s="7">
        <v>79.070798799764958</v>
      </c>
    </row>
    <row r="38" spans="1:26" x14ac:dyDescent="0.25">
      <c r="A38" s="1" t="str">
        <f t="shared" si="11"/>
        <v xml:space="preserve"> </v>
      </c>
      <c r="B38"/>
      <c r="C38"/>
      <c r="D38"/>
      <c r="E38"/>
      <c r="Y38" s="7">
        <v>4.472657368599779</v>
      </c>
      <c r="Z38" s="7">
        <v>78.752008451550736</v>
      </c>
    </row>
    <row r="39" spans="1:26" x14ac:dyDescent="0.25">
      <c r="A39" s="1" t="str">
        <f t="shared" si="11"/>
        <v xml:space="preserve"> </v>
      </c>
      <c r="B39"/>
      <c r="C39"/>
      <c r="D39"/>
      <c r="E39"/>
      <c r="I39" s="103"/>
      <c r="Y39" s="7">
        <v>4.3764448274678909</v>
      </c>
      <c r="Z39" s="7">
        <v>78.411012929971179</v>
      </c>
    </row>
    <row r="40" spans="1:26" x14ac:dyDescent="0.25">
      <c r="A40" s="1" t="str">
        <f t="shared" si="11"/>
        <v xml:space="preserve"> </v>
      </c>
      <c r="B40"/>
      <c r="C40"/>
      <c r="D40"/>
      <c r="E40"/>
      <c r="Y40" s="7">
        <v>4.2823019403041434</v>
      </c>
      <c r="Z40" s="7">
        <v>78.050669450153634</v>
      </c>
    </row>
    <row r="41" spans="1:26" x14ac:dyDescent="0.25">
      <c r="A41" s="1" t="str">
        <f t="shared" si="11"/>
        <v xml:space="preserve"> </v>
      </c>
      <c r="B41"/>
      <c r="C41"/>
      <c r="D41"/>
      <c r="E41"/>
      <c r="Y41" s="7">
        <v>4.1901841862228233</v>
      </c>
      <c r="Z41" s="7">
        <v>77.673600326965797</v>
      </c>
    </row>
    <row r="42" spans="1:26" x14ac:dyDescent="0.25">
      <c r="A42" s="1" t="str">
        <f t="shared" si="11"/>
        <v xml:space="preserve"> </v>
      </c>
      <c r="B42" s="12"/>
      <c r="C42" s="12"/>
      <c r="D42" s="12"/>
      <c r="E42" s="12"/>
      <c r="Y42" s="7">
        <v>4.1000480020390206</v>
      </c>
      <c r="Z42" s="7">
        <v>77.282209967098495</v>
      </c>
    </row>
    <row r="43" spans="1:26" x14ac:dyDescent="0.25">
      <c r="A43" s="1" t="str">
        <f t="shared" si="11"/>
        <v xml:space="preserve"> </v>
      </c>
      <c r="B43" s="12"/>
      <c r="C43" s="12"/>
      <c r="D43" s="12"/>
      <c r="E43" s="12"/>
      <c r="Y43" s="7">
        <v>4.0118507616672661</v>
      </c>
      <c r="Z43" s="7">
        <v>76.878700699665089</v>
      </c>
    </row>
    <row r="44" spans="1:26" x14ac:dyDescent="0.25">
      <c r="A44" s="1" t="str">
        <f t="shared" si="11"/>
        <v xml:space="preserve"> </v>
      </c>
      <c r="B44" s="12"/>
      <c r="C44" s="12"/>
      <c r="D44" s="12"/>
      <c r="E44" s="12"/>
      <c r="Y44" s="7">
        <v>3.9255507559633305</v>
      </c>
      <c r="Z44" s="7">
        <v>76.465087522356455</v>
      </c>
    </row>
    <row r="45" spans="1:26" x14ac:dyDescent="0.25">
      <c r="A45" s="1" t="str">
        <f t="shared" si="11"/>
        <v xml:space="preserve"> </v>
      </c>
      <c r="B45" s="12"/>
      <c r="C45" s="12"/>
      <c r="D45" s="12"/>
      <c r="E45" s="12"/>
      <c r="Y45" s="7">
        <v>3.8411071729996582</v>
      </c>
      <c r="Z45" s="7">
        <v>76.043211835170851</v>
      </c>
    </row>
    <row r="46" spans="1:26" x14ac:dyDescent="0.25">
      <c r="A46" s="1" t="str">
        <f t="shared" si="11"/>
        <v xml:space="preserve"> </v>
      </c>
      <c r="B46" s="12"/>
      <c r="C46" s="12"/>
      <c r="D46" s="12"/>
      <c r="E46" s="12"/>
      <c r="Y46" s="7">
        <v>3.7584800787650918</v>
      </c>
      <c r="Z46" s="7">
        <v>75.61475422903996</v>
      </c>
    </row>
    <row r="47" spans="1:26" x14ac:dyDescent="0.25">
      <c r="A47" s="1" t="str">
        <f t="shared" si="11"/>
        <v xml:space="preserve"> </v>
      </c>
      <c r="B47" s="12"/>
      <c r="C47" s="12"/>
      <c r="D47" s="12"/>
      <c r="E47" s="12"/>
      <c r="Y47" s="7">
        <v>3.67763039827978</v>
      </c>
      <c r="Z47" s="7">
        <v>75.18124639227905</v>
      </c>
    </row>
    <row r="48" spans="1:26" x14ac:dyDescent="0.25">
      <c r="A48" s="1" t="str">
        <f t="shared" si="11"/>
        <v xml:space="preserve"> </v>
      </c>
      <c r="B48" s="12"/>
      <c r="C48" s="12"/>
      <c r="D48" s="12"/>
      <c r="E48" s="12"/>
      <c r="Y48" s="7">
        <v>3.598519897116319</v>
      </c>
      <c r="Z48" s="7">
        <v>74.744082193678182</v>
      </c>
    </row>
    <row r="49" spans="1:26" x14ac:dyDescent="0.25">
      <c r="A49" s="1" t="str">
        <f t="shared" si="11"/>
        <v xml:space="preserve"> </v>
      </c>
      <c r="B49" s="12"/>
      <c r="C49" s="12"/>
      <c r="D49" s="12"/>
      <c r="E49" s="12"/>
      <c r="Y49" s="7">
        <v>3.521111163318404</v>
      </c>
      <c r="Z49" s="7">
        <v>74.304527997206165</v>
      </c>
    </row>
    <row r="50" spans="1:26" x14ac:dyDescent="0.25">
      <c r="A50" s="1" t="str">
        <f t="shared" si="11"/>
        <v xml:space="preserve"> </v>
      </c>
      <c r="B50" s="12"/>
      <c r="C50" s="12"/>
      <c r="D50" s="12"/>
      <c r="E50" s="12"/>
      <c r="Y50" s="7">
        <v>3.4453675897084319</v>
      </c>
      <c r="Z50" s="7">
        <v>73.863732259702516</v>
      </c>
    </row>
    <row r="51" spans="1:26" x14ac:dyDescent="0.25">
      <c r="A51" s="1" t="str">
        <f t="shared" si="11"/>
        <v xml:space="preserve"> </v>
      </c>
      <c r="B51" s="12"/>
      <c r="C51" s="12"/>
      <c r="D51" s="12"/>
      <c r="E51" s="12"/>
      <c r="Y51" s="7">
        <v>3.3712533565756861</v>
      </c>
      <c r="Z51" s="7">
        <v>73.422734459567636</v>
      </c>
    </row>
    <row r="52" spans="1:26" x14ac:dyDescent="0.25">
      <c r="A52" s="1" t="str">
        <f t="shared" si="11"/>
        <v xml:space="preserve"> </v>
      </c>
      <c r="B52" s="12"/>
      <c r="C52" s="12"/>
      <c r="D52" s="12"/>
      <c r="E52" s="12"/>
      <c r="Y52" s="7">
        <v>3.2987334147369265</v>
      </c>
      <c r="Z52" s="7">
        <v>72.982473401315531</v>
      </c>
    </row>
    <row r="53" spans="1:26" x14ac:dyDescent="0.25">
      <c r="A53" s="1" t="str">
        <f t="shared" si="11"/>
        <v xml:space="preserve"> </v>
      </c>
      <c r="B53" s="12"/>
      <c r="C53" s="12"/>
      <c r="D53" s="12"/>
      <c r="E53" s="12"/>
      <c r="Y53" s="7">
        <v>3.227773468961364</v>
      </c>
      <c r="Z53" s="7">
        <v>72.543794937908942</v>
      </c>
    </row>
    <row r="54" spans="1:26" x14ac:dyDescent="0.25">
      <c r="A54" s="1" t="str">
        <f t="shared" si="11"/>
        <v xml:space="preserve"> </v>
      </c>
      <c r="B54" s="12"/>
      <c r="C54" s="12"/>
      <c r="D54" s="12"/>
      <c r="E54" s="12"/>
      <c r="Y54" s="7">
        <v>3.1583399617521848</v>
      </c>
      <c r="Z54" s="7">
        <v>72.10745915004523</v>
      </c>
    </row>
    <row r="55" spans="1:26" x14ac:dyDescent="0.25">
      <c r="A55" s="1" t="str">
        <f t="shared" si="11"/>
        <v xml:space="preserve"> </v>
      </c>
      <c r="B55" s="12"/>
      <c r="C55" s="12"/>
      <c r="D55" s="12"/>
      <c r="E55" s="12"/>
      <c r="Y55" s="7">
        <v>3.0904000574769555</v>
      </c>
      <c r="Z55" s="7">
        <v>71.674147018986105</v>
      </c>
    </row>
    <row r="56" spans="1:26" x14ac:dyDescent="0.25">
      <c r="A56" s="1" t="str">
        <f t="shared" si="11"/>
        <v xml:space="preserve"> </v>
      </c>
      <c r="B56" s="12"/>
      <c r="C56" s="12"/>
      <c r="D56" s="12"/>
      <c r="E56" s="12"/>
      <c r="Y56" s="7">
        <v>3.0239216268394045</v>
      </c>
      <c r="Z56" s="7">
        <v>71.24446662711712</v>
      </c>
    </row>
    <row r="57" spans="1:26" x14ac:dyDescent="0.25">
      <c r="A57" s="1" t="str">
        <f t="shared" si="11"/>
        <v xml:space="preserve"> </v>
      </c>
      <c r="B57" s="12"/>
      <c r="C57" s="12"/>
      <c r="D57" s="12"/>
      <c r="E57" s="12"/>
      <c r="Y57" s="7">
        <v>2.9588732316852333</v>
      </c>
      <c r="Z57" s="7">
        <v>70.818958918171347</v>
      </c>
    </row>
    <row r="58" spans="1:26" x14ac:dyDescent="0.25">
      <c r="A58" s="1" t="str">
        <f t="shared" si="11"/>
        <v xml:space="preserve"> </v>
      </c>
      <c r="B58" s="12"/>
      <c r="C58" s="12"/>
      <c r="D58" s="12"/>
      <c r="E58" s="12"/>
      <c r="Y58" s="7">
        <v>2.8952241101347758</v>
      </c>
      <c r="Z58" s="7">
        <v>70.398103046946161</v>
      </c>
    </row>
    <row r="59" spans="1:26" x14ac:dyDescent="0.25">
      <c r="A59" s="1" t="str">
        <f t="shared" si="11"/>
        <v xml:space="preserve"> </v>
      </c>
      <c r="B59" s="12"/>
      <c r="C59" s="12"/>
      <c r="D59" s="12"/>
      <c r="E59" s="12"/>
      <c r="Y59" s="7">
        <v>2.8329441620354689</v>
      </c>
      <c r="Z59" s="7">
        <v>69.982321346373752</v>
      </c>
    </row>
    <row r="60" spans="1:26" x14ac:dyDescent="0.25">
      <c r="A60" s="1" t="str">
        <f t="shared" si="11"/>
        <v xml:space="preserve"> </v>
      </c>
      <c r="B60" s="12"/>
      <c r="C60" s="12"/>
      <c r="D60" s="12"/>
      <c r="E60" s="12"/>
      <c r="Y60" s="7">
        <v>2.7720039347272656</v>
      </c>
      <c r="Z60" s="7">
        <v>69.571983937964603</v>
      </c>
    </row>
    <row r="61" spans="1:26" x14ac:dyDescent="0.25">
      <c r="A61" s="1" t="str">
        <f t="shared" si="11"/>
        <v xml:space="preserve"> </v>
      </c>
      <c r="B61" s="12"/>
      <c r="C61" s="12"/>
      <c r="D61" s="12"/>
      <c r="E61" s="12"/>
      <c r="Y61" s="7">
        <v>2.7123746091142471</v>
      </c>
      <c r="Z61" s="7">
        <v>69.16741300992328</v>
      </c>
    </row>
    <row r="62" spans="1:26" x14ac:dyDescent="0.25">
      <c r="A62" s="1" t="str">
        <f t="shared" si="11"/>
        <v xml:space="preserve"> </v>
      </c>
      <c r="B62" s="12"/>
      <c r="C62" s="12"/>
      <c r="D62" s="12"/>
      <c r="E62" s="12"/>
      <c r="Y62" s="7">
        <v>2.6540279860358531</v>
      </c>
      <c r="Z62" s="7">
        <v>68.768886785625384</v>
      </c>
    </row>
    <row r="63" spans="1:26" x14ac:dyDescent="0.25">
      <c r="A63" s="1" t="str">
        <f t="shared" si="11"/>
        <v xml:space="preserve"> </v>
      </c>
      <c r="B63" s="12"/>
      <c r="C63" s="12"/>
      <c r="D63" s="12"/>
      <c r="E63" s="12"/>
      <c r="Y63" s="7">
        <v>2.5969364729312856</v>
      </c>
      <c r="Z63" s="7">
        <v>68.376643203641507</v>
      </c>
    </row>
    <row r="64" spans="1:26" x14ac:dyDescent="0.25">
      <c r="A64" s="1" t="str">
        <f t="shared" si="11"/>
        <v xml:space="preserve"> </v>
      </c>
      <c r="B64" s="12"/>
      <c r="C64" s="12"/>
      <c r="D64" s="12"/>
      <c r="E64" s="12"/>
      <c r="Y64" s="7">
        <v>2.5410730707907763</v>
      </c>
      <c r="Z64" s="7">
        <v>67.990883329086813</v>
      </c>
    </row>
    <row r="65" spans="1:26" x14ac:dyDescent="0.25">
      <c r="A65" s="1" t="str">
        <f t="shared" si="11"/>
        <v xml:space="preserve"> </v>
      </c>
      <c r="B65" s="12"/>
      <c r="C65" s="12"/>
      <c r="D65" s="12"/>
      <c r="E65" s="12"/>
      <c r="Y65" s="7">
        <v>2.4864113613875523</v>
      </c>
      <c r="Z65" s="7">
        <v>67.611774514760867</v>
      </c>
    </row>
    <row r="66" spans="1:26" x14ac:dyDescent="0.25">
      <c r="A66" s="1" t="str">
        <f t="shared" si="11"/>
        <v xml:space="preserve"> </v>
      </c>
      <c r="B66" s="12"/>
      <c r="C66" s="12"/>
      <c r="D66" s="12"/>
      <c r="E66" s="12"/>
      <c r="Y66" s="7">
        <v>2.4329254947844539</v>
      </c>
      <c r="Z66" s="7">
        <v>67.239453329313548</v>
      </c>
    </row>
    <row r="67" spans="1:26" x14ac:dyDescent="0.25">
      <c r="A67" s="1" t="str">
        <f t="shared" si="11"/>
        <v xml:space="preserve"> </v>
      </c>
      <c r="B67" s="12"/>
      <c r="C67" s="12"/>
      <c r="D67" s="12"/>
      <c r="E67" s="12"/>
      <c r="Y67" s="7">
        <v>2.3805901771093043</v>
      </c>
      <c r="Z67" s="7">
        <v>66.874028268523332</v>
      </c>
    </row>
    <row r="68" spans="1:26" x14ac:dyDescent="0.25">
      <c r="A68" s="1" t="str">
        <f t="shared" si="11"/>
        <v xml:space="preserve"> </v>
      </c>
      <c r="B68" s="12"/>
      <c r="C68" s="12"/>
      <c r="D68" s="12"/>
      <c r="E68" s="12"/>
      <c r="Y68" s="7">
        <v>2.3293806585932457</v>
      </c>
      <c r="Z68" s="7">
        <v>66.506980415166339</v>
      </c>
    </row>
    <row r="69" spans="1:26" x14ac:dyDescent="0.25">
      <c r="A69" s="1" t="str">
        <f t="shared" si="11"/>
        <v xml:space="preserve"> </v>
      </c>
      <c r="B69" s="12"/>
      <c r="C69" s="12"/>
      <c r="D69" s="12"/>
      <c r="E69" s="12"/>
      <c r="Y69" s="7">
        <v>2.2792727218663846</v>
      </c>
      <c r="Z69" s="7">
        <v>66.105228527935722</v>
      </c>
    </row>
    <row r="70" spans="1:26" x14ac:dyDescent="0.25">
      <c r="A70" s="1" t="str">
        <f t="shared" si="11"/>
        <v xml:space="preserve"> </v>
      </c>
      <c r="B70" s="12"/>
      <c r="C70" s="12"/>
      <c r="D70" s="12"/>
      <c r="E70" s="12"/>
      <c r="Y70" s="7">
        <v>2.2302426705052154</v>
      </c>
      <c r="Z70" s="7">
        <v>65.669688382773074</v>
      </c>
    </row>
    <row r="71" spans="1:26" x14ac:dyDescent="0.25">
      <c r="A71" s="1" t="str">
        <f t="shared" si="11"/>
        <v xml:space="preserve"> </v>
      </c>
      <c r="B71" s="12"/>
      <c r="C71" s="12"/>
      <c r="D71" s="12"/>
      <c r="E71" s="12"/>
      <c r="Y71" s="7">
        <v>2.1822673178264007</v>
      </c>
      <c r="Z71" s="7">
        <v>65.204815922044332</v>
      </c>
    </row>
    <row r="72" spans="1:26" x14ac:dyDescent="0.25">
      <c r="A72" s="1" t="str">
        <f t="shared" ref="A72:A108" si="19">IF(ISBLANK(B72)," ",3.3193*LOG(B72))</f>
        <v xml:space="preserve"> </v>
      </c>
      <c r="B72" s="12"/>
      <c r="C72" s="12"/>
      <c r="D72" s="12"/>
      <c r="E72" s="12"/>
      <c r="Y72" s="7">
        <v>2.1353239759216129</v>
      </c>
      <c r="Z72" s="7">
        <v>64.714691058798522</v>
      </c>
    </row>
    <row r="73" spans="1:26" x14ac:dyDescent="0.25">
      <c r="A73" s="1" t="str">
        <f t="shared" si="19"/>
        <v xml:space="preserve"> </v>
      </c>
      <c r="B73" s="12"/>
      <c r="C73" s="12"/>
      <c r="D73" s="12"/>
      <c r="E73" s="12"/>
      <c r="Y73" s="7">
        <v>2.0893904449282514</v>
      </c>
      <c r="Z73" s="7">
        <v>64.203045361137853</v>
      </c>
    </row>
    <row r="74" spans="1:26" x14ac:dyDescent="0.25">
      <c r="A74" s="1" t="str">
        <f t="shared" si="19"/>
        <v xml:space="preserve"> </v>
      </c>
      <c r="B74" s="12"/>
      <c r="C74" s="12"/>
      <c r="D74" s="12"/>
      <c r="E74" s="12"/>
      <c r="Y74" s="7">
        <v>2.0444450025309577</v>
      </c>
      <c r="Z74" s="7">
        <v>63.673287822598731</v>
      </c>
    </row>
    <row r="75" spans="1:26" x14ac:dyDescent="0.25">
      <c r="A75" s="1" t="str">
        <f t="shared" si="19"/>
        <v xml:space="preserve"> </v>
      </c>
      <c r="B75" s="12"/>
      <c r="C75" s="12"/>
      <c r="D75" s="12"/>
      <c r="E75" s="12"/>
      <c r="Y75" s="7">
        <v>2.0004663936889679</v>
      </c>
      <c r="Z75" s="7">
        <v>63.12852884642767</v>
      </c>
    </row>
    <row r="76" spans="1:26" x14ac:dyDescent="0.25">
      <c r="A76" s="1" t="str">
        <f t="shared" si="19"/>
        <v xml:space="preserve"> </v>
      </c>
      <c r="B76" s="12"/>
      <c r="C76" s="12"/>
      <c r="D76" s="12"/>
      <c r="E76" s="12"/>
      <c r="Y76" s="7">
        <v>1.9574338205844437</v>
      </c>
      <c r="Z76" s="7">
        <v>62.571602563261592</v>
      </c>
    </row>
    <row r="77" spans="1:26" x14ac:dyDescent="0.25">
      <c r="A77" s="1" t="str">
        <f t="shared" si="19"/>
        <v xml:space="preserve"> </v>
      </c>
      <c r="B77" s="12"/>
      <c r="C77" s="12"/>
      <c r="D77" s="12"/>
      <c r="E77" s="12"/>
      <c r="Y77" s="7">
        <v>1.9153269327870248</v>
      </c>
      <c r="Z77" s="7">
        <v>62.005087593890273</v>
      </c>
    </row>
    <row r="78" spans="1:26" x14ac:dyDescent="0.25">
      <c r="A78" s="1" t="str">
        <f t="shared" si="19"/>
        <v xml:space="preserve"> </v>
      </c>
      <c r="B78" s="12"/>
      <c r="C78" s="12"/>
      <c r="D78" s="12"/>
      <c r="E78" s="12"/>
      <c r="Y78" s="7">
        <v>1.8741258176299578</v>
      </c>
      <c r="Z78" s="7">
        <v>61.431326361452946</v>
      </c>
    </row>
    <row r="79" spans="1:26" x14ac:dyDescent="0.25">
      <c r="A79" s="1" t="str">
        <f t="shared" si="19"/>
        <v xml:space="preserve"> </v>
      </c>
      <c r="B79" s="12"/>
      <c r="C79" s="12"/>
      <c r="D79" s="12"/>
      <c r="E79" s="12"/>
      <c r="Y79" s="7">
        <v>1.8338109907932434</v>
      </c>
      <c r="Z79" s="7">
        <v>60.852443050569477</v>
      </c>
    </row>
    <row r="80" spans="1:26" x14ac:dyDescent="0.25">
      <c r="A80" s="1" t="str">
        <f t="shared" si="19"/>
        <v xml:space="preserve"> </v>
      </c>
      <c r="B80" s="12"/>
      <c r="C80" s="12"/>
      <c r="D80" s="12"/>
      <c r="E80" s="12"/>
      <c r="Y80" s="7">
        <v>1.7943633870893545</v>
      </c>
      <c r="Z80" s="7">
        <v>60.270360304499647</v>
      </c>
    </row>
    <row r="81" spans="1:26" x14ac:dyDescent="0.25">
      <c r="A81" s="1" t="str">
        <f t="shared" si="19"/>
        <v xml:space="preserve"> </v>
      </c>
      <c r="B81" s="12"/>
      <c r="C81" s="12"/>
      <c r="D81" s="12"/>
      <c r="E81" s="12"/>
      <c r="Y81" s="7">
        <v>1.7557643514471641</v>
      </c>
      <c r="Z81" s="7">
        <v>59.686814745431064</v>
      </c>
    </row>
    <row r="82" spans="1:26" x14ac:dyDescent="0.25">
      <c r="A82" s="1" t="str">
        <f t="shared" si="19"/>
        <v xml:space="preserve"> </v>
      </c>
      <c r="B82" s="12"/>
      <c r="C82" s="12"/>
      <c r="D82" s="12"/>
      <c r="E82" s="12"/>
      <c r="Y82" s="7">
        <v>1.7179956300898211</v>
      </c>
      <c r="Z82" s="7">
        <v>59.103371397393197</v>
      </c>
    </row>
    <row r="83" spans="1:26" x14ac:dyDescent="0.25">
      <c r="A83" s="1" t="str">
        <f t="shared" si="19"/>
        <v xml:space="preserve"> </v>
      </c>
      <c r="B83" s="12"/>
      <c r="C83" s="12"/>
      <c r="D83" s="12"/>
      <c r="E83" s="12"/>
      <c r="Y83" s="7">
        <v>1.6810393619023996</v>
      </c>
      <c r="Z83" s="7">
        <v>58.521437086054632</v>
      </c>
    </row>
    <row r="84" spans="1:26" x14ac:dyDescent="0.25">
      <c r="A84" s="1" t="str">
        <f t="shared" si="19"/>
        <v xml:space="preserve"> </v>
      </c>
      <c r="B84" s="12"/>
      <c r="C84" s="12"/>
      <c r="D84" s="12"/>
      <c r="E84" s="12"/>
      <c r="Y84" s="7">
        <v>1.644878069985243</v>
      </c>
      <c r="Z84" s="7">
        <v>57.942272884761216</v>
      </c>
    </row>
    <row r="85" spans="1:26" x14ac:dyDescent="0.25">
      <c r="A85" s="1" t="str">
        <f t="shared" si="19"/>
        <v xml:space="preserve"> </v>
      </c>
      <c r="B85" s="12"/>
      <c r="C85" s="12"/>
      <c r="D85" s="12"/>
      <c r="E85" s="12"/>
      <c r="Y85" s="7">
        <v>1.609494653389006</v>
      </c>
      <c r="Z85" s="7">
        <v>57.367005671591038</v>
      </c>
    </row>
    <row r="86" spans="1:26" x14ac:dyDescent="0.25">
      <c r="A86" s="1" t="str">
        <f t="shared" si="19"/>
        <v xml:space="preserve"> </v>
      </c>
      <c r="B86" s="12"/>
      <c r="C86" s="12"/>
      <c r="D86" s="12"/>
      <c r="E86" s="12"/>
      <c r="Y86" s="7">
        <v>1.5748723790274843</v>
      </c>
      <c r="Z86" s="7">
        <v>56.796638857918794</v>
      </c>
    </row>
    <row r="87" spans="1:26" x14ac:dyDescent="0.25">
      <c r="A87" s="1" t="str">
        <f t="shared" si="19"/>
        <v xml:space="preserve"> </v>
      </c>
      <c r="B87" s="12"/>
      <c r="C87" s="12"/>
      <c r="D87" s="12"/>
      <c r="E87" s="12"/>
      <c r="Y87" s="7">
        <v>1.5409948737644126</v>
      </c>
      <c r="Z87" s="7">
        <v>56.232062344977606</v>
      </c>
    </row>
    <row r="88" spans="1:26" x14ac:dyDescent="0.25">
      <c r="A88" s="1" t="str">
        <f t="shared" si="19"/>
        <v xml:space="preserve"> </v>
      </c>
      <c r="B88" s="12"/>
      <c r="C88" s="12"/>
      <c r="D88" s="12"/>
      <c r="E88" s="12"/>
      <c r="Y88" s="7">
        <v>1.5078461166704833</v>
      </c>
      <c r="Z88" s="7">
        <v>55.674061761161738</v>
      </c>
    </row>
    <row r="89" spans="1:26" x14ac:dyDescent="0.25">
      <c r="A89" s="1" t="str">
        <f t="shared" si="19"/>
        <v xml:space="preserve"> </v>
      </c>
      <c r="B89" s="12"/>
      <c r="C89" s="12"/>
      <c r="D89" s="12"/>
      <c r="E89" s="12"/>
      <c r="Y89" s="7">
        <v>1.4754104314469283</v>
      </c>
      <c r="Z89" s="7">
        <v>55.123327029314133</v>
      </c>
    </row>
    <row r="90" spans="1:26" x14ac:dyDescent="0.25">
      <c r="A90" s="1" t="str">
        <f t="shared" si="19"/>
        <v xml:space="preserve"> </v>
      </c>
      <c r="B90" s="12"/>
      <c r="C90" s="12"/>
      <c r="D90" s="12"/>
      <c r="E90" s="12"/>
      <c r="Y90" s="7">
        <v>1.4436724790120776</v>
      </c>
      <c r="Z90" s="7">
        <v>54.580460309970334</v>
      </c>
    </row>
    <row r="91" spans="1:26" x14ac:dyDescent="0.25">
      <c r="A91" s="1" t="str">
        <f t="shared" si="19"/>
        <v xml:space="preserve"> </v>
      </c>
      <c r="B91" s="12"/>
      <c r="C91" s="12"/>
      <c r="D91" s="12"/>
      <c r="E91" s="12"/>
      <c r="Y91" s="7">
        <v>1.4126172502473919</v>
      </c>
      <c r="Z91" s="7">
        <v>54.045983363472502</v>
      </c>
    </row>
    <row r="92" spans="1:26" x14ac:dyDescent="0.25">
      <c r="A92" s="1" t="str">
        <f t="shared" si="19"/>
        <v xml:space="preserve"> </v>
      </c>
      <c r="B92" s="12"/>
      <c r="C92" s="12"/>
      <c r="D92" s="12"/>
      <c r="E92" s="12"/>
      <c r="Y92" s="7">
        <v>1.3822300588995355</v>
      </c>
      <c r="Z92" s="7">
        <v>53.520344371008164</v>
      </c>
    </row>
    <row r="93" spans="1:26" x14ac:dyDescent="0.25">
      <c r="A93" s="1" t="str">
        <f t="shared" si="19"/>
        <v xml:space="preserve"> </v>
      </c>
      <c r="B93" s="12"/>
      <c r="C93" s="12"/>
      <c r="D93" s="12"/>
      <c r="E93" s="12"/>
      <c r="Y93" s="7">
        <v>1.3524965346351367</v>
      </c>
      <c r="Z93" s="7">
        <v>53.003924251956853</v>
      </c>
    </row>
    <row r="94" spans="1:26" x14ac:dyDescent="0.25">
      <c r="A94" s="1" t="str">
        <f t="shared" si="19"/>
        <v xml:space="preserve"> </v>
      </c>
      <c r="B94" s="12"/>
      <c r="C94" s="12"/>
      <c r="D94" s="12"/>
      <c r="E94" s="12"/>
      <c r="Y94" s="7">
        <v>1.3234026162449479</v>
      </c>
      <c r="Z94" s="7">
        <v>52.497042512430745</v>
      </c>
    </row>
    <row r="95" spans="1:26" x14ac:dyDescent="0.25">
      <c r="A95" s="1" t="str">
        <f t="shared" si="19"/>
        <v xml:space="preserve"> </v>
      </c>
      <c r="B95" s="12"/>
      <c r="C95" s="12"/>
      <c r="D95" s="12"/>
      <c r="E95" s="12"/>
      <c r="Y95" s="7">
        <v>1.2949345449941925</v>
      </c>
      <c r="Z95" s="7">
        <v>51.999962657561717</v>
      </c>
    </row>
    <row r="96" spans="1:26" x14ac:dyDescent="0.25">
      <c r="A96" s="1" t="str">
        <f t="shared" si="19"/>
        <v xml:space="preserve"> </v>
      </c>
      <c r="B96" s="12"/>
      <c r="C96" s="12"/>
      <c r="D96" s="12"/>
      <c r="E96" s="12"/>
      <c r="Y96" s="7">
        <v>1.2670788581159551</v>
      </c>
      <c r="Z96" s="7">
        <v>51.512897197906824</v>
      </c>
    </row>
    <row r="97" spans="1:26" x14ac:dyDescent="0.25">
      <c r="A97" s="1" t="str">
        <f t="shared" si="19"/>
        <v xml:space="preserve"> </v>
      </c>
      <c r="B97" s="12"/>
      <c r="C97" s="12"/>
      <c r="D97" s="12"/>
      <c r="E97" s="12"/>
      <c r="Y97" s="7">
        <v>1.2398223824445374</v>
      </c>
      <c r="Z97" s="7">
        <v>51.036012278306451</v>
      </c>
    </row>
    <row r="98" spans="1:26" x14ac:dyDescent="0.25">
      <c r="A98" s="1" t="str">
        <f t="shared" si="19"/>
        <v xml:space="preserve"> </v>
      </c>
      <c r="B98" s="12"/>
      <c r="C98" s="12"/>
      <c r="D98" s="12"/>
      <c r="E98" s="12"/>
      <c r="Y98" s="7">
        <v>1.2131522281857674</v>
      </c>
      <c r="Z98" s="7">
        <v>50.569431955625625</v>
      </c>
    </row>
    <row r="99" spans="1:26" x14ac:dyDescent="0.25">
      <c r="A99" s="1" t="str">
        <f t="shared" si="19"/>
        <v xml:space="preserve"> </v>
      </c>
      <c r="B99" s="12"/>
      <c r="C99" s="12"/>
      <c r="D99" s="12"/>
      <c r="E99" s="12"/>
      <c r="Y99" s="7">
        <v>1.1870557828213184</v>
      </c>
      <c r="Z99" s="7">
        <v>50.113242150030239</v>
      </c>
    </row>
    <row r="100" spans="1:26" x14ac:dyDescent="0.25">
      <c r="A100" s="1" t="str">
        <f t="shared" si="19"/>
        <v xml:space="preserve"> </v>
      </c>
      <c r="B100" s="12"/>
      <c r="C100" s="12"/>
      <c r="D100" s="12"/>
      <c r="E100" s="12"/>
      <c r="Y100" s="7">
        <v>1.161520705144153</v>
      </c>
      <c r="Z100" s="7">
        <v>49.662652220704807</v>
      </c>
    </row>
    <row r="101" spans="1:26" x14ac:dyDescent="0.25">
      <c r="A101" s="1" t="str">
        <f t="shared" si="19"/>
        <v xml:space="preserve"> </v>
      </c>
      <c r="B101" s="12"/>
      <c r="C101" s="12"/>
      <c r="D101" s="12"/>
      <c r="E101" s="12"/>
      <c r="Y101" s="7">
        <v>1.1365349194222731</v>
      </c>
      <c r="Z101" s="7">
        <v>49.204153559602084</v>
      </c>
    </row>
    <row r="102" spans="1:26" x14ac:dyDescent="0.25">
      <c r="A102" s="1" t="str">
        <f t="shared" si="19"/>
        <v xml:space="preserve"> </v>
      </c>
      <c r="B102" s="12"/>
      <c r="C102" s="12"/>
      <c r="D102" s="12"/>
      <c r="E102" s="12"/>
      <c r="Y102" s="7">
        <v>1.1120866096880144</v>
      </c>
      <c r="Z102" s="7">
        <v>48.735858472831652</v>
      </c>
    </row>
    <row r="103" spans="1:26" x14ac:dyDescent="0.25">
      <c r="A103" s="1" t="str">
        <f t="shared" si="19"/>
        <v xml:space="preserve"> </v>
      </c>
      <c r="B103" s="12"/>
      <c r="C103" s="12"/>
      <c r="D103" s="12"/>
      <c r="E103" s="12"/>
      <c r="Y103" s="7">
        <v>1.0881642141501853</v>
      </c>
      <c r="Z103" s="7">
        <v>48.256774341563307</v>
      </c>
    </row>
    <row r="104" spans="1:26" x14ac:dyDescent="0.25">
      <c r="A104" s="1" t="str">
        <f t="shared" si="19"/>
        <v xml:space="preserve"> </v>
      </c>
      <c r="B104" s="12"/>
      <c r="C104" s="12"/>
      <c r="D104" s="12"/>
      <c r="E104" s="12"/>
      <c r="Y104" s="7">
        <v>1.0647564197264088</v>
      </c>
      <c r="Z104" s="7">
        <v>47.766109954339179</v>
      </c>
    </row>
    <row r="105" spans="1:26" x14ac:dyDescent="0.25">
      <c r="A105" s="1" t="str">
        <f t="shared" si="19"/>
        <v xml:space="preserve"> </v>
      </c>
      <c r="B105" s="12"/>
      <c r="C105" s="12"/>
      <c r="D105" s="12"/>
      <c r="E105" s="12"/>
      <c r="Y105" s="7">
        <v>1.0418521566930792</v>
      </c>
      <c r="Z105" s="7">
        <v>47.263255374454616</v>
      </c>
    </row>
    <row r="106" spans="1:26" x14ac:dyDescent="0.25">
      <c r="A106" s="1" t="str">
        <f t="shared" si="19"/>
        <v xml:space="preserve"> </v>
      </c>
      <c r="B106" s="12"/>
      <c r="C106" s="12"/>
      <c r="D106" s="12"/>
      <c r="E106" s="12"/>
      <c r="Y106" s="7">
        <v>1.0194405934504067</v>
      </c>
      <c r="Z106" s="7">
        <v>46.747763426762333</v>
      </c>
    </row>
    <row r="107" spans="1:26" x14ac:dyDescent="0.25">
      <c r="A107" s="1" t="str">
        <f t="shared" si="19"/>
        <v xml:space="preserve"> </v>
      </c>
      <c r="B107" s="12"/>
      <c r="C107" s="12"/>
      <c r="D107" s="12"/>
      <c r="E107" s="12"/>
      <c r="Y107" s="7">
        <v>0.99751113140007108</v>
      </c>
      <c r="Z107" s="7">
        <v>46.219332686117681</v>
      </c>
    </row>
    <row r="108" spans="1:26" x14ac:dyDescent="0.25">
      <c r="A108" s="1"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G5" sqref="G5:J13"/>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7" zoomScaleNormal="100" workbookViewId="0">
      <selection activeCell="R85" sqref="R85"/>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16" workbookViewId="0">
      <selection activeCell="B21" sqref="B21"/>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20" zoomScale="110" zoomScaleNormal="110" workbookViewId="0">
      <selection activeCell="H1" sqref="H1"/>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6100</v>
      </c>
      <c r="H5" s="49" t="str">
        <f>Input!E5</f>
        <v>T (oC)</v>
      </c>
      <c r="I5" s="50">
        <f>Input!E6</f>
        <v>250</v>
      </c>
    </row>
    <row r="6" spans="1:9" x14ac:dyDescent="0.25">
      <c r="D6" s="24"/>
    </row>
    <row r="7" spans="1:9" ht="18.75" x14ac:dyDescent="0.3">
      <c r="A7" s="108">
        <f>Input!K2</f>
        <v>0</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f>IF(ISBLANK(Input!B8)," ",Input!B8)</f>
        <v>10</v>
      </c>
      <c r="B21" s="27">
        <f>IF(ISBLANK(Input!C8)," ",Input!C8)</f>
        <v>900.96999999999935</v>
      </c>
      <c r="C21" s="27">
        <f>IF(ISBLANK(Input!D8)," ",Input!D8)</f>
        <v>0.14769999999999989</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345.26000000000067</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783.23999999999944</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1021.1400000000001</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1173.6400000000001</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805.2</v>
      </c>
      <c r="C26" s="32">
        <f>IF(ISBLANK(Input!D13)," ",Input!D13)</f>
        <v>0.13200000000000001</v>
      </c>
      <c r="D26" s="33">
        <f>IF(ISBLANK(Input!E13)," ",Input!E13)</f>
        <v>17.55</v>
      </c>
      <c r="E26" s="23"/>
      <c r="F26" s="34" t="str">
        <f>Input!K15</f>
        <v>de (Kruger)</v>
      </c>
      <c r="G26" s="52">
        <f>Input!L15</f>
        <v>0</v>
      </c>
      <c r="H26" s="35" t="s">
        <v>73</v>
      </c>
      <c r="I26" s="75">
        <f>Input!N14</f>
        <v>99327.099918765234</v>
      </c>
    </row>
    <row r="27" spans="1:10" x14ac:dyDescent="0.25">
      <c r="A27" s="32">
        <f>IF(ISBLANK(Input!B14)," ",Input!B14)</f>
        <v>0.3</v>
      </c>
      <c r="B27" s="32">
        <f>IF(ISBLANK(Input!C14)," ",Input!C14)</f>
        <v>687.46999999999991</v>
      </c>
      <c r="C27" s="32">
        <f>IF(ISBLANK(Input!D14)," ",Input!D14)</f>
        <v>0.11269999999999998</v>
      </c>
      <c r="D27" s="33">
        <f>IF(ISBLANK(Input!E14)," ",Input!E14)</f>
        <v>6.28</v>
      </c>
      <c r="E27" s="23"/>
      <c r="F27" s="34" t="str">
        <f>Input!K16</f>
        <v>de (Kozeny)</v>
      </c>
      <c r="G27" s="52">
        <f>Input!L16</f>
        <v>0</v>
      </c>
      <c r="H27" s="35" t="s">
        <v>59</v>
      </c>
      <c r="I27" s="38">
        <f>Input!N15</f>
        <v>1.0530200000000001</v>
      </c>
    </row>
    <row r="28" spans="1:10" x14ac:dyDescent="0.25">
      <c r="A28" s="32">
        <f>IF(ISBLANK(Input!B15)," ",Input!B15)</f>
        <v>0.15</v>
      </c>
      <c r="B28" s="32">
        <f>IF(ISBLANK(Input!C15)," ",Input!C15)</f>
        <v>209.84000000000003</v>
      </c>
      <c r="C28" s="32">
        <f>IF(ISBLANK(Input!D15)," ",Input!D15)</f>
        <v>3.4400000000000007E-2</v>
      </c>
      <c r="D28" s="33">
        <f>IF(ISBLANK(Input!E15)," ",Input!E15)</f>
        <v>2.84</v>
      </c>
      <c r="E28" s="23"/>
      <c r="F28" s="34" t="str">
        <f>Input!K17</f>
        <v>de (Zunker)</v>
      </c>
      <c r="G28" s="52">
        <f>Input!L17</f>
        <v>0</v>
      </c>
      <c r="H28" s="39" t="s">
        <v>91</v>
      </c>
      <c r="I28" s="52">
        <f>Input!L14</f>
        <v>0</v>
      </c>
    </row>
    <row r="29" spans="1:10" x14ac:dyDescent="0.25">
      <c r="A29" s="32">
        <f>IF(ISBLANK(Input!B16)," ",Input!B16)</f>
        <v>7.4999999999999997E-2</v>
      </c>
      <c r="B29" s="32">
        <f>IF(ISBLANK(Input!C16)," ",Input!C16)</f>
        <v>173.23999999999998</v>
      </c>
      <c r="C29" s="32">
        <f>IF(ISBLANK(Input!D16)," ",Input!D16)</f>
        <v>2.8399999999999998E-2</v>
      </c>
      <c r="D29" s="33">
        <f>IF(ISBLANK(Input!E16)," ",Input!E16)</f>
        <v>0</v>
      </c>
      <c r="E29" s="23"/>
      <c r="F29" s="34" t="str">
        <f>Input!K18</f>
        <v>de (Zamarin)</v>
      </c>
      <c r="G29" s="52">
        <f>Input!L18</f>
        <v>0</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0.13139875320550543</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tabSelected="1" zoomScale="90" zoomScaleNormal="90" workbookViewId="0">
      <selection activeCell="F27" sqref="F27"/>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6100</v>
      </c>
      <c r="F6" s="49" t="str">
        <f>Input!E5</f>
        <v>T (oC)</v>
      </c>
      <c r="G6" s="65">
        <f>Input!E6</f>
        <v>250</v>
      </c>
    </row>
    <row r="8" spans="1:8" ht="18.75" x14ac:dyDescent="0.3">
      <c r="A8" s="108">
        <f>Input!K2</f>
        <v>0</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3.5359243159494493E-2</v>
      </c>
      <c r="E30" s="62">
        <f>IF(ISBLANK(Input!I21)," ",Input!I21)</f>
        <v>3.5359243159494491E-4</v>
      </c>
      <c r="F30" s="64">
        <f>IF(ISBLANK(Input!J21)," ",Input!J21)</f>
        <v>30.55038608980324</v>
      </c>
      <c r="G30" s="64"/>
      <c r="H30" s="24"/>
      <c r="I30" s="24"/>
    </row>
    <row r="31" spans="3:9" x14ac:dyDescent="0.25">
      <c r="C31" s="60" t="s">
        <v>17</v>
      </c>
      <c r="D31" s="62">
        <f>IF(ISBLANK(Input!H22)," ",Input!H22)</f>
        <v>7.6705338998967323E-2</v>
      </c>
      <c r="E31" s="62">
        <f>IF(ISBLANK(Input!I22)," ",Input!I22)</f>
        <v>7.6705338998967322E-4</v>
      </c>
      <c r="F31" s="64">
        <f>IF(ISBLANK(Input!J22)," ",Input!J22)</f>
        <v>66.273412895107768</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0</v>
      </c>
      <c r="G43" s="100"/>
    </row>
    <row r="44" spans="1:9" ht="15.75" thickBot="1" x14ac:dyDescent="0.3">
      <c r="C44" s="81" t="s">
        <v>102</v>
      </c>
      <c r="D44" s="82" t="e">
        <f>IF(ISBLANK(Input!H35)," ",Input!H35)</f>
        <v>#NUM!</v>
      </c>
      <c r="E44" s="82" t="e">
        <f>IF(ISBLANK(Input!I35)," ",Input!I35)</f>
        <v>#NUM!</v>
      </c>
      <c r="F44" s="83" t="e">
        <f>IF(ISBLANK(Input!J35)," ",Input!J35)</f>
        <v>#NUM!</v>
      </c>
    </row>
    <row r="45" spans="1:9" ht="15.75" thickBot="1" x14ac:dyDescent="0.3">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2025-08-07T08:23:08Z</dcterms:modified>
</cp:coreProperties>
</file>