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2393" documentId="13_ncr:1_{B53D4F62-5837-4CC7-B407-CE4C14C324F1}" xr6:coauthVersionLast="47" xr6:coauthVersionMax="47" xr10:uidLastSave="{DAD1CE42-4B85-4B8F-989E-F2380529885F}"/>
  <bookViews>
    <workbookView xWindow="5070" yWindow="0" windowWidth="15255" windowHeight="17385" tabRatio="703" activeTab="4"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2" i="2" l="1"/>
  <c r="A8"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20" i="2" l="1"/>
  <c r="H36" i="2" s="1"/>
  <c r="AD19" i="2"/>
  <c r="H35" i="2" s="1"/>
  <c r="D30" i="8" l="1"/>
  <c r="D31" i="8"/>
  <c r="D32" i="8"/>
  <c r="D33" i="8"/>
  <c r="D34" i="8"/>
  <c r="D35" i="8"/>
  <c r="D36" i="8"/>
  <c r="D37" i="8"/>
  <c r="D38" i="8"/>
  <c r="D39" i="8"/>
  <c r="D40" i="8"/>
  <c r="N21" i="2" l="1"/>
  <c r="I29" i="7" s="1"/>
  <c r="I33" i="2" l="1"/>
  <c r="AJ17" i="2" s="1"/>
  <c r="N18" i="2"/>
  <c r="J33" i="2"/>
  <c r="AK17" i="2" s="1"/>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F19" i="2" s="1"/>
  <c r="J35" i="2" s="1"/>
  <c r="AK3" i="2"/>
  <c r="F30" i="8"/>
  <c r="AF5" i="2"/>
  <c r="E30" i="8"/>
  <c r="AE5" i="2"/>
  <c r="E29" i="8"/>
  <c r="F29" i="8"/>
  <c r="F28" i="8"/>
  <c r="E28" i="8"/>
  <c r="I34" i="2" l="1"/>
  <c r="E43" i="8" l="1"/>
  <c r="AE18" i="2"/>
  <c r="F43" i="8"/>
  <c r="AF20" i="2" l="1"/>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<sst xmlns="http://schemas.openxmlformats.org/spreadsheetml/2006/main" count="247" uniqueCount="150">
  <si>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</si>
  <si>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</si>
  <si>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</si>
  <si>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</si>
  <si>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</si>
  <si>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</si>
  <si>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</si>
  <si>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</si>
  <si>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</si>
  <si>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</si>
  <si>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</si>
  <si>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</si>
  <si>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</si>
  <si>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</si>
  <si>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</si>
  <si>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</si>
  <si>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</si>
  <si>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</si>
  <si>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</si>
  <si>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</si>
  <si>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</si>
  <si>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</si>
  <si>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</si>
  <si>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</si>
  <si>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</si>
  <si>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</si>
  <si>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</si>
  <si>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</si>
  <si>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</si>
  <si>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</si>
  <si>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</si>
  <si>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</si>
  <si>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</si>
  <si>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</si>
  <si>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</si>
  <si>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</si>
  <si>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</si>
  <si>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</si>
  <si>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</si>
  <si>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</si>
  <si>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</si>
  <si>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</si>
  <si>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</si>
  <si>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</si>
  <si>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</si>
  <si>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</si>
  <si>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</si>
  <si>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</si>
  <si>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</si>
  <si>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</si>
  <si>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</si>
  <si>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</si>
  <si>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</si>
  <si>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</si>
  <si>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</si>
  <si>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</si>
  <si>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</si>
  <si>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</si>
  <si>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</si>
  <si>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</si>
  <si>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</si>
  <si>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</si>
  <si>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</si>
  <si>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</si>
  <si>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</si>
  <si>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</si>
  <si>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</si>
  <si>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</si>
  <si>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</si>
  <si>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</si>
  <si>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</si>
  <si>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</si>
  <si>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</si>
  <si>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</si>
  <si>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</si>
  <si>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</si>
  <si>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</si>
  <si>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</si>
  <si>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</si>
  <si>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</si>
  <si>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</si>
  <si>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</si>
  <si>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</si>
  <si>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</si>
  <si>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</si>
  <si>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</si>
  <si>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</si>
  <si>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</si>
  <si>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</si>
  <si>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</si>
  <si>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</si>
  <si>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</si>
  <si>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</si>
  <si>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</si>
  <si>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</si>
  <si>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</si>
  <si>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</si>
  <si>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</si>
  <si>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</si>
  <si>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</si>
  <si>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</si>
  <si>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</si>
  <si>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</si>
  <si>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</si>
  <si>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</si>
  <si>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</si>
  <si>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</si>
  <si>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</si>
  <si>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</si>
  <si>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</si>
  <si>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</si>
  <si>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</si>
  <si>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</si>
  <si>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</si>
  <si>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</si>
  <si>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</si>
  <si>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</si>
  <si>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</si>
  <si>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</si>
  <si>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</si>
  <si>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</si>
  <si>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</si>
  <si>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</si>
  <si>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</si>
  <si>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</si>
  <si>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</si>
  <si>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</si>
  <si>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</si>
  <si>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</si>
  <si>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</si>
  <si>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</si>
  <si>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</si>
  <si>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</si>
  <si>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</si>
  <si>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</si>
  <si>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</si>
  <si>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</si>
  <si>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</si>
  <si>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</si>
  <si>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</si>
  <si>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</si>
  <si>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</si>
  <si>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</si>
  <si>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</si>
  <si>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</si>
  <si>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log10</t>
  </si>
  <si>
    <t>log10(2)</t>
  </si>
  <si>
    <t>log2</t>
  </si>
  <si>
    <t>-Log2</t>
  </si>
  <si>
    <t xml:space="preserve">Poorly sorted gravelly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</si>
</sst>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 numFmtId="172" formatCode="0.0000000"/>
    <numFmt numFmtId="173" formatCode="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2">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172" fontId="1" fillId="2" borderId="0" xfId="0" applyNumberFormat="1" applyFont="1" applyFill="1" applyAlignment="1">
      <alignment horizontal="center"/>
    </xf>
    <xf numFmtId="2" fontId="1" fillId="2" borderId="25" xfId="0" applyNumberFormat="1" applyFont="1" applyFill="1" applyBorder="1" applyAlignment="1">
      <alignment horizontal="center"/>
    </xf>
    <xf numFmtId="173" fontId="1" fillId="2" borderId="18" xfId="0" applyNumberFormat="1" applyFont="1" applyFill="1" applyBorder="1" applyAlignment="1">
      <alignment horizontal="center"/>
    </xf>
    <xf numFmtId="173" fontId="1" fillId="2" borderId="4" xfId="0" applyNumberFormat="1" applyFont="1" applyFill="1" applyBorder="1" applyAlignment="1">
      <alignment horizontal="center"/>
    </xf>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9.5744019436141681</c:v>
                </c:pt>
                <c:pt idx="1">
                  <c:v>9.3684443964789192</c:v>
                </c:pt>
                <c:pt idx="2">
                  <c:v>9.1669172577881639</c:v>
                </c:pt>
                <c:pt idx="3">
                  <c:v>8.9697252238287923</c:v>
                </c:pt>
                <c:pt idx="4">
                  <c:v>8.7767750409916179</c:v>
                </c:pt>
                <c:pt idx="5">
                  <c:v>8.5879754616710375</c:v>
                </c:pt>
                <c:pt idx="6">
                  <c:v>8.4032372011133436</c:v>
                </c:pt>
                <c:pt idx="7">
                  <c:v>8.2224728951932953</c:v>
                </c:pt>
                <c:pt idx="8">
                  <c:v>8.0455970590989505</c:v>
                </c:pt>
                <c:pt idx="9">
                  <c:v>7.8725260469052536</c:v>
                </c:pt>
                <c:pt idx="10">
                  <c:v>7.7031780120172479</c:v>
                </c:pt>
                <c:pt idx="11">
                  <c:v>7.5374728684641905</c:v>
                </c:pt>
                <c:pt idx="12">
                  <c:v>7.3753322530262952</c:v>
                </c:pt>
                <c:pt idx="13">
                  <c:v>7.2166794881761716</c:v>
                </c:pt>
                <c:pt idx="14">
                  <c:v>7.0614395458174366</c:v>
                </c:pt>
                <c:pt idx="15">
                  <c:v>6.9095390118033597</c:v>
                </c:pt>
                <c:pt idx="16">
                  <c:v>6.7609060512187584</c:v>
                </c:pt>
                <c:pt idx="17">
                  <c:v>6.6154703744087193</c:v>
                </c:pt>
                <c:pt idx="18">
                  <c:v>6.4731632037380873</c:v>
                </c:pt>
                <c:pt idx="19">
                  <c:v>6.3339172410660014</c:v>
                </c:pt>
                <c:pt idx="20">
                  <c:v>6.1976666359200907</c:v>
                </c:pt>
                <c:pt idx="21">
                  <c:v>6.0643469543552868</c:v>
                </c:pt>
                <c:pt idx="22">
                  <c:v>5.9338951484825273</c:v>
                </c:pt>
                <c:pt idx="23">
                  <c:v>5.8062495266529215</c:v>
                </c:pt>
                <c:pt idx="24">
                  <c:v>5.6813497242833098</c:v>
                </c:pt>
                <c:pt idx="25">
                  <c:v>5.5591366753093894</c:v>
                </c:pt>
                <c:pt idx="26">
                  <c:v>5.4395525842529269</c:v>
                </c:pt>
                <c:pt idx="27">
                  <c:v>5.3225408988898373</c:v>
                </c:pt>
                <c:pt idx="28">
                  <c:v>5.2080462835062056</c:v>
                </c:pt>
                <c:pt idx="29">
                  <c:v>5.0960145927296132</c:v>
                </c:pt>
                <c:pt idx="30">
                  <c:v>4.9863928459233753</c:v>
                </c:pt>
                <c:pt idx="31">
                  <c:v>4.8791292021315975</c:v>
                </c:pt>
                <c:pt idx="32">
                  <c:v>4.7741729355631959</c:v>
                </c:pt>
                <c:pt idx="33">
                  <c:v>4.6714744116032838</c:v>
                </c:pt>
                <c:pt idx="34">
                  <c:v>4.5709850633405864</c:v>
                </c:pt>
                <c:pt idx="35">
                  <c:v>4.472657368599779</c:v>
                </c:pt>
                <c:pt idx="36">
                  <c:v>4.3764448274678909</c:v>
                </c:pt>
                <c:pt idx="37">
                  <c:v>4.2823019403041434</c:v>
                </c:pt>
                <c:pt idx="38">
                  <c:v>4.1901841862228233</c:v>
                </c:pt>
                <c:pt idx="39">
                  <c:v>4.1000480020390206</c:v>
                </c:pt>
                <c:pt idx="40">
                  <c:v>4.0118507616672661</c:v>
                </c:pt>
                <c:pt idx="41">
                  <c:v>3.9255507559633305</c:v>
                </c:pt>
                <c:pt idx="42">
                  <c:v>3.8411071729996582</c:v>
                </c:pt>
                <c:pt idx="43">
                  <c:v>3.7584800787650918</c:v>
                </c:pt>
                <c:pt idx="44">
                  <c:v>3.67763039827978</c:v>
                </c:pt>
                <c:pt idx="45">
                  <c:v>3.598519897116319</c:v>
                </c:pt>
                <c:pt idx="46">
                  <c:v>3.521111163318404</c:v>
                </c:pt>
                <c:pt idx="47">
                  <c:v>3.4453675897084319</c:v>
                </c:pt>
                <c:pt idx="48">
                  <c:v>3.3712533565756861</c:v>
                </c:pt>
                <c:pt idx="49">
                  <c:v>3.2987334147369265</c:v>
                </c:pt>
                <c:pt idx="50">
                  <c:v>3.227773468961364</c:v>
                </c:pt>
                <c:pt idx="51">
                  <c:v>3.1583399617521848</c:v>
                </c:pt>
                <c:pt idx="52">
                  <c:v>3.0904000574769555</c:v>
                </c:pt>
                <c:pt idx="53">
                  <c:v>3.0239216268394045</c:v>
                </c:pt>
                <c:pt idx="54">
                  <c:v>2.9588732316852333</c:v>
                </c:pt>
                <c:pt idx="55">
                  <c:v>2.8952241101347758</c:v>
                </c:pt>
                <c:pt idx="56">
                  <c:v>2.8329441620354689</c:v>
                </c:pt>
                <c:pt idx="57">
                  <c:v>2.7720039347272656</c:v>
                </c:pt>
                <c:pt idx="58">
                  <c:v>2.7123746091142471</c:v>
                </c:pt>
                <c:pt idx="59">
                  <c:v>2.6540279860358531</c:v>
                </c:pt>
                <c:pt idx="60">
                  <c:v>2.5969364729312856</c:v>
                </c:pt>
                <c:pt idx="61">
                  <c:v>2.5410730707907763</c:v>
                </c:pt>
                <c:pt idx="62">
                  <c:v>2.4864113613875523</c:v>
                </c:pt>
                <c:pt idx="63">
                  <c:v>2.4329254947844539</c:v>
                </c:pt>
                <c:pt idx="64">
                  <c:v>2.3805901771093043</c:v>
                </c:pt>
                <c:pt idx="65">
                  <c:v>2.3293806585932457</c:v>
                </c:pt>
                <c:pt idx="66">
                  <c:v>2.2792727218663846</c:v>
                </c:pt>
                <c:pt idx="67">
                  <c:v>2.2302426705052154</c:v>
                </c:pt>
                <c:pt idx="68">
                  <c:v>2.1822673178264007</c:v>
                </c:pt>
                <c:pt idx="69">
                  <c:v>2.1353239759216129</c:v>
                </c:pt>
                <c:pt idx="70">
                  <c:v>2.0893904449282514</c:v>
                </c:pt>
                <c:pt idx="71">
                  <c:v>2.0444450025309577</c:v>
                </c:pt>
                <c:pt idx="72">
                  <c:v>2.0004663936889679</c:v>
                </c:pt>
                <c:pt idx="73">
                  <c:v>1.9574338205844437</c:v>
                </c:pt>
                <c:pt idx="74">
                  <c:v>1.9153269327870248</c:v>
                </c:pt>
                <c:pt idx="75">
                  <c:v>1.8741258176299578</c:v>
                </c:pt>
                <c:pt idx="76">
                  <c:v>1.8338109907932434</c:v>
                </c:pt>
                <c:pt idx="77">
                  <c:v>1.7943633870893545</c:v>
                </c:pt>
                <c:pt idx="78">
                  <c:v>1.7557643514471641</c:v>
                </c:pt>
                <c:pt idx="79">
                  <c:v>1.7179956300898211</c:v>
                </c:pt>
                <c:pt idx="80">
                  <c:v>1.6810393619023996</c:v>
                </c:pt>
                <c:pt idx="81">
                  <c:v>1.644878069985243</c:v>
                </c:pt>
                <c:pt idx="82">
                  <c:v>1.609494653389006</c:v>
                </c:pt>
                <c:pt idx="83">
                  <c:v>1.5748723790274843</c:v>
                </c:pt>
                <c:pt idx="84">
                  <c:v>1.5409948737644126</c:v>
                </c:pt>
                <c:pt idx="85">
                  <c:v>1.5078461166704833</c:v>
                </c:pt>
                <c:pt idx="86">
                  <c:v>1.4754104314469283</c:v>
                </c:pt>
                <c:pt idx="87">
                  <c:v>1.4436724790120776</c:v>
                </c:pt>
                <c:pt idx="88">
                  <c:v>1.4126172502473919</c:v>
                </c:pt>
                <c:pt idx="89">
                  <c:v>1.3822300588995355</c:v>
                </c:pt>
                <c:pt idx="90">
                  <c:v>1.3524965346351367</c:v>
                </c:pt>
                <c:pt idx="91">
                  <c:v>1.3234026162449479</c:v>
                </c:pt>
                <c:pt idx="92">
                  <c:v>1.2949345449941925</c:v>
                </c:pt>
                <c:pt idx="93">
                  <c:v>1.2670788581159551</c:v>
                </c:pt>
                <c:pt idx="94">
                  <c:v>1.2398223824445374</c:v>
                </c:pt>
                <c:pt idx="95">
                  <c:v>1.2131522281857674</c:v>
                </c:pt>
                <c:pt idx="96">
                  <c:v>1.1870557828213184</c:v>
                </c:pt>
                <c:pt idx="97">
                  <c:v>1.161520705144153</c:v>
                </c:pt>
                <c:pt idx="98">
                  <c:v>1.1365349194222731</c:v>
                </c:pt>
                <c:pt idx="99">
                  <c:v>1.1120866096880144</c:v>
                </c:pt>
                <c:pt idx="100">
                  <c:v>1.0881642141501853</c:v>
                </c:pt>
                <c:pt idx="101">
                  <c:v>1.0647564197264088</c:v>
                </c:pt>
                <c:pt idx="102">
                  <c:v>1.0418521566930792</c:v>
                </c:pt>
                <c:pt idx="103">
                  <c:v>1.0194405934504067</c:v>
                </c:pt>
                <c:pt idx="104">
                  <c:v>0.99751113140007108</c:v>
                </c:pt>
                <c:pt idx="105">
                  <c:v>0.97605339993306384</c:v>
                </c:pt>
                <c:pt idx="106">
                  <c:v>0.95505725152534937</c:v>
                </c:pt>
                <c:pt idx="107">
                  <c:v>0.93451275693902314</c:v>
                </c:pt>
                <c:pt idx="108">
                  <c:v>0.91441020052670008</c:v>
                </c:pt>
                <c:pt idx="109">
                  <c:v>0.89474007563691105</c:v>
                </c:pt>
                <c:pt idx="110">
                  <c:v>0.87549308011833527</c:v>
                </c:pt>
                <c:pt idx="111">
                  <c:v>0.85666011192074254</c:v>
                </c:pt>
                <c:pt idx="112">
                  <c:v>0.83823226479056434</c:v>
                </c:pt>
                <c:pt idx="113">
                  <c:v>0.82020082405905892</c:v>
                </c:pt>
                <c:pt idx="114">
                  <c:v>0.80255726252107884</c:v>
                </c:pt>
                <c:pt idx="115">
                  <c:v>0.78529323640249016</c:v>
                </c:pt>
                <c:pt idx="116">
                  <c:v>0.76840058141433909</c:v>
                </c:pt>
                <c:pt idx="117">
                  <c:v>0.75187130889189724</c:v>
                </c:pt>
                <c:pt idx="118">
                  <c:v>0.73569760201676171</c:v>
                </c:pt>
                <c:pt idx="119">
                  <c:v>0.71987181212022233</c:v>
                </c:pt>
                <c:pt idx="120">
                  <c:v>0.70438645506614816</c:v>
                </c:pt>
                <c:pt idx="121">
                  <c:v>0.68923420771168276</c:v>
                </c:pt>
                <c:pt idx="122">
                  <c:v>0.67440790444407417</c:v>
                </c:pt>
                <c:pt idx="123">
                  <c:v>0.65990053379200264</c:v>
                </c:pt>
                <c:pt idx="124">
                  <c:v>0.64570523510980238</c:v>
                </c:pt>
                <c:pt idx="125">
                  <c:v>0.63181529533301017</c:v>
                </c:pt>
                <c:pt idx="126">
                  <c:v>0.61822414580370622</c:v>
                </c:pt>
                <c:pt idx="127">
                  <c:v>0.60492535916414603</c:v>
                </c:pt>
                <c:pt idx="128">
                  <c:v>0.5919126463172143</c:v>
                </c:pt>
                <c:pt idx="129">
                  <c:v>0.57917985345226297</c:v>
                </c:pt>
                <c:pt idx="130">
                  <c:v>0.56672095913492748</c:v>
                </c:pt>
                <c:pt idx="131">
                  <c:v>0.55453007145954492</c:v>
                </c:pt>
                <c:pt idx="132">
                  <c:v>0.54260142526282706</c:v>
                </c:pt>
                <c:pt idx="133">
                  <c:v>0.53092937939747076</c:v>
                </c:pt>
                <c:pt idx="134">
                  <c:v>0.51950841406441672</c:v>
                </c:pt>
                <c:pt idx="135">
                  <c:v>0.50833312820249477</c:v>
                </c:pt>
                <c:pt idx="136">
                  <c:v>0.49739823693422069</c:v>
                </c:pt>
                <c:pt idx="137">
                  <c:v>0.4866985690665378</c:v>
                </c:pt>
                <c:pt idx="138">
                  <c:v>0.47622906464532055</c:v>
                </c:pt>
                <c:pt idx="139">
                  <c:v>0.46598477256248377</c:v>
                </c:pt>
                <c:pt idx="140">
                  <c:v>0.45596084821456601</c:v>
                </c:pt>
                <c:pt idx="141">
                  <c:v>0.44615255121167979</c:v>
                </c:pt>
                <c:pt idx="142">
                  <c:v>0.43655524313574534</c:v>
                </c:pt>
                <c:pt idx="143">
                  <c:v>0.42716438534694751</c:v>
                </c:pt>
                <c:pt idx="144">
                  <c:v>0.41797553683737854</c:v>
                </c:pt>
                <c:pt idx="145">
                  <c:v>0.40898435213085166</c:v>
                </c:pt>
                <c:pt idx="146">
                  <c:v>0.40018657922789247</c:v>
                </c:pt>
                <c:pt idx="147">
                  <c:v>0.39157805759493608</c:v>
                </c:pt>
                <c:pt idx="148">
                  <c:v>0.38315471619677932</c:v>
                </c:pt>
                <c:pt idx="149">
                  <c:v>0.37491257157135716</c:v>
                </c:pt>
                <c:pt idx="150">
                  <c:v>0.36684772594593346</c:v>
                </c:pt>
                <c:pt idx="151">
                  <c:v>0.35895636539381442</c:v>
                </c:pt>
                <c:pt idx="152">
                  <c:v>0.35123475803071402</c:v>
                </c:pt>
                <c:pt idx="153">
                  <c:v>0.34367925224991724</c:v>
                </c:pt>
                <c:pt idx="154">
                  <c:v>0.33628627499540792</c:v>
                </c:pt>
                <c:pt idx="155">
                  <c:v>0.32905233007214313</c:v>
                </c:pt>
                <c:pt idx="156">
                  <c:v>0.32197399649267627</c:v>
                </c:pt>
                <c:pt idx="157">
                  <c:v>0.31504792685934596</c:v>
                </c:pt>
                <c:pt idx="158">
                  <c:v>0.30827084578126634</c:v>
                </c:pt>
                <c:pt idx="159">
                  <c:v>0.30163954832536993</c:v>
                </c:pt>
                <c:pt idx="160">
                  <c:v>0.29515089850077036</c:v>
                </c:pt>
                <c:pt idx="161">
                  <c:v>0.2888018277757286</c:v>
                </c:pt>
                <c:pt idx="162">
                  <c:v>0.28258933362652094</c:v>
                </c:pt>
                <c:pt idx="163">
                  <c:v>0.27651047811752266</c:v>
                </c:pt>
                <c:pt idx="164">
                  <c:v>0.27056238651183617</c:v>
                </c:pt>
                <c:pt idx="165">
                  <c:v>0.26474224591180595</c:v>
                </c:pt>
                <c:pt idx="166">
                  <c:v>0.25904730392877801</c:v>
                </c:pt>
                <c:pt idx="167">
                  <c:v>0.2534748673814744</c:v>
                </c:pt>
                <c:pt idx="168">
                  <c:v>0.24802230102236719</c:v>
                </c:pt>
                <c:pt idx="169">
                  <c:v>0.24268702629145023</c:v>
                </c:pt>
                <c:pt idx="170">
                  <c:v>0.23746652009681818</c:v>
                </c:pt>
                <c:pt idx="171">
                  <c:v>0.23235831362147752</c:v>
                </c:pt>
                <c:pt idx="172">
                  <c:v>0.22735999115582411</c:v>
                </c:pt>
                <c:pt idx="173">
                  <c:v>0.22246918895523576</c:v>
                </c:pt>
                <c:pt idx="174">
                  <c:v>0.21768359412223956</c:v>
                </c:pt>
                <c:pt idx="175">
                  <c:v>0.21300094351272508</c:v>
                </c:pt>
                <c:pt idx="176">
                  <c:v>0.20841902266568627</c:v>
                </c:pt>
                <c:pt idx="177">
                  <c:v>0.20393566475598618</c:v>
                </c:pt>
                <c:pt idx="178">
                  <c:v>0.19954874956964877</c:v>
                </c:pt>
                <c:pt idx="179">
                  <c:v>0.19525620250119374</c:v>
                </c:pt>
                <c:pt idx="180">
                  <c:v>0.19105599357253986</c:v>
                </c:pt>
                <c:pt idx="181">
                  <c:v>0.18694613647301281</c:v>
                </c:pt>
                <c:pt idx="182">
                  <c:v>0.18292468762000394</c:v>
                </c:pt>
                <c:pt idx="183">
                  <c:v>0.17898974523983516</c:v>
                </c:pt>
                <c:pt idx="184">
                  <c:v>0.17513944846839588</c:v>
                </c:pt>
                <c:pt idx="185">
                  <c:v>0.17137197647112615</c:v>
                </c:pt>
                <c:pt idx="186">
                  <c:v>0.16768554758193024</c:v>
                </c:pt>
                <c:pt idx="187">
                  <c:v>0.16407841846061316</c:v>
                </c:pt>
                <c:pt idx="188">
                  <c:v>0.16054888326844194</c:v>
                </c:pt>
                <c:pt idx="189">
                  <c:v>0.15709527286144143</c:v>
                </c:pt>
                <c:pt idx="190">
                  <c:v>0.15371595400104357</c:v>
                </c:pt>
                <c:pt idx="191">
                  <c:v>0.15040932858171643</c:v>
                </c:pt>
                <c:pt idx="192">
                  <c:v>0.14717383287520797</c:v>
                </c:pt>
                <c:pt idx="193">
                  <c:v>0.14400793679104704</c:v>
                </c:pt>
                <c:pt idx="194">
                  <c:v>0.14091014315295206</c:v>
                </c:pt>
                <c:pt idx="195">
                  <c:v>0.137878986990805</c:v>
                </c:pt>
                <c:pt idx="196">
                  <c:v>0.13491303484785583</c:v>
                </c:pt>
                <c:pt idx="197">
                  <c:v>0.13201088410282999</c:v>
                </c:pt>
                <c:pt idx="198">
                  <c:v>0.12917116230661813</c:v>
                </c:pt>
                <c:pt idx="199">
                  <c:v>0.12639252653323446</c:v>
                </c:pt>
                <c:pt idx="200">
                  <c:v>0.12367366274473705</c:v>
                </c:pt>
                <c:pt idx="201">
                  <c:v>0.12101328516980907</c:v>
                </c:pt>
                <c:pt idx="202">
                  <c:v>0.11841013569570791</c:v>
                </c:pt>
                <c:pt idx="203">
                  <c:v>0.11586298327329413</c:v>
                </c:pt>
                <c:pt idx="204">
                  <c:v>0.11337062333485894</c:v>
                </c:pt>
                <c:pt idx="205">
                  <c:v>0.11093187722447496</c:v>
                </c:pt>
                <c:pt idx="206">
                  <c:v>0.10854559164060099</c:v>
                </c:pt>
                <c:pt idx="207">
                  <c:v>0.10621063809067684</c:v>
                </c:pt>
                <c:pt idx="208">
                  <c:v>0.10392591235745072</c:v>
                </c:pt>
                <c:pt idx="209">
                  <c:v>0.10169033397678648</c:v>
                </c:pt>
                <c:pt idx="210">
                  <c:v>9.9502845726703967E-2</c:v>
                </c:pt>
                <c:pt idx="211">
                  <c:v>9.7362413127410646E-2</c:v>
                </c:pt>
                <c:pt idx="212">
                  <c:v>9.5268023952088346E-2</c:v>
                </c:pt>
                <c:pt idx="213">
                  <c:v>9.3218687748203466E-2</c:v>
                </c:pt>
                <c:pt idx="214">
                  <c:v>9.1213435369114457E-2</c:v>
                </c:pt>
                <c:pt idx="215">
                  <c:v>8.925131851575506E-2</c:v>
                </c:pt>
                <c:pt idx="216">
                  <c:v>8.7331409288176412E-2</c:v>
                </c:pt>
                <c:pt idx="217">
                  <c:v>8.5452799746736197E-2</c:v>
                </c:pt>
                <c:pt idx="218">
                  <c:v>8.361460148272705E-2</c:v>
                </c:pt>
                <c:pt idx="219">
                  <c:v>8.1815945198241327E-2</c:v>
                </c:pt>
                <c:pt idx="220">
                  <c:v>8.0055980295073617E-2</c:v>
                </c:pt>
                <c:pt idx="221">
                  <c:v>7.8333874472466244E-2</c:v>
                </c:pt>
                <c:pt idx="222">
                  <c:v>7.6648813333508092E-2</c:v>
                </c:pt>
                <c:pt idx="223">
                  <c:v>7.4999999999999997E-2</c:v>
                </c:pt>
              </c:numCache>
            </c:numRef>
          </c:xVal>
          <c:yVal>
            <c:numRef>
              <c:f>Input!$Z$3:$Z$1000</c:f>
              <c:numCache>
                <c:formatCode>General</c:formatCode>
                <c:ptCount val="998"/>
                <c:pt idx="0">
                  <c:v>85.587433191389394</c:v>
                </c:pt>
                <c:pt idx="1">
                  <c:v>85.692557503612235</c:v>
                </c:pt>
                <c:pt idx="2">
                  <c:v>85.754424553391402</c:v>
                </c:pt>
                <c:pt idx="3">
                  <c:v>85.776986636108532</c:v>
                </c:pt>
                <c:pt idx="4">
                  <c:v>85.763901772435744</c:v>
                </c:pt>
                <c:pt idx="5">
                  <c:v>85.718554037914942</c:v>
                </c:pt>
                <c:pt idx="6">
                  <c:v>85.64407253773139</c:v>
                </c:pt>
                <c:pt idx="7">
                  <c:v>85.543349115189102</c:v>
                </c:pt>
                <c:pt idx="8">
                  <c:v>85.41905487668221</c:v>
                </c:pt>
                <c:pt idx="9">
                  <c:v>85.273655610609524</c:v>
                </c:pt>
                <c:pt idx="10">
                  <c:v>85.109426172673892</c:v>
                </c:pt>
                <c:pt idx="11">
                  <c:v>84.928463905325202</c:v>
                </c:pt>
                <c:pt idx="12">
                  <c:v>84.732701154721397</c:v>
                </c:pt>
                <c:pt idx="13">
                  <c:v>84.523916944480447</c:v>
                </c:pt>
                <c:pt idx="14">
                  <c:v>84.303747861657214</c:v>
                </c:pt>
                <c:pt idx="15">
                  <c:v>84.073698206786119</c:v>
                </c:pt>
                <c:pt idx="16">
                  <c:v>83.835149456469892</c:v>
                </c:pt>
                <c:pt idx="17">
                  <c:v>83.589369083847942</c:v>
                </c:pt>
                <c:pt idx="18">
                  <c:v>83.337518779335241</c:v>
                </c:pt>
                <c:pt idx="19">
                  <c:v>83.080662111268126</c:v>
                </c:pt>
                <c:pt idx="20">
                  <c:v>82.819771663516292</c:v>
                </c:pt>
                <c:pt idx="21">
                  <c:v>82.55573568470956</c:v>
                </c:pt>
                <c:pt idx="22">
                  <c:v>82.289364281471663</c:v>
                </c:pt>
                <c:pt idx="23">
                  <c:v>82.021395185943319</c:v>
                </c:pt>
                <c:pt idx="24">
                  <c:v>81.752499125901593</c:v>
                </c:pt>
                <c:pt idx="25">
                  <c:v>81.483284823936302</c:v>
                </c:pt>
                <c:pt idx="26">
                  <c:v>81.214303650415189</c:v>
                </c:pt>
                <c:pt idx="27">
                  <c:v>80.946053953354024</c:v>
                </c:pt>
                <c:pt idx="28">
                  <c:v>80.678985086794967</c:v>
                </c:pt>
                <c:pt idx="29">
                  <c:v>80.413501157882564</c:v>
                </c:pt>
                <c:pt idx="30">
                  <c:v>80.149964511503583</c:v>
                </c:pt>
                <c:pt idx="31">
                  <c:v>79.888698970119506</c:v>
                </c:pt>
                <c:pt idx="32">
                  <c:v>79.629992845263345</c:v>
                </c:pt>
                <c:pt idx="33">
                  <c:v>79.364273623253922</c:v>
                </c:pt>
                <c:pt idx="34">
                  <c:v>79.070798799764958</c:v>
                </c:pt>
                <c:pt idx="35">
                  <c:v>78.752008451550736</c:v>
                </c:pt>
                <c:pt idx="36">
                  <c:v>78.411012929971179</c:v>
                </c:pt>
                <c:pt idx="37">
                  <c:v>78.050669450153634</c:v>
                </c:pt>
                <c:pt idx="38">
                  <c:v>77.673600326965797</c:v>
                </c:pt>
                <c:pt idx="39">
                  <c:v>77.282209967098495</c:v>
                </c:pt>
                <c:pt idx="40">
                  <c:v>76.878700699665089</c:v>
                </c:pt>
                <c:pt idx="41">
                  <c:v>76.465087522356455</c:v>
                </c:pt>
                <c:pt idx="42">
                  <c:v>76.043211835170851</c:v>
                </c:pt>
                <c:pt idx="43">
                  <c:v>75.61475422903996</c:v>
                </c:pt>
                <c:pt idx="44">
                  <c:v>75.18124639227905</c:v>
                </c:pt>
                <c:pt idx="45">
                  <c:v>74.744082193678182</c:v>
                </c:pt>
                <c:pt idx="46">
                  <c:v>74.304527997206165</c:v>
                </c:pt>
                <c:pt idx="47">
                  <c:v>73.863732259702516</c:v>
                </c:pt>
                <c:pt idx="48">
                  <c:v>73.422734459567636</c:v>
                </c:pt>
                <c:pt idx="49">
                  <c:v>72.982473401315531</c:v>
                </c:pt>
                <c:pt idx="50">
                  <c:v>72.543794937908942</c:v>
                </c:pt>
                <c:pt idx="51">
                  <c:v>72.10745915004523</c:v>
                </c:pt>
                <c:pt idx="52">
                  <c:v>71.674147018986105</c:v>
                </c:pt>
                <c:pt idx="53">
                  <c:v>71.24446662711712</c:v>
                </c:pt>
                <c:pt idx="54">
                  <c:v>70.818958918171347</c:v>
                </c:pt>
                <c:pt idx="55">
                  <c:v>70.398103046946161</c:v>
                </c:pt>
                <c:pt idx="56">
                  <c:v>69.982321346373752</c:v>
                </c:pt>
                <c:pt idx="57">
                  <c:v>69.571983937964603</c:v>
                </c:pt>
                <c:pt idx="58">
                  <c:v>69.16741300992328</c:v>
                </c:pt>
                <c:pt idx="59">
                  <c:v>68.768886785625384</c:v>
                </c:pt>
                <c:pt idx="60">
                  <c:v>68.376643203641507</c:v>
                </c:pt>
                <c:pt idx="61">
                  <c:v>67.990883329086813</c:v>
                </c:pt>
                <c:pt idx="62">
                  <c:v>67.611774514760867</c:v>
                </c:pt>
                <c:pt idx="63">
                  <c:v>67.239453329313548</c:v>
                </c:pt>
                <c:pt idx="64">
                  <c:v>66.874028268523332</c:v>
                </c:pt>
                <c:pt idx="65">
                  <c:v>66.506980415166339</c:v>
                </c:pt>
                <c:pt idx="66">
                  <c:v>66.105228527935722</c:v>
                </c:pt>
                <c:pt idx="67">
                  <c:v>65.669688382773074</c:v>
                </c:pt>
                <c:pt idx="68">
                  <c:v>65.204815922044332</c:v>
                </c:pt>
                <c:pt idx="69">
                  <c:v>64.714691058798522</c:v>
                </c:pt>
                <c:pt idx="70">
                  <c:v>64.203045361137853</c:v>
                </c:pt>
                <c:pt idx="71">
                  <c:v>63.673287822598731</c:v>
                </c:pt>
                <c:pt idx="72">
                  <c:v>63.12852884642767</c:v>
                </c:pt>
                <c:pt idx="73">
                  <c:v>62.571602563261592</c:v>
                </c:pt>
                <c:pt idx="74">
                  <c:v>62.005087593890273</c:v>
                </c:pt>
                <c:pt idx="75">
                  <c:v>61.431326361452946</c:v>
                </c:pt>
                <c:pt idx="76">
                  <c:v>60.852443050569477</c:v>
                </c:pt>
                <c:pt idx="77">
                  <c:v>60.270360304499647</c:v>
                </c:pt>
                <c:pt idx="78">
                  <c:v>59.686814745431064</c:v>
                </c:pt>
                <c:pt idx="79">
                  <c:v>59.103371397393197</c:v>
                </c:pt>
                <c:pt idx="80">
                  <c:v>58.521437086054632</c:v>
                </c:pt>
                <c:pt idx="81">
                  <c:v>57.942272884761216</c:v>
                </c:pt>
                <c:pt idx="82">
                  <c:v>57.367005671591038</c:v>
                </c:pt>
                <c:pt idx="83">
                  <c:v>56.796638857918794</c:v>
                </c:pt>
                <c:pt idx="84">
                  <c:v>56.232062344977606</c:v>
                </c:pt>
                <c:pt idx="85">
                  <c:v>55.674061761161738</c:v>
                </c:pt>
                <c:pt idx="86">
                  <c:v>55.123327029314133</c:v>
                </c:pt>
                <c:pt idx="87">
                  <c:v>54.580460309970334</c:v>
                </c:pt>
                <c:pt idx="88">
                  <c:v>54.045983363472502</c:v>
                </c:pt>
                <c:pt idx="89">
                  <c:v>53.520344371008164</c:v>
                </c:pt>
                <c:pt idx="90">
                  <c:v>53.003924251956853</c:v>
                </c:pt>
                <c:pt idx="91">
                  <c:v>52.497042512430745</c:v>
                </c:pt>
                <c:pt idx="92">
                  <c:v>51.999962657561717</c:v>
                </c:pt>
                <c:pt idx="93">
                  <c:v>51.512897197906824</c:v>
                </c:pt>
                <c:pt idx="94">
                  <c:v>51.036012278306451</c:v>
                </c:pt>
                <c:pt idx="95">
                  <c:v>50.569431955625625</c:v>
                </c:pt>
                <c:pt idx="96">
                  <c:v>50.113242150030239</c:v>
                </c:pt>
                <c:pt idx="97">
                  <c:v>49.662652220704807</c:v>
                </c:pt>
                <c:pt idx="98">
                  <c:v>49.204153559602084</c:v>
                </c:pt>
                <c:pt idx="99">
                  <c:v>48.735858472831652</c:v>
                </c:pt>
                <c:pt idx="100">
                  <c:v>48.256774341563307</c:v>
                </c:pt>
                <c:pt idx="101">
                  <c:v>47.766109954339179</c:v>
                </c:pt>
                <c:pt idx="102">
                  <c:v>47.263255374454616</c:v>
                </c:pt>
                <c:pt idx="103">
                  <c:v>46.747763426762333</c:v>
                </c:pt>
                <c:pt idx="104">
                  <c:v>46.219332686117681</c:v>
                </c:pt>
                <c:pt idx="105">
                  <c:v>45.677791857797033</c:v>
                </c:pt>
                <c:pt idx="106">
                  <c:v>45.123085447792889</c:v>
                </c:pt>
                <c:pt idx="107">
                  <c:v>44.555260627955477</c:v>
                </c:pt>
                <c:pt idx="108">
                  <c:v>43.974455207543983</c:v>
                </c:pt>
                <c:pt idx="109">
                  <c:v>43.380886628901543</c:v>
                </c:pt>
                <c:pt idx="110">
                  <c:v>42.774841910706868</c:v>
                </c:pt>
                <c:pt idx="111">
                  <c:v>42.156668467607815</c:v>
                </c:pt>
                <c:pt idx="112">
                  <c:v>41.52676574003452</c:v>
                </c:pt>
                <c:pt idx="113">
                  <c:v>40.885577572645609</c:v>
                </c:pt>
                <c:pt idx="114">
                  <c:v>40.233585284201595</c:v>
                </c:pt>
                <c:pt idx="115">
                  <c:v>39.571301375707428</c:v>
                </c:pt>
                <c:pt idx="116">
                  <c:v>38.899263827438809</c:v>
                </c:pt>
                <c:pt idx="117">
                  <c:v>38.218030938983851</c:v>
                </c:pt>
                <c:pt idx="118">
                  <c:v>37.528176669708976</c:v>
                </c:pt>
                <c:pt idx="119">
                  <c:v>36.830286440112047</c:v>
                </c:pt>
                <c:pt idx="120">
                  <c:v>36.124953357371282</c:v>
                </c:pt>
                <c:pt idx="121">
                  <c:v>35.412774831048885</c:v>
                </c:pt>
                <c:pt idx="122">
                  <c:v>34.694349547377335</c:v>
                </c:pt>
                <c:pt idx="123">
                  <c:v>33.970274772855483</c:v>
                </c:pt>
                <c:pt idx="124">
                  <c:v>33.241143960022022</c:v>
                </c:pt>
                <c:pt idx="125">
                  <c:v>32.507544630267112</c:v>
                </c:pt>
                <c:pt idx="126">
                  <c:v>31.770056510397517</c:v>
                </c:pt>
                <c:pt idx="127">
                  <c:v>31.029249901397062</c:v>
                </c:pt>
                <c:pt idx="128">
                  <c:v>30.277837373493174</c:v>
                </c:pt>
                <c:pt idx="129">
                  <c:v>29.490336403510128</c:v>
                </c:pt>
                <c:pt idx="130">
                  <c:v>28.67189243701214</c:v>
                </c:pt>
                <c:pt idx="131">
                  <c:v>27.829895480714974</c:v>
                </c:pt>
                <c:pt idx="132">
                  <c:v>26.970994406776853</c:v>
                </c:pt>
                <c:pt idx="133">
                  <c:v>26.101156365056863</c:v>
                </c:pt>
                <c:pt idx="134">
                  <c:v>25.22572188674242</c:v>
                </c:pt>
                <c:pt idx="135">
                  <c:v>24.349455975569352</c:v>
                </c:pt>
                <c:pt idx="136">
                  <c:v>23.476595463114815</c:v>
                </c:pt>
                <c:pt idx="137">
                  <c:v>22.610892886190967</c:v>
                </c:pt>
                <c:pt idx="138">
                  <c:v>21.755657127122653</c:v>
                </c:pt>
                <c:pt idx="139">
                  <c:v>20.913791041577458</c:v>
                </c:pt>
                <c:pt idx="140">
                  <c:v>20.087826283558098</c:v>
                </c:pt>
                <c:pt idx="141">
                  <c:v>19.27995552309709</c:v>
                </c:pt>
                <c:pt idx="142">
                  <c:v>18.492062239047581</c:v>
                </c:pt>
                <c:pt idx="143">
                  <c:v>17.725748257082586</c:v>
                </c:pt>
                <c:pt idx="144">
                  <c:v>16.960836732629545</c:v>
                </c:pt>
                <c:pt idx="145">
                  <c:v>16.156427938496069</c:v>
                </c:pt>
                <c:pt idx="146">
                  <c:v>15.325211135579158</c:v>
                </c:pt>
                <c:pt idx="147">
                  <c:v>14.480381585379135</c:v>
                </c:pt>
                <c:pt idx="148">
                  <c:v>13.633635291764485</c:v>
                </c:pt>
                <c:pt idx="149">
                  <c:v>12.795295822151248</c:v>
                </c:pt>
                <c:pt idx="150">
                  <c:v>11.974431669958465</c:v>
                </c:pt>
                <c:pt idx="151">
                  <c:v>11.178964819146454</c:v>
                </c:pt>
                <c:pt idx="152">
                  <c:v>10.415771127173779</c:v>
                </c:pt>
                <c:pt idx="153">
                  <c:v>9.6907731011631419</c:v>
                </c:pt>
                <c:pt idx="154">
                  <c:v>9.0090256032576423</c:v>
                </c:pt>
                <c:pt idx="155">
                  <c:v>8.374794984897818</c:v>
                </c:pt>
                <c:pt idx="156">
                  <c:v>7.791632115891991</c:v>
                </c:pt>
                <c:pt idx="157">
                  <c:v>7.2624397425307246</c:v>
                </c:pt>
                <c:pt idx="158">
                  <c:v>6.7895345794663449</c:v>
                </c:pt>
                <c:pt idx="159">
                  <c:v>6.3747045125036834</c:v>
                </c:pt>
                <c:pt idx="160">
                  <c:v>6.0169822046009562</c:v>
                </c:pt>
                <c:pt idx="161">
                  <c:v>5.7081427148578863</c:v>
                </c:pt>
                <c:pt idx="162">
                  <c:v>5.4421718835607322</c:v>
                </c:pt>
                <c:pt idx="163">
                  <c:v>5.2137546043858638</c:v>
                </c:pt>
                <c:pt idx="164">
                  <c:v>5.0180571385984738</c:v>
                </c:pt>
                <c:pt idx="165">
                  <c:v>4.8506897669581317</c:v>
                </c:pt>
                <c:pt idx="166">
                  <c:v>4.7076721120888507</c:v>
                </c:pt>
                <c:pt idx="167">
                  <c:v>4.5854009490465613</c:v>
                </c:pt>
                <c:pt idx="168">
                  <c:v>4.4806203339148807</c:v>
                </c:pt>
                <c:pt idx="169">
                  <c:v>4.3903938915688006</c:v>
                </c:pt>
                <c:pt idx="170">
                  <c:v>4.3120791143164379</c:v>
                </c:pt>
                <c:pt idx="171">
                  <c:v>4.2433035330088602</c:v>
                </c:pt>
                <c:pt idx="172">
                  <c:v>4.1819426314418324</c:v>
                </c:pt>
                <c:pt idx="173">
                  <c:v>4.126099383502968</c:v>
                </c:pt>
                <c:pt idx="174">
                  <c:v>4.0740853005820812</c:v>
                </c:pt>
                <c:pt idx="175">
                  <c:v>4.0244028842983033</c:v>
                </c:pt>
                <c:pt idx="176">
                  <c:v>3.975729386638748</c:v>
                </c:pt>
                <c:pt idx="177">
                  <c:v>3.9269017861824458</c:v>
                </c:pt>
                <c:pt idx="178">
                  <c:v>3.8769028952295872</c:v>
                </c:pt>
                <c:pt idx="179">
                  <c:v>3.8248485183981464</c:v>
                </c:pt>
                <c:pt idx="180">
                  <c:v>3.7699755886137138</c:v>
                </c:pt>
                <c:pt idx="181">
                  <c:v>3.7116312114285339</c:v>
                </c:pt>
                <c:pt idx="182">
                  <c:v>3.6492625532852312</c:v>
                </c:pt>
                <c:pt idx="183">
                  <c:v>3.5824075137109794</c:v>
                </c:pt>
                <c:pt idx="184">
                  <c:v>3.5106861255091912</c:v>
                </c:pt>
                <c:pt idx="185">
                  <c:v>3.4337926308266891</c:v>
                </c:pt>
                <c:pt idx="186">
                  <c:v>3.3514881845327689</c:v>
                </c:pt>
                <c:pt idx="187">
                  <c:v>3.2635941396686454</c:v>
                </c:pt>
                <c:pt idx="188">
                  <c:v>3.1699858728272083</c:v>
                </c:pt>
                <c:pt idx="189">
                  <c:v>3.0705871102180038</c:v>
                </c:pt>
                <c:pt idx="190">
                  <c:v>2.9653647178745217</c:v>
                </c:pt>
                <c:pt idx="191">
                  <c:v>2.8543239219827234</c:v>
                </c:pt>
                <c:pt idx="192">
                  <c:v>2.7408514343091599</c:v>
                </c:pt>
                <c:pt idx="193">
                  <c:v>2.6301585640720169</c:v>
                </c:pt>
                <c:pt idx="194">
                  <c:v>2.5220805546799694</c:v>
                </c:pt>
                <c:pt idx="195">
                  <c:v>2.4164053198262869</c:v>
                </c:pt>
                <c:pt idx="196">
                  <c:v>2.3129411816461634</c:v>
                </c:pt>
                <c:pt idx="197">
                  <c:v>2.2115151753921398</c:v>
                </c:pt>
                <c:pt idx="198">
                  <c:v>2.1119714807968948</c:v>
                </c:pt>
                <c:pt idx="199">
                  <c:v>2.0141699712375218</c:v>
                </c:pt>
                <c:pt idx="200">
                  <c:v>1.9179848724153354</c:v>
                </c:pt>
                <c:pt idx="201">
                  <c:v>1.823303522825598</c:v>
                </c:pt>
                <c:pt idx="202">
                  <c:v>1.7300252288149669</c:v>
                </c:pt>
                <c:pt idx="203">
                  <c:v>1.6380602075132209</c:v>
                </c:pt>
                <c:pt idx="204">
                  <c:v>1.5473286113823055</c:v>
                </c:pt>
                <c:pt idx="205">
                  <c:v>1.4577596285519425</c:v>
                </c:pt>
                <c:pt idx="206">
                  <c:v>1.3692906535090308</c:v>
                </c:pt>
                <c:pt idx="207">
                  <c:v>1.2818665230795967</c:v>
                </c:pt>
                <c:pt idx="208">
                  <c:v>1.1954388129889073</c:v>
                </c:pt>
                <c:pt idx="209">
                  <c:v>1.1099651906091255</c:v>
                </c:pt>
                <c:pt idx="210">
                  <c:v>1.0254088198060911</c:v>
                </c:pt>
                <c:pt idx="211">
                  <c:v>0.94173781407880908</c:v>
                </c:pt>
                <c:pt idx="212">
                  <c:v>0.85892473444845818</c:v>
                </c:pt>
                <c:pt idx="213">
                  <c:v>0.77694612879926273</c:v>
                </c:pt>
                <c:pt idx="214">
                  <c:v>0.69578210960272446</c:v>
                </c:pt>
                <c:pt idx="215">
                  <c:v>0.61541596717044544</c:v>
                </c:pt>
                <c:pt idx="216">
                  <c:v>0.53583381578014622</c:v>
                </c:pt>
                <c:pt idx="217">
                  <c:v>0.45702427020546638</c:v>
                </c:pt>
                <c:pt idx="218">
                  <c:v>0.37897815035352916</c:v>
                </c:pt>
                <c:pt idx="219">
                  <c:v>0.30168821187598793</c:v>
                </c:pt>
                <c:pt idx="220">
                  <c:v>0.22514890077003349</c:v>
                </c:pt>
                <c:pt idx="221">
                  <c:v>0.14935613012638627</c:v>
                </c:pt>
                <c:pt idx="222">
                  <c:v>7.4307077312342498E-2</c:v>
                </c:pt>
                <c:pt idx="22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30.550386089803233</c:v>
                </c:pt>
                <c:pt idx="3">
                  <c:v>52.027726011112627</c:v>
                </c:pt>
                <c:pt idx="4">
                  <c:v>101.68543118168105</c:v>
                </c:pt>
                <c:pt idx="5">
                  <c:v>57.642007358715773</c:v>
                </c:pt>
                <c:pt idx="6">
                  <c:v>0</c:v>
                </c:pt>
                <c:pt idx="7">
                  <c:v>333.20995604643588</c:v>
                </c:pt>
                <c:pt idx="8">
                  <c:v>189.704365241728</c:v>
                </c:pt>
                <c:pt idx="9">
                  <c:v>221.01914933941677</c:v>
                </c:pt>
                <c:pt idx="10">
                  <c:v>0</c:v>
                </c:pt>
                <c:pt idx="11">
                  <c:v>38.944651423395982</c:v>
                </c:pt>
                <c:pt idx="12">
                  <c:v>30.187495607309593</c:v>
                </c:pt>
                <c:pt idx="13">
                  <c:v>65.605474553162409</c:v>
                </c:pt>
                <c:pt idx="14">
                  <c:v>49.690372622980966</c:v>
                </c:pt>
                <c:pt idx="15">
                  <c:v>187</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111.58305799679243</c:v>
                </c:pt>
                <c:pt idx="1">
                  <c:v>100.62003642149736</c:v>
                </c:pt>
                <c:pt idx="2">
                  <c:v>0</c:v>
                </c:pt>
                <c:pt idx="3">
                  <c:v>0</c:v>
                </c:pt>
                <c:pt idx="4">
                  <c:v>0</c:v>
                </c:pt>
                <c:pt idx="5">
                  <c:v>0</c:v>
                </c:pt>
                <c:pt idx="6">
                  <c:v>171.22781707427151</c:v>
                </c:pt>
                <c:pt idx="7">
                  <c:v>0</c:v>
                </c:pt>
                <c:pt idx="8">
                  <c:v>0</c:v>
                </c:pt>
                <c:pt idx="9">
                  <c:v>0</c:v>
                </c:pt>
                <c:pt idx="10">
                  <c:v>68.183754174277766</c:v>
                </c:pt>
                <c:pt idx="11">
                  <c:v>0</c:v>
                </c:pt>
                <c:pt idx="12">
                  <c:v>0</c:v>
                </c:pt>
                <c:pt idx="13">
                  <c:v>0</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82.063547161138118</c:v>
                </c:pt>
                <c:pt idx="1">
                  <c:v>82.063547161138118</c:v>
                </c:pt>
                <c:pt idx="2">
                  <c:v>82.063547161138118</c:v>
                </c:pt>
                <c:pt idx="3">
                  <c:v>82.063547161138118</c:v>
                </c:pt>
                <c:pt idx="4">
                  <c:v>82.063547161138118</c:v>
                </c:pt>
                <c:pt idx="5">
                  <c:v>82.063547161138118</c:v>
                </c:pt>
                <c:pt idx="6">
                  <c:v>82.063547161138118</c:v>
                </c:pt>
                <c:pt idx="7">
                  <c:v>82.063547161138118</c:v>
                </c:pt>
                <c:pt idx="8">
                  <c:v>82.063547161138118</c:v>
                </c:pt>
                <c:pt idx="9">
                  <c:v>82.063547161138118</c:v>
                </c:pt>
                <c:pt idx="10">
                  <c:v>82.063547161138118</c:v>
                </c:pt>
                <c:pt idx="11">
                  <c:v>82.063547161138118</c:v>
                </c:pt>
                <c:pt idx="12">
                  <c:v>82.063547161138118</c:v>
                </c:pt>
                <c:pt idx="13">
                  <c:v>82.063547161138118</c:v>
                </c:pt>
                <c:pt idx="14">
                  <c:v>82.063547161138118</c:v>
                </c:pt>
                <c:pt idx="15">
                  <c:v>82.063547161138118</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113.10558462297853</c:v>
                </c:pt>
                <c:pt idx="1">
                  <c:v>113.10558462297853</c:v>
                </c:pt>
                <c:pt idx="2">
                  <c:v>113.10558462297853</c:v>
                </c:pt>
                <c:pt idx="3">
                  <c:v>113.10558462297853</c:v>
                </c:pt>
                <c:pt idx="4">
                  <c:v>113.10558462297853</c:v>
                </c:pt>
                <c:pt idx="5">
                  <c:v>113.10558462297853</c:v>
                </c:pt>
                <c:pt idx="6">
                  <c:v>113.10558462297853</c:v>
                </c:pt>
                <c:pt idx="7">
                  <c:v>113.10558462297853</c:v>
                </c:pt>
                <c:pt idx="8">
                  <c:v>113.10558462297853</c:v>
                </c:pt>
                <c:pt idx="9">
                  <c:v>113.10558462297853</c:v>
                </c:pt>
                <c:pt idx="10">
                  <c:v>113.10558462297853</c:v>
                </c:pt>
                <c:pt idx="11">
                  <c:v>113.10558462297853</c:v>
                </c:pt>
                <c:pt idx="12">
                  <c:v>113.10558462297853</c:v>
                </c:pt>
                <c:pt idx="13">
                  <c:v>113.10558462297853</c:v>
                </c:pt>
                <c:pt idx="14">
                  <c:v>113.10558462297853</c:v>
                </c:pt>
                <c:pt idx="15">
                  <c:v>113.10558462297853</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2" formatCode="0.000">
                  <c:v>14.769999999999998</c:v>
                </c:pt>
                <c:pt idx="3" formatCode="0.000">
                  <c:v>18.5</c:v>
                </c:pt>
                <c:pt idx="4" formatCode="0.000">
                  <c:v>35.980000000000004</c:v>
                </c:pt>
                <c:pt idx="5" formatCode="0.000">
                  <c:v>24.47</c:v>
                </c:pt>
                <c:pt idx="6" formatCode="0.000">
                  <c:v>6.2800000000000011</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2" formatCode="0.000">
                  <c:v>14.769999999999998</c:v>
                </c:pt>
                <c:pt idx="3" formatCode="0.000">
                  <c:v>18.5</c:v>
                </c:pt>
                <c:pt idx="4" formatCode="0.000">
                  <c:v>35.980000000000004</c:v>
                </c:pt>
                <c:pt idx="5" formatCode="0.000">
                  <c:v>24.47</c:v>
                </c:pt>
                <c:pt idx="6" formatCode="0.000">
                  <c:v>6.2800000000000011</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30.550386089803233</c:v>
                </c:pt>
                <c:pt idx="3">
                  <c:v>52.027726011112627</c:v>
                </c:pt>
                <c:pt idx="4">
                  <c:v>101.68543118168105</c:v>
                </c:pt>
                <c:pt idx="5">
                  <c:v>57.642007358715773</c:v>
                </c:pt>
                <c:pt idx="6">
                  <c:v>0</c:v>
                </c:pt>
                <c:pt idx="7">
                  <c:v>333.20995604643588</c:v>
                </c:pt>
                <c:pt idx="8">
                  <c:v>189.704365241728</c:v>
                </c:pt>
                <c:pt idx="9">
                  <c:v>221.01914933941677</c:v>
                </c:pt>
                <c:pt idx="10">
                  <c:v>0</c:v>
                </c:pt>
                <c:pt idx="11">
                  <c:v>38.944651423395982</c:v>
                </c:pt>
                <c:pt idx="12">
                  <c:v>30.187495607309593</c:v>
                </c:pt>
                <c:pt idx="13">
                  <c:v>65.605474553162409</c:v>
                </c:pt>
                <c:pt idx="14">
                  <c:v>49.690372622980966</c:v>
                </c:pt>
                <c:pt idx="15">
                  <c:v>187</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111.58305799679243</c:v>
                </c:pt>
                <c:pt idx="1">
                  <c:v>100.62003642149736</c:v>
                </c:pt>
                <c:pt idx="2">
                  <c:v>0</c:v>
                </c:pt>
                <c:pt idx="3">
                  <c:v>0</c:v>
                </c:pt>
                <c:pt idx="4">
                  <c:v>0</c:v>
                </c:pt>
                <c:pt idx="5">
                  <c:v>0</c:v>
                </c:pt>
                <c:pt idx="6">
                  <c:v>171.22781707427151</c:v>
                </c:pt>
                <c:pt idx="7">
                  <c:v>0</c:v>
                </c:pt>
                <c:pt idx="8">
                  <c:v>0</c:v>
                </c:pt>
                <c:pt idx="9">
                  <c:v>0</c:v>
                </c:pt>
                <c:pt idx="10">
                  <c:v>68.183754174277766</c:v>
                </c:pt>
                <c:pt idx="11">
                  <c:v>0</c:v>
                </c:pt>
                <c:pt idx="12">
                  <c:v>0</c:v>
                </c:pt>
                <c:pt idx="13">
                  <c:v>0</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82.063547161138118</c:v>
                </c:pt>
                <c:pt idx="1">
                  <c:v>82.063547161138118</c:v>
                </c:pt>
                <c:pt idx="2">
                  <c:v>82.063547161138118</c:v>
                </c:pt>
                <c:pt idx="3">
                  <c:v>82.063547161138118</c:v>
                </c:pt>
                <c:pt idx="4">
                  <c:v>82.063547161138118</c:v>
                </c:pt>
                <c:pt idx="5">
                  <c:v>82.063547161138118</c:v>
                </c:pt>
                <c:pt idx="6">
                  <c:v>82.063547161138118</c:v>
                </c:pt>
                <c:pt idx="7">
                  <c:v>82.063547161138118</c:v>
                </c:pt>
                <c:pt idx="8">
                  <c:v>82.063547161138118</c:v>
                </c:pt>
                <c:pt idx="9">
                  <c:v>82.063547161138118</c:v>
                </c:pt>
                <c:pt idx="10">
                  <c:v>82.063547161138118</c:v>
                </c:pt>
                <c:pt idx="11">
                  <c:v>82.063547161138118</c:v>
                </c:pt>
                <c:pt idx="12">
                  <c:v>82.063547161138118</c:v>
                </c:pt>
                <c:pt idx="13">
                  <c:v>82.063547161138118</c:v>
                </c:pt>
                <c:pt idx="14">
                  <c:v>82.063547161138118</c:v>
                </c:pt>
                <c:pt idx="15">
                  <c:v>82.063547161138118</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113.10558462297853</c:v>
                </c:pt>
                <c:pt idx="1">
                  <c:v>113.10558462297853</c:v>
                </c:pt>
                <c:pt idx="2">
                  <c:v>113.10558462297853</c:v>
                </c:pt>
                <c:pt idx="3">
                  <c:v>113.10558462297853</c:v>
                </c:pt>
                <c:pt idx="4">
                  <c:v>113.10558462297853</c:v>
                </c:pt>
                <c:pt idx="5">
                  <c:v>113.10558462297853</c:v>
                </c:pt>
                <c:pt idx="6">
                  <c:v>113.10558462297853</c:v>
                </c:pt>
                <c:pt idx="7">
                  <c:v>113.10558462297853</c:v>
                </c:pt>
                <c:pt idx="8">
                  <c:v>113.10558462297853</c:v>
                </c:pt>
                <c:pt idx="9">
                  <c:v>113.10558462297853</c:v>
                </c:pt>
                <c:pt idx="10">
                  <c:v>113.10558462297853</c:v>
                </c:pt>
                <c:pt idx="11">
                  <c:v>113.10558462297853</c:v>
                </c:pt>
                <c:pt idx="12">
                  <c:v>113.10558462297853</c:v>
                </c:pt>
                <c:pt idx="13">
                  <c:v>113.10558462297853</c:v>
                </c:pt>
                <c:pt idx="14">
                  <c:v>113.10558462297853</c:v>
                </c:pt>
                <c:pt idx="15">
                  <c:v>113.10558462297853</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4368" y="2350179"/>
          <a:ext cx="8870157" cy="19204895"/>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83"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26"/>
  <sheetViews>
    <sheetView showGridLines="0" zoomScale="80" zoomScaleNormal="80" workbookViewId="0">
      <selection activeCell="G28" sqref="G28"/>
    </sheetView>
  </sheetViews>
  <sheetFormatPr defaultColWidth="9.140625" defaultRowHeight="15" x14ac:dyDescent="0.25"/>
  <cols>
    <col min="1" max="1" width="9.140625" style="73"/>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5" width="9.140625" style="7"/>
    <col min="16" max="16" width="18.7109375" style="7" bestFit="1" customWidth="1"/>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10" t="s">
        <v>149</v>
      </c>
      <c r="L2" s="110"/>
      <c r="M2" s="110"/>
      <c r="N2" s="110"/>
      <c r="U2" s="7" t="s">
        <v>140</v>
      </c>
      <c r="V2" s="7" t="s">
        <v>22</v>
      </c>
      <c r="W2" s="7" t="s">
        <v>17</v>
      </c>
      <c r="X2" s="7" t="s">
        <v>24</v>
      </c>
      <c r="Y2" s="7" t="s">
        <v>106</v>
      </c>
      <c r="AA2" s="86" t="s">
        <v>105</v>
      </c>
      <c r="AC2" s="7" t="s">
        <v>14</v>
      </c>
      <c r="AD2" s="7" t="s">
        <v>26</v>
      </c>
      <c r="AE2" s="7" t="s">
        <v>27</v>
      </c>
      <c r="AF2" s="7" t="s">
        <v>28</v>
      </c>
      <c r="AH2" s="7" t="s">
        <v>14</v>
      </c>
      <c r="AI2" s="7" t="s">
        <v>26</v>
      </c>
      <c r="AJ2" s="7" t="s">
        <v>27</v>
      </c>
      <c r="AK2" s="7" t="s">
        <v>28</v>
      </c>
      <c r="AM2" s="7" t="s">
        <v>108</v>
      </c>
      <c r="AN2" s="7" t="s">
        <v>109</v>
      </c>
    </row>
    <row r="3" spans="1:40" x14ac:dyDescent="0.25">
      <c r="K3" s="110"/>
      <c r="L3" s="110"/>
      <c r="M3" s="110"/>
      <c r="N3" s="110"/>
      <c r="U3" s="101">
        <v>142.80000000000001</v>
      </c>
      <c r="V3" s="7">
        <v>1.5499999999999999E-3</v>
      </c>
      <c r="W3" s="7">
        <v>8.3999999999999995E-3</v>
      </c>
      <c r="X3" s="7">
        <v>4.0200000000000001E-3</v>
      </c>
      <c r="Y3" s="7">
        <v>9.5744019436141681</v>
      </c>
      <c r="Z3" s="7">
        <v>85.587433191389394</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0.12914705786665792</v>
      </c>
      <c r="AJ3" s="7">
        <f t="shared" ref="AJ3:AK3" si="1">IF($AB3=0,I19," ")</f>
        <v>1.2914705786665791E-3</v>
      </c>
      <c r="AK3" s="7">
        <f t="shared" si="1"/>
        <v>111.58305799679243</v>
      </c>
      <c r="AM3" s="90">
        <f t="shared" ref="AM3:AM18" si="2">$J$36</f>
        <v>113.10558462297853</v>
      </c>
      <c r="AN3" s="88">
        <f t="shared" ref="AN3:AN18" si="3">$J$35</f>
        <v>82.063547161138118</v>
      </c>
    </row>
    <row r="4" spans="1:40" x14ac:dyDescent="0.25">
      <c r="K4" s="110"/>
      <c r="L4" s="110"/>
      <c r="M4" s="110"/>
      <c r="N4" s="110"/>
      <c r="W4" s="97">
        <v>0.34125998225377108</v>
      </c>
      <c r="X4" s="7">
        <v>0.34125998225377108</v>
      </c>
      <c r="Y4" s="7">
        <v>9.3684443964789192</v>
      </c>
      <c r="Z4" s="7">
        <v>85.692557503612235</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0.11645837548784416</v>
      </c>
      <c r="AJ4" s="7">
        <f t="shared" ref="AJ4:AJ16" si="9">IF($AB4=0,I20," ")</f>
        <v>1.1645837548784415E-3</v>
      </c>
      <c r="AK4" s="7">
        <f t="shared" ref="AK4:AK16" si="10">IF($AB4=0,J20," ")</f>
        <v>100.62003642149736</v>
      </c>
      <c r="AM4" s="90">
        <f t="shared" si="2"/>
        <v>113.10558462297853</v>
      </c>
      <c r="AN4" s="88">
        <f t="shared" si="3"/>
        <v>82.063547161138118</v>
      </c>
    </row>
    <row r="5" spans="1:40" ht="17.25" x14ac:dyDescent="0.25">
      <c r="C5" s="1" t="s">
        <v>0</v>
      </c>
      <c r="D5" s="1"/>
      <c r="E5" s="1" t="s">
        <v>29</v>
      </c>
      <c r="K5" s="110"/>
      <c r="L5" s="110"/>
      <c r="M5" s="110"/>
      <c r="N5" s="110"/>
      <c r="Y5" s="7">
        <v>9.1669172577881639</v>
      </c>
      <c r="Z5" s="7">
        <v>85.754424553391402</v>
      </c>
      <c r="AB5" s="7">
        <f t="shared" si="4"/>
        <v>1</v>
      </c>
      <c r="AC5" s="7" t="s">
        <v>16</v>
      </c>
      <c r="AD5" s="7">
        <f t="shared" si="5"/>
        <v>3.5359243159494486E-2</v>
      </c>
      <c r="AE5" s="7">
        <f t="shared" si="6"/>
        <v>3.5359243159494485E-4</v>
      </c>
      <c r="AF5" s="7">
        <f t="shared" si="7"/>
        <v>30.550386089803233</v>
      </c>
      <c r="AH5" s="7" t="s">
        <v>16</v>
      </c>
      <c r="AI5" s="7" t="str">
        <f t="shared" si="8"/>
        <v xml:space="preserve"> </v>
      </c>
      <c r="AJ5" s="7" t="str">
        <f t="shared" si="9"/>
        <v xml:space="preserve"> </v>
      </c>
      <c r="AK5" s="7" t="str">
        <f t="shared" si="10"/>
        <v xml:space="preserve"> </v>
      </c>
      <c r="AM5" s="90">
        <f t="shared" si="2"/>
        <v>113.10558462297853</v>
      </c>
      <c r="AN5" s="88">
        <f t="shared" si="3"/>
        <v>82.063547161138118</v>
      </c>
    </row>
    <row r="6" spans="1:40" x14ac:dyDescent="0.25">
      <c r="C6">
        <v>100</v>
      </c>
      <c r="E6" s="12">
        <v>20</v>
      </c>
      <c r="K6" s="110"/>
      <c r="L6" s="110"/>
      <c r="M6" s="110"/>
      <c r="N6" s="110"/>
      <c r="V6" s="7">
        <v>0.34125998225377108</v>
      </c>
      <c r="W6" s="7">
        <v>0.34125998225377108</v>
      </c>
      <c r="X6" s="7">
        <v>0.34125998225377108</v>
      </c>
      <c r="Y6" s="7">
        <v>8.9697252238287923</v>
      </c>
      <c r="Z6" s="7">
        <v>85.776986636108532</v>
      </c>
      <c r="AB6" s="7">
        <f t="shared" si="4"/>
        <v>1</v>
      </c>
      <c r="AC6" s="7" t="s">
        <v>17</v>
      </c>
      <c r="AD6" s="7">
        <f t="shared" si="5"/>
        <v>6.0217275475824797E-2</v>
      </c>
      <c r="AE6" s="7">
        <f t="shared" si="6"/>
        <v>6.0217275475824797E-4</v>
      </c>
      <c r="AF6" s="7">
        <f t="shared" si="7"/>
        <v>52.027726011112627</v>
      </c>
      <c r="AH6" s="7" t="s">
        <v>17</v>
      </c>
      <c r="AI6" s="7" t="str">
        <f t="shared" si="8"/>
        <v xml:space="preserve"> </v>
      </c>
      <c r="AJ6" s="7" t="str">
        <f t="shared" si="9"/>
        <v xml:space="preserve"> </v>
      </c>
      <c r="AK6" s="7" t="str">
        <f t="shared" si="10"/>
        <v xml:space="preserve"> </v>
      </c>
      <c r="AM6" s="90">
        <f t="shared" si="2"/>
        <v>113.10558462297853</v>
      </c>
      <c r="AN6" s="88">
        <f t="shared" si="3"/>
        <v>82.063547161138118</v>
      </c>
    </row>
    <row r="7" spans="1:40" ht="63" x14ac:dyDescent="0.25">
      <c r="A7" s="79" t="s">
        <v>101</v>
      </c>
      <c r="B7" s="11" t="s">
        <v>69</v>
      </c>
      <c r="C7" s="11" t="s">
        <v>64</v>
      </c>
      <c r="D7" s="70" t="s">
        <v>63</v>
      </c>
      <c r="E7" s="70" t="s">
        <v>65</v>
      </c>
      <c r="K7" s="110"/>
      <c r="L7" s="110"/>
      <c r="M7" s="110"/>
      <c r="N7" s="110"/>
      <c r="Y7" s="7">
        <v>8.7767750409916179</v>
      </c>
      <c r="Z7" s="7">
        <v>85.763901772435744</v>
      </c>
      <c r="AB7" s="7">
        <f t="shared" si="4"/>
        <v>1</v>
      </c>
      <c r="AC7" s="7" t="s">
        <v>18</v>
      </c>
      <c r="AD7" s="7">
        <f t="shared" si="5"/>
        <v>0.11769147127509381</v>
      </c>
      <c r="AE7" s="7">
        <f t="shared" si="6"/>
        <v>1.1769147127509382E-3</v>
      </c>
      <c r="AF7" s="7">
        <f t="shared" si="7"/>
        <v>101.68543118168105</v>
      </c>
      <c r="AH7" s="7" t="s">
        <v>18</v>
      </c>
      <c r="AI7" s="7" t="str">
        <f t="shared" si="8"/>
        <v xml:space="preserve"> </v>
      </c>
      <c r="AJ7" s="7" t="str">
        <f t="shared" si="9"/>
        <v xml:space="preserve"> </v>
      </c>
      <c r="AK7" s="7" t="str">
        <f t="shared" si="10"/>
        <v xml:space="preserve"> </v>
      </c>
      <c r="AM7" s="90">
        <f t="shared" si="2"/>
        <v>113.10558462297853</v>
      </c>
      <c r="AN7" s="88">
        <f t="shared" si="3"/>
        <v>82.063547161138118</v>
      </c>
    </row>
    <row r="8" spans="1:40" x14ac:dyDescent="0.25">
      <c r="A8" s="73">
        <f>IF(ISBLANK(B8)," ",-3.3193*LOG(B8))</f>
        <v>-3.3193000000000001</v>
      </c>
      <c r="B8">
        <v>10</v>
      </c>
      <c r="C8">
        <v>14.769999999999996</v>
      </c>
      <c r="D8">
        <v>0.14769999999999997</v>
      </c>
      <c r="E8">
        <v>85.23</v>
      </c>
      <c r="K8" s="67" t="s">
        <v>9</v>
      </c>
      <c r="L8" s="1"/>
      <c r="M8" s="68" t="s">
        <v>10</v>
      </c>
      <c r="N8" s="68"/>
      <c r="V8" s="7" t="s">
        <v>131</v>
      </c>
      <c r="W8" s="7" t="s">
        <v>137</v>
      </c>
      <c r="Y8" s="7">
        <v>8.5879754616710375</v>
      </c>
      <c r="Z8" s="7">
        <v>85.718554037914942</v>
      </c>
      <c r="AB8" s="7">
        <f t="shared" si="4"/>
        <v>1</v>
      </c>
      <c r="AC8" s="7" t="s">
        <v>19</v>
      </c>
      <c r="AD8" s="7">
        <f t="shared" si="5"/>
        <v>6.6715286294809925E-2</v>
      </c>
      <c r="AE8" s="7">
        <f t="shared" si="6"/>
        <v>6.6715286294809922E-4</v>
      </c>
      <c r="AF8" s="7">
        <f t="shared" si="7"/>
        <v>57.642007358715773</v>
      </c>
      <c r="AH8" s="7" t="s">
        <v>19</v>
      </c>
      <c r="AI8" s="7" t="str">
        <f t="shared" si="8"/>
        <v xml:space="preserve"> </v>
      </c>
      <c r="AJ8" s="7" t="str">
        <f t="shared" si="9"/>
        <v xml:space="preserve"> </v>
      </c>
      <c r="AK8" s="7" t="str">
        <f t="shared" si="10"/>
        <v xml:space="preserve"> </v>
      </c>
      <c r="AM8" s="90">
        <f t="shared" si="2"/>
        <v>113.10558462297853</v>
      </c>
      <c r="AN8" s="88">
        <f t="shared" si="3"/>
        <v>82.063547161138118</v>
      </c>
    </row>
    <row r="9" spans="1:40" x14ac:dyDescent="0.25">
      <c r="A9" s="73">
        <f t="shared" ref="A9:A72" si="11">IF(ISBLANK(B9)," ",-3.3193*LOG(B9))</f>
        <v>-2.2461490984278196</v>
      </c>
      <c r="B9">
        <v>4.75</v>
      </c>
      <c r="C9">
        <v>5.6600000000000108</v>
      </c>
      <c r="D9">
        <v>5.6600000000000109E-2</v>
      </c>
      <c r="E9">
        <v>79.569999999999993</v>
      </c>
      <c r="K9" s="1" t="s">
        <v>1</v>
      </c>
      <c r="L9" s="6">
        <v>0.34125998225377108</v>
      </c>
      <c r="M9" s="1" t="s">
        <v>6</v>
      </c>
      <c r="N9" s="4">
        <f>L13/L9</f>
        <v>5.5254159389792541</v>
      </c>
      <c r="V9" s="7">
        <v>0</v>
      </c>
      <c r="W9" s="7">
        <f>2^((N17+N18+N19)/3)</f>
        <v>1.6217252860422531</v>
      </c>
      <c r="Y9" s="7">
        <v>8.4032372011133436</v>
      </c>
      <c r="Z9" s="7">
        <v>85.64407253773139</v>
      </c>
      <c r="AB9" s="7">
        <f t="shared" si="4"/>
        <v>0</v>
      </c>
      <c r="AC9" s="7" t="s">
        <v>20</v>
      </c>
      <c r="AD9" s="7" t="str">
        <f t="shared" si="5"/>
        <v xml:space="preserve"> </v>
      </c>
      <c r="AE9" s="7" t="str">
        <f t="shared" si="6"/>
        <v xml:space="preserve"> </v>
      </c>
      <c r="AF9" s="7" t="str">
        <f t="shared" si="7"/>
        <v xml:space="preserve"> </v>
      </c>
      <c r="AH9" s="7" t="s">
        <v>20</v>
      </c>
      <c r="AI9" s="7">
        <f t="shared" si="8"/>
        <v>0.19818034383596242</v>
      </c>
      <c r="AJ9" s="7">
        <f t="shared" si="9"/>
        <v>1.9818034383596241E-3</v>
      </c>
      <c r="AK9" s="7">
        <f t="shared" si="10"/>
        <v>171.22781707427151</v>
      </c>
      <c r="AM9" s="90">
        <f t="shared" si="2"/>
        <v>113.10558462297853</v>
      </c>
      <c r="AN9" s="88">
        <f t="shared" si="3"/>
        <v>82.063547161138118</v>
      </c>
    </row>
    <row r="10" spans="1:40" x14ac:dyDescent="0.25">
      <c r="A10" s="73">
        <f t="shared" si="11"/>
        <v>-1.2378068114586749</v>
      </c>
      <c r="B10">
        <v>2.36</v>
      </c>
      <c r="C10">
        <v>12.839999999999991</v>
      </c>
      <c r="D10">
        <v>0.1283999999999999</v>
      </c>
      <c r="E10">
        <v>66.73</v>
      </c>
      <c r="K10" s="1" t="s">
        <v>3</v>
      </c>
      <c r="L10" s="6">
        <v>0.41889973380656609</v>
      </c>
      <c r="M10" s="1" t="s">
        <v>5</v>
      </c>
      <c r="N10" s="99">
        <f>0.255*(1+0.83^N9)</f>
        <v>0.34607789450250426</v>
      </c>
      <c r="O10" s="99">
        <f>IF(V9&gt;0,V9,0.255*(1+0.83^N9))</f>
        <v>0.34607789450250426</v>
      </c>
      <c r="Y10" s="7">
        <v>8.2224728951932953</v>
      </c>
      <c r="Z10" s="7">
        <v>85.543349115189102</v>
      </c>
      <c r="AB10" s="7">
        <f t="shared" si="4"/>
        <v>1</v>
      </c>
      <c r="AC10" s="7" t="s">
        <v>21</v>
      </c>
      <c r="AD10" s="7">
        <f t="shared" si="5"/>
        <v>0.38565967135004153</v>
      </c>
      <c r="AE10" s="7">
        <f t="shared" si="6"/>
        <v>3.8565967135004153E-3</v>
      </c>
      <c r="AF10" s="7">
        <f t="shared" si="7"/>
        <v>333.20995604643588</v>
      </c>
      <c r="AH10" s="7" t="s">
        <v>21</v>
      </c>
      <c r="AI10" s="7" t="str">
        <f t="shared" si="8"/>
        <v xml:space="preserve"> </v>
      </c>
      <c r="AJ10" s="7" t="str">
        <f t="shared" si="9"/>
        <v xml:space="preserve"> </v>
      </c>
      <c r="AK10" s="7" t="str">
        <f t="shared" si="10"/>
        <v xml:space="preserve"> </v>
      </c>
      <c r="AM10" s="90">
        <f t="shared" si="2"/>
        <v>113.10558462297853</v>
      </c>
      <c r="AN10" s="88">
        <f t="shared" si="3"/>
        <v>82.063547161138118</v>
      </c>
    </row>
    <row r="11" spans="1:40" ht="17.25" x14ac:dyDescent="0.25">
      <c r="A11" s="73">
        <f t="shared" si="11"/>
        <v>-0.2385979468512219</v>
      </c>
      <c r="B11">
        <v>1.18</v>
      </c>
      <c r="C11">
        <v>16.740000000000002</v>
      </c>
      <c r="D11">
        <v>0.16740000000000002</v>
      </c>
      <c r="E11">
        <v>49.99</v>
      </c>
      <c r="K11" s="1" t="s">
        <v>4</v>
      </c>
      <c r="L11" s="6">
        <v>0.45748106060606059</v>
      </c>
      <c r="M11" s="1" t="s">
        <v>31</v>
      </c>
      <c r="N11" s="5">
        <v>980</v>
      </c>
      <c r="Y11" s="7">
        <v>8.0455970590989505</v>
      </c>
      <c r="Z11" s="7">
        <v>85.41905487668221</v>
      </c>
      <c r="AB11" s="7">
        <f t="shared" si="4"/>
        <v>1</v>
      </c>
      <c r="AC11" s="7" t="s">
        <v>22</v>
      </c>
      <c r="AD11" s="7">
        <f t="shared" si="5"/>
        <v>0.21956523754829629</v>
      </c>
      <c r="AE11" s="7">
        <f t="shared" si="6"/>
        <v>2.1956523754829631E-3</v>
      </c>
      <c r="AF11" s="7">
        <f t="shared" si="7"/>
        <v>189.704365241728</v>
      </c>
      <c r="AH11" s="7" t="s">
        <v>22</v>
      </c>
      <c r="AI11" s="7" t="str">
        <f t="shared" si="8"/>
        <v xml:space="preserve"> </v>
      </c>
      <c r="AJ11" s="7" t="str">
        <f t="shared" si="9"/>
        <v xml:space="preserve"> </v>
      </c>
      <c r="AK11" s="7" t="str">
        <f t="shared" si="10"/>
        <v xml:space="preserve"> </v>
      </c>
      <c r="AM11" s="90">
        <f t="shared" si="2"/>
        <v>113.10558462297853</v>
      </c>
      <c r="AN11" s="88">
        <f t="shared" si="3"/>
        <v>82.063547161138118</v>
      </c>
    </row>
    <row r="12" spans="1:40" ht="17.25" x14ac:dyDescent="0.25">
      <c r="A12" s="73">
        <f t="shared" si="11"/>
        <v>0.73638255460157176</v>
      </c>
      <c r="B12">
        <v>0.6</v>
      </c>
      <c r="C12">
        <v>19.240000000000002</v>
      </c>
      <c r="D12">
        <v>0.19240000000000002</v>
      </c>
      <c r="E12">
        <v>30.75</v>
      </c>
      <c r="K12" s="1" t="s">
        <v>39</v>
      </c>
      <c r="L12" s="6">
        <v>1.1807048984468338</v>
      </c>
      <c r="M12" s="1" t="s">
        <v>32</v>
      </c>
      <c r="N12" s="17">
        <v>0.99813600000000002</v>
      </c>
      <c r="Y12" s="7">
        <v>7.8725260469052536</v>
      </c>
      <c r="Z12" s="7">
        <v>85.273655610609524</v>
      </c>
      <c r="AB12" s="7">
        <f t="shared" si="4"/>
        <v>1</v>
      </c>
      <c r="AC12" s="7" t="s">
        <v>23</v>
      </c>
      <c r="AD12" s="7">
        <f t="shared" si="5"/>
        <v>0.25580920062432494</v>
      </c>
      <c r="AE12" s="7">
        <f t="shared" si="6"/>
        <v>2.5580920062432495E-3</v>
      </c>
      <c r="AF12" s="7">
        <f t="shared" si="7"/>
        <v>221.01914933941677</v>
      </c>
      <c r="AH12" s="7" t="s">
        <v>23</v>
      </c>
      <c r="AI12" s="7" t="str">
        <f t="shared" si="8"/>
        <v xml:space="preserve"> </v>
      </c>
      <c r="AJ12" s="7" t="str">
        <f t="shared" si="9"/>
        <v xml:space="preserve"> </v>
      </c>
      <c r="AK12" s="7" t="str">
        <f t="shared" si="10"/>
        <v xml:space="preserve"> </v>
      </c>
      <c r="AM12" s="90">
        <f t="shared" si="2"/>
        <v>113.10558462297853</v>
      </c>
      <c r="AN12" s="88">
        <f t="shared" si="3"/>
        <v>82.063547161138118</v>
      </c>
    </row>
    <row r="13" spans="1:40" x14ac:dyDescent="0.25">
      <c r="A13" s="73">
        <f t="shared" si="11"/>
        <v>1.2334886244840009</v>
      </c>
      <c r="B13">
        <v>0.42499999999999999</v>
      </c>
      <c r="C13">
        <v>13.200000000000001</v>
      </c>
      <c r="D13">
        <v>0.13200000000000001</v>
      </c>
      <c r="E13">
        <v>17.55</v>
      </c>
      <c r="K13" s="1" t="s">
        <v>2</v>
      </c>
      <c r="L13" s="6">
        <v>1.8856033452807641</v>
      </c>
      <c r="M13" s="1" t="s">
        <v>33</v>
      </c>
      <c r="N13" s="17">
        <v>9.8479999999999991E-3</v>
      </c>
      <c r="Y13" s="7">
        <v>7.7031780120172479</v>
      </c>
      <c r="Z13" s="7">
        <v>85.109426172673892</v>
      </c>
      <c r="AB13" s="7">
        <f t="shared" si="4"/>
        <v>0</v>
      </c>
      <c r="AC13" s="7" t="s">
        <v>13</v>
      </c>
      <c r="AD13" s="7" t="str">
        <f t="shared" si="5"/>
        <v xml:space="preserve"> </v>
      </c>
      <c r="AE13" s="7" t="str">
        <f t="shared" si="6"/>
        <v xml:space="preserve"> </v>
      </c>
      <c r="AF13" s="7" t="str">
        <f t="shared" si="7"/>
        <v xml:space="preserve"> </v>
      </c>
      <c r="AH13" s="7" t="s">
        <v>13</v>
      </c>
      <c r="AI13" s="7">
        <f t="shared" si="8"/>
        <v>7.8916382146154818E-2</v>
      </c>
      <c r="AJ13" s="7">
        <f t="shared" si="9"/>
        <v>7.8916382146154815E-4</v>
      </c>
      <c r="AK13" s="7">
        <f t="shared" si="10"/>
        <v>68.183754174277766</v>
      </c>
      <c r="AM13" s="90">
        <f t="shared" si="2"/>
        <v>113.10558462297853</v>
      </c>
      <c r="AN13" s="88">
        <f t="shared" si="3"/>
        <v>82.063547161138118</v>
      </c>
    </row>
    <row r="14" spans="1:40" ht="18" x14ac:dyDescent="0.35">
      <c r="A14" s="73">
        <f t="shared" si="11"/>
        <v>1.7355914192090247</v>
      </c>
      <c r="B14">
        <v>0.3</v>
      </c>
      <c r="C14">
        <v>11.27</v>
      </c>
      <c r="D14">
        <v>0.11269999999999999</v>
      </c>
      <c r="E14">
        <v>6.28</v>
      </c>
      <c r="K14" s="1" t="s">
        <v>94</v>
      </c>
      <c r="L14" s="6">
        <v>0.99363376138105441</v>
      </c>
      <c r="M14" s="1" t="s">
        <v>30</v>
      </c>
      <c r="N14" s="18">
        <v>99327.099918765234</v>
      </c>
      <c r="Y14" s="7">
        <v>7.5374728684641905</v>
      </c>
      <c r="Z14" s="7">
        <v>84.928463905325202</v>
      </c>
      <c r="AB14" s="7">
        <f t="shared" si="4"/>
        <v>1</v>
      </c>
      <c r="AC14" s="7" t="s">
        <v>24</v>
      </c>
      <c r="AD14" s="7">
        <f t="shared" si="5"/>
        <v>4.5074828036337937E-2</v>
      </c>
      <c r="AE14" s="7">
        <f t="shared" si="6"/>
        <v>4.5074828036337938E-4</v>
      </c>
      <c r="AF14" s="7">
        <f t="shared" si="7"/>
        <v>38.944651423395982</v>
      </c>
      <c r="AH14" s="7" t="s">
        <v>24</v>
      </c>
      <c r="AI14" s="7" t="str">
        <f t="shared" si="8"/>
        <v xml:space="preserve"> </v>
      </c>
      <c r="AJ14" s="7" t="str">
        <f t="shared" si="9"/>
        <v xml:space="preserve"> </v>
      </c>
      <c r="AK14" s="7" t="str">
        <f t="shared" si="10"/>
        <v xml:space="preserve"> </v>
      </c>
      <c r="AM14" s="90">
        <f t="shared" si="2"/>
        <v>113.10558462297853</v>
      </c>
      <c r="AN14" s="88">
        <f t="shared" si="3"/>
        <v>82.063547161138118</v>
      </c>
    </row>
    <row r="15" spans="1:40" x14ac:dyDescent="0.25">
      <c r="B15">
        <v>0.15</v>
      </c>
      <c r="C15">
        <v>3.4400000000000008</v>
      </c>
      <c r="D15">
        <v>3.4400000000000007E-2</v>
      </c>
      <c r="E15">
        <v>2.84</v>
      </c>
      <c r="K15" s="1" t="s">
        <v>7</v>
      </c>
      <c r="L15" s="6">
        <v>0.752819519778677</v>
      </c>
      <c r="M15" s="1" t="s">
        <v>59</v>
      </c>
      <c r="N15" s="6">
        <v>1.0530200000000001</v>
      </c>
      <c r="Y15" s="7">
        <v>7.3753322530262952</v>
      </c>
      <c r="Z15" s="7">
        <v>84.732701154721397</v>
      </c>
      <c r="AB15" s="7">
        <f t="shared" si="4"/>
        <v>1</v>
      </c>
      <c r="AC15" s="7" t="s">
        <v>25</v>
      </c>
      <c r="AD15" s="7">
        <f t="shared" si="5"/>
        <v>3.4939231026978691E-2</v>
      </c>
      <c r="AE15" s="7">
        <f t="shared" si="6"/>
        <v>3.4939231026978693E-4</v>
      </c>
      <c r="AF15" s="7">
        <f t="shared" si="7"/>
        <v>30.187495607309593</v>
      </c>
      <c r="AH15" s="7" t="s">
        <v>25</v>
      </c>
      <c r="AI15" s="7" t="str">
        <f t="shared" si="8"/>
        <v xml:space="preserve"> </v>
      </c>
      <c r="AJ15" s="7" t="str">
        <f t="shared" si="9"/>
        <v xml:space="preserve"> </v>
      </c>
      <c r="AK15" s="7" t="str">
        <f t="shared" si="10"/>
        <v xml:space="preserve"> </v>
      </c>
      <c r="AM15" s="90">
        <f t="shared" si="2"/>
        <v>113.10558462297853</v>
      </c>
      <c r="AN15" s="88">
        <f t="shared" si="3"/>
        <v>82.063547161138118</v>
      </c>
    </row>
    <row r="16" spans="1:40" ht="16.5" x14ac:dyDescent="0.3">
      <c r="A16" s="73">
        <f t="shared" si="11"/>
        <v>3.7340091484239299</v>
      </c>
      <c r="B16">
        <v>7.4999999999999997E-2</v>
      </c>
      <c r="C16">
        <v>2.84</v>
      </c>
      <c r="D16">
        <v>2.8399999999999998E-2</v>
      </c>
      <c r="E16">
        <v>0</v>
      </c>
      <c r="K16" s="1" t="s">
        <v>8</v>
      </c>
      <c r="L16" s="6">
        <v>0.69469539231842514</v>
      </c>
      <c r="M16" s="1" t="s">
        <v>99</v>
      </c>
      <c r="N16" s="6">
        <v>-2.0339543234013533</v>
      </c>
      <c r="P16" s="104"/>
      <c r="Y16" s="7">
        <v>7.2166794881761716</v>
      </c>
      <c r="Z16" s="7">
        <v>84.523916944480447</v>
      </c>
      <c r="AB16" s="7">
        <f t="shared" si="4"/>
        <v>1</v>
      </c>
      <c r="AC16" s="7" t="s">
        <v>79</v>
      </c>
      <c r="AD16" s="7">
        <f t="shared" si="5"/>
        <v>7.5932262214308349E-2</v>
      </c>
      <c r="AE16" s="7">
        <f t="shared" si="6"/>
        <v>7.5932262214308346E-4</v>
      </c>
      <c r="AF16" s="7">
        <f t="shared" si="7"/>
        <v>65.605474553162409</v>
      </c>
      <c r="AH16" s="7" t="s">
        <v>79</v>
      </c>
      <c r="AI16" s="7" t="str">
        <f t="shared" si="8"/>
        <v xml:space="preserve"> </v>
      </c>
      <c r="AJ16" s="7" t="str">
        <f t="shared" si="9"/>
        <v xml:space="preserve"> </v>
      </c>
      <c r="AK16" s="7" t="str">
        <f t="shared" si="10"/>
        <v xml:space="preserve"> </v>
      </c>
      <c r="AM16" s="90">
        <f t="shared" si="2"/>
        <v>113.10558462297853</v>
      </c>
      <c r="AN16" s="88">
        <f t="shared" si="3"/>
        <v>82.063547161138118</v>
      </c>
    </row>
    <row r="17" spans="1:40" ht="16.5" x14ac:dyDescent="0.3">
      <c r="A17" s="73" t="str">
        <f t="shared" si="11"/>
        <v xml:space="preserve"> </v>
      </c>
      <c r="B17"/>
      <c r="C17"/>
      <c r="D17"/>
      <c r="E17"/>
      <c r="K17" s="1" t="s">
        <v>11</v>
      </c>
      <c r="L17" s="6">
        <v>0.71356612222984062</v>
      </c>
      <c r="M17" s="1" t="s">
        <v>98</v>
      </c>
      <c r="N17" s="6">
        <v>-1.294041260527629</v>
      </c>
      <c r="Y17" s="7">
        <v>7.0614395458174366</v>
      </c>
      <c r="Z17" s="7">
        <v>84.303747861657214</v>
      </c>
      <c r="AB17" s="7">
        <f t="shared" si="4"/>
        <v>1</v>
      </c>
      <c r="AC17" s="7" t="s">
        <v>80</v>
      </c>
      <c r="AD17" s="7">
        <f t="shared" ref="AD17:AF18" si="12">IF($AB17&gt;0,$AB17*H33," ")</f>
        <v>5.751200535067242E-2</v>
      </c>
      <c r="AE17" s="7">
        <f t="shared" si="12"/>
        <v>5.7512005350672415E-4</v>
      </c>
      <c r="AF17" s="7">
        <f t="shared" si="12"/>
        <v>49.690372622980966</v>
      </c>
      <c r="AH17" s="7" t="s">
        <v>80</v>
      </c>
      <c r="AI17" s="7" t="str">
        <f t="shared" ref="AI17:AK18" si="13">IF($AB17=0,H33," ")</f>
        <v xml:space="preserve"> </v>
      </c>
      <c r="AJ17" s="7" t="str">
        <f t="shared" si="13"/>
        <v xml:space="preserve"> </v>
      </c>
      <c r="AK17" s="7" t="str">
        <f t="shared" si="13"/>
        <v xml:space="preserve"> </v>
      </c>
      <c r="AM17" s="90">
        <f t="shared" si="2"/>
        <v>113.10558462297853</v>
      </c>
      <c r="AN17" s="88">
        <f t="shared" si="3"/>
        <v>82.063547161138118</v>
      </c>
    </row>
    <row r="18" spans="1:40" ht="16.5" x14ac:dyDescent="0.3">
      <c r="A18" s="73" t="str">
        <f t="shared" si="11"/>
        <v xml:space="preserve"> </v>
      </c>
      <c r="B18"/>
      <c r="C18"/>
      <c r="D18"/>
      <c r="E18"/>
      <c r="F18" s="10"/>
      <c r="G18" s="1" t="s">
        <v>14</v>
      </c>
      <c r="H18" s="1" t="s">
        <v>26</v>
      </c>
      <c r="I18" s="1" t="s">
        <v>27</v>
      </c>
      <c r="J18" s="1" t="s">
        <v>28</v>
      </c>
      <c r="K18" s="1" t="s">
        <v>12</v>
      </c>
      <c r="L18" s="6">
        <v>0.73320717920835143</v>
      </c>
      <c r="M18" s="1" t="s">
        <v>97</v>
      </c>
      <c r="N18" s="14">
        <f>3.3193*LOG(L12)</f>
        <v>0.23945883291668876</v>
      </c>
      <c r="Y18" s="7">
        <v>6.9095390118033597</v>
      </c>
      <c r="Z18" s="7">
        <v>84.073698206786119</v>
      </c>
      <c r="AB18" s="7">
        <f t="shared" si="4"/>
        <v>1</v>
      </c>
      <c r="AC18" s="7" t="s">
        <v>139</v>
      </c>
      <c r="AD18" s="7">
        <f t="shared" si="12"/>
        <v>0.21739408194829984</v>
      </c>
      <c r="AE18" s="7">
        <f t="shared" si="12"/>
        <v>2.1739408194829985E-3</v>
      </c>
      <c r="AF18" s="7">
        <v>187</v>
      </c>
      <c r="AH18" s="7" t="s">
        <v>139</v>
      </c>
      <c r="AI18" s="7" t="str">
        <f t="shared" si="13"/>
        <v xml:space="preserve"> </v>
      </c>
      <c r="AJ18" s="7" t="str">
        <f t="shared" si="13"/>
        <v xml:space="preserve"> </v>
      </c>
      <c r="AK18" s="7" t="str">
        <f t="shared" si="13"/>
        <v xml:space="preserve"> </v>
      </c>
      <c r="AM18" s="90">
        <f t="shared" si="2"/>
        <v>113.10558462297853</v>
      </c>
      <c r="AN18" s="88">
        <f t="shared" si="3"/>
        <v>82.063547161138118</v>
      </c>
    </row>
    <row r="19" spans="1:40" ht="16.5" x14ac:dyDescent="0.3">
      <c r="A19" s="73" t="str">
        <f t="shared" si="11"/>
        <v xml:space="preserve"> </v>
      </c>
      <c r="B19"/>
      <c r="C19"/>
      <c r="D19"/>
      <c r="E19"/>
      <c r="F19" s="86"/>
      <c r="G19" s="13" t="s">
        <v>15</v>
      </c>
      <c r="H19" s="19">
        <v>0.12914705786665792</v>
      </c>
      <c r="I19" s="15">
        <f>H19/100</f>
        <v>1.2914705786665791E-3</v>
      </c>
      <c r="J19" s="71">
        <f>H19/100*24*60*60</f>
        <v>111.58305799679243</v>
      </c>
      <c r="K19" s="1" t="s">
        <v>40</v>
      </c>
      <c r="L19" s="14">
        <f>IF(L9-10*(L12-L9)/40&lt;0,0,L9-10*(L12-L9)/40)</f>
        <v>0.1313987532055054</v>
      </c>
      <c r="M19" s="1" t="s">
        <v>96</v>
      </c>
      <c r="N19" s="6">
        <v>3.1471707875757713</v>
      </c>
      <c r="Y19" s="7">
        <v>6.7609060512187584</v>
      </c>
      <c r="Z19" s="7">
        <v>83.835149456469892</v>
      </c>
      <c r="AC19" s="7" t="s">
        <v>102</v>
      </c>
      <c r="AD19" s="7">
        <f>GEOMEAN(AD3:AD18)</f>
        <v>9.5015953410254636E-2</v>
      </c>
      <c r="AE19" s="7">
        <f t="shared" ref="AE19" si="14">GEOMEAN(AE3:AE18)</f>
        <v>9.5015953410254638E-4</v>
      </c>
      <c r="AF19" s="7">
        <f>GEOMEAN(AF3:AF18)</f>
        <v>82.063547161138118</v>
      </c>
      <c r="AM19" s="91"/>
    </row>
    <row r="20" spans="1:40" ht="18.75" x14ac:dyDescent="0.35">
      <c r="A20" s="73" t="str">
        <f t="shared" si="11"/>
        <v xml:space="preserve"> </v>
      </c>
      <c r="B20"/>
      <c r="C20"/>
      <c r="D20"/>
      <c r="E20"/>
      <c r="F20" s="86"/>
      <c r="G20" s="1" t="s">
        <v>103</v>
      </c>
      <c r="H20" s="16">
        <f>L9^2</f>
        <v>0.11645837548784416</v>
      </c>
      <c r="I20" s="16">
        <f t="shared" ref="I20:I32" si="15">H20/100</f>
        <v>1.1645837548784415E-3</v>
      </c>
      <c r="J20" s="72">
        <f>H20/100*24*60*60</f>
        <v>100.62003642149736</v>
      </c>
      <c r="M20" s="1" t="s">
        <v>95</v>
      </c>
      <c r="N20" s="6">
        <v>3.4785062330371108</v>
      </c>
      <c r="Y20" s="7">
        <v>6.6154703744087193</v>
      </c>
      <c r="Z20" s="7">
        <v>83.589369083847942</v>
      </c>
      <c r="AC20" s="7" t="s">
        <v>104</v>
      </c>
      <c r="AD20" s="7">
        <f>AVERAGE(AD3:AD18)</f>
        <v>0.13098914952537358</v>
      </c>
      <c r="AE20" s="7">
        <f t="shared" ref="AE20" si="16">AVERAGE(AE3:AE18)</f>
        <v>1.3098914952537359E-3</v>
      </c>
      <c r="AF20" s="7">
        <f>AVERAGE(AF3:AF18)</f>
        <v>113.10558462297853</v>
      </c>
      <c r="AM20" s="91"/>
    </row>
    <row r="21" spans="1:40" ht="16.5" x14ac:dyDescent="0.3">
      <c r="A21" s="73" t="str">
        <f t="shared" si="11"/>
        <v xml:space="preserve"> </v>
      </c>
      <c r="B21"/>
      <c r="C21"/>
      <c r="D21"/>
      <c r="E21"/>
      <c r="F21" s="86" t="s">
        <v>105</v>
      </c>
      <c r="G21" s="1" t="s">
        <v>16</v>
      </c>
      <c r="H21" s="19">
        <v>3.5359243159494486E-2</v>
      </c>
      <c r="I21" s="16">
        <f t="shared" si="15"/>
        <v>3.5359243159494485E-4</v>
      </c>
      <c r="J21" s="72">
        <f>H21/100*24*60*60</f>
        <v>30.550386089803233</v>
      </c>
      <c r="M21" s="69" t="s">
        <v>100</v>
      </c>
      <c r="N21" s="14">
        <f>(N19-N17)/4+(N20-N16)/6.6</f>
        <v>1.9455243084559206</v>
      </c>
      <c r="Y21" s="7">
        <v>6.4731632037380873</v>
      </c>
      <c r="Z21" s="7">
        <v>83.337518779335241</v>
      </c>
      <c r="AM21" s="91"/>
    </row>
    <row r="22" spans="1:40" x14ac:dyDescent="0.25">
      <c r="A22" s="73" t="str">
        <f t="shared" si="11"/>
        <v xml:space="preserve"> </v>
      </c>
      <c r="B22"/>
      <c r="C22"/>
      <c r="D22"/>
      <c r="E22"/>
      <c r="F22" s="86" t="s">
        <v>105</v>
      </c>
      <c r="G22" s="1" t="s">
        <v>17</v>
      </c>
      <c r="H22" s="19">
        <v>6.0217275475824797E-2</v>
      </c>
      <c r="I22" s="16">
        <f t="shared" si="15"/>
        <v>6.0217275475824797E-4</v>
      </c>
      <c r="J22" s="72">
        <f t="shared" ref="J22:J31" si="17">H22/100*24*60*60</f>
        <v>52.027726011112627</v>
      </c>
      <c r="K22" s="2"/>
      <c r="L22" s="1" t="s">
        <v>41</v>
      </c>
      <c r="M22" s="1"/>
      <c r="N22" s="1" t="s">
        <v>42</v>
      </c>
      <c r="Y22" s="7">
        <v>6.3339172410660014</v>
      </c>
      <c r="Z22" s="7">
        <v>83.080662111268126</v>
      </c>
      <c r="AM22" s="91"/>
    </row>
    <row r="23" spans="1:40" ht="12.75" customHeight="1" x14ac:dyDescent="0.25">
      <c r="A23" s="73" t="str">
        <f t="shared" si="11"/>
        <v xml:space="preserve"> </v>
      </c>
      <c r="B23"/>
      <c r="C23"/>
      <c r="D23"/>
      <c r="E23"/>
      <c r="F23" s="86" t="s">
        <v>105</v>
      </c>
      <c r="G23" s="1" t="s">
        <v>18</v>
      </c>
      <c r="H23" s="19">
        <v>0.11769147127509381</v>
      </c>
      <c r="I23" s="16">
        <f t="shared" si="15"/>
        <v>1.1769147127509382E-3</v>
      </c>
      <c r="J23" s="72">
        <f t="shared" si="17"/>
        <v>101.68543118168105</v>
      </c>
      <c r="K23" s="2"/>
      <c r="L23" s="13" t="s">
        <v>43</v>
      </c>
      <c r="M23" s="13" t="s">
        <v>81</v>
      </c>
      <c r="N23" s="3"/>
      <c r="Y23" s="7">
        <v>6.1976666359200907</v>
      </c>
      <c r="Z23" s="7">
        <v>82.819771663516292</v>
      </c>
      <c r="AM23" s="91"/>
    </row>
    <row r="24" spans="1:40" x14ac:dyDescent="0.25">
      <c r="A24" s="73" t="str">
        <f t="shared" si="11"/>
        <v xml:space="preserve"> </v>
      </c>
      <c r="B24"/>
      <c r="C24"/>
      <c r="D24"/>
      <c r="E24"/>
      <c r="F24" s="86" t="s">
        <v>105</v>
      </c>
      <c r="G24" s="1" t="s">
        <v>19</v>
      </c>
      <c r="H24" s="19">
        <v>6.6715286294809925E-2</v>
      </c>
      <c r="I24" s="16">
        <f t="shared" si="15"/>
        <v>6.6715286294809922E-4</v>
      </c>
      <c r="J24" s="72">
        <f t="shared" si="17"/>
        <v>57.642007358715773</v>
      </c>
      <c r="K24" s="2"/>
      <c r="L24" s="8" t="s">
        <v>46</v>
      </c>
      <c r="M24" s="1" t="s">
        <v>82</v>
      </c>
      <c r="N24" s="3"/>
      <c r="Y24" s="7">
        <v>6.0643469543552868</v>
      </c>
      <c r="Z24" s="7">
        <v>82.55573568470956</v>
      </c>
      <c r="AM24" s="91"/>
    </row>
    <row r="25" spans="1:40" x14ac:dyDescent="0.25">
      <c r="A25" s="73" t="str">
        <f t="shared" si="11"/>
        <v xml:space="preserve"> </v>
      </c>
      <c r="B25"/>
      <c r="C25"/>
      <c r="D25"/>
      <c r="E25"/>
      <c r="F25" s="87"/>
      <c r="G25" s="1" t="s">
        <v>20</v>
      </c>
      <c r="H25" s="19">
        <v>0.19818034383596242</v>
      </c>
      <c r="I25" s="16">
        <f t="shared" si="15"/>
        <v>1.9818034383596241E-3</v>
      </c>
      <c r="J25" s="72">
        <f t="shared" si="17"/>
        <v>171.22781707427151</v>
      </c>
      <c r="K25" s="2"/>
      <c r="L25" s="9" t="s">
        <v>47</v>
      </c>
      <c r="M25" s="1" t="s">
        <v>83</v>
      </c>
      <c r="N25" s="6">
        <v>14.769999999999998</v>
      </c>
      <c r="Y25" s="7">
        <v>5.9338951484825273</v>
      </c>
      <c r="Z25" s="7">
        <v>82.289364281471663</v>
      </c>
      <c r="AM25" s="91"/>
    </row>
    <row r="26" spans="1:40" x14ac:dyDescent="0.25">
      <c r="A26" s="73" t="str">
        <f t="shared" si="11"/>
        <v xml:space="preserve"> </v>
      </c>
      <c r="B26"/>
      <c r="C26"/>
      <c r="D26"/>
      <c r="E26"/>
      <c r="F26" s="86" t="s">
        <v>105</v>
      </c>
      <c r="G26" s="1" t="s">
        <v>21</v>
      </c>
      <c r="H26" s="19">
        <v>0.38565967135004153</v>
      </c>
      <c r="I26" s="16">
        <f t="shared" si="15"/>
        <v>3.8565967135004153E-3</v>
      </c>
      <c r="J26" s="72">
        <f t="shared" si="17"/>
        <v>333.20995604643588</v>
      </c>
      <c r="K26" s="2"/>
      <c r="L26" s="8" t="s">
        <v>48</v>
      </c>
      <c r="M26" s="1" t="s">
        <v>84</v>
      </c>
      <c r="N26" s="6">
        <v>18.5</v>
      </c>
      <c r="Y26" s="7">
        <v>5.8062495266529215</v>
      </c>
      <c r="Z26" s="7">
        <v>82.021395185943319</v>
      </c>
      <c r="AM26" s="91"/>
    </row>
    <row r="27" spans="1:40" x14ac:dyDescent="0.25">
      <c r="A27" s="73" t="str">
        <f t="shared" si="11"/>
        <v xml:space="preserve"> </v>
      </c>
      <c r="B27"/>
      <c r="C27"/>
      <c r="D27"/>
      <c r="E27"/>
      <c r="F27" s="86" t="s">
        <v>105</v>
      </c>
      <c r="G27" s="1" t="s">
        <v>22</v>
      </c>
      <c r="H27" s="19">
        <v>0.21956523754829629</v>
      </c>
      <c r="I27" s="16">
        <f t="shared" si="15"/>
        <v>2.1956523754829631E-3</v>
      </c>
      <c r="J27" s="72">
        <f t="shared" si="17"/>
        <v>189.704365241728</v>
      </c>
      <c r="K27" s="2"/>
      <c r="L27" s="8" t="s">
        <v>49</v>
      </c>
      <c r="M27" s="1" t="s">
        <v>85</v>
      </c>
      <c r="N27" s="6">
        <v>35.980000000000004</v>
      </c>
      <c r="Y27" s="7">
        <v>5.6813497242833098</v>
      </c>
      <c r="Z27" s="7">
        <v>81.752499125901593</v>
      </c>
      <c r="AM27" s="91"/>
    </row>
    <row r="28" spans="1:40" x14ac:dyDescent="0.25">
      <c r="A28" s="73" t="str">
        <f t="shared" si="11"/>
        <v xml:space="preserve"> </v>
      </c>
      <c r="B28"/>
      <c r="C28"/>
      <c r="D28"/>
      <c r="E28"/>
      <c r="F28" s="86" t="s">
        <v>105</v>
      </c>
      <c r="G28" s="1" t="s">
        <v>23</v>
      </c>
      <c r="H28" s="19">
        <v>0.25580920062432494</v>
      </c>
      <c r="I28" s="16">
        <f t="shared" si="15"/>
        <v>2.5580920062432495E-3</v>
      </c>
      <c r="J28" s="72">
        <f t="shared" si="17"/>
        <v>221.01914933941677</v>
      </c>
      <c r="K28" s="2"/>
      <c r="L28" s="8" t="s">
        <v>50</v>
      </c>
      <c r="M28" s="1" t="s">
        <v>86</v>
      </c>
      <c r="N28" s="6">
        <v>24.47</v>
      </c>
      <c r="Y28" s="7">
        <v>5.5591366753093894</v>
      </c>
      <c r="Z28" s="7">
        <v>81.483284823936302</v>
      </c>
      <c r="AM28" s="91"/>
    </row>
    <row r="29" spans="1:40" x14ac:dyDescent="0.25">
      <c r="A29" s="73" t="str">
        <f t="shared" si="11"/>
        <v xml:space="preserve"> </v>
      </c>
      <c r="B29"/>
      <c r="C29"/>
      <c r="D29"/>
      <c r="E29"/>
      <c r="F29" s="86"/>
      <c r="G29" s="1" t="s">
        <v>13</v>
      </c>
      <c r="H29" s="19">
        <v>7.8916382146154818E-2</v>
      </c>
      <c r="I29" s="16">
        <f t="shared" si="15"/>
        <v>7.8916382146154815E-4</v>
      </c>
      <c r="J29" s="72">
        <f t="shared" si="17"/>
        <v>68.183754174277766</v>
      </c>
      <c r="K29" s="2"/>
      <c r="L29" s="8" t="s">
        <v>51</v>
      </c>
      <c r="M29" s="1" t="s">
        <v>87</v>
      </c>
      <c r="N29" s="6">
        <v>6.2800000000000011</v>
      </c>
      <c r="Y29" s="7">
        <v>5.4395525842529269</v>
      </c>
      <c r="Z29" s="7">
        <v>81.214303650415189</v>
      </c>
      <c r="AM29" s="91"/>
    </row>
    <row r="30" spans="1:40" x14ac:dyDescent="0.25">
      <c r="A30" s="73" t="str">
        <f t="shared" si="11"/>
        <v xml:space="preserve"> </v>
      </c>
      <c r="B30"/>
      <c r="C30"/>
      <c r="D30"/>
      <c r="E30"/>
      <c r="F30" s="86" t="s">
        <v>105</v>
      </c>
      <c r="G30" s="1" t="s">
        <v>24</v>
      </c>
      <c r="H30" s="19">
        <v>4.5074828036337937E-2</v>
      </c>
      <c r="I30" s="16">
        <f t="shared" si="15"/>
        <v>4.5074828036337938E-4</v>
      </c>
      <c r="J30" s="72">
        <f t="shared" si="17"/>
        <v>38.944651423395982</v>
      </c>
      <c r="K30" s="2"/>
      <c r="L30" s="8" t="s">
        <v>52</v>
      </c>
      <c r="M30" s="1" t="s">
        <v>88</v>
      </c>
      <c r="N30" s="3"/>
      <c r="Y30" s="7">
        <v>5.3225408988898373</v>
      </c>
      <c r="Z30" s="7">
        <v>80.946053953354024</v>
      </c>
      <c r="AM30" s="91"/>
    </row>
    <row r="31" spans="1:40" x14ac:dyDescent="0.25">
      <c r="A31" s="73" t="str">
        <f t="shared" si="11"/>
        <v xml:space="preserve"> </v>
      </c>
      <c r="B31"/>
      <c r="C31"/>
      <c r="D31"/>
      <c r="E31"/>
      <c r="F31" s="86" t="s">
        <v>105</v>
      </c>
      <c r="G31" s="1" t="s">
        <v>25</v>
      </c>
      <c r="H31" s="19">
        <v>3.4939231026978691E-2</v>
      </c>
      <c r="I31" s="16">
        <f t="shared" si="15"/>
        <v>3.4939231026978693E-4</v>
      </c>
      <c r="J31" s="72">
        <f t="shared" si="17"/>
        <v>30.187495607309593</v>
      </c>
      <c r="K31" s="2"/>
      <c r="L31" s="8" t="s">
        <v>53</v>
      </c>
      <c r="M31" s="1" t="s">
        <v>89</v>
      </c>
      <c r="N31" s="3"/>
      <c r="Y31" s="7">
        <v>5.2080462835062056</v>
      </c>
      <c r="Z31" s="7">
        <v>80.678985086794967</v>
      </c>
      <c r="AM31" s="91"/>
    </row>
    <row r="32" spans="1:40" x14ac:dyDescent="0.25">
      <c r="A32" s="73" t="str">
        <f t="shared" si="11"/>
        <v xml:space="preserve"> </v>
      </c>
      <c r="B32"/>
      <c r="C32"/>
      <c r="D32"/>
      <c r="E32"/>
      <c r="F32" s="86" t="s">
        <v>105</v>
      </c>
      <c r="G32" s="1" t="s">
        <v>79</v>
      </c>
      <c r="H32" s="19">
        <v>7.5932262214308349E-2</v>
      </c>
      <c r="I32" s="16">
        <f t="shared" si="15"/>
        <v>7.5932262214308346E-4</v>
      </c>
      <c r="J32" s="106">
        <f>H32/100*24*60*60</f>
        <v>65.605474553162409</v>
      </c>
      <c r="K32" s="2"/>
      <c r="L32" s="8" t="s">
        <v>54</v>
      </c>
      <c r="M32" s="1" t="s">
        <v>44</v>
      </c>
      <c r="N32" s="3"/>
      <c r="Y32" s="7">
        <v>5.0960145927296132</v>
      </c>
      <c r="Z32" s="7">
        <v>80.413501157882564</v>
      </c>
    </row>
    <row r="33" spans="1:26" x14ac:dyDescent="0.25">
      <c r="A33" s="73" t="str">
        <f t="shared" si="11"/>
        <v xml:space="preserve"> </v>
      </c>
      <c r="B33"/>
      <c r="C33"/>
      <c r="D33"/>
      <c r="E33"/>
      <c r="F33" s="86" t="s">
        <v>105</v>
      </c>
      <c r="G33" s="1" t="s">
        <v>80</v>
      </c>
      <c r="H33" s="19">
        <v>5.751200535067242E-2</v>
      </c>
      <c r="I33" s="16">
        <f>H33/100</f>
        <v>5.7512005350672415E-4</v>
      </c>
      <c r="J33" s="72">
        <f>H33/100*24*60*60</f>
        <v>49.690372622980966</v>
      </c>
      <c r="L33" s="1" t="s">
        <v>55</v>
      </c>
      <c r="M33" s="1" t="s">
        <v>45</v>
      </c>
      <c r="N33" s="3"/>
      <c r="Y33" s="7">
        <v>4.9863928459233753</v>
      </c>
      <c r="Z33" s="7">
        <v>80.149964511503583</v>
      </c>
    </row>
    <row r="34" spans="1:26" x14ac:dyDescent="0.25">
      <c r="A34" s="73" t="str">
        <f t="shared" si="11"/>
        <v xml:space="preserve"> </v>
      </c>
      <c r="B34"/>
      <c r="C34"/>
      <c r="D34"/>
      <c r="E34"/>
      <c r="F34" s="86" t="s">
        <v>105</v>
      </c>
      <c r="G34" s="1" t="s">
        <v>139</v>
      </c>
      <c r="H34" s="19">
        <v>0.21739408194829984</v>
      </c>
      <c r="I34" s="16">
        <f>H34/100</f>
        <v>2.1739408194829985E-3</v>
      </c>
      <c r="J34" s="72">
        <v>187</v>
      </c>
      <c r="Y34" s="7">
        <v>4.8791292021315975</v>
      </c>
      <c r="Z34" s="7">
        <v>79.888698970119506</v>
      </c>
    </row>
    <row r="35" spans="1:26" x14ac:dyDescent="0.25">
      <c r="A35" s="73" t="str">
        <f t="shared" si="11"/>
        <v xml:space="preserve"> </v>
      </c>
      <c r="B35"/>
      <c r="C35"/>
      <c r="D35"/>
      <c r="E35"/>
      <c r="G35" s="89" t="s">
        <v>102</v>
      </c>
      <c r="H35" s="108">
        <f>AD19</f>
        <v>9.5015953410254636E-2</v>
      </c>
      <c r="I35" s="109">
        <f t="shared" ref="I35:I36" si="18">AE19</f>
        <v>9.5015953410254638E-4</v>
      </c>
      <c r="J35" s="107">
        <f>AF19</f>
        <v>82.063547161138118</v>
      </c>
      <c r="K35" s="84"/>
      <c r="Y35" s="7">
        <v>4.7741729355631959</v>
      </c>
      <c r="Z35" s="7">
        <v>79.629992845263345</v>
      </c>
    </row>
    <row r="36" spans="1:26" x14ac:dyDescent="0.25">
      <c r="A36" s="73" t="str">
        <f t="shared" si="11"/>
        <v xml:space="preserve"> </v>
      </c>
      <c r="B36"/>
      <c r="C36"/>
      <c r="D36"/>
      <c r="E36"/>
      <c r="G36" s="85" t="s">
        <v>104</v>
      </c>
      <c r="H36" s="108">
        <f>AD20</f>
        <v>0.13098914952537358</v>
      </c>
      <c r="I36" s="108">
        <f t="shared" si="18"/>
        <v>1.3098914952537359E-3</v>
      </c>
      <c r="J36" s="107">
        <f>AF20</f>
        <v>113.10558462297853</v>
      </c>
      <c r="Y36" s="7">
        <v>4.6714744116032838</v>
      </c>
      <c r="Z36" s="7">
        <v>79.364273623253922</v>
      </c>
    </row>
    <row r="37" spans="1:26" x14ac:dyDescent="0.25">
      <c r="A37" s="73" t="str">
        <f t="shared" si="11"/>
        <v xml:space="preserve"> </v>
      </c>
      <c r="B37"/>
      <c r="C37"/>
      <c r="D37"/>
      <c r="E37"/>
      <c r="Y37" s="7">
        <v>4.5709850633405864</v>
      </c>
      <c r="Z37" s="7">
        <v>79.070798799764958</v>
      </c>
    </row>
    <row r="38" spans="1:26" x14ac:dyDescent="0.25">
      <c r="A38" s="73" t="str">
        <f t="shared" si="11"/>
        <v xml:space="preserve"> </v>
      </c>
      <c r="B38"/>
      <c r="C38"/>
      <c r="D38"/>
      <c r="E38"/>
      <c r="Y38" s="7">
        <v>4.472657368599779</v>
      </c>
      <c r="Z38" s="7">
        <v>78.752008451550736</v>
      </c>
    </row>
    <row r="39" spans="1:26" x14ac:dyDescent="0.25">
      <c r="A39" s="73" t="str">
        <f t="shared" si="11"/>
        <v xml:space="preserve"> </v>
      </c>
      <c r="B39"/>
      <c r="C39"/>
      <c r="D39"/>
      <c r="E39"/>
      <c r="I39" s="100"/>
      <c r="Y39" s="7">
        <v>4.3764448274678909</v>
      </c>
      <c r="Z39" s="7">
        <v>78.411012929971179</v>
      </c>
    </row>
    <row r="40" spans="1:26" x14ac:dyDescent="0.25">
      <c r="A40" s="73" t="str">
        <f t="shared" si="11"/>
        <v xml:space="preserve"> </v>
      </c>
      <c r="B40"/>
      <c r="C40"/>
      <c r="D40"/>
      <c r="E40"/>
      <c r="Y40" s="7">
        <v>4.2823019403041434</v>
      </c>
      <c r="Z40" s="7">
        <v>78.050669450153634</v>
      </c>
    </row>
    <row r="41" spans="1:26" x14ac:dyDescent="0.25">
      <c r="A41" s="73" t="str">
        <f t="shared" si="11"/>
        <v xml:space="preserve"> </v>
      </c>
      <c r="B41"/>
      <c r="C41"/>
      <c r="D41"/>
      <c r="E41"/>
      <c r="Y41" s="7">
        <v>4.1901841862228233</v>
      </c>
      <c r="Z41" s="7">
        <v>77.673600326965797</v>
      </c>
    </row>
    <row r="42" spans="1:26" x14ac:dyDescent="0.25">
      <c r="A42" s="73" t="str">
        <f t="shared" si="11"/>
        <v xml:space="preserve"> </v>
      </c>
      <c r="B42" s="12"/>
      <c r="C42" s="12"/>
      <c r="D42" s="12"/>
      <c r="E42" s="12"/>
      <c r="Y42" s="7">
        <v>4.1000480020390206</v>
      </c>
      <c r="Z42" s="7">
        <v>77.282209967098495</v>
      </c>
    </row>
    <row r="43" spans="1:26" x14ac:dyDescent="0.25">
      <c r="A43" s="73" t="str">
        <f t="shared" si="11"/>
        <v xml:space="preserve"> </v>
      </c>
      <c r="B43" s="12"/>
      <c r="C43" s="12"/>
      <c r="D43" s="12"/>
      <c r="E43" s="12"/>
      <c r="Y43" s="7">
        <v>4.0118507616672661</v>
      </c>
      <c r="Z43" s="7">
        <v>76.878700699665089</v>
      </c>
    </row>
    <row r="44" spans="1:26" x14ac:dyDescent="0.25">
      <c r="A44" s="73" t="str">
        <f t="shared" si="11"/>
        <v xml:space="preserve"> </v>
      </c>
      <c r="B44" s="12"/>
      <c r="C44" s="12"/>
      <c r="D44" s="12"/>
      <c r="E44" s="12"/>
      <c r="Y44" s="7">
        <v>3.9255507559633305</v>
      </c>
      <c r="Z44" s="7">
        <v>76.465087522356455</v>
      </c>
    </row>
    <row r="45" spans="1:26" x14ac:dyDescent="0.25">
      <c r="A45" s="73" t="str">
        <f t="shared" si="11"/>
        <v xml:space="preserve"> </v>
      </c>
      <c r="B45" s="12"/>
      <c r="C45" s="12"/>
      <c r="D45" s="12"/>
      <c r="E45" s="12"/>
      <c r="Y45" s="7">
        <v>3.8411071729996582</v>
      </c>
      <c r="Z45" s="7">
        <v>76.043211835170851</v>
      </c>
    </row>
    <row r="46" spans="1:26" x14ac:dyDescent="0.25">
      <c r="A46" s="73" t="str">
        <f t="shared" si="11"/>
        <v xml:space="preserve"> </v>
      </c>
      <c r="B46" s="12"/>
      <c r="C46" s="12"/>
      <c r="D46" s="12"/>
      <c r="E46" s="12"/>
      <c r="Y46" s="7">
        <v>3.7584800787650918</v>
      </c>
      <c r="Z46" s="7">
        <v>75.61475422903996</v>
      </c>
    </row>
    <row r="47" spans="1:26" x14ac:dyDescent="0.25">
      <c r="A47" s="73" t="str">
        <f t="shared" si="11"/>
        <v xml:space="preserve"> </v>
      </c>
      <c r="B47" s="12"/>
      <c r="C47" s="12"/>
      <c r="D47" s="12"/>
      <c r="E47" s="12"/>
      <c r="Y47" s="7">
        <v>3.67763039827978</v>
      </c>
      <c r="Z47" s="7">
        <v>75.18124639227905</v>
      </c>
    </row>
    <row r="48" spans="1:26" x14ac:dyDescent="0.25">
      <c r="A48" s="73" t="str">
        <f t="shared" si="11"/>
        <v xml:space="preserve"> </v>
      </c>
      <c r="B48" s="12"/>
      <c r="C48" s="12"/>
      <c r="D48" s="12"/>
      <c r="E48" s="12"/>
      <c r="Y48" s="7">
        <v>3.598519897116319</v>
      </c>
      <c r="Z48" s="7">
        <v>74.744082193678182</v>
      </c>
    </row>
    <row r="49" spans="1:26" x14ac:dyDescent="0.25">
      <c r="A49" s="73" t="str">
        <f t="shared" si="11"/>
        <v xml:space="preserve"> </v>
      </c>
      <c r="B49" s="12"/>
      <c r="C49" s="12"/>
      <c r="D49" s="12"/>
      <c r="E49" s="12"/>
      <c r="Y49" s="7">
        <v>3.521111163318404</v>
      </c>
      <c r="Z49" s="7">
        <v>74.304527997206165</v>
      </c>
    </row>
    <row r="50" spans="1:26" x14ac:dyDescent="0.25">
      <c r="A50" s="73" t="str">
        <f t="shared" si="11"/>
        <v xml:space="preserve"> </v>
      </c>
      <c r="B50" s="12"/>
      <c r="C50" s="12"/>
      <c r="D50" s="12"/>
      <c r="E50" s="12"/>
      <c r="Y50" s="7">
        <v>3.4453675897084319</v>
      </c>
      <c r="Z50" s="7">
        <v>73.863732259702516</v>
      </c>
    </row>
    <row r="51" spans="1:26" x14ac:dyDescent="0.25">
      <c r="A51" s="73" t="str">
        <f t="shared" si="11"/>
        <v xml:space="preserve"> </v>
      </c>
      <c r="B51" s="12"/>
      <c r="C51" s="12"/>
      <c r="D51" s="12"/>
      <c r="E51" s="12"/>
      <c r="Y51" s="7">
        <v>3.3712533565756861</v>
      </c>
      <c r="Z51" s="7">
        <v>73.422734459567636</v>
      </c>
    </row>
    <row r="52" spans="1:26" x14ac:dyDescent="0.25">
      <c r="A52" s="73" t="str">
        <f t="shared" si="11"/>
        <v xml:space="preserve"> </v>
      </c>
      <c r="B52" s="12"/>
      <c r="C52" s="12"/>
      <c r="D52" s="12"/>
      <c r="E52" s="12"/>
      <c r="Y52" s="7">
        <v>3.2987334147369265</v>
      </c>
      <c r="Z52" s="7">
        <v>72.982473401315531</v>
      </c>
    </row>
    <row r="53" spans="1:26" x14ac:dyDescent="0.25">
      <c r="A53" s="73" t="str">
        <f t="shared" si="11"/>
        <v xml:space="preserve"> </v>
      </c>
      <c r="B53" s="12"/>
      <c r="C53" s="12"/>
      <c r="D53" s="12"/>
      <c r="E53" s="12"/>
      <c r="Y53" s="7">
        <v>3.227773468961364</v>
      </c>
      <c r="Z53" s="7">
        <v>72.543794937908942</v>
      </c>
    </row>
    <row r="54" spans="1:26" x14ac:dyDescent="0.25">
      <c r="A54" s="73" t="str">
        <f t="shared" si="11"/>
        <v xml:space="preserve"> </v>
      </c>
      <c r="B54" s="12"/>
      <c r="C54" s="12"/>
      <c r="D54" s="12"/>
      <c r="E54" s="12"/>
      <c r="Y54" s="7">
        <v>3.1583399617521848</v>
      </c>
      <c r="Z54" s="7">
        <v>72.10745915004523</v>
      </c>
    </row>
    <row r="55" spans="1:26" x14ac:dyDescent="0.25">
      <c r="A55" s="73" t="str">
        <f t="shared" si="11"/>
        <v xml:space="preserve"> </v>
      </c>
      <c r="B55" s="12"/>
      <c r="C55" s="12"/>
      <c r="D55" s="12"/>
      <c r="E55" s="12"/>
      <c r="Y55" s="7">
        <v>3.0904000574769555</v>
      </c>
      <c r="Z55" s="7">
        <v>71.674147018986105</v>
      </c>
    </row>
    <row r="56" spans="1:26" x14ac:dyDescent="0.25">
      <c r="A56" s="73" t="str">
        <f t="shared" si="11"/>
        <v xml:space="preserve"> </v>
      </c>
      <c r="B56" s="12"/>
      <c r="C56" s="12"/>
      <c r="D56" s="12"/>
      <c r="E56" s="12"/>
      <c r="Y56" s="7">
        <v>3.0239216268394045</v>
      </c>
      <c r="Z56" s="7">
        <v>71.24446662711712</v>
      </c>
    </row>
    <row r="57" spans="1:26" x14ac:dyDescent="0.25">
      <c r="A57" s="73" t="str">
        <f t="shared" si="11"/>
        <v xml:space="preserve"> </v>
      </c>
      <c r="B57" s="12"/>
      <c r="C57" s="12"/>
      <c r="D57" s="12"/>
      <c r="E57" s="12"/>
      <c r="Y57" s="7">
        <v>2.9588732316852333</v>
      </c>
      <c r="Z57" s="7">
        <v>70.818958918171347</v>
      </c>
    </row>
    <row r="58" spans="1:26" x14ac:dyDescent="0.25">
      <c r="A58" s="73" t="str">
        <f t="shared" si="11"/>
        <v xml:space="preserve"> </v>
      </c>
      <c r="B58" s="12"/>
      <c r="C58" s="12"/>
      <c r="D58" s="12"/>
      <c r="E58" s="12"/>
      <c r="Y58" s="7">
        <v>2.8952241101347758</v>
      </c>
      <c r="Z58" s="7">
        <v>70.398103046946161</v>
      </c>
    </row>
    <row r="59" spans="1:26" x14ac:dyDescent="0.25">
      <c r="A59" s="73" t="str">
        <f t="shared" si="11"/>
        <v xml:space="preserve"> </v>
      </c>
      <c r="B59" s="12"/>
      <c r="C59" s="12"/>
      <c r="D59" s="12"/>
      <c r="E59" s="12"/>
      <c r="Y59" s="7">
        <v>2.8329441620354689</v>
      </c>
      <c r="Z59" s="7">
        <v>69.982321346373752</v>
      </c>
    </row>
    <row r="60" spans="1:26" x14ac:dyDescent="0.25">
      <c r="A60" s="73" t="str">
        <f t="shared" si="11"/>
        <v xml:space="preserve"> </v>
      </c>
      <c r="B60" s="12"/>
      <c r="C60" s="12"/>
      <c r="D60" s="12"/>
      <c r="E60" s="12"/>
      <c r="Y60" s="7">
        <v>2.7720039347272656</v>
      </c>
      <c r="Z60" s="7">
        <v>69.571983937964603</v>
      </c>
    </row>
    <row r="61" spans="1:26" x14ac:dyDescent="0.25">
      <c r="A61" s="73" t="str">
        <f t="shared" si="11"/>
        <v xml:space="preserve"> </v>
      </c>
      <c r="B61" s="12"/>
      <c r="C61" s="12"/>
      <c r="D61" s="12"/>
      <c r="E61" s="12"/>
      <c r="Y61" s="7">
        <v>2.7123746091142471</v>
      </c>
      <c r="Z61" s="7">
        <v>69.16741300992328</v>
      </c>
    </row>
    <row r="62" spans="1:26" x14ac:dyDescent="0.25">
      <c r="A62" s="73" t="str">
        <f t="shared" si="11"/>
        <v xml:space="preserve"> </v>
      </c>
      <c r="B62" s="12"/>
      <c r="C62" s="12"/>
      <c r="D62" s="12"/>
      <c r="E62" s="12"/>
      <c r="Y62" s="7">
        <v>2.6540279860358531</v>
      </c>
      <c r="Z62" s="7">
        <v>68.768886785625384</v>
      </c>
    </row>
    <row r="63" spans="1:26" x14ac:dyDescent="0.25">
      <c r="A63" s="73" t="str">
        <f t="shared" si="11"/>
        <v xml:space="preserve"> </v>
      </c>
      <c r="B63" s="12"/>
      <c r="C63" s="12"/>
      <c r="D63" s="12"/>
      <c r="E63" s="12"/>
      <c r="Y63" s="7">
        <v>2.5969364729312856</v>
      </c>
      <c r="Z63" s="7">
        <v>68.376643203641507</v>
      </c>
    </row>
    <row r="64" spans="1:26" x14ac:dyDescent="0.25">
      <c r="A64" s="73" t="str">
        <f t="shared" si="11"/>
        <v xml:space="preserve"> </v>
      </c>
      <c r="B64" s="12"/>
      <c r="C64" s="12"/>
      <c r="D64" s="12"/>
      <c r="E64" s="12"/>
      <c r="Y64" s="7">
        <v>2.5410730707907763</v>
      </c>
      <c r="Z64" s="7">
        <v>67.990883329086813</v>
      </c>
    </row>
    <row r="65" spans="1:26" x14ac:dyDescent="0.25">
      <c r="A65" s="73" t="str">
        <f t="shared" si="11"/>
        <v xml:space="preserve"> </v>
      </c>
      <c r="B65" s="12"/>
      <c r="C65" s="12"/>
      <c r="D65" s="12"/>
      <c r="E65" s="12"/>
      <c r="Y65" s="7">
        <v>2.4864113613875523</v>
      </c>
      <c r="Z65" s="7">
        <v>67.611774514760867</v>
      </c>
    </row>
    <row r="66" spans="1:26" x14ac:dyDescent="0.25">
      <c r="A66" s="73" t="str">
        <f t="shared" si="11"/>
        <v xml:space="preserve"> </v>
      </c>
      <c r="B66" s="12"/>
      <c r="C66" s="12"/>
      <c r="D66" s="12"/>
      <c r="E66" s="12"/>
      <c r="Y66" s="7">
        <v>2.4329254947844539</v>
      </c>
      <c r="Z66" s="7">
        <v>67.239453329313548</v>
      </c>
    </row>
    <row r="67" spans="1:26" x14ac:dyDescent="0.25">
      <c r="A67" s="73" t="str">
        <f t="shared" si="11"/>
        <v xml:space="preserve"> </v>
      </c>
      <c r="B67" s="12"/>
      <c r="C67" s="12"/>
      <c r="D67" s="12"/>
      <c r="E67" s="12"/>
      <c r="Y67" s="7">
        <v>2.3805901771093043</v>
      </c>
      <c r="Z67" s="7">
        <v>66.874028268523332</v>
      </c>
    </row>
    <row r="68" spans="1:26" x14ac:dyDescent="0.25">
      <c r="A68" s="73" t="str">
        <f t="shared" si="11"/>
        <v xml:space="preserve"> </v>
      </c>
      <c r="B68" s="12"/>
      <c r="C68" s="12"/>
      <c r="D68" s="12"/>
      <c r="E68" s="12"/>
      <c r="Y68" s="7">
        <v>2.3293806585932457</v>
      </c>
      <c r="Z68" s="7">
        <v>66.506980415166339</v>
      </c>
    </row>
    <row r="69" spans="1:26" x14ac:dyDescent="0.25">
      <c r="A69" s="73" t="str">
        <f t="shared" si="11"/>
        <v xml:space="preserve"> </v>
      </c>
      <c r="B69" s="12"/>
      <c r="C69" s="12"/>
      <c r="D69" s="12"/>
      <c r="E69" s="12"/>
      <c r="Y69" s="7">
        <v>2.2792727218663846</v>
      </c>
      <c r="Z69" s="7">
        <v>66.105228527935722</v>
      </c>
    </row>
    <row r="70" spans="1:26" x14ac:dyDescent="0.25">
      <c r="A70" s="73" t="str">
        <f t="shared" si="11"/>
        <v xml:space="preserve"> </v>
      </c>
      <c r="B70" s="12"/>
      <c r="C70" s="12"/>
      <c r="D70" s="12"/>
      <c r="E70" s="12"/>
      <c r="Y70" s="7">
        <v>2.2302426705052154</v>
      </c>
      <c r="Z70" s="7">
        <v>65.669688382773074</v>
      </c>
    </row>
    <row r="71" spans="1:26" x14ac:dyDescent="0.25">
      <c r="A71" s="73" t="str">
        <f t="shared" si="11"/>
        <v xml:space="preserve"> </v>
      </c>
      <c r="B71" s="12"/>
      <c r="C71" s="12"/>
      <c r="D71" s="12"/>
      <c r="E71" s="12"/>
      <c r="Y71" s="7">
        <v>2.1822673178264007</v>
      </c>
      <c r="Z71" s="7">
        <v>65.204815922044332</v>
      </c>
    </row>
    <row r="72" spans="1:26" x14ac:dyDescent="0.25">
      <c r="A72" s="73" t="str">
        <f t="shared" si="11"/>
        <v xml:space="preserve"> </v>
      </c>
      <c r="B72" s="12"/>
      <c r="C72" s="12"/>
      <c r="D72" s="12"/>
      <c r="E72" s="12"/>
      <c r="Y72" s="7">
        <v>2.1353239759216129</v>
      </c>
      <c r="Z72" s="7">
        <v>64.714691058798522</v>
      </c>
    </row>
    <row r="73" spans="1:26" x14ac:dyDescent="0.25">
      <c r="A73" s="73" t="str">
        <f t="shared" ref="A73:A108" si="19">IF(ISBLANK(B73)," ",-3.3193*LOG(B73))</f>
        <v xml:space="preserve"> </v>
      </c>
      <c r="B73" s="12"/>
      <c r="C73" s="12"/>
      <c r="D73" s="12"/>
      <c r="E73" s="12"/>
      <c r="Y73" s="7">
        <v>2.0893904449282514</v>
      </c>
      <c r="Z73" s="7">
        <v>64.203045361137853</v>
      </c>
    </row>
    <row r="74" spans="1:26" x14ac:dyDescent="0.25">
      <c r="A74" s="73" t="str">
        <f t="shared" si="19"/>
        <v xml:space="preserve"> </v>
      </c>
      <c r="B74" s="12"/>
      <c r="C74" s="12"/>
      <c r="D74" s="12"/>
      <c r="E74" s="12"/>
      <c r="Y74" s="7">
        <v>2.0444450025309577</v>
      </c>
      <c r="Z74" s="7">
        <v>63.673287822598731</v>
      </c>
    </row>
    <row r="75" spans="1:26" x14ac:dyDescent="0.25">
      <c r="A75" s="73" t="str">
        <f t="shared" si="19"/>
        <v xml:space="preserve"> </v>
      </c>
      <c r="B75" s="12"/>
      <c r="C75" s="12"/>
      <c r="D75" s="12"/>
      <c r="E75" s="12"/>
      <c r="Y75" s="7">
        <v>2.0004663936889679</v>
      </c>
      <c r="Z75" s="7">
        <v>63.12852884642767</v>
      </c>
    </row>
    <row r="76" spans="1:26" x14ac:dyDescent="0.25">
      <c r="A76" s="73" t="str">
        <f t="shared" si="19"/>
        <v xml:space="preserve"> </v>
      </c>
      <c r="B76" s="12"/>
      <c r="C76" s="12"/>
      <c r="D76" s="12"/>
      <c r="E76" s="12"/>
      <c r="Y76" s="7">
        <v>1.9574338205844437</v>
      </c>
      <c r="Z76" s="7">
        <v>62.571602563261592</v>
      </c>
    </row>
    <row r="77" spans="1:26" x14ac:dyDescent="0.25">
      <c r="A77" s="73" t="str">
        <f t="shared" si="19"/>
        <v xml:space="preserve"> </v>
      </c>
      <c r="B77" s="12"/>
      <c r="C77" s="12"/>
      <c r="D77" s="12"/>
      <c r="E77" s="12"/>
      <c r="Y77" s="7">
        <v>1.9153269327870248</v>
      </c>
      <c r="Z77" s="7">
        <v>62.005087593890273</v>
      </c>
    </row>
    <row r="78" spans="1:26" x14ac:dyDescent="0.25">
      <c r="A78" s="73" t="str">
        <f t="shared" si="19"/>
        <v xml:space="preserve"> </v>
      </c>
      <c r="B78" s="12"/>
      <c r="C78" s="12"/>
      <c r="D78" s="12"/>
      <c r="E78" s="12"/>
      <c r="Y78" s="7">
        <v>1.8741258176299578</v>
      </c>
      <c r="Z78" s="7">
        <v>61.431326361452946</v>
      </c>
    </row>
    <row r="79" spans="1:26" x14ac:dyDescent="0.25">
      <c r="A79" s="73" t="str">
        <f t="shared" si="19"/>
        <v xml:space="preserve"> </v>
      </c>
      <c r="B79" s="12"/>
      <c r="C79" s="12"/>
      <c r="D79" s="12"/>
      <c r="E79" s="12"/>
      <c r="Y79" s="7">
        <v>1.8338109907932434</v>
      </c>
      <c r="Z79" s="7">
        <v>60.852443050569477</v>
      </c>
    </row>
    <row r="80" spans="1:26" x14ac:dyDescent="0.25">
      <c r="A80" s="73" t="str">
        <f t="shared" si="19"/>
        <v xml:space="preserve"> </v>
      </c>
      <c r="B80" s="12"/>
      <c r="C80" s="12"/>
      <c r="D80" s="12"/>
      <c r="E80" s="12"/>
      <c r="Y80" s="7">
        <v>1.7943633870893545</v>
      </c>
      <c r="Z80" s="7">
        <v>60.270360304499647</v>
      </c>
    </row>
    <row r="81" spans="1:26" x14ac:dyDescent="0.25">
      <c r="A81" s="73" t="str">
        <f t="shared" si="19"/>
        <v xml:space="preserve"> </v>
      </c>
      <c r="B81" s="12"/>
      <c r="C81" s="12"/>
      <c r="D81" s="12"/>
      <c r="E81" s="12"/>
      <c r="Y81" s="7">
        <v>1.7557643514471641</v>
      </c>
      <c r="Z81" s="7">
        <v>59.686814745431064</v>
      </c>
    </row>
    <row r="82" spans="1:26" x14ac:dyDescent="0.25">
      <c r="A82" s="73" t="str">
        <f t="shared" si="19"/>
        <v xml:space="preserve"> </v>
      </c>
      <c r="B82" s="12"/>
      <c r="C82" s="12"/>
      <c r="D82" s="12"/>
      <c r="E82" s="12"/>
      <c r="Y82" s="7">
        <v>1.7179956300898211</v>
      </c>
      <c r="Z82" s="7">
        <v>59.103371397393197</v>
      </c>
    </row>
    <row r="83" spans="1:26" x14ac:dyDescent="0.25">
      <c r="A83" s="73" t="str">
        <f t="shared" si="19"/>
        <v xml:space="preserve"> </v>
      </c>
      <c r="B83" s="12"/>
      <c r="C83" s="12"/>
      <c r="D83" s="12"/>
      <c r="E83" s="12"/>
      <c r="Y83" s="7">
        <v>1.6810393619023996</v>
      </c>
      <c r="Z83" s="7">
        <v>58.521437086054632</v>
      </c>
    </row>
    <row r="84" spans="1:26" x14ac:dyDescent="0.25">
      <c r="A84" s="73" t="str">
        <f t="shared" si="19"/>
        <v xml:space="preserve"> </v>
      </c>
      <c r="B84" s="12"/>
      <c r="C84" s="12"/>
      <c r="D84" s="12"/>
      <c r="E84" s="12"/>
      <c r="Y84" s="7">
        <v>1.644878069985243</v>
      </c>
      <c r="Z84" s="7">
        <v>57.942272884761216</v>
      </c>
    </row>
    <row r="85" spans="1:26" x14ac:dyDescent="0.25">
      <c r="A85" s="73" t="str">
        <f t="shared" si="19"/>
        <v xml:space="preserve"> </v>
      </c>
      <c r="B85" s="12"/>
      <c r="C85" s="12"/>
      <c r="D85" s="12"/>
      <c r="E85" s="12"/>
      <c r="Y85" s="7">
        <v>1.609494653389006</v>
      </c>
      <c r="Z85" s="7">
        <v>57.367005671591038</v>
      </c>
    </row>
    <row r="86" spans="1:26" x14ac:dyDescent="0.25">
      <c r="A86" s="73" t="str">
        <f t="shared" si="19"/>
        <v xml:space="preserve"> </v>
      </c>
      <c r="B86" s="12"/>
      <c r="C86" s="12"/>
      <c r="D86" s="12"/>
      <c r="E86" s="12"/>
      <c r="Y86" s="7">
        <v>1.5748723790274843</v>
      </c>
      <c r="Z86" s="7">
        <v>56.796638857918794</v>
      </c>
    </row>
    <row r="87" spans="1:26" x14ac:dyDescent="0.25">
      <c r="A87" s="73" t="str">
        <f t="shared" si="19"/>
        <v xml:space="preserve"> </v>
      </c>
      <c r="B87" s="12"/>
      <c r="C87" s="12"/>
      <c r="D87" s="12"/>
      <c r="E87" s="12"/>
      <c r="Y87" s="7">
        <v>1.5409948737644126</v>
      </c>
      <c r="Z87" s="7">
        <v>56.232062344977606</v>
      </c>
    </row>
    <row r="88" spans="1:26" x14ac:dyDescent="0.25">
      <c r="A88" s="73" t="str">
        <f t="shared" si="19"/>
        <v xml:space="preserve"> </v>
      </c>
      <c r="B88" s="12"/>
      <c r="C88" s="12"/>
      <c r="D88" s="12"/>
      <c r="E88" s="12"/>
      <c r="Y88" s="7">
        <v>1.5078461166704833</v>
      </c>
      <c r="Z88" s="7">
        <v>55.674061761161738</v>
      </c>
    </row>
    <row r="89" spans="1:26" x14ac:dyDescent="0.25">
      <c r="A89" s="73" t="str">
        <f t="shared" si="19"/>
        <v xml:space="preserve"> </v>
      </c>
      <c r="B89" s="12"/>
      <c r="C89" s="12"/>
      <c r="D89" s="12"/>
      <c r="E89" s="12"/>
      <c r="Y89" s="7">
        <v>1.4754104314469283</v>
      </c>
      <c r="Z89" s="7">
        <v>55.123327029314133</v>
      </c>
    </row>
    <row r="90" spans="1:26" x14ac:dyDescent="0.25">
      <c r="A90" s="73" t="str">
        <f t="shared" si="19"/>
        <v xml:space="preserve"> </v>
      </c>
      <c r="B90" s="12"/>
      <c r="C90" s="12"/>
      <c r="D90" s="12"/>
      <c r="E90" s="12"/>
      <c r="Y90" s="7">
        <v>1.4436724790120776</v>
      </c>
      <c r="Z90" s="7">
        <v>54.580460309970334</v>
      </c>
    </row>
    <row r="91" spans="1:26" x14ac:dyDescent="0.25">
      <c r="A91" s="73" t="str">
        <f t="shared" si="19"/>
        <v xml:space="preserve"> </v>
      </c>
      <c r="B91" s="12"/>
      <c r="C91" s="12"/>
      <c r="D91" s="12"/>
      <c r="E91" s="12"/>
      <c r="Y91" s="7">
        <v>1.4126172502473919</v>
      </c>
      <c r="Z91" s="7">
        <v>54.045983363472502</v>
      </c>
    </row>
    <row r="92" spans="1:26" x14ac:dyDescent="0.25">
      <c r="A92" s="73" t="str">
        <f t="shared" si="19"/>
        <v xml:space="preserve"> </v>
      </c>
      <c r="B92" s="12"/>
      <c r="C92" s="12"/>
      <c r="D92" s="12"/>
      <c r="E92" s="12"/>
      <c r="Y92" s="7">
        <v>1.3822300588995355</v>
      </c>
      <c r="Z92" s="7">
        <v>53.520344371008164</v>
      </c>
    </row>
    <row r="93" spans="1:26" x14ac:dyDescent="0.25">
      <c r="A93" s="73" t="str">
        <f t="shared" si="19"/>
        <v xml:space="preserve"> </v>
      </c>
      <c r="B93" s="12"/>
      <c r="C93" s="12"/>
      <c r="D93" s="12"/>
      <c r="E93" s="12"/>
      <c r="Y93" s="7">
        <v>1.3524965346351367</v>
      </c>
      <c r="Z93" s="7">
        <v>53.003924251956853</v>
      </c>
    </row>
    <row r="94" spans="1:26" x14ac:dyDescent="0.25">
      <c r="A94" s="73" t="str">
        <f t="shared" si="19"/>
        <v xml:space="preserve"> </v>
      </c>
      <c r="B94" s="12"/>
      <c r="C94" s="12"/>
      <c r="D94" s="12"/>
      <c r="E94" s="12"/>
      <c r="Y94" s="7">
        <v>1.3234026162449479</v>
      </c>
      <c r="Z94" s="7">
        <v>52.497042512430745</v>
      </c>
    </row>
    <row r="95" spans="1:26" x14ac:dyDescent="0.25">
      <c r="A95" s="73" t="str">
        <f t="shared" si="19"/>
        <v xml:space="preserve"> </v>
      </c>
      <c r="B95" s="12"/>
      <c r="C95" s="12"/>
      <c r="D95" s="12"/>
      <c r="E95" s="12"/>
      <c r="Y95" s="7">
        <v>1.2949345449941925</v>
      </c>
      <c r="Z95" s="7">
        <v>51.999962657561717</v>
      </c>
    </row>
    <row r="96" spans="1:26" x14ac:dyDescent="0.25">
      <c r="A96" s="73" t="str">
        <f t="shared" si="19"/>
        <v xml:space="preserve"> </v>
      </c>
      <c r="B96" s="12"/>
      <c r="C96" s="12"/>
      <c r="D96" s="12"/>
      <c r="E96" s="12"/>
      <c r="Y96" s="7">
        <v>1.2670788581159551</v>
      </c>
      <c r="Z96" s="7">
        <v>51.512897197906824</v>
      </c>
    </row>
    <row r="97" spans="1:26" x14ac:dyDescent="0.25">
      <c r="A97" s="73" t="str">
        <f t="shared" si="19"/>
        <v xml:space="preserve"> </v>
      </c>
      <c r="B97" s="12"/>
      <c r="C97" s="12"/>
      <c r="D97" s="12"/>
      <c r="E97" s="12"/>
      <c r="Y97" s="7">
        <v>1.2398223824445374</v>
      </c>
      <c r="Z97" s="7">
        <v>51.036012278306451</v>
      </c>
    </row>
    <row r="98" spans="1:26" x14ac:dyDescent="0.25">
      <c r="A98" s="73" t="str">
        <f t="shared" si="19"/>
        <v xml:space="preserve"> </v>
      </c>
      <c r="B98" s="12"/>
      <c r="C98" s="12"/>
      <c r="D98" s="12"/>
      <c r="E98" s="12"/>
      <c r="Y98" s="7">
        <v>1.2131522281857674</v>
      </c>
      <c r="Z98" s="7">
        <v>50.569431955625625</v>
      </c>
    </row>
    <row r="99" spans="1:26" x14ac:dyDescent="0.25">
      <c r="A99" s="73" t="str">
        <f t="shared" si="19"/>
        <v xml:space="preserve"> </v>
      </c>
      <c r="B99" s="12"/>
      <c r="C99" s="12"/>
      <c r="D99" s="12"/>
      <c r="E99" s="12"/>
      <c r="Y99" s="7">
        <v>1.1870557828213184</v>
      </c>
      <c r="Z99" s="7">
        <v>50.113242150030239</v>
      </c>
    </row>
    <row r="100" spans="1:26" x14ac:dyDescent="0.25">
      <c r="A100" s="73" t="str">
        <f t="shared" si="19"/>
        <v xml:space="preserve"> </v>
      </c>
      <c r="B100" s="12"/>
      <c r="C100" s="12"/>
      <c r="D100" s="12"/>
      <c r="E100" s="12"/>
      <c r="Y100" s="7">
        <v>1.161520705144153</v>
      </c>
      <c r="Z100" s="7">
        <v>49.662652220704807</v>
      </c>
    </row>
    <row r="101" spans="1:26" x14ac:dyDescent="0.25">
      <c r="A101" s="73" t="str">
        <f t="shared" si="19"/>
        <v xml:space="preserve"> </v>
      </c>
      <c r="B101" s="12"/>
      <c r="C101" s="12"/>
      <c r="D101" s="12"/>
      <c r="E101" s="12"/>
      <c r="Y101" s="7">
        <v>1.1365349194222731</v>
      </c>
      <c r="Z101" s="7">
        <v>49.204153559602084</v>
      </c>
    </row>
    <row r="102" spans="1:26" x14ac:dyDescent="0.25">
      <c r="A102" s="73" t="str">
        <f t="shared" si="19"/>
        <v xml:space="preserve"> </v>
      </c>
      <c r="B102" s="12"/>
      <c r="C102" s="12"/>
      <c r="D102" s="12"/>
      <c r="E102" s="12"/>
      <c r="Y102" s="7">
        <v>1.1120866096880144</v>
      </c>
      <c r="Z102" s="7">
        <v>48.735858472831652</v>
      </c>
    </row>
    <row r="103" spans="1:26" x14ac:dyDescent="0.25">
      <c r="A103" s="73" t="str">
        <f t="shared" si="19"/>
        <v xml:space="preserve"> </v>
      </c>
      <c r="B103" s="12"/>
      <c r="C103" s="12"/>
      <c r="D103" s="12"/>
      <c r="E103" s="12"/>
      <c r="Y103" s="7">
        <v>1.0881642141501853</v>
      </c>
      <c r="Z103" s="7">
        <v>48.256774341563307</v>
      </c>
    </row>
    <row r="104" spans="1:26" x14ac:dyDescent="0.25">
      <c r="A104" s="73" t="str">
        <f t="shared" si="19"/>
        <v xml:space="preserve"> </v>
      </c>
      <c r="B104" s="12"/>
      <c r="C104" s="12"/>
      <c r="D104" s="12"/>
      <c r="E104" s="12"/>
      <c r="Y104" s="7">
        <v>1.0647564197264088</v>
      </c>
      <c r="Z104" s="7">
        <v>47.766109954339179</v>
      </c>
    </row>
    <row r="105" spans="1:26" x14ac:dyDescent="0.25">
      <c r="A105" s="73" t="str">
        <f t="shared" si="19"/>
        <v xml:space="preserve"> </v>
      </c>
      <c r="B105" s="12"/>
      <c r="C105" s="12"/>
      <c r="D105" s="12"/>
      <c r="E105" s="12"/>
      <c r="Y105" s="7">
        <v>1.0418521566930792</v>
      </c>
      <c r="Z105" s="7">
        <v>47.263255374454616</v>
      </c>
    </row>
    <row r="106" spans="1:26" x14ac:dyDescent="0.25">
      <c r="A106" s="73" t="str">
        <f t="shared" si="19"/>
        <v xml:space="preserve"> </v>
      </c>
      <c r="B106" s="12"/>
      <c r="C106" s="12"/>
      <c r="D106" s="12"/>
      <c r="E106" s="12"/>
      <c r="Y106" s="7">
        <v>1.0194405934504067</v>
      </c>
      <c r="Z106" s="7">
        <v>46.747763426762333</v>
      </c>
    </row>
    <row r="107" spans="1:26" x14ac:dyDescent="0.25">
      <c r="A107" s="73" t="str">
        <f t="shared" si="19"/>
        <v xml:space="preserve"> </v>
      </c>
      <c r="B107" s="12"/>
      <c r="C107" s="12"/>
      <c r="D107" s="12"/>
      <c r="E107" s="12"/>
      <c r="Y107" s="7">
        <v>0.99751113140007108</v>
      </c>
      <c r="Z107" s="7">
        <v>46.219332686117681</v>
      </c>
    </row>
    <row r="108" spans="1:26" x14ac:dyDescent="0.25">
      <c r="A108" s="73" t="str">
        <f t="shared" si="19"/>
        <v xml:space="preserve"> </v>
      </c>
      <c r="B108" s="12"/>
      <c r="C108" s="12"/>
      <c r="D108" s="12"/>
      <c r="E108" s="12"/>
      <c r="Y108" s="7">
        <v>0.97605339993306384</v>
      </c>
      <c r="Z108" s="7">
        <v>45.677791857797033</v>
      </c>
    </row>
    <row r="109" spans="1:26" x14ac:dyDescent="0.25">
      <c r="Y109" s="7">
        <v>0.95505725152534937</v>
      </c>
      <c r="Z109" s="7">
        <v>45.123085447792889</v>
      </c>
    </row>
    <row r="110" spans="1:26" x14ac:dyDescent="0.25">
      <c r="Y110" s="7">
        <v>0.93451275693902314</v>
      </c>
      <c r="Z110" s="7">
        <v>44.555260627955477</v>
      </c>
    </row>
    <row r="111" spans="1:26" x14ac:dyDescent="0.25">
      <c r="Y111" s="7">
        <v>0.91441020052670008</v>
      </c>
      <c r="Z111" s="7">
        <v>43.974455207543983</v>
      </c>
    </row>
    <row r="112" spans="1:26" x14ac:dyDescent="0.25">
      <c r="Y112" s="7">
        <v>0.89474007563691105</v>
      </c>
      <c r="Z112" s="7">
        <v>43.380886628901543</v>
      </c>
    </row>
    <row r="113" spans="25:26" x14ac:dyDescent="0.25">
      <c r="Y113" s="7">
        <v>0.87549308011833527</v>
      </c>
      <c r="Z113" s="7">
        <v>42.774841910706868</v>
      </c>
    </row>
    <row r="114" spans="25:26" x14ac:dyDescent="0.25">
      <c r="Y114" s="7">
        <v>0.85666011192074254</v>
      </c>
      <c r="Z114" s="7">
        <v>42.156668467607815</v>
      </c>
    </row>
    <row r="115" spans="25:26" x14ac:dyDescent="0.25">
      <c r="Y115" s="7">
        <v>0.83823226479056434</v>
      </c>
      <c r="Z115" s="7">
        <v>41.52676574003452</v>
      </c>
    </row>
    <row r="116" spans="25:26" x14ac:dyDescent="0.25">
      <c r="Y116" s="7">
        <v>0.82020082405905892</v>
      </c>
      <c r="Z116" s="7">
        <v>40.885577572645609</v>
      </c>
    </row>
    <row r="117" spans="25:26" x14ac:dyDescent="0.25">
      <c r="Y117" s="7">
        <v>0.80255726252107884</v>
      </c>
      <c r="Z117" s="7">
        <v>40.233585284201595</v>
      </c>
    </row>
    <row r="118" spans="25:26" x14ac:dyDescent="0.25">
      <c r="Y118" s="7">
        <v>0.78529323640249016</v>
      </c>
      <c r="Z118" s="7">
        <v>39.571301375707428</v>
      </c>
    </row>
    <row r="119" spans="25:26" x14ac:dyDescent="0.25">
      <c r="Y119" s="7">
        <v>0.76840058141433909</v>
      </c>
      <c r="Z119" s="7">
        <v>38.899263827438809</v>
      </c>
    </row>
    <row r="120" spans="25:26" x14ac:dyDescent="0.25">
      <c r="Y120" s="7">
        <v>0.75187130889189724</v>
      </c>
      <c r="Z120" s="7">
        <v>38.218030938983851</v>
      </c>
    </row>
    <row r="121" spans="25:26" x14ac:dyDescent="0.25">
      <c r="Y121" s="7">
        <v>0.73569760201676171</v>
      </c>
      <c r="Z121" s="7">
        <v>37.528176669708976</v>
      </c>
    </row>
    <row r="122" spans="25:26" x14ac:dyDescent="0.25">
      <c r="Y122" s="7">
        <v>0.71987181212022233</v>
      </c>
      <c r="Z122" s="7">
        <v>36.830286440112047</v>
      </c>
    </row>
    <row r="123" spans="25:26" x14ac:dyDescent="0.25">
      <c r="Y123" s="7">
        <v>0.70438645506614816</v>
      </c>
      <c r="Z123" s="7">
        <v>36.124953357371282</v>
      </c>
    </row>
    <row r="124" spans="25:26" x14ac:dyDescent="0.25">
      <c r="Y124" s="7">
        <v>0.68923420771168276</v>
      </c>
      <c r="Z124" s="7">
        <v>35.412774831048885</v>
      </c>
    </row>
    <row r="125" spans="25:26" x14ac:dyDescent="0.25">
      <c r="Y125" s="7">
        <v>0.67440790444407417</v>
      </c>
      <c r="Z125" s="7">
        <v>34.694349547377335</v>
      </c>
    </row>
    <row r="126" spans="25:26" x14ac:dyDescent="0.25">
      <c r="Y126" s="7">
        <v>0.65990053379200264</v>
      </c>
      <c r="Z126" s="7">
        <v>33.970274772855483</v>
      </c>
    </row>
    <row r="127" spans="25:26" x14ac:dyDescent="0.25">
      <c r="Y127" s="7">
        <v>0.64570523510980238</v>
      </c>
      <c r="Z127" s="7">
        <v>33.241143960022022</v>
      </c>
    </row>
    <row r="128" spans="25:26" x14ac:dyDescent="0.25">
      <c r="Y128" s="7">
        <v>0.63181529533301017</v>
      </c>
      <c r="Z128" s="7">
        <v>32.507544630267112</v>
      </c>
    </row>
    <row r="129" spans="25:26" x14ac:dyDescent="0.25">
      <c r="Y129" s="7">
        <v>0.61822414580370622</v>
      </c>
      <c r="Z129" s="7">
        <v>31.770056510397517</v>
      </c>
    </row>
    <row r="130" spans="25:26" x14ac:dyDescent="0.25">
      <c r="Y130" s="7">
        <v>0.60492535916414603</v>
      </c>
      <c r="Z130" s="7">
        <v>31.029249901397062</v>
      </c>
    </row>
    <row r="131" spans="25:26" x14ac:dyDescent="0.25">
      <c r="Y131" s="7">
        <v>0.5919126463172143</v>
      </c>
      <c r="Z131" s="7">
        <v>30.277837373493174</v>
      </c>
    </row>
    <row r="132" spans="25:26" x14ac:dyDescent="0.25">
      <c r="Y132" s="7">
        <v>0.57917985345226297</v>
      </c>
      <c r="Z132" s="7">
        <v>29.490336403510128</v>
      </c>
    </row>
    <row r="133" spans="25:26" x14ac:dyDescent="0.25">
      <c r="Y133" s="7">
        <v>0.56672095913492748</v>
      </c>
      <c r="Z133" s="7">
        <v>28.67189243701214</v>
      </c>
    </row>
    <row r="134" spans="25:26" x14ac:dyDescent="0.25">
      <c r="Y134" s="7">
        <v>0.55453007145954492</v>
      </c>
      <c r="Z134" s="7">
        <v>27.829895480714974</v>
      </c>
    </row>
    <row r="135" spans="25:26" x14ac:dyDescent="0.25">
      <c r="Y135" s="7">
        <v>0.54260142526282706</v>
      </c>
      <c r="Z135" s="7">
        <v>26.970994406776853</v>
      </c>
    </row>
    <row r="136" spans="25:26" x14ac:dyDescent="0.25">
      <c r="Y136" s="7">
        <v>0.53092937939747076</v>
      </c>
      <c r="Z136" s="7">
        <v>26.101156365056863</v>
      </c>
    </row>
    <row r="137" spans="25:26" x14ac:dyDescent="0.25">
      <c r="Y137" s="7">
        <v>0.51950841406441672</v>
      </c>
      <c r="Z137" s="7">
        <v>25.22572188674242</v>
      </c>
    </row>
    <row r="138" spans="25:26" x14ac:dyDescent="0.25">
      <c r="Y138" s="7">
        <v>0.50833312820249477</v>
      </c>
      <c r="Z138" s="7">
        <v>24.349455975569352</v>
      </c>
    </row>
    <row r="139" spans="25:26" x14ac:dyDescent="0.25">
      <c r="Y139" s="7">
        <v>0.49739823693422069</v>
      </c>
      <c r="Z139" s="7">
        <v>23.476595463114815</v>
      </c>
    </row>
    <row r="140" spans="25:26" x14ac:dyDescent="0.25">
      <c r="Y140" s="7">
        <v>0.4866985690665378</v>
      </c>
      <c r="Z140" s="7">
        <v>22.610892886190967</v>
      </c>
    </row>
    <row r="141" spans="25:26" x14ac:dyDescent="0.25">
      <c r="Y141" s="7">
        <v>0.47622906464532055</v>
      </c>
      <c r="Z141" s="7">
        <v>21.755657127122653</v>
      </c>
    </row>
    <row r="142" spans="25:26" x14ac:dyDescent="0.25">
      <c r="Y142" s="7">
        <v>0.46598477256248377</v>
      </c>
      <c r="Z142" s="7">
        <v>20.913791041577458</v>
      </c>
    </row>
    <row r="143" spans="25:26" x14ac:dyDescent="0.25">
      <c r="Y143" s="7">
        <v>0.45596084821456601</v>
      </c>
      <c r="Z143" s="7">
        <v>20.087826283558098</v>
      </c>
    </row>
    <row r="144" spans="25:26" x14ac:dyDescent="0.25">
      <c r="Y144" s="7">
        <v>0.44615255121167979</v>
      </c>
      <c r="Z144" s="7">
        <v>19.27995552309709</v>
      </c>
    </row>
    <row r="145" spans="25:26" x14ac:dyDescent="0.25">
      <c r="Y145" s="7">
        <v>0.43655524313574534</v>
      </c>
      <c r="Z145" s="7">
        <v>18.492062239047581</v>
      </c>
    </row>
    <row r="146" spans="25:26" x14ac:dyDescent="0.25">
      <c r="Y146" s="7">
        <v>0.42716438534694751</v>
      </c>
      <c r="Z146" s="7">
        <v>17.725748257082586</v>
      </c>
    </row>
    <row r="147" spans="25:26" x14ac:dyDescent="0.25">
      <c r="Y147" s="7">
        <v>0.41797553683737854</v>
      </c>
      <c r="Z147" s="7">
        <v>16.960836732629545</v>
      </c>
    </row>
    <row r="148" spans="25:26" x14ac:dyDescent="0.25">
      <c r="Y148" s="7">
        <v>0.40898435213085166</v>
      </c>
      <c r="Z148" s="7">
        <v>16.156427938496069</v>
      </c>
    </row>
    <row r="149" spans="25:26" x14ac:dyDescent="0.25">
      <c r="Y149" s="7">
        <v>0.40018657922789247</v>
      </c>
      <c r="Z149" s="7">
        <v>15.325211135579158</v>
      </c>
    </row>
    <row r="150" spans="25:26" x14ac:dyDescent="0.25">
      <c r="Y150" s="7">
        <v>0.39157805759493608</v>
      </c>
      <c r="Z150" s="7">
        <v>14.480381585379135</v>
      </c>
    </row>
    <row r="151" spans="25:26" x14ac:dyDescent="0.25">
      <c r="Y151" s="7">
        <v>0.38315471619677932</v>
      </c>
      <c r="Z151" s="7">
        <v>13.633635291764485</v>
      </c>
    </row>
    <row r="152" spans="25:26" x14ac:dyDescent="0.25">
      <c r="Y152" s="7">
        <v>0.37491257157135716</v>
      </c>
      <c r="Z152" s="7">
        <v>12.795295822151248</v>
      </c>
    </row>
    <row r="153" spans="25:26" x14ac:dyDescent="0.25">
      <c r="Y153" s="7">
        <v>0.36684772594593346</v>
      </c>
      <c r="Z153" s="7">
        <v>11.974431669958465</v>
      </c>
    </row>
    <row r="154" spans="25:26" x14ac:dyDescent="0.25">
      <c r="Y154" s="7">
        <v>0.35895636539381442</v>
      </c>
      <c r="Z154" s="7">
        <v>11.178964819146454</v>
      </c>
    </row>
    <row r="155" spans="25:26" x14ac:dyDescent="0.25">
      <c r="Y155" s="7">
        <v>0.35123475803071402</v>
      </c>
      <c r="Z155" s="7">
        <v>10.415771127173779</v>
      </c>
    </row>
    <row r="156" spans="25:26" x14ac:dyDescent="0.25">
      <c r="Y156" s="7">
        <v>0.34367925224991724</v>
      </c>
      <c r="Z156" s="7">
        <v>9.6907731011631419</v>
      </c>
    </row>
    <row r="157" spans="25:26" x14ac:dyDescent="0.25">
      <c r="Y157" s="7">
        <v>0.33628627499540792</v>
      </c>
      <c r="Z157" s="7">
        <v>9.0090256032576423</v>
      </c>
    </row>
    <row r="158" spans="25:26" x14ac:dyDescent="0.25">
      <c r="Y158" s="7">
        <v>0.32905233007214313</v>
      </c>
      <c r="Z158" s="7">
        <v>8.374794984897818</v>
      </c>
    </row>
    <row r="159" spans="25:26" x14ac:dyDescent="0.25">
      <c r="Y159" s="7">
        <v>0.32197399649267627</v>
      </c>
      <c r="Z159" s="7">
        <v>7.791632115891991</v>
      </c>
    </row>
    <row r="160" spans="25:26" x14ac:dyDescent="0.25">
      <c r="Y160" s="7">
        <v>0.31504792685934596</v>
      </c>
      <c r="Z160" s="7">
        <v>7.2624397425307246</v>
      </c>
    </row>
    <row r="161" spans="25:26" x14ac:dyDescent="0.25">
      <c r="Y161" s="7">
        <v>0.30827084578126634</v>
      </c>
      <c r="Z161" s="7">
        <v>6.7895345794663449</v>
      </c>
    </row>
    <row r="162" spans="25:26" x14ac:dyDescent="0.25">
      <c r="Y162" s="7">
        <v>0.30163954832536993</v>
      </c>
      <c r="Z162" s="7">
        <v>6.3747045125036834</v>
      </c>
    </row>
    <row r="163" spans="25:26" x14ac:dyDescent="0.25">
      <c r="Y163" s="7">
        <v>0.29515089850077036</v>
      </c>
      <c r="Z163" s="7">
        <v>6.0169822046009562</v>
      </c>
    </row>
    <row r="164" spans="25:26" x14ac:dyDescent="0.25">
      <c r="Y164" s="7">
        <v>0.2888018277757286</v>
      </c>
      <c r="Z164" s="7">
        <v>5.7081427148578863</v>
      </c>
    </row>
    <row r="165" spans="25:26" x14ac:dyDescent="0.25">
      <c r="Y165" s="7">
        <v>0.28258933362652094</v>
      </c>
      <c r="Z165" s="7">
        <v>5.4421718835607322</v>
      </c>
    </row>
    <row r="166" spans="25:26" x14ac:dyDescent="0.25">
      <c r="Y166" s="7">
        <v>0.27651047811752266</v>
      </c>
      <c r="Z166" s="7">
        <v>5.2137546043858638</v>
      </c>
    </row>
    <row r="167" spans="25:26" x14ac:dyDescent="0.25">
      <c r="Y167" s="7">
        <v>0.27056238651183617</v>
      </c>
      <c r="Z167" s="7">
        <v>5.0180571385984738</v>
      </c>
    </row>
    <row r="168" spans="25:26" x14ac:dyDescent="0.25">
      <c r="Y168" s="7">
        <v>0.26474224591180595</v>
      </c>
      <c r="Z168" s="7">
        <v>4.8506897669581317</v>
      </c>
    </row>
    <row r="169" spans="25:26" x14ac:dyDescent="0.25">
      <c r="Y169" s="7">
        <v>0.25904730392877801</v>
      </c>
      <c r="Z169" s="7">
        <v>4.7076721120888507</v>
      </c>
    </row>
    <row r="170" spans="25:26" x14ac:dyDescent="0.25">
      <c r="Y170" s="7">
        <v>0.2534748673814744</v>
      </c>
      <c r="Z170" s="7">
        <v>4.5854009490465613</v>
      </c>
    </row>
    <row r="171" spans="25:26" x14ac:dyDescent="0.25">
      <c r="Y171" s="7">
        <v>0.24802230102236719</v>
      </c>
      <c r="Z171" s="7">
        <v>4.4806203339148807</v>
      </c>
    </row>
    <row r="172" spans="25:26" x14ac:dyDescent="0.25">
      <c r="Y172" s="7">
        <v>0.24268702629145023</v>
      </c>
      <c r="Z172" s="7">
        <v>4.3903938915688006</v>
      </c>
    </row>
    <row r="173" spans="25:26" x14ac:dyDescent="0.25">
      <c r="Y173" s="7">
        <v>0.23746652009681818</v>
      </c>
      <c r="Z173" s="7">
        <v>4.3120791143164379</v>
      </c>
    </row>
    <row r="174" spans="25:26" x14ac:dyDescent="0.25">
      <c r="Y174" s="7">
        <v>0.23235831362147752</v>
      </c>
      <c r="Z174" s="7">
        <v>4.2433035330088602</v>
      </c>
    </row>
    <row r="175" spans="25:26" x14ac:dyDescent="0.25">
      <c r="Y175" s="7">
        <v>0.22735999115582411</v>
      </c>
      <c r="Z175" s="7">
        <v>4.1819426314418324</v>
      </c>
    </row>
    <row r="176" spans="25:26" x14ac:dyDescent="0.25">
      <c r="Y176" s="7">
        <v>0.22246918895523576</v>
      </c>
      <c r="Z176" s="7">
        <v>4.126099383502968</v>
      </c>
    </row>
    <row r="177" spans="25:26" x14ac:dyDescent="0.25">
      <c r="Y177" s="7">
        <v>0.21768359412223956</v>
      </c>
      <c r="Z177" s="7">
        <v>4.0740853005820812</v>
      </c>
    </row>
    <row r="178" spans="25:26" x14ac:dyDescent="0.25">
      <c r="Y178" s="7">
        <v>0.21300094351272508</v>
      </c>
      <c r="Z178" s="7">
        <v>4.0244028842983033</v>
      </c>
    </row>
    <row r="179" spans="25:26" x14ac:dyDescent="0.25">
      <c r="Y179" s="7">
        <v>0.20841902266568627</v>
      </c>
      <c r="Z179" s="7">
        <v>3.975729386638748</v>
      </c>
    </row>
    <row r="180" spans="25:26" x14ac:dyDescent="0.25">
      <c r="Y180" s="7">
        <v>0.20393566475598618</v>
      </c>
      <c r="Z180" s="7">
        <v>3.9269017861824458</v>
      </c>
    </row>
    <row r="181" spans="25:26" x14ac:dyDescent="0.25">
      <c r="Y181" s="7">
        <v>0.19954874956964877</v>
      </c>
      <c r="Z181" s="7">
        <v>3.8769028952295872</v>
      </c>
    </row>
    <row r="182" spans="25:26" x14ac:dyDescent="0.25">
      <c r="Y182" s="7">
        <v>0.19525620250119374</v>
      </c>
      <c r="Z182" s="7">
        <v>3.8248485183981464</v>
      </c>
    </row>
    <row r="183" spans="25:26" x14ac:dyDescent="0.25">
      <c r="Y183" s="7">
        <v>0.19105599357253986</v>
      </c>
      <c r="Z183" s="7">
        <v>3.7699755886137138</v>
      </c>
    </row>
    <row r="184" spans="25:26" x14ac:dyDescent="0.25">
      <c r="Y184" s="7">
        <v>0.18694613647301281</v>
      </c>
      <c r="Z184" s="7">
        <v>3.7116312114285339</v>
      </c>
    </row>
    <row r="185" spans="25:26" x14ac:dyDescent="0.25">
      <c r="Y185" s="7">
        <v>0.18292468762000394</v>
      </c>
      <c r="Z185" s="7">
        <v>3.6492625532852312</v>
      </c>
    </row>
    <row r="186" spans="25:26" x14ac:dyDescent="0.25">
      <c r="Y186" s="7">
        <v>0.17898974523983516</v>
      </c>
      <c r="Z186" s="7">
        <v>3.5824075137109794</v>
      </c>
    </row>
    <row r="187" spans="25:26" x14ac:dyDescent="0.25">
      <c r="Y187" s="7">
        <v>0.17513944846839588</v>
      </c>
      <c r="Z187" s="7">
        <v>3.5106861255091912</v>
      </c>
    </row>
    <row r="188" spans="25:26" x14ac:dyDescent="0.25">
      <c r="Y188" s="7">
        <v>0.17137197647112615</v>
      </c>
      <c r="Z188" s="7">
        <v>3.4337926308266891</v>
      </c>
    </row>
    <row r="189" spans="25:26" x14ac:dyDescent="0.25">
      <c r="Y189" s="7">
        <v>0.16768554758193024</v>
      </c>
      <c r="Z189" s="7">
        <v>3.3514881845327689</v>
      </c>
    </row>
    <row r="190" spans="25:26" x14ac:dyDescent="0.25">
      <c r="Y190" s="7">
        <v>0.16407841846061316</v>
      </c>
      <c r="Z190" s="7">
        <v>3.2635941396686454</v>
      </c>
    </row>
    <row r="191" spans="25:26" x14ac:dyDescent="0.25">
      <c r="Y191" s="7">
        <v>0.16054888326844194</v>
      </c>
      <c r="Z191" s="7">
        <v>3.1699858728272083</v>
      </c>
    </row>
    <row r="192" spans="25:26" x14ac:dyDescent="0.25">
      <c r="Y192" s="7">
        <v>0.15709527286144143</v>
      </c>
      <c r="Z192" s="7">
        <v>3.0705871102180038</v>
      </c>
    </row>
    <row r="193" spans="25:26" x14ac:dyDescent="0.25">
      <c r="Y193" s="7">
        <v>0.15371595400104357</v>
      </c>
      <c r="Z193" s="7">
        <v>2.9653647178745217</v>
      </c>
    </row>
    <row r="194" spans="25:26" x14ac:dyDescent="0.25">
      <c r="Y194" s="7">
        <v>0.15040932858171643</v>
      </c>
      <c r="Z194" s="7">
        <v>2.8543239219827234</v>
      </c>
    </row>
    <row r="195" spans="25:26" x14ac:dyDescent="0.25">
      <c r="Y195" s="7">
        <v>0.14717383287520797</v>
      </c>
      <c r="Z195" s="7">
        <v>2.7408514343091599</v>
      </c>
    </row>
    <row r="196" spans="25:26" x14ac:dyDescent="0.25">
      <c r="Y196" s="7">
        <v>0.14400793679104704</v>
      </c>
      <c r="Z196" s="7">
        <v>2.6301585640720169</v>
      </c>
    </row>
    <row r="197" spans="25:26" x14ac:dyDescent="0.25">
      <c r="Y197" s="7">
        <v>0.14091014315295206</v>
      </c>
      <c r="Z197" s="7">
        <v>2.5220805546799694</v>
      </c>
    </row>
    <row r="198" spans="25:26" x14ac:dyDescent="0.25">
      <c r="Y198" s="7">
        <v>0.137878986990805</v>
      </c>
      <c r="Z198" s="7">
        <v>2.4164053198262869</v>
      </c>
    </row>
    <row r="199" spans="25:26" x14ac:dyDescent="0.25">
      <c r="Y199" s="7">
        <v>0.13491303484785583</v>
      </c>
      <c r="Z199" s="7">
        <v>2.3129411816461634</v>
      </c>
    </row>
    <row r="200" spans="25:26" x14ac:dyDescent="0.25">
      <c r="Y200" s="7">
        <v>0.13201088410282999</v>
      </c>
      <c r="Z200" s="7">
        <v>2.2115151753921398</v>
      </c>
    </row>
    <row r="201" spans="25:26" x14ac:dyDescent="0.25">
      <c r="Y201" s="7">
        <v>0.12917116230661813</v>
      </c>
      <c r="Z201" s="7">
        <v>2.1119714807968948</v>
      </c>
    </row>
    <row r="202" spans="25:26" x14ac:dyDescent="0.25">
      <c r="Y202" s="7">
        <v>0.12639252653323446</v>
      </c>
      <c r="Z202" s="7">
        <v>2.0141699712375218</v>
      </c>
    </row>
    <row r="203" spans="25:26" x14ac:dyDescent="0.25">
      <c r="Y203" s="7">
        <v>0.12367366274473705</v>
      </c>
      <c r="Z203" s="7">
        <v>1.9179848724153354</v>
      </c>
    </row>
    <row r="204" spans="25:26" x14ac:dyDescent="0.25">
      <c r="Y204" s="7">
        <v>0.12101328516980907</v>
      </c>
      <c r="Z204" s="7">
        <v>1.823303522825598</v>
      </c>
    </row>
    <row r="205" spans="25:26" x14ac:dyDescent="0.25">
      <c r="Y205" s="7">
        <v>0.11841013569570791</v>
      </c>
      <c r="Z205" s="7">
        <v>1.7300252288149669</v>
      </c>
    </row>
    <row r="206" spans="25:26" x14ac:dyDescent="0.25">
      <c r="Y206" s="7">
        <v>0.11586298327329413</v>
      </c>
      <c r="Z206" s="7">
        <v>1.6380602075132209</v>
      </c>
    </row>
    <row r="207" spans="25:26" x14ac:dyDescent="0.25">
      <c r="Y207" s="7">
        <v>0.11337062333485894</v>
      </c>
      <c r="Z207" s="7">
        <v>1.5473286113823055</v>
      </c>
    </row>
    <row r="208" spans="25:26" x14ac:dyDescent="0.25">
      <c r="Y208" s="7">
        <v>0.11093187722447496</v>
      </c>
      <c r="Z208" s="7">
        <v>1.4577596285519425</v>
      </c>
    </row>
    <row r="209" spans="25:26" x14ac:dyDescent="0.25">
      <c r="Y209" s="7">
        <v>0.10854559164060099</v>
      </c>
      <c r="Z209" s="7">
        <v>1.3692906535090308</v>
      </c>
    </row>
    <row r="210" spans="25:26" x14ac:dyDescent="0.25">
      <c r="Y210" s="7">
        <v>0.10621063809067684</v>
      </c>
      <c r="Z210" s="7">
        <v>1.2818665230795967</v>
      </c>
    </row>
    <row r="211" spans="25:26" x14ac:dyDescent="0.25">
      <c r="Y211" s="7">
        <v>0.10392591235745072</v>
      </c>
      <c r="Z211" s="7">
        <v>1.1954388129889073</v>
      </c>
    </row>
    <row r="212" spans="25:26" x14ac:dyDescent="0.25">
      <c r="Y212" s="7">
        <v>0.10169033397678648</v>
      </c>
      <c r="Z212" s="7">
        <v>1.1099651906091255</v>
      </c>
    </row>
    <row r="213" spans="25:26" x14ac:dyDescent="0.25">
      <c r="Y213" s="7">
        <v>9.9502845726703967E-2</v>
      </c>
      <c r="Z213" s="7">
        <v>1.0254088198060911</v>
      </c>
    </row>
    <row r="214" spans="25:26" x14ac:dyDescent="0.25">
      <c r="Y214" s="7">
        <v>9.7362413127410646E-2</v>
      </c>
      <c r="Z214" s="7">
        <v>0.94173781407880908</v>
      </c>
    </row>
    <row r="215" spans="25:26" x14ac:dyDescent="0.25">
      <c r="Y215" s="7">
        <v>9.5268023952088346E-2</v>
      </c>
      <c r="Z215" s="7">
        <v>0.85892473444845818</v>
      </c>
    </row>
    <row r="216" spans="25:26" x14ac:dyDescent="0.25">
      <c r="Y216" s="7">
        <v>9.3218687748203466E-2</v>
      </c>
      <c r="Z216" s="7">
        <v>0.77694612879926273</v>
      </c>
    </row>
    <row r="217" spans="25:26" x14ac:dyDescent="0.25">
      <c r="Y217" s="7">
        <v>9.1213435369114457E-2</v>
      </c>
      <c r="Z217" s="7">
        <v>0.69578210960272446</v>
      </c>
    </row>
    <row r="218" spans="25:26" x14ac:dyDescent="0.25">
      <c r="Y218" s="7">
        <v>8.925131851575506E-2</v>
      </c>
      <c r="Z218" s="7">
        <v>0.61541596717044544</v>
      </c>
    </row>
    <row r="219" spans="25:26" x14ac:dyDescent="0.25">
      <c r="Y219" s="7">
        <v>8.7331409288176412E-2</v>
      </c>
      <c r="Z219" s="7">
        <v>0.53583381578014622</v>
      </c>
    </row>
    <row r="220" spans="25:26" x14ac:dyDescent="0.25">
      <c r="Y220" s="7">
        <v>8.5452799746736197E-2</v>
      </c>
      <c r="Z220" s="7">
        <v>0.45702427020546638</v>
      </c>
    </row>
    <row r="221" spans="25:26" x14ac:dyDescent="0.25">
      <c r="Y221" s="7">
        <v>8.361460148272705E-2</v>
      </c>
      <c r="Z221" s="7">
        <v>0.37897815035352916</v>
      </c>
    </row>
    <row r="222" spans="25:26" x14ac:dyDescent="0.25">
      <c r="Y222" s="7">
        <v>8.1815945198241327E-2</v>
      </c>
      <c r="Z222" s="7">
        <v>0.30168821187598793</v>
      </c>
    </row>
    <row r="223" spans="25:26" x14ac:dyDescent="0.25">
      <c r="Y223" s="7">
        <v>8.0055980295073617E-2</v>
      </c>
      <c r="Z223" s="7">
        <v>0.22514890077003349</v>
      </c>
    </row>
    <row r="224" spans="25:26" x14ac:dyDescent="0.25">
      <c r="Y224" s="7">
        <v>7.8333874472466244E-2</v>
      </c>
      <c r="Z224" s="7">
        <v>0.14935613012638627</v>
      </c>
    </row>
    <row r="225" spans="25:26" x14ac:dyDescent="0.25">
      <c r="Y225" s="7">
        <v>7.6648813333508092E-2</v>
      </c>
      <c r="Z225" s="7">
        <v>7.4307077312342498E-2</v>
      </c>
    </row>
    <row r="226" spans="25:26" x14ac:dyDescent="0.25">
      <c r="Y226" s="7">
        <v>7.4999999999999997E-2</v>
      </c>
      <c r="Z22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D43" sqref="D43"/>
    </sheetView>
  </sheetViews>
  <sheetFormatPr defaultRowHeight="15" x14ac:dyDescent="0.25"/>
  <sheetData>
    <row r="7" spans="2:6" x14ac:dyDescent="0.25">
      <c r="B7" t="s">
        <v>41</v>
      </c>
      <c r="C7" t="s">
        <v>145</v>
      </c>
      <c r="D7" t="s">
        <v>146</v>
      </c>
      <c r="E7" t="s">
        <v>147</v>
      </c>
      <c r="F7" s="105" t="s">
        <v>148</v>
      </c>
    </row>
    <row r="8" spans="2:6" x14ac:dyDescent="0.25">
      <c r="B8">
        <v>2</v>
      </c>
      <c r="C8">
        <f>LOG(B8)</f>
        <v>0.3010299956639812</v>
      </c>
      <c r="D8">
        <f>LOG(2)</f>
        <v>0.3010299956639812</v>
      </c>
      <c r="E8">
        <f>C8/$D$8</f>
        <v>1</v>
      </c>
      <c r="F8">
        <f>-E8</f>
        <v>-1</v>
      </c>
    </row>
    <row r="9" spans="2:6" x14ac:dyDescent="0.25">
      <c r="B9">
        <v>0.82</v>
      </c>
      <c r="C9">
        <f t="shared" ref="C9:C15" si="0">LOG(B9)</f>
        <v>-8.6186147616283335E-2</v>
      </c>
      <c r="E9">
        <f t="shared" ref="E9:E15" si="1">C9/$D$8</f>
        <v>-0.28630418515664108</v>
      </c>
      <c r="F9">
        <f t="shared" ref="F9:F15" si="2">-E9</f>
        <v>0.28630418515664108</v>
      </c>
    </row>
    <row r="10" spans="2:6" x14ac:dyDescent="0.25">
      <c r="B10">
        <v>0.55000000000000004</v>
      </c>
      <c r="C10">
        <f t="shared" si="0"/>
        <v>-0.25963731050575611</v>
      </c>
      <c r="E10">
        <f t="shared" si="1"/>
        <v>-0.86249647625006498</v>
      </c>
      <c r="F10">
        <f t="shared" si="2"/>
        <v>0.86249647625006498</v>
      </c>
    </row>
    <row r="11" spans="2:6" x14ac:dyDescent="0.25">
      <c r="B11">
        <v>0.42</v>
      </c>
      <c r="C11">
        <f t="shared" si="0"/>
        <v>-0.37675070960209955</v>
      </c>
      <c r="E11">
        <f t="shared" si="1"/>
        <v>-1.2515387669959646</v>
      </c>
      <c r="F11">
        <f t="shared" si="2"/>
        <v>1.2515387669959646</v>
      </c>
    </row>
    <row r="12" spans="2:6" x14ac:dyDescent="0.25">
      <c r="B12">
        <v>0.28000000000000003</v>
      </c>
      <c r="C12">
        <f t="shared" si="0"/>
        <v>-0.55284196865778079</v>
      </c>
      <c r="E12">
        <f t="shared" si="1"/>
        <v>-1.8365012677171206</v>
      </c>
      <c r="F12">
        <f t="shared" si="2"/>
        <v>1.8365012677171206</v>
      </c>
    </row>
    <row r="13" spans="2:6" x14ac:dyDescent="0.25">
      <c r="B13">
        <v>0.15</v>
      </c>
      <c r="C13">
        <f t="shared" si="0"/>
        <v>-0.82390874094431876</v>
      </c>
      <c r="E13">
        <f t="shared" si="1"/>
        <v>-2.7369655941662061</v>
      </c>
      <c r="F13">
        <f t="shared" si="2"/>
        <v>2.7369655941662061</v>
      </c>
    </row>
    <row r="14" spans="2:6" x14ac:dyDescent="0.25">
      <c r="B14">
        <v>4.4999999999999998E-2</v>
      </c>
      <c r="C14">
        <f t="shared" si="0"/>
        <v>-1.3467874862246563</v>
      </c>
      <c r="E14">
        <f t="shared" si="1"/>
        <v>-4.4739311883324122</v>
      </c>
      <c r="F14">
        <f t="shared" si="2"/>
        <v>4.4739311883324122</v>
      </c>
    </row>
    <row r="15" spans="2:6" x14ac:dyDescent="0.25">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G5" sqref="G5:J13"/>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c r="T3" t="s">
        <v>142</v>
      </c>
    </row>
    <row r="4" spans="1:41" x14ac:dyDescent="0.25">
      <c r="A4" t="s">
        <v>34</v>
      </c>
      <c r="D4" t="s">
        <v>62</v>
      </c>
      <c r="G4" t="s">
        <v>34</v>
      </c>
      <c r="J4" t="s">
        <v>62</v>
      </c>
      <c r="M4" t="s">
        <v>34</v>
      </c>
      <c r="P4" t="s">
        <v>62</v>
      </c>
      <c r="T4" t="s">
        <v>34</v>
      </c>
      <c r="W4" t="s">
        <v>62</v>
      </c>
      <c r="AN4" s="83"/>
      <c r="AO4" s="83"/>
    </row>
    <row r="5" spans="1:41" x14ac:dyDescent="0.25">
      <c r="A5">
        <v>2</v>
      </c>
      <c r="D5">
        <v>100</v>
      </c>
      <c r="G5">
        <v>10</v>
      </c>
      <c r="J5">
        <v>85.23</v>
      </c>
      <c r="M5">
        <v>10</v>
      </c>
      <c r="P5">
        <v>99.99</v>
      </c>
      <c r="T5">
        <v>3.7</v>
      </c>
      <c r="W5">
        <v>95</v>
      </c>
    </row>
    <row r="6" spans="1:41" x14ac:dyDescent="0.25">
      <c r="A6">
        <v>0.82</v>
      </c>
      <c r="D6">
        <v>80</v>
      </c>
      <c r="G6">
        <v>4.75</v>
      </c>
      <c r="J6">
        <v>79.569999999999993</v>
      </c>
      <c r="M6">
        <v>9</v>
      </c>
      <c r="P6">
        <v>99.9</v>
      </c>
      <c r="T6">
        <v>2.82</v>
      </c>
      <c r="W6">
        <v>90</v>
      </c>
    </row>
    <row r="7" spans="1:41" x14ac:dyDescent="0.25">
      <c r="A7">
        <v>0.55000000000000004</v>
      </c>
      <c r="D7">
        <v>60</v>
      </c>
      <c r="G7">
        <v>2.36</v>
      </c>
      <c r="J7">
        <v>66.73</v>
      </c>
      <c r="M7">
        <v>3</v>
      </c>
      <c r="P7">
        <v>99.8</v>
      </c>
      <c r="T7">
        <v>2</v>
      </c>
      <c r="W7">
        <v>85</v>
      </c>
    </row>
    <row r="8" spans="1:41" x14ac:dyDescent="0.25">
      <c r="A8">
        <v>0.42</v>
      </c>
      <c r="D8">
        <v>40</v>
      </c>
      <c r="G8">
        <v>1.18</v>
      </c>
      <c r="J8">
        <v>49.99</v>
      </c>
      <c r="M8">
        <v>1.3</v>
      </c>
      <c r="P8">
        <v>98</v>
      </c>
      <c r="T8">
        <v>1.81</v>
      </c>
      <c r="W8">
        <v>80</v>
      </c>
    </row>
    <row r="9" spans="1:41" x14ac:dyDescent="0.25">
      <c r="A9">
        <v>0.28000000000000003</v>
      </c>
      <c r="D9">
        <v>20</v>
      </c>
      <c r="G9">
        <v>0.6</v>
      </c>
      <c r="J9">
        <v>30.75</v>
      </c>
      <c r="M9">
        <v>0.8</v>
      </c>
      <c r="P9">
        <v>97</v>
      </c>
      <c r="T9">
        <v>1.7</v>
      </c>
      <c r="W9">
        <v>75</v>
      </c>
    </row>
    <row r="10" spans="1:41" x14ac:dyDescent="0.25">
      <c r="A10">
        <v>0.15</v>
      </c>
      <c r="D10">
        <v>10</v>
      </c>
      <c r="G10">
        <v>0.42499999999999999</v>
      </c>
      <c r="J10">
        <v>17.55</v>
      </c>
      <c r="M10">
        <v>0.4</v>
      </c>
      <c r="P10">
        <v>95</v>
      </c>
      <c r="T10">
        <v>1.52</v>
      </c>
      <c r="W10">
        <v>70</v>
      </c>
      <c r="AH10" s="78"/>
    </row>
    <row r="11" spans="1:41" x14ac:dyDescent="0.25">
      <c r="A11">
        <v>4.4999999999999998E-2</v>
      </c>
      <c r="D11">
        <v>0</v>
      </c>
      <c r="G11">
        <v>0.3</v>
      </c>
      <c r="J11">
        <v>6.28</v>
      </c>
      <c r="M11">
        <v>0.23</v>
      </c>
      <c r="P11">
        <v>82</v>
      </c>
      <c r="T11">
        <v>1.48</v>
      </c>
      <c r="W11">
        <v>65</v>
      </c>
      <c r="AH11" s="78"/>
    </row>
    <row r="12" spans="1:41" x14ac:dyDescent="0.25">
      <c r="G12">
        <v>0.15</v>
      </c>
      <c r="J12">
        <v>2.84</v>
      </c>
      <c r="M12">
        <v>0.15</v>
      </c>
      <c r="P12">
        <v>31</v>
      </c>
      <c r="T12">
        <v>1.31</v>
      </c>
      <c r="W12">
        <v>60</v>
      </c>
      <c r="AH12" s="78"/>
    </row>
    <row r="13" spans="1:41" x14ac:dyDescent="0.25">
      <c r="A13" t="s">
        <v>57</v>
      </c>
      <c r="G13">
        <v>7.4999999999999997E-2</v>
      </c>
      <c r="J13">
        <v>0</v>
      </c>
      <c r="M13">
        <v>7.0000000000000007E-2</v>
      </c>
      <c r="P13">
        <v>10</v>
      </c>
      <c r="T13">
        <v>1.1200000000000001</v>
      </c>
      <c r="W13">
        <v>55</v>
      </c>
      <c r="AH13" s="78"/>
    </row>
    <row r="14" spans="1:41" x14ac:dyDescent="0.25">
      <c r="A14" t="s">
        <v>34</v>
      </c>
      <c r="D14" t="s">
        <v>62</v>
      </c>
      <c r="M14">
        <v>0.04</v>
      </c>
      <c r="P14">
        <v>2.6</v>
      </c>
      <c r="T14">
        <v>0.95</v>
      </c>
      <c r="W14">
        <v>50</v>
      </c>
      <c r="AH14" s="78"/>
    </row>
    <row r="15" spans="1:41" x14ac:dyDescent="0.25">
      <c r="A15">
        <v>2</v>
      </c>
      <c r="D15">
        <v>100</v>
      </c>
      <c r="M15">
        <v>2.7E-2</v>
      </c>
      <c r="P15">
        <v>2.6</v>
      </c>
      <c r="T15">
        <v>0.92</v>
      </c>
      <c r="W15">
        <v>45</v>
      </c>
      <c r="AH15" s="78"/>
    </row>
    <row r="16" spans="1:41" x14ac:dyDescent="0.25">
      <c r="A16">
        <v>1.5</v>
      </c>
      <c r="D16">
        <v>95</v>
      </c>
      <c r="G16" t="s">
        <v>36</v>
      </c>
      <c r="M16">
        <v>1.7000000000000001E-2</v>
      </c>
      <c r="P16">
        <v>2.6</v>
      </c>
      <c r="T16">
        <v>0.86</v>
      </c>
      <c r="W16">
        <v>40</v>
      </c>
      <c r="AH16" s="78"/>
    </row>
    <row r="17" spans="1:34" x14ac:dyDescent="0.25">
      <c r="A17">
        <v>1.2</v>
      </c>
      <c r="D17">
        <v>90</v>
      </c>
      <c r="G17" t="s">
        <v>34</v>
      </c>
      <c r="J17" t="s">
        <v>62</v>
      </c>
      <c r="M17">
        <v>0.01</v>
      </c>
      <c r="P17">
        <v>2.5</v>
      </c>
      <c r="T17">
        <v>0.8</v>
      </c>
      <c r="W17">
        <v>35</v>
      </c>
      <c r="AH17" s="78"/>
    </row>
    <row r="18" spans="1:34" x14ac:dyDescent="0.25">
      <c r="A18">
        <v>0.95</v>
      </c>
      <c r="D18">
        <v>85</v>
      </c>
      <c r="G18">
        <v>1.18</v>
      </c>
      <c r="J18">
        <v>100</v>
      </c>
      <c r="M18">
        <v>5.4999999999999997E-3</v>
      </c>
      <c r="P18">
        <v>1</v>
      </c>
      <c r="T18">
        <v>0.75</v>
      </c>
      <c r="W18">
        <v>30</v>
      </c>
      <c r="AH18" s="78"/>
    </row>
    <row r="19" spans="1:34" x14ac:dyDescent="0.25">
      <c r="A19">
        <v>0.82</v>
      </c>
      <c r="D19">
        <v>80</v>
      </c>
      <c r="G19">
        <v>0.6</v>
      </c>
      <c r="J19">
        <v>96.2</v>
      </c>
      <c r="M19">
        <v>2E-3</v>
      </c>
      <c r="P19">
        <v>0</v>
      </c>
      <c r="T19">
        <v>0.61</v>
      </c>
      <c r="W19">
        <v>25</v>
      </c>
      <c r="AH19" s="78"/>
    </row>
    <row r="20" spans="1:34" x14ac:dyDescent="0.25">
      <c r="A20">
        <v>0.73</v>
      </c>
      <c r="D20">
        <v>75</v>
      </c>
      <c r="G20">
        <v>0.42499999999999999</v>
      </c>
      <c r="J20">
        <v>77.650000000000006</v>
      </c>
      <c r="T20">
        <v>0.55000000000000004</v>
      </c>
      <c r="W20">
        <v>20</v>
      </c>
      <c r="AH20" s="78"/>
    </row>
    <row r="21" spans="1:34" x14ac:dyDescent="0.25">
      <c r="A21">
        <v>0.66</v>
      </c>
      <c r="D21">
        <v>70</v>
      </c>
      <c r="G21">
        <v>0.3</v>
      </c>
      <c r="J21">
        <v>48.41</v>
      </c>
      <c r="M21" t="s">
        <v>132</v>
      </c>
      <c r="T21">
        <v>0.5</v>
      </c>
      <c r="W21">
        <v>15</v>
      </c>
      <c r="AH21" s="78"/>
    </row>
    <row r="22" spans="1:34" x14ac:dyDescent="0.25">
      <c r="A22">
        <v>0.6</v>
      </c>
      <c r="D22">
        <v>65</v>
      </c>
      <c r="G22">
        <v>0.21199999999999999</v>
      </c>
      <c r="J22">
        <v>18.88</v>
      </c>
      <c r="M22">
        <v>10</v>
      </c>
      <c r="N22">
        <v>0</v>
      </c>
      <c r="O22" t="s">
        <v>133</v>
      </c>
      <c r="P22">
        <v>110.69</v>
      </c>
      <c r="T22">
        <v>0.4</v>
      </c>
      <c r="W22">
        <v>10</v>
      </c>
    </row>
    <row r="23" spans="1:34" x14ac:dyDescent="0.25">
      <c r="A23">
        <v>0.55000000000000004</v>
      </c>
      <c r="D23">
        <v>60</v>
      </c>
      <c r="G23">
        <v>0.15</v>
      </c>
      <c r="J23">
        <v>2.2999999999999998</v>
      </c>
      <c r="M23">
        <v>9</v>
      </c>
      <c r="N23">
        <v>0</v>
      </c>
      <c r="O23" t="s">
        <v>134</v>
      </c>
      <c r="T23">
        <v>0.3</v>
      </c>
      <c r="W23">
        <v>5</v>
      </c>
    </row>
    <row r="24" spans="1:34" x14ac:dyDescent="0.25">
      <c r="A24">
        <v>0.51</v>
      </c>
      <c r="D24">
        <v>55</v>
      </c>
      <c r="G24">
        <v>7.4999999999999997E-2</v>
      </c>
      <c r="J24">
        <v>0</v>
      </c>
      <c r="M24">
        <v>4</v>
      </c>
      <c r="N24">
        <v>64.33</v>
      </c>
      <c r="P24" t="s">
        <v>135</v>
      </c>
      <c r="Q24" t="s">
        <v>136</v>
      </c>
    </row>
    <row r="25" spans="1:34" x14ac:dyDescent="0.25">
      <c r="A25">
        <v>0.48</v>
      </c>
      <c r="D25">
        <v>50</v>
      </c>
      <c r="M25">
        <v>2</v>
      </c>
      <c r="N25">
        <v>12.89</v>
      </c>
      <c r="T25" t="s">
        <v>143</v>
      </c>
    </row>
    <row r="26" spans="1:34" x14ac:dyDescent="0.25">
      <c r="A26">
        <v>0.45</v>
      </c>
      <c r="D26">
        <v>45</v>
      </c>
      <c r="G26" t="s">
        <v>37</v>
      </c>
      <c r="M26">
        <v>1</v>
      </c>
      <c r="N26">
        <v>11.81</v>
      </c>
      <c r="T26" t="s">
        <v>34</v>
      </c>
      <c r="W26" t="s">
        <v>62</v>
      </c>
      <c r="X26" t="s">
        <v>144</v>
      </c>
    </row>
    <row r="27" spans="1:34" x14ac:dyDescent="0.25">
      <c r="A27">
        <v>0.42</v>
      </c>
      <c r="D27">
        <v>40</v>
      </c>
      <c r="G27" t="s">
        <v>34</v>
      </c>
      <c r="J27" t="s">
        <v>62</v>
      </c>
      <c r="M27">
        <v>0.5</v>
      </c>
      <c r="N27">
        <v>7.51</v>
      </c>
      <c r="T27" s="102">
        <v>38.1</v>
      </c>
      <c r="U27" s="103"/>
      <c r="V27" s="103"/>
      <c r="W27" s="102">
        <v>100</v>
      </c>
    </row>
    <row r="28" spans="1:34" x14ac:dyDescent="0.25">
      <c r="A28">
        <v>0.39</v>
      </c>
      <c r="D28">
        <v>35</v>
      </c>
      <c r="G28">
        <v>4.75</v>
      </c>
      <c r="J28">
        <v>95.05</v>
      </c>
      <c r="M28">
        <v>0.29699999999999999</v>
      </c>
      <c r="N28">
        <v>3.56</v>
      </c>
      <c r="T28" s="102">
        <v>25.4</v>
      </c>
      <c r="U28" s="103"/>
      <c r="V28" s="103"/>
      <c r="W28" s="102">
        <v>91.028400000000005</v>
      </c>
    </row>
    <row r="29" spans="1:34" x14ac:dyDescent="0.25">
      <c r="A29">
        <v>0.36</v>
      </c>
      <c r="D29">
        <v>30</v>
      </c>
      <c r="G29">
        <v>2.36</v>
      </c>
      <c r="J29">
        <v>85.08</v>
      </c>
      <c r="M29">
        <v>0.17699999999999999</v>
      </c>
      <c r="N29">
        <v>2.38</v>
      </c>
      <c r="T29" s="102">
        <v>19</v>
      </c>
      <c r="U29" s="103"/>
      <c r="V29" s="103"/>
      <c r="W29" s="102">
        <v>88.920820000000006</v>
      </c>
    </row>
    <row r="30" spans="1:34" x14ac:dyDescent="0.25">
      <c r="A30">
        <v>0.32</v>
      </c>
      <c r="D30">
        <v>25</v>
      </c>
      <c r="G30">
        <v>2</v>
      </c>
      <c r="J30">
        <v>82.02</v>
      </c>
      <c r="M30">
        <v>0.125</v>
      </c>
      <c r="N30">
        <v>2.97</v>
      </c>
      <c r="T30" s="102">
        <v>12.5</v>
      </c>
      <c r="U30" s="103"/>
      <c r="V30" s="103"/>
      <c r="W30" s="102">
        <v>77.805719999999994</v>
      </c>
    </row>
    <row r="31" spans="1:34" x14ac:dyDescent="0.25">
      <c r="A31">
        <v>0.28000000000000003</v>
      </c>
      <c r="D31">
        <v>20</v>
      </c>
      <c r="G31">
        <v>1.18</v>
      </c>
      <c r="J31">
        <v>64.66</v>
      </c>
      <c r="M31">
        <v>6.3E-2</v>
      </c>
      <c r="N31">
        <v>2.2799999999999998</v>
      </c>
      <c r="T31" s="102">
        <v>9.5</v>
      </c>
      <c r="U31" s="103"/>
      <c r="V31" s="103"/>
      <c r="W31" s="102">
        <v>76.500460000000004</v>
      </c>
    </row>
    <row r="32" spans="1:34" x14ac:dyDescent="0.25">
      <c r="A32">
        <v>0.22</v>
      </c>
      <c r="D32">
        <v>15</v>
      </c>
      <c r="G32">
        <v>0.6</v>
      </c>
      <c r="J32">
        <v>44.76</v>
      </c>
      <c r="M32">
        <v>0.01</v>
      </c>
      <c r="N32">
        <v>1.54</v>
      </c>
      <c r="T32" s="102">
        <v>4.75</v>
      </c>
      <c r="U32" s="103"/>
      <c r="V32" s="103"/>
      <c r="W32" s="102">
        <v>70.110650000000007</v>
      </c>
    </row>
    <row r="33" spans="1:23" x14ac:dyDescent="0.25">
      <c r="A33">
        <v>0.15</v>
      </c>
      <c r="D33">
        <v>10</v>
      </c>
      <c r="G33">
        <v>0.42499999999999999</v>
      </c>
      <c r="J33">
        <v>23.42</v>
      </c>
      <c r="T33" s="102">
        <v>2</v>
      </c>
      <c r="U33" s="103"/>
      <c r="V33" s="103"/>
      <c r="W33" s="102">
        <v>64.580640000000002</v>
      </c>
    </row>
    <row r="34" spans="1:23" x14ac:dyDescent="0.25">
      <c r="A34">
        <v>0.08</v>
      </c>
      <c r="D34">
        <v>5</v>
      </c>
      <c r="G34">
        <v>0.3</v>
      </c>
      <c r="J34">
        <v>7.96</v>
      </c>
      <c r="T34" s="102">
        <v>0.85</v>
      </c>
      <c r="U34" s="103"/>
      <c r="V34" s="103"/>
      <c r="W34" s="102">
        <v>60.39987</v>
      </c>
    </row>
    <row r="35" spans="1:23" x14ac:dyDescent="0.25">
      <c r="A35">
        <v>4.4999999999999998E-2</v>
      </c>
      <c r="D35">
        <v>0</v>
      </c>
      <c r="G35">
        <v>0.15</v>
      </c>
      <c r="J35">
        <v>2.11</v>
      </c>
      <c r="T35" s="102">
        <v>0.42499999999999999</v>
      </c>
      <c r="U35" s="103"/>
      <c r="V35" s="103"/>
      <c r="W35" s="102">
        <v>56.573230000000002</v>
      </c>
    </row>
    <row r="36" spans="1:23" x14ac:dyDescent="0.25">
      <c r="G36">
        <v>7.4999999999999997E-2</v>
      </c>
      <c r="J36">
        <v>0</v>
      </c>
      <c r="T36" s="102">
        <v>0.25</v>
      </c>
      <c r="U36" s="103"/>
      <c r="V36" s="103"/>
      <c r="W36" s="102">
        <v>50.238129999999998</v>
      </c>
    </row>
    <row r="37" spans="1:23" x14ac:dyDescent="0.25">
      <c r="A37" t="s">
        <v>58</v>
      </c>
      <c r="T37" s="102">
        <v>0.15</v>
      </c>
      <c r="U37" s="103"/>
      <c r="V37" s="103"/>
      <c r="W37" s="102">
        <v>42.348770000000002</v>
      </c>
    </row>
    <row r="38" spans="1:23" x14ac:dyDescent="0.25">
      <c r="A38" t="s">
        <v>34</v>
      </c>
      <c r="D38" t="s">
        <v>62</v>
      </c>
      <c r="G38" t="s">
        <v>38</v>
      </c>
      <c r="T38" s="102">
        <v>7.4999999999999997E-2</v>
      </c>
      <c r="U38" s="103"/>
      <c r="V38" s="103"/>
      <c r="W38" s="102">
        <v>32.895299999999999</v>
      </c>
    </row>
    <row r="39" spans="1:23" x14ac:dyDescent="0.25">
      <c r="A39">
        <v>5</v>
      </c>
      <c r="D39">
        <v>100</v>
      </c>
      <c r="G39" t="s">
        <v>34</v>
      </c>
      <c r="J39" t="s">
        <v>62</v>
      </c>
      <c r="T39" s="102">
        <v>3.0700000000000002E-2</v>
      </c>
      <c r="U39" s="103"/>
      <c r="V39" s="103"/>
      <c r="W39" s="102">
        <v>25.460619999999999</v>
      </c>
    </row>
    <row r="40" spans="1:23" x14ac:dyDescent="0.25">
      <c r="A40">
        <v>0.85</v>
      </c>
      <c r="D40">
        <v>80</v>
      </c>
      <c r="G40">
        <v>1.18</v>
      </c>
      <c r="J40">
        <v>100</v>
      </c>
      <c r="T40" s="102">
        <v>1.9900000000000001E-2</v>
      </c>
      <c r="U40" s="103"/>
      <c r="V40" s="103"/>
      <c r="W40" s="102">
        <v>22.022379999999998</v>
      </c>
    </row>
    <row r="41" spans="1:23" x14ac:dyDescent="0.25">
      <c r="A41">
        <v>0.3</v>
      </c>
      <c r="D41">
        <v>60</v>
      </c>
      <c r="G41">
        <v>0.6</v>
      </c>
      <c r="J41">
        <v>98.44</v>
      </c>
      <c r="T41" s="102">
        <v>1.18E-2</v>
      </c>
      <c r="U41" s="103"/>
      <c r="V41" s="103"/>
      <c r="W41" s="102">
        <v>18.27158</v>
      </c>
    </row>
    <row r="42" spans="1:23" x14ac:dyDescent="0.25">
      <c r="A42">
        <v>0.12</v>
      </c>
      <c r="D42">
        <v>40</v>
      </c>
      <c r="G42">
        <v>0.42499999999999999</v>
      </c>
      <c r="J42">
        <v>91.55</v>
      </c>
      <c r="T42" s="102">
        <v>8.5000000000000006E-3</v>
      </c>
      <c r="U42" s="103"/>
      <c r="V42" s="103"/>
      <c r="W42" s="102">
        <v>16.288989999999998</v>
      </c>
    </row>
    <row r="43" spans="1:23" x14ac:dyDescent="0.25">
      <c r="A43">
        <v>3.9E-2</v>
      </c>
      <c r="D43">
        <v>20</v>
      </c>
      <c r="G43">
        <v>0.3</v>
      </c>
      <c r="J43">
        <v>68.78</v>
      </c>
      <c r="T43" s="102">
        <v>6.1000000000000004E-3</v>
      </c>
      <c r="U43" s="103"/>
      <c r="V43" s="103"/>
      <c r="W43" s="102">
        <v>14.25731</v>
      </c>
    </row>
    <row r="44" spans="1:23" x14ac:dyDescent="0.25">
      <c r="A44">
        <v>1.4E-2</v>
      </c>
      <c r="D44">
        <v>10</v>
      </c>
      <c r="G44">
        <v>0.21199999999999999</v>
      </c>
      <c r="J44">
        <v>25.83</v>
      </c>
      <c r="T44" s="102">
        <v>3.0000000000000001E-3</v>
      </c>
      <c r="U44" s="103"/>
      <c r="V44" s="103"/>
      <c r="W44" s="102">
        <v>11.386100000000001</v>
      </c>
    </row>
    <row r="45" spans="1:23" x14ac:dyDescent="0.25">
      <c r="A45">
        <v>2.5000000000000001E-3</v>
      </c>
      <c r="D45">
        <v>5</v>
      </c>
      <c r="G45">
        <v>0.15</v>
      </c>
      <c r="J45">
        <v>7.89</v>
      </c>
      <c r="T45" s="102">
        <v>1.2999999999999999E-3</v>
      </c>
      <c r="U45" s="103"/>
      <c r="V45" s="103"/>
      <c r="W45" s="102">
        <v>8.4167170000000002</v>
      </c>
    </row>
    <row r="46" spans="1:23" x14ac:dyDescent="0.25">
      <c r="A46">
        <v>1E-3</v>
      </c>
      <c r="D46">
        <v>0</v>
      </c>
      <c r="G46">
        <v>7.4999999999999997E-2</v>
      </c>
      <c r="J46">
        <v>0.93</v>
      </c>
    </row>
    <row r="47" spans="1:23"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abSelected="1" topLeftCell="A7" zoomScale="80" zoomScaleNormal="80" workbookViewId="0">
      <selection activeCell="Q19" sqref="Q19"/>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6"/>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40625" defaultRowHeight="15" x14ac:dyDescent="0.25"/>
  <cols>
    <col min="1" max="1" width="6.85546875" style="95" customWidth="1"/>
    <col min="2" max="2" width="91.28515625" style="77" customWidth="1"/>
    <col min="3" max="16384" width="9.140625" style="93"/>
  </cols>
  <sheetData>
    <row r="1" spans="1:2" s="92" customFormat="1" ht="20.25" customHeight="1" x14ac:dyDescent="0.25">
      <c r="A1" s="95"/>
      <c r="B1" s="76" t="s">
        <v>60</v>
      </c>
    </row>
    <row r="2" spans="1:2" ht="45" x14ac:dyDescent="0.25">
      <c r="A2" s="95">
        <v>1</v>
      </c>
      <c r="B2" s="94" t="s">
        <v>110</v>
      </c>
    </row>
    <row r="3" spans="1:2" ht="30" x14ac:dyDescent="0.25">
      <c r="A3" s="95">
        <f>A2+1</f>
        <v>2</v>
      </c>
      <c r="B3" s="94" t="s">
        <v>78</v>
      </c>
    </row>
    <row r="4" spans="1:2" ht="30" x14ac:dyDescent="0.25">
      <c r="A4" s="95">
        <f t="shared" ref="A4:A27" si="0">A3+1</f>
        <v>3</v>
      </c>
      <c r="B4" s="94" t="s">
        <v>77</v>
      </c>
    </row>
    <row r="5" spans="1:2" ht="45" x14ac:dyDescent="0.25">
      <c r="A5" s="95">
        <f t="shared" si="0"/>
        <v>4</v>
      </c>
      <c r="B5" s="94" t="s">
        <v>111</v>
      </c>
    </row>
    <row r="6" spans="1:2" ht="30" x14ac:dyDescent="0.25">
      <c r="A6" s="95">
        <f t="shared" si="0"/>
        <v>5</v>
      </c>
      <c r="B6" s="94" t="s">
        <v>112</v>
      </c>
    </row>
    <row r="7" spans="1:2" ht="45" x14ac:dyDescent="0.25">
      <c r="A7" s="95">
        <f t="shared" si="0"/>
        <v>6</v>
      </c>
      <c r="B7" s="94" t="s">
        <v>128</v>
      </c>
    </row>
    <row r="8" spans="1:2" ht="30" x14ac:dyDescent="0.25">
      <c r="A8" s="95">
        <f t="shared" si="0"/>
        <v>7</v>
      </c>
      <c r="B8" s="94" t="s">
        <v>90</v>
      </c>
    </row>
    <row r="9" spans="1:2" ht="30" x14ac:dyDescent="0.25">
      <c r="A9" s="95">
        <f t="shared" si="0"/>
        <v>8</v>
      </c>
      <c r="B9" s="94" t="s">
        <v>121</v>
      </c>
    </row>
    <row r="10" spans="1:2" x14ac:dyDescent="0.25">
      <c r="A10" s="95">
        <f t="shared" si="0"/>
        <v>9</v>
      </c>
      <c r="B10" s="94" t="s">
        <v>116</v>
      </c>
    </row>
    <row r="11" spans="1:2" x14ac:dyDescent="0.25">
      <c r="A11" s="95">
        <f t="shared" si="0"/>
        <v>10</v>
      </c>
      <c r="B11" s="94" t="s">
        <v>127</v>
      </c>
    </row>
    <row r="12" spans="1:2" ht="45" x14ac:dyDescent="0.25">
      <c r="A12" s="95">
        <f t="shared" si="0"/>
        <v>11</v>
      </c>
      <c r="B12" s="94" t="s">
        <v>122</v>
      </c>
    </row>
    <row r="13" spans="1:2" ht="30" x14ac:dyDescent="0.25">
      <c r="A13" s="95">
        <f t="shared" si="0"/>
        <v>12</v>
      </c>
      <c r="B13" s="94" t="s">
        <v>113</v>
      </c>
    </row>
    <row r="14" spans="1:2" ht="30" x14ac:dyDescent="0.25">
      <c r="A14" s="95">
        <f t="shared" si="0"/>
        <v>13</v>
      </c>
      <c r="B14" s="94" t="s">
        <v>117</v>
      </c>
    </row>
    <row r="15" spans="1:2" ht="30" x14ac:dyDescent="0.25">
      <c r="A15" s="95">
        <f t="shared" si="0"/>
        <v>14</v>
      </c>
      <c r="B15" s="94" t="s">
        <v>123</v>
      </c>
    </row>
    <row r="16" spans="1:2" x14ac:dyDescent="0.25">
      <c r="A16" s="95">
        <f t="shared" si="0"/>
        <v>15</v>
      </c>
      <c r="B16" s="94" t="s">
        <v>124</v>
      </c>
    </row>
    <row r="17" spans="1:2" ht="36.75" customHeight="1" x14ac:dyDescent="0.25">
      <c r="A17" s="95">
        <f t="shared" si="0"/>
        <v>16</v>
      </c>
      <c r="B17" s="94" t="s">
        <v>93</v>
      </c>
    </row>
    <row r="18" spans="1:2" ht="33" customHeight="1" x14ac:dyDescent="0.25">
      <c r="A18" s="95">
        <f t="shared" si="0"/>
        <v>17</v>
      </c>
      <c r="B18" s="94" t="s">
        <v>125</v>
      </c>
    </row>
    <row r="19" spans="1:2" ht="30" x14ac:dyDescent="0.25">
      <c r="A19" s="95">
        <f t="shared" si="0"/>
        <v>18</v>
      </c>
      <c r="B19" s="94" t="s">
        <v>118</v>
      </c>
    </row>
    <row r="20" spans="1:2" ht="45" x14ac:dyDescent="0.25">
      <c r="A20" s="95">
        <f t="shared" si="0"/>
        <v>19</v>
      </c>
      <c r="B20" s="94" t="s">
        <v>114</v>
      </c>
    </row>
    <row r="21" spans="1:2" x14ac:dyDescent="0.25">
      <c r="A21" s="95">
        <f>A20+1</f>
        <v>20</v>
      </c>
      <c r="B21" s="77" t="s">
        <v>141</v>
      </c>
    </row>
    <row r="22" spans="1:2" ht="30" x14ac:dyDescent="0.25">
      <c r="A22" s="95">
        <f t="shared" si="0"/>
        <v>21</v>
      </c>
      <c r="B22" s="94" t="s">
        <v>119</v>
      </c>
    </row>
    <row r="23" spans="1:2" x14ac:dyDescent="0.25">
      <c r="A23" s="95">
        <f t="shared" si="0"/>
        <v>22</v>
      </c>
      <c r="B23" s="94" t="s">
        <v>120</v>
      </c>
    </row>
    <row r="24" spans="1:2" ht="30" customHeight="1" x14ac:dyDescent="0.25">
      <c r="A24" s="95">
        <f t="shared" si="0"/>
        <v>23</v>
      </c>
      <c r="B24" s="94" t="s">
        <v>138</v>
      </c>
    </row>
    <row r="25" spans="1:2" ht="45" x14ac:dyDescent="0.25">
      <c r="A25" s="95">
        <f t="shared" si="0"/>
        <v>24</v>
      </c>
      <c r="B25" s="94" t="s">
        <v>76</v>
      </c>
    </row>
    <row r="26" spans="1:2" x14ac:dyDescent="0.25">
      <c r="A26" s="95">
        <f t="shared" si="0"/>
        <v>25</v>
      </c>
      <c r="B26" s="94" t="s">
        <v>115</v>
      </c>
    </row>
    <row r="27" spans="1:2" ht="30" x14ac:dyDescent="0.25">
      <c r="A27" s="95">
        <f t="shared" si="0"/>
        <v>26</v>
      </c>
      <c r="B27" s="94" t="s">
        <v>126</v>
      </c>
    </row>
    <row r="28" spans="1:2" x14ac:dyDescent="0.25">
      <c r="B28" s="93"/>
    </row>
    <row r="29" spans="1:2" x14ac:dyDescent="0.25">
      <c r="B29" s="94"/>
    </row>
    <row r="30" spans="1:2" x14ac:dyDescent="0.25">
      <c r="B30" s="93"/>
    </row>
    <row r="31" spans="1:2" x14ac:dyDescent="0.25">
      <c r="B31" s="93"/>
    </row>
    <row r="32" spans="1:2" x14ac:dyDescent="0.25">
      <c r="B32" s="93"/>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20</v>
      </c>
    </row>
    <row r="6" spans="1:9" x14ac:dyDescent="0.25">
      <c r="D6" s="24"/>
    </row>
    <row r="7" spans="1:9" ht="18.75" x14ac:dyDescent="0.3">
      <c r="A7" s="113" t="str">
        <f>Input!K2</f>
        <v xml:space="preserve">Poorly sorted gravelly sand low in fines </v>
      </c>
      <c r="B7" s="113"/>
      <c r="C7" s="113"/>
      <c r="D7" s="113"/>
      <c r="E7" s="113"/>
      <c r="F7" s="113"/>
      <c r="G7" s="113"/>
      <c r="H7" s="113"/>
      <c r="I7" s="113"/>
    </row>
    <row r="20" spans="1:10" ht="48.75" x14ac:dyDescent="0.25">
      <c r="A20" s="25" t="str">
        <f>Input!B7</f>
        <v>Sieve opening (ps)              di (mm)</v>
      </c>
      <c r="B20" s="25" t="str">
        <f>Input!C7</f>
        <v>Mass of retained (mr) 
(g)</v>
      </c>
      <c r="C20" s="25" t="str">
        <f>Input!D7</f>
        <v>mass fraction (mf)</v>
      </c>
      <c r="D20" s="26" t="str">
        <f>Input!E7</f>
        <v>Percent Passing (pp)</v>
      </c>
      <c r="E20" s="24"/>
      <c r="F20" s="111" t="str">
        <f>Input!K8</f>
        <v>Effective Grain Diameters (mm)</v>
      </c>
      <c r="G20" s="112"/>
      <c r="H20" s="111" t="str">
        <f>Input!M8</f>
        <v>Other Useful Parameters</v>
      </c>
      <c r="I20" s="112"/>
    </row>
    <row r="21" spans="1:10" s="22" customFormat="1" x14ac:dyDescent="0.25">
      <c r="A21" s="27">
        <f>IF(ISBLANK(Input!B8)," ",Input!B8)</f>
        <v>10</v>
      </c>
      <c r="B21" s="27">
        <f>IF(ISBLANK(Input!C8)," ",Input!C8)</f>
        <v>14.769999999999996</v>
      </c>
      <c r="C21" s="27">
        <f>IF(ISBLANK(Input!D8)," ",Input!D8)</f>
        <v>0.14769999999999997</v>
      </c>
      <c r="D21" s="28">
        <f>IF(ISBLANK(Input!E8)," ",Input!E8)</f>
        <v>85.23</v>
      </c>
      <c r="E21" s="48"/>
      <c r="F21" s="29" t="str">
        <f>Input!K9</f>
        <v>d10</v>
      </c>
      <c r="G21" s="51">
        <f>Input!L9</f>
        <v>0.34125998225377108</v>
      </c>
      <c r="H21" s="30" t="s">
        <v>6</v>
      </c>
      <c r="I21" s="31">
        <f>Input!N9</f>
        <v>5.5254159389792541</v>
      </c>
      <c r="J21"/>
    </row>
    <row r="22" spans="1:10" x14ac:dyDescent="0.25">
      <c r="A22" s="32">
        <f>IF(ISBLANK(Input!B9)," ",Input!B9)</f>
        <v>4.75</v>
      </c>
      <c r="B22" s="32">
        <f>IF(ISBLANK(Input!C9)," ",Input!C9)</f>
        <v>5.6600000000000108</v>
      </c>
      <c r="C22" s="32">
        <f>IF(ISBLANK(Input!D9)," ",Input!D9)</f>
        <v>5.6600000000000109E-2</v>
      </c>
      <c r="D22" s="33">
        <f>IF(ISBLANK(Input!E9)," ",Input!E9)</f>
        <v>79.569999999999993</v>
      </c>
      <c r="E22" s="23"/>
      <c r="F22" s="34" t="str">
        <f>Input!K10</f>
        <v>d17</v>
      </c>
      <c r="G22" s="52">
        <f>Input!L10</f>
        <v>0.41889973380656609</v>
      </c>
      <c r="H22" s="35" t="s">
        <v>5</v>
      </c>
      <c r="I22" s="36">
        <f>Input!N10</f>
        <v>0.34607789450250426</v>
      </c>
    </row>
    <row r="23" spans="1:10" x14ac:dyDescent="0.25">
      <c r="A23" s="32">
        <f>IF(ISBLANK(Input!B10)," ",Input!B10)</f>
        <v>2.36</v>
      </c>
      <c r="B23" s="32">
        <f>IF(ISBLANK(Input!C10)," ",Input!C10)</f>
        <v>12.839999999999991</v>
      </c>
      <c r="C23" s="32">
        <f>IF(ISBLANK(Input!D10)," ",Input!D10)</f>
        <v>0.1283999999999999</v>
      </c>
      <c r="D23" s="33">
        <f>IF(ISBLANK(Input!E10)," ",Input!E10)</f>
        <v>66.73</v>
      </c>
      <c r="E23" s="23"/>
      <c r="F23" s="34" t="str">
        <f>Input!K11</f>
        <v>d20</v>
      </c>
      <c r="G23" s="52">
        <f>Input!L11</f>
        <v>0.45748106060606059</v>
      </c>
      <c r="H23" s="35" t="s">
        <v>70</v>
      </c>
      <c r="I23" s="36">
        <f>Input!N11</f>
        <v>980</v>
      </c>
    </row>
    <row r="24" spans="1:10" x14ac:dyDescent="0.25">
      <c r="A24" s="32">
        <f>IF(ISBLANK(Input!B11)," ",Input!B11)</f>
        <v>1.18</v>
      </c>
      <c r="B24" s="32">
        <f>IF(ISBLANK(Input!C11)," ",Input!C11)</f>
        <v>16.740000000000002</v>
      </c>
      <c r="C24" s="32">
        <f>IF(ISBLANK(Input!D11)," ",Input!D11)</f>
        <v>0.16740000000000002</v>
      </c>
      <c r="D24" s="33">
        <f>IF(ISBLANK(Input!E11)," ",Input!E11)</f>
        <v>49.99</v>
      </c>
      <c r="E24" s="23"/>
      <c r="F24" s="34" t="str">
        <f>Input!K12</f>
        <v>d50</v>
      </c>
      <c r="G24" s="52">
        <f>Input!L12</f>
        <v>1.1807048984468338</v>
      </c>
      <c r="H24" s="35" t="s">
        <v>71</v>
      </c>
      <c r="I24" s="37">
        <f>Input!N12</f>
        <v>0.99813600000000002</v>
      </c>
    </row>
    <row r="25" spans="1:10" x14ac:dyDescent="0.25">
      <c r="A25" s="32">
        <f>IF(ISBLANK(Input!B12)," ",Input!B12)</f>
        <v>0.6</v>
      </c>
      <c r="B25" s="32">
        <f>IF(ISBLANK(Input!C12)," ",Input!C12)</f>
        <v>19.240000000000002</v>
      </c>
      <c r="C25" s="32">
        <f>IF(ISBLANK(Input!D12)," ",Input!D12)</f>
        <v>0.19240000000000002</v>
      </c>
      <c r="D25" s="33">
        <f>IF(ISBLANK(Input!E12)," ",Input!E12)</f>
        <v>30.75</v>
      </c>
      <c r="E25" s="23"/>
      <c r="F25" s="34" t="str">
        <f>Input!K13</f>
        <v>d60</v>
      </c>
      <c r="G25" s="52">
        <f>Input!L13</f>
        <v>1.8856033452807641</v>
      </c>
      <c r="H25" s="35" t="s">
        <v>72</v>
      </c>
      <c r="I25" s="37">
        <f>Input!N13</f>
        <v>9.8479999999999991E-3</v>
      </c>
    </row>
    <row r="26" spans="1:10" x14ac:dyDescent="0.25">
      <c r="A26" s="32">
        <f>IF(ISBLANK(Input!B13)," ",Input!B13)</f>
        <v>0.42499999999999999</v>
      </c>
      <c r="B26" s="32">
        <f>IF(ISBLANK(Input!C13)," ",Input!C13)</f>
        <v>13.200000000000001</v>
      </c>
      <c r="C26" s="32">
        <f>IF(ISBLANK(Input!D13)," ",Input!D13)</f>
        <v>0.13200000000000001</v>
      </c>
      <c r="D26" s="33">
        <f>IF(ISBLANK(Input!E13)," ",Input!E13)</f>
        <v>17.55</v>
      </c>
      <c r="E26" s="23"/>
      <c r="F26" s="34" t="str">
        <f>Input!K15</f>
        <v>de (Kruger)</v>
      </c>
      <c r="G26" s="52">
        <f>Input!L15</f>
        <v>0.752819519778677</v>
      </c>
      <c r="H26" s="35" t="s">
        <v>73</v>
      </c>
      <c r="I26" s="75">
        <f>Input!N14</f>
        <v>99327.099918765234</v>
      </c>
    </row>
    <row r="27" spans="1:10" x14ac:dyDescent="0.25">
      <c r="A27" s="32">
        <f>IF(ISBLANK(Input!B14)," ",Input!B14)</f>
        <v>0.3</v>
      </c>
      <c r="B27" s="32">
        <f>IF(ISBLANK(Input!C14)," ",Input!C14)</f>
        <v>11.27</v>
      </c>
      <c r="C27" s="32">
        <f>IF(ISBLANK(Input!D14)," ",Input!D14)</f>
        <v>0.11269999999999999</v>
      </c>
      <c r="D27" s="33">
        <f>IF(ISBLANK(Input!E14)," ",Input!E14)</f>
        <v>6.28</v>
      </c>
      <c r="E27" s="23"/>
      <c r="F27" s="34" t="str">
        <f>Input!K16</f>
        <v>de (Kozeny)</v>
      </c>
      <c r="G27" s="52">
        <f>Input!L16</f>
        <v>0.69469539231842514</v>
      </c>
      <c r="H27" s="35" t="s">
        <v>59</v>
      </c>
      <c r="I27" s="38">
        <f>Input!N15</f>
        <v>1.0530200000000001</v>
      </c>
    </row>
    <row r="28" spans="1:10" x14ac:dyDescent="0.25">
      <c r="A28" s="32">
        <f>IF(ISBLANK(Input!B15)," ",Input!B15)</f>
        <v>0.15</v>
      </c>
      <c r="B28" s="32">
        <f>IF(ISBLANK(Input!C15)," ",Input!C15)</f>
        <v>3.4400000000000008</v>
      </c>
      <c r="C28" s="32">
        <f>IF(ISBLANK(Input!D15)," ",Input!D15)</f>
        <v>3.4400000000000007E-2</v>
      </c>
      <c r="D28" s="33">
        <f>IF(ISBLANK(Input!E15)," ",Input!E15)</f>
        <v>2.84</v>
      </c>
      <c r="E28" s="23"/>
      <c r="F28" s="34" t="str">
        <f>Input!K17</f>
        <v>de (Zunker)</v>
      </c>
      <c r="G28" s="52">
        <f>Input!L17</f>
        <v>0.71356612222984062</v>
      </c>
      <c r="H28" s="39" t="s">
        <v>91</v>
      </c>
      <c r="I28" s="52">
        <f>Input!L14</f>
        <v>0.99363376138105441</v>
      </c>
    </row>
    <row r="29" spans="1:10" x14ac:dyDescent="0.25">
      <c r="A29" s="32">
        <f>IF(ISBLANK(Input!B16)," ",Input!B16)</f>
        <v>7.4999999999999997E-2</v>
      </c>
      <c r="B29" s="32">
        <f>IF(ISBLANK(Input!C16)," ",Input!C16)</f>
        <v>2.84</v>
      </c>
      <c r="C29" s="32">
        <f>IF(ISBLANK(Input!D16)," ",Input!D16)</f>
        <v>2.8399999999999998E-2</v>
      </c>
      <c r="D29" s="33">
        <f>IF(ISBLANK(Input!E16)," ",Input!E16)</f>
        <v>0</v>
      </c>
      <c r="E29" s="23"/>
      <c r="F29" s="34" t="str">
        <f>Input!K18</f>
        <v>de (Zamarin)</v>
      </c>
      <c r="G29" s="52">
        <f>Input!L18</f>
        <v>0.73320717920835143</v>
      </c>
      <c r="H29" s="74" t="s">
        <v>92</v>
      </c>
      <c r="I29" s="52">
        <f>Input!N21</f>
        <v>1.9455243084559206</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0.1313987532055054</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6" t="str">
        <f>Input!$L$22</f>
        <v>mm</v>
      </c>
      <c r="G31" s="117"/>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8" t="str">
        <f>Input!L23</f>
        <v>&gt;64</v>
      </c>
      <c r="G32" s="119"/>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20" t="str">
        <f>Input!L24</f>
        <v>16 - 64</v>
      </c>
      <c r="G33" s="121"/>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20" t="str">
        <f>Input!L25</f>
        <v>8 - 16</v>
      </c>
      <c r="G34" s="121"/>
      <c r="H34" s="46" t="str">
        <f>Input!M25</f>
        <v>medium gravel</v>
      </c>
      <c r="I34" s="56">
        <f>IF(ISBLANK(Input!N25)," ",Input!N25)</f>
        <v>14.769999999999998</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20" t="str">
        <f>Input!L26</f>
        <v>2  - 8</v>
      </c>
      <c r="G35" s="121"/>
      <c r="H35" s="46" t="str">
        <f>Input!M26</f>
        <v>fine gravel</v>
      </c>
      <c r="I35" s="56">
        <f>IF(ISBLANK(Input!N26)," ",Input!N26)</f>
        <v>18.5</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20" t="str">
        <f>Input!L27</f>
        <v>0.5 - 2</v>
      </c>
      <c r="G36" s="121"/>
      <c r="H36" s="46" t="str">
        <f>Input!M27</f>
        <v>coarse sand</v>
      </c>
      <c r="I36" s="56">
        <f>IF(ISBLANK(Input!N27)," ",Input!N27)</f>
        <v>35.980000000000004</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20" t="str">
        <f>Input!L28</f>
        <v>0.25 - 0.5</v>
      </c>
      <c r="G37" s="121"/>
      <c r="H37" s="46" t="str">
        <f>Input!M28</f>
        <v>medium sand</v>
      </c>
      <c r="I37" s="56">
        <f>IF(ISBLANK(Input!N28)," ",Input!N28)</f>
        <v>24.47</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20" t="str">
        <f>Input!L29</f>
        <v>0.063 - 0.25</v>
      </c>
      <c r="G38" s="121"/>
      <c r="H38" s="46" t="str">
        <f>Input!M29</f>
        <v>fine sand</v>
      </c>
      <c r="I38" s="56">
        <f>IF(ISBLANK(Input!N29)," ",Input!N29)</f>
        <v>6.2800000000000011</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20" t="str">
        <f>Input!L30</f>
        <v>0.016 - 0.063</v>
      </c>
      <c r="G39" s="121"/>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20" t="str">
        <f>Input!L31</f>
        <v>0.008 - 0.016</v>
      </c>
      <c r="G40" s="121"/>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20" t="str">
        <f>Input!L32</f>
        <v>0.002 - 0.008</v>
      </c>
      <c r="G41" s="121"/>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4" t="str">
        <f>Input!L33</f>
        <v>&lt;0.002</v>
      </c>
      <c r="G42" s="115"/>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20</v>
      </c>
    </row>
    <row r="8" spans="1:8" ht="18.75" x14ac:dyDescent="0.3">
      <c r="A8" s="113" t="str">
        <f>Input!K2</f>
        <v xml:space="preserve">Poorly sorted gravelly sand low in fines </v>
      </c>
      <c r="B8" s="113"/>
      <c r="C8" s="113"/>
      <c r="D8" s="113"/>
      <c r="E8" s="113"/>
      <c r="F8" s="113"/>
      <c r="G8" s="113"/>
      <c r="H8" s="113"/>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f>IF(ISBLANK(Input!H19)," ",Input!H19)</f>
        <v>0.12914705786665792</v>
      </c>
      <c r="E28" s="61">
        <f>IF(ISBLANK(Input!I19)," ",Input!I19)</f>
        <v>1.2914705786665791E-3</v>
      </c>
      <c r="F28" s="63">
        <f>IF(ISBLANK(Input!J19)," ",Input!J19)</f>
        <v>111.58305799679243</v>
      </c>
      <c r="G28" s="63"/>
      <c r="H28" s="24"/>
      <c r="I28" s="24"/>
    </row>
    <row r="29" spans="3:9" x14ac:dyDescent="0.25">
      <c r="C29" s="60" t="s">
        <v>74</v>
      </c>
      <c r="D29" s="62">
        <f>IF(ISBLANK(Input!H20)," ",Input!H20)</f>
        <v>0.11645837548784416</v>
      </c>
      <c r="E29" s="62">
        <f>IF(ISBLANK(Input!I20)," ",Input!I20)</f>
        <v>1.1645837548784415E-3</v>
      </c>
      <c r="F29" s="64">
        <f>IF(ISBLANK(Input!J20)," ",Input!J20)</f>
        <v>100.62003642149736</v>
      </c>
      <c r="G29" s="64"/>
      <c r="H29" s="24"/>
      <c r="I29" s="24"/>
    </row>
    <row r="30" spans="3:9" x14ac:dyDescent="0.25">
      <c r="C30" s="60" t="s">
        <v>16</v>
      </c>
      <c r="D30" s="62">
        <f>IF(ISBLANK(Input!H21)," ",Input!H21)</f>
        <v>3.5359243159494486E-2</v>
      </c>
      <c r="E30" s="62">
        <f>IF(ISBLANK(Input!I21)," ",Input!I21)</f>
        <v>3.5359243159494485E-4</v>
      </c>
      <c r="F30" s="64">
        <f>IF(ISBLANK(Input!J21)," ",Input!J21)</f>
        <v>30.550386089803233</v>
      </c>
      <c r="G30" s="64"/>
      <c r="H30" s="24"/>
      <c r="I30" s="24"/>
    </row>
    <row r="31" spans="3:9" x14ac:dyDescent="0.25">
      <c r="C31" s="60" t="s">
        <v>17</v>
      </c>
      <c r="D31" s="62">
        <f>IF(ISBLANK(Input!H22)," ",Input!H22)</f>
        <v>6.0217275475824797E-2</v>
      </c>
      <c r="E31" s="62">
        <f>IF(ISBLANK(Input!I22)," ",Input!I22)</f>
        <v>6.0217275475824797E-4</v>
      </c>
      <c r="F31" s="64">
        <f>IF(ISBLANK(Input!J22)," ",Input!J22)</f>
        <v>52.027726011112627</v>
      </c>
      <c r="G31" s="64"/>
      <c r="H31" s="24"/>
      <c r="I31" s="24"/>
    </row>
    <row r="32" spans="3:9" x14ac:dyDescent="0.25">
      <c r="C32" s="60" t="s">
        <v>18</v>
      </c>
      <c r="D32" s="62">
        <f>IF(ISBLANK(Input!H23)," ",Input!H23)</f>
        <v>0.11769147127509381</v>
      </c>
      <c r="E32" s="62">
        <f>IF(ISBLANK(Input!I23)," ",Input!I23)</f>
        <v>1.1769147127509382E-3</v>
      </c>
      <c r="F32" s="64">
        <f>IF(ISBLANK(Input!J23)," ",Input!J23)</f>
        <v>101.68543118168105</v>
      </c>
      <c r="G32" s="64"/>
      <c r="H32" s="24"/>
      <c r="I32" s="24"/>
    </row>
    <row r="33" spans="1:9" x14ac:dyDescent="0.25">
      <c r="C33" s="60" t="s">
        <v>19</v>
      </c>
      <c r="D33" s="62">
        <f>IF(ISBLANK(Input!H24)," ",Input!H24)</f>
        <v>6.6715286294809925E-2</v>
      </c>
      <c r="E33" s="62">
        <f>IF(ISBLANK(Input!I24)," ",Input!I24)</f>
        <v>6.6715286294809922E-4</v>
      </c>
      <c r="F33" s="64">
        <f>IF(ISBLANK(Input!J24)," ",Input!J24)</f>
        <v>57.642007358715773</v>
      </c>
      <c r="G33" s="64"/>
      <c r="H33" s="24"/>
      <c r="I33" s="24"/>
    </row>
    <row r="34" spans="1:9" x14ac:dyDescent="0.25">
      <c r="A34" s="23"/>
      <c r="B34" s="23"/>
      <c r="C34" s="60" t="s">
        <v>20</v>
      </c>
      <c r="D34" s="62">
        <f>IF(ISBLANK(Input!H25)," ",Input!H25)</f>
        <v>0.19818034383596242</v>
      </c>
      <c r="E34" s="62">
        <f>IF(ISBLANK(Input!I25)," ",Input!I25)</f>
        <v>1.9818034383596241E-3</v>
      </c>
      <c r="F34" s="64">
        <f>IF(ISBLANK(Input!J25)," ",Input!J25)</f>
        <v>171.22781707427151</v>
      </c>
      <c r="G34" s="64"/>
      <c r="H34" s="24"/>
      <c r="I34" s="24"/>
    </row>
    <row r="35" spans="1:9" x14ac:dyDescent="0.25">
      <c r="C35" s="60" t="s">
        <v>21</v>
      </c>
      <c r="D35" s="62">
        <f>IF(ISBLANK(Input!H26)," ",Input!H26)</f>
        <v>0.38565967135004153</v>
      </c>
      <c r="E35" s="62">
        <f>IF(ISBLANK(Input!I26)," ",Input!I26)</f>
        <v>3.8565967135004153E-3</v>
      </c>
      <c r="F35" s="64">
        <f>IF(ISBLANK(Input!J26)," ",Input!J26)</f>
        <v>333.20995604643588</v>
      </c>
      <c r="G35" s="64"/>
      <c r="H35" s="24"/>
      <c r="I35" s="24"/>
    </row>
    <row r="36" spans="1:9" x14ac:dyDescent="0.25">
      <c r="C36" s="60" t="s">
        <v>22</v>
      </c>
      <c r="D36" s="62">
        <f>IF(ISBLANK(Input!H27)," ",Input!H27)</f>
        <v>0.21956523754829629</v>
      </c>
      <c r="E36" s="62">
        <f>IF(ISBLANK(Input!I27)," ",Input!I27)</f>
        <v>2.1956523754829631E-3</v>
      </c>
      <c r="F36" s="64">
        <f>IF(ISBLANK(Input!J27)," ",Input!J27)</f>
        <v>189.704365241728</v>
      </c>
      <c r="G36" s="64"/>
    </row>
    <row r="37" spans="1:9" x14ac:dyDescent="0.25">
      <c r="C37" s="60" t="s">
        <v>23</v>
      </c>
      <c r="D37" s="62">
        <f>IF(ISBLANK(Input!H28)," ",Input!H28)</f>
        <v>0.25580920062432494</v>
      </c>
      <c r="E37" s="62">
        <f>IF(ISBLANK(Input!I28)," ",Input!I28)</f>
        <v>2.5580920062432495E-3</v>
      </c>
      <c r="F37" s="64">
        <f>IF(ISBLANK(Input!J28)," ",Input!J28)</f>
        <v>221.01914933941677</v>
      </c>
      <c r="G37" s="64"/>
    </row>
    <row r="38" spans="1:9" x14ac:dyDescent="0.25">
      <c r="C38" s="60" t="s">
        <v>13</v>
      </c>
      <c r="D38" s="62">
        <f>IF(ISBLANK(Input!H29)," ",Input!H29)</f>
        <v>7.8916382146154818E-2</v>
      </c>
      <c r="E38" s="62">
        <f>IF(ISBLANK(Input!I29)," ",Input!I29)</f>
        <v>7.8916382146154815E-4</v>
      </c>
      <c r="F38" s="64">
        <f>IF(ISBLANK(Input!J29)," ",Input!J29)</f>
        <v>68.183754174277766</v>
      </c>
      <c r="G38" s="64"/>
    </row>
    <row r="39" spans="1:9" x14ac:dyDescent="0.25">
      <c r="C39" s="60" t="s">
        <v>24</v>
      </c>
      <c r="D39" s="62">
        <f>IF(ISBLANK(Input!H30)," ",Input!H30)</f>
        <v>4.5074828036337937E-2</v>
      </c>
      <c r="E39" s="62">
        <f>IF(ISBLANK(Input!I30)," ",Input!I30)</f>
        <v>4.5074828036337938E-4</v>
      </c>
      <c r="F39" s="64">
        <f>IF(ISBLANK(Input!J30)," ",Input!J30)</f>
        <v>38.944651423395982</v>
      </c>
      <c r="G39" s="64"/>
    </row>
    <row r="40" spans="1:9" x14ac:dyDescent="0.25">
      <c r="C40" s="60" t="s">
        <v>25</v>
      </c>
      <c r="D40" s="62">
        <f>IF(ISBLANK(Input!H31)," ",Input!H31)</f>
        <v>3.4939231026978691E-2</v>
      </c>
      <c r="E40" s="62">
        <f>IF(ISBLANK(Input!I31)," ",Input!I31)</f>
        <v>3.4939231026978693E-4</v>
      </c>
      <c r="F40" s="64">
        <f>IF(ISBLANK(Input!J31)," ",Input!J31)</f>
        <v>30.187495607309593</v>
      </c>
      <c r="G40" s="64"/>
    </row>
    <row r="41" spans="1:9" x14ac:dyDescent="0.25">
      <c r="C41" s="60" t="s">
        <v>79</v>
      </c>
      <c r="D41" s="62">
        <f>IF(ISBLANK(Input!H32)," ",Input!H32)</f>
        <v>7.5932262214308349E-2</v>
      </c>
      <c r="E41" s="62">
        <f>IF(ISBLANK(Input!I32)," ",Input!I32)</f>
        <v>7.5932262214308346E-4</v>
      </c>
      <c r="F41" s="64">
        <f>IF(ISBLANK(Input!J32)," ",Input!J32)</f>
        <v>65.605474553162409</v>
      </c>
      <c r="G41" s="64"/>
    </row>
    <row r="42" spans="1:9" x14ac:dyDescent="0.25">
      <c r="C42" s="60" t="s">
        <v>80</v>
      </c>
      <c r="D42" s="62">
        <f>IF(ISBLANK(Input!H33)," ",Input!H33)</f>
        <v>5.751200535067242E-2</v>
      </c>
      <c r="E42" s="62">
        <f>IF(ISBLANK(Input!I33)," ",Input!I33)</f>
        <v>5.7512005350672415E-4</v>
      </c>
      <c r="F42" s="64">
        <f>IF(ISBLANK(Input!J33)," ",Input!J33)</f>
        <v>49.690372622980966</v>
      </c>
      <c r="G42" s="64"/>
    </row>
    <row r="43" spans="1:9" ht="15.75" thickBot="1" x14ac:dyDescent="0.3">
      <c r="C43" s="60" t="s">
        <v>139</v>
      </c>
      <c r="D43" s="62">
        <f>IF(ISBLANK(Input!H34)," ",Input!H34)</f>
        <v>0.21739408194829984</v>
      </c>
      <c r="E43" s="62">
        <f>IF(ISBLANK(Input!I34)," ",Input!I34)</f>
        <v>2.1739408194829985E-3</v>
      </c>
      <c r="F43" s="64">
        <f>IF(ISBLANK(Input!J34)," ",Input!J34)</f>
        <v>187</v>
      </c>
      <c r="G43" s="98"/>
    </row>
    <row r="44" spans="1:9" ht="15.75" thickBot="1" x14ac:dyDescent="0.3">
      <c r="C44" s="80" t="s">
        <v>102</v>
      </c>
      <c r="D44" s="81">
        <f>IF(ISBLANK(Input!H35)," ",Input!H35)</f>
        <v>9.5015953410254636E-2</v>
      </c>
      <c r="E44" s="81">
        <f>IF(ISBLANK(Input!I35)," ",Input!I35)</f>
        <v>9.5015953410254638E-4</v>
      </c>
      <c r="F44" s="82">
        <f>IF(ISBLANK(Input!J35)," ",Input!J35)</f>
        <v>82.063547161138118</v>
      </c>
    </row>
    <row r="45" spans="1:9" ht="15.75" thickBot="1" x14ac:dyDescent="0.3">
      <c r="C45" s="80" t="s">
        <v>104</v>
      </c>
      <c r="D45" s="81">
        <f>IF(ISBLANK(Input!H36)," ",Input!H36)</f>
        <v>0.13098914952537358</v>
      </c>
      <c r="E45" s="81">
        <f>IF(ISBLANK(Input!I36)," ",Input!I36)</f>
        <v>1.3098914952537359E-3</v>
      </c>
      <c r="F45" s="82">
        <f>IF(ISBLANK(Input!J36)," ",Input!J36)</f>
        <v>113.10558462297853</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2026-06-22T12:26:38Z</dcterms:modified>
</cp:coreProperties>
</file>