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5.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mc:AlternateContent xmlns:mc="http://schemas.openxmlformats.org/markup-compatibility/2006">
    <mc:Choice Requires="x15">
      <x15ac:absPath xmlns:x15ac="http://schemas.microsoft.com/office/spreadsheetml/2010/11/ac" url="https://dtudk-my.sharepoint.com/personal/plbj_dtu_dk/Documents/Work_Projects_Oliver Lund/Programmer/Kornstørrelse - Program/Grainsize K/"/>
    </mc:Choice>
  </mc:AlternateContent>
  <xr:revisionPtr revIDLastSave="3930" documentId="11_6D2AD1D4C1D95F1CFE83DDF53AE1517D3F6D7418" xr6:coauthVersionLast="47" xr6:coauthVersionMax="47" xr10:uidLastSave="{DD3ECF9A-24FE-44C4-B46E-CCB00A60D951}"/>
  <bookViews>
    <workbookView xWindow="-28935" yWindow="-135" windowWidth="29070" windowHeight="17550" tabRatio="703" activeTab="3" xr2:uid="{00000000-000D-0000-FFFF-FFFF00000000}"/>
  </bookViews>
  <sheets>
    <sheet name="Instructions" sheetId="1" r:id="rId1"/>
    <sheet name="Input" sheetId="2" r:id="rId2"/>
    <sheet name="Examples" sheetId="4" r:id="rId3"/>
    <sheet name="Equations" sheetId="5" r:id="rId4"/>
    <sheet name="References" sheetId="6" r:id="rId5"/>
    <sheet name=" Report Grain Size" sheetId="7" r:id="rId6"/>
    <sheet name="Report K" sheetId="8" r:id="rId7"/>
  </sheets>
  <definedNames>
    <definedName name="OLE_LINK2" localSheetId="3">Equations!$B$147</definedName>
    <definedName name="solver_adj" localSheetId="1" hidden="1">Input!#REF!</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0</definedName>
    <definedName name="solver_nwt" localSheetId="1" hidden="1">1</definedName>
    <definedName name="solver_opt" localSheetId="1" hidden="1">Input!$G$27</definedName>
    <definedName name="solver_pre" localSheetId="1" hidden="1">0.000001</definedName>
    <definedName name="solver_rbv" localSheetId="1" hidden="1">1</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3</definedName>
    <definedName name="solver_val" localSheetId="1" hidden="1">130</definedName>
    <definedName name="solver_ver" localSheetId="1"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8" i="2" l="1"/>
  <c r="AD18" i="2" s="1"/>
  <c r="D43" i="8"/>
  <c r="D41" i="8"/>
  <c r="A3" i="6" l="1"/>
  <c r="A4" i="6" s="1"/>
  <c r="A5" i="6" s="1"/>
  <c r="A6" i="6" s="1"/>
  <c r="A7" i="6" s="1"/>
  <c r="A8" i="6" s="1"/>
  <c r="A9" i="6" s="1"/>
  <c r="A10" i="6" s="1"/>
  <c r="A11" i="6" s="1"/>
  <c r="A12" i="6" s="1"/>
  <c r="A13" i="6" s="1"/>
  <c r="A14" i="6" s="1"/>
  <c r="A15" i="6" s="1"/>
  <c r="A16" i="6" s="1"/>
  <c r="A17" i="6" s="1"/>
  <c r="A18" i="6" s="1"/>
  <c r="A19" i="6" s="1"/>
  <c r="A20" i="6" s="1"/>
  <c r="A21" i="6" s="1"/>
  <c r="A22" i="6" s="1"/>
  <c r="A23" i="6" s="1"/>
  <c r="A24" i="6" s="1"/>
  <c r="A25" i="6" s="1"/>
  <c r="A26" i="6" s="1"/>
  <c r="A27" i="6" s="1"/>
  <c r="L19" i="2" l="1"/>
  <c r="A19" i="2" l="1"/>
  <c r="AB4" i="2"/>
  <c r="AD4" i="2" s="1"/>
  <c r="AB5" i="2"/>
  <c r="AI5" i="2" s="1"/>
  <c r="AB6" i="2"/>
  <c r="AD6" i="2" s="1"/>
  <c r="AB7" i="2"/>
  <c r="AI7" i="2" s="1"/>
  <c r="AB8" i="2"/>
  <c r="AB9" i="2"/>
  <c r="AD9" i="2" s="1"/>
  <c r="AB10" i="2"/>
  <c r="AD10" i="2" s="1"/>
  <c r="AB11" i="2"/>
  <c r="AI11" i="2" s="1"/>
  <c r="AB12" i="2"/>
  <c r="AD12" i="2" s="1"/>
  <c r="AB13" i="2"/>
  <c r="AI13" i="2" s="1"/>
  <c r="AB14" i="2"/>
  <c r="AB15" i="2"/>
  <c r="AB16" i="2"/>
  <c r="AB17" i="2"/>
  <c r="AB3" i="2"/>
  <c r="AD11" i="2" l="1"/>
  <c r="AD7" i="2"/>
  <c r="AI3" i="2"/>
  <c r="AI10" i="2"/>
  <c r="AF9" i="2"/>
  <c r="AI6" i="2"/>
  <c r="AD13" i="2"/>
  <c r="AD5" i="2"/>
  <c r="AI14" i="2"/>
  <c r="AD3" i="2"/>
  <c r="AD16" i="2"/>
  <c r="AE9" i="2"/>
  <c r="AF4" i="2"/>
  <c r="AI17" i="2"/>
  <c r="AI15" i="2"/>
  <c r="AI9" i="2"/>
  <c r="AI12" i="2"/>
  <c r="AI8" i="2"/>
  <c r="AD17" i="2"/>
  <c r="AD15" i="2"/>
  <c r="AE4" i="2"/>
  <c r="AI16" i="2"/>
  <c r="AD14" i="2"/>
  <c r="AD8" i="2"/>
  <c r="AD19" i="2" l="1"/>
  <c r="H35" i="2" s="1"/>
  <c r="AD20" i="2"/>
  <c r="H36" i="2" s="1"/>
  <c r="H20" i="2"/>
  <c r="AI4" i="2" s="1"/>
  <c r="D42" i="8" l="1"/>
  <c r="A8" i="2" l="1"/>
  <c r="A9" i="2"/>
  <c r="A10" i="2"/>
  <c r="A11" i="2"/>
  <c r="A12" i="2"/>
  <c r="A13" i="2"/>
  <c r="A14" i="2"/>
  <c r="A15" i="2"/>
  <c r="A16" i="2"/>
  <c r="A17" i="2"/>
  <c r="A18" i="2"/>
  <c r="A20" i="2"/>
  <c r="A21" i="2"/>
  <c r="A22" i="2"/>
  <c r="A23" i="2"/>
  <c r="A24" i="2"/>
  <c r="A25" i="2"/>
  <c r="A26" i="2"/>
  <c r="A27" i="2"/>
  <c r="A28" i="2"/>
  <c r="A29" i="2"/>
  <c r="A30" i="2"/>
  <c r="A31" i="2"/>
  <c r="A32" i="2"/>
  <c r="A33" i="2"/>
  <c r="A34" i="2"/>
  <c r="D30" i="8" l="1"/>
  <c r="D31" i="8"/>
  <c r="D32" i="8"/>
  <c r="D33" i="8"/>
  <c r="D34" i="8"/>
  <c r="D35" i="8"/>
  <c r="D36" i="8"/>
  <c r="D37" i="8"/>
  <c r="D38" i="8"/>
  <c r="D39" i="8"/>
  <c r="D40" i="8"/>
  <c r="N21" i="2" l="1"/>
  <c r="I29" i="7" s="1"/>
  <c r="A108" i="2" l="1"/>
  <c r="A107" i="2"/>
  <c r="A106" i="2"/>
  <c r="A105" i="2"/>
  <c r="A104" i="2"/>
  <c r="A103" i="2"/>
  <c r="A102" i="2"/>
  <c r="A101" i="2"/>
  <c r="A100" i="2"/>
  <c r="A99" i="2"/>
  <c r="A98" i="2"/>
  <c r="A97" i="2"/>
  <c r="A96" i="2"/>
  <c r="A95" i="2"/>
  <c r="A94" i="2"/>
  <c r="A93" i="2"/>
  <c r="A92" i="2"/>
  <c r="A91" i="2"/>
  <c r="A90" i="2"/>
  <c r="A89" i="2"/>
  <c r="A88" i="2"/>
  <c r="A87" i="2"/>
  <c r="A86" i="2"/>
  <c r="A85" i="2"/>
  <c r="A84" i="2"/>
  <c r="A83" i="2"/>
  <c r="A82" i="2"/>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I33" i="2" l="1"/>
  <c r="AJ17" i="2" s="1"/>
  <c r="N18" i="2"/>
  <c r="J33" i="2"/>
  <c r="AK17" i="2" s="1"/>
  <c r="J32" i="2"/>
  <c r="I32" i="2"/>
  <c r="AE16" i="2" l="1"/>
  <c r="E41" i="8"/>
  <c r="AF16" i="2"/>
  <c r="F41" i="8"/>
  <c r="I28" i="7"/>
  <c r="W9" i="2"/>
  <c r="E42" i="8"/>
  <c r="AE17" i="2"/>
  <c r="AJ16" i="2"/>
  <c r="AK16" i="2"/>
  <c r="F42" i="8"/>
  <c r="AF17" i="2"/>
  <c r="A43" i="7"/>
  <c r="D28" i="8" l="1"/>
  <c r="D27" i="8"/>
  <c r="E27" i="8"/>
  <c r="F27" i="8"/>
  <c r="C27" i="8"/>
  <c r="A8" i="8"/>
  <c r="G6" i="8"/>
  <c r="F6" i="8"/>
  <c r="D6" i="8"/>
  <c r="C6" i="8"/>
  <c r="A41" i="7"/>
  <c r="B41" i="7"/>
  <c r="C41" i="7"/>
  <c r="D41" i="7"/>
  <c r="A42" i="7"/>
  <c r="B42" i="7"/>
  <c r="C42" i="7"/>
  <c r="D42" i="7"/>
  <c r="A7" i="7"/>
  <c r="I33" i="7"/>
  <c r="I34" i="7"/>
  <c r="I35" i="7"/>
  <c r="I36" i="7"/>
  <c r="I37" i="7"/>
  <c r="I38" i="7"/>
  <c r="I39" i="7"/>
  <c r="I40" i="7"/>
  <c r="I41" i="7"/>
  <c r="I42" i="7"/>
  <c r="I32" i="7"/>
  <c r="F33" i="7"/>
  <c r="H33" i="7"/>
  <c r="F34" i="7"/>
  <c r="H34" i="7"/>
  <c r="F35" i="7"/>
  <c r="H35" i="7"/>
  <c r="F36" i="7"/>
  <c r="H36" i="7"/>
  <c r="F37" i="7"/>
  <c r="H37" i="7"/>
  <c r="F38" i="7"/>
  <c r="H38" i="7"/>
  <c r="F39" i="7"/>
  <c r="H39" i="7"/>
  <c r="F40" i="7"/>
  <c r="H40" i="7"/>
  <c r="F41" i="7"/>
  <c r="H41" i="7"/>
  <c r="F42" i="7"/>
  <c r="H42" i="7"/>
  <c r="H32" i="7"/>
  <c r="F32" i="7"/>
  <c r="I31" i="7"/>
  <c r="H31" i="7"/>
  <c r="F31" i="7"/>
  <c r="G21" i="7"/>
  <c r="G22" i="7"/>
  <c r="G23" i="7"/>
  <c r="I23" i="7"/>
  <c r="G24" i="7"/>
  <c r="I24" i="7"/>
  <c r="G25" i="7"/>
  <c r="I25" i="7"/>
  <c r="G26" i="7"/>
  <c r="I26" i="7"/>
  <c r="G27" i="7"/>
  <c r="I27" i="7"/>
  <c r="G28" i="7"/>
  <c r="G29" i="7"/>
  <c r="F22" i="7"/>
  <c r="F23" i="7"/>
  <c r="F24" i="7"/>
  <c r="F25" i="7"/>
  <c r="F26" i="7"/>
  <c r="F27" i="7"/>
  <c r="F28" i="7"/>
  <c r="F29" i="7"/>
  <c r="F30" i="7"/>
  <c r="F21" i="7"/>
  <c r="H20" i="7"/>
  <c r="F20" i="7"/>
  <c r="A22" i="7"/>
  <c r="B22" i="7"/>
  <c r="C22" i="7"/>
  <c r="D22" i="7"/>
  <c r="A23" i="7"/>
  <c r="B23" i="7"/>
  <c r="C23" i="7"/>
  <c r="D23" i="7"/>
  <c r="A24" i="7"/>
  <c r="B24" i="7"/>
  <c r="C24" i="7"/>
  <c r="D24" i="7"/>
  <c r="A25" i="7"/>
  <c r="B25" i="7"/>
  <c r="C25" i="7"/>
  <c r="D25" i="7"/>
  <c r="A26" i="7"/>
  <c r="B26" i="7"/>
  <c r="C26" i="7"/>
  <c r="D26" i="7"/>
  <c r="A27" i="7"/>
  <c r="B27" i="7"/>
  <c r="C27" i="7"/>
  <c r="D27" i="7"/>
  <c r="A28" i="7"/>
  <c r="B28" i="7"/>
  <c r="C28" i="7"/>
  <c r="D28" i="7"/>
  <c r="A29" i="7"/>
  <c r="B29" i="7"/>
  <c r="C29" i="7"/>
  <c r="D29" i="7"/>
  <c r="A30" i="7"/>
  <c r="B30" i="7"/>
  <c r="C30" i="7"/>
  <c r="D30" i="7"/>
  <c r="A31" i="7"/>
  <c r="B31" i="7"/>
  <c r="C31" i="7"/>
  <c r="D31" i="7"/>
  <c r="A32" i="7"/>
  <c r="B32" i="7"/>
  <c r="C32" i="7"/>
  <c r="D32" i="7"/>
  <c r="A33" i="7"/>
  <c r="B33" i="7"/>
  <c r="C33" i="7"/>
  <c r="D33" i="7"/>
  <c r="A34" i="7"/>
  <c r="B34" i="7"/>
  <c r="C34" i="7"/>
  <c r="D34" i="7"/>
  <c r="A35" i="7"/>
  <c r="B35" i="7"/>
  <c r="C35" i="7"/>
  <c r="D35" i="7"/>
  <c r="A36" i="7"/>
  <c r="B36" i="7"/>
  <c r="C36" i="7"/>
  <c r="D36" i="7"/>
  <c r="A37" i="7"/>
  <c r="B37" i="7"/>
  <c r="C37" i="7"/>
  <c r="D37" i="7"/>
  <c r="A38" i="7"/>
  <c r="B38" i="7"/>
  <c r="C38" i="7"/>
  <c r="D38" i="7"/>
  <c r="A39" i="7"/>
  <c r="B39" i="7"/>
  <c r="C39" i="7"/>
  <c r="D39" i="7"/>
  <c r="A40" i="7"/>
  <c r="B40" i="7"/>
  <c r="C40" i="7"/>
  <c r="D40" i="7"/>
  <c r="B21" i="7"/>
  <c r="C21" i="7"/>
  <c r="D21" i="7"/>
  <c r="A21" i="7"/>
  <c r="F5" i="7"/>
  <c r="I5" i="7"/>
  <c r="A20" i="7"/>
  <c r="B20" i="7"/>
  <c r="C20" i="7"/>
  <c r="D20" i="7"/>
  <c r="D5" i="7"/>
  <c r="H5" i="7"/>
  <c r="G30" i="7" l="1"/>
  <c r="N9" i="2" l="1"/>
  <c r="N10" i="2" l="1"/>
  <c r="O10" i="2"/>
  <c r="D29" i="8"/>
  <c r="I21" i="7"/>
  <c r="I22" i="2"/>
  <c r="AE6" i="2" s="1"/>
  <c r="J22" i="2"/>
  <c r="AF6" i="2" s="1"/>
  <c r="I23" i="2"/>
  <c r="AJ7" i="2" s="1"/>
  <c r="J23" i="2"/>
  <c r="AK7" i="2" s="1"/>
  <c r="I24" i="2"/>
  <c r="AJ8" i="2" s="1"/>
  <c r="J24" i="2"/>
  <c r="AK8" i="2" s="1"/>
  <c r="I25" i="2"/>
  <c r="J25" i="2"/>
  <c r="I26" i="2"/>
  <c r="AE10" i="2" s="1"/>
  <c r="J26" i="2"/>
  <c r="AF10" i="2" s="1"/>
  <c r="I27" i="2"/>
  <c r="AJ11" i="2" s="1"/>
  <c r="J27" i="2"/>
  <c r="AK11" i="2" s="1"/>
  <c r="I28" i="2"/>
  <c r="AE12" i="2" s="1"/>
  <c r="J28" i="2"/>
  <c r="AF12" i="2" s="1"/>
  <c r="I29" i="2"/>
  <c r="AJ13" i="2" s="1"/>
  <c r="J29" i="2"/>
  <c r="AK13" i="2" s="1"/>
  <c r="I30" i="2"/>
  <c r="AJ14" i="2" s="1"/>
  <c r="J30" i="2"/>
  <c r="AK14" i="2" s="1"/>
  <c r="I31" i="2"/>
  <c r="AJ15" i="2" s="1"/>
  <c r="J31" i="2"/>
  <c r="AK15" i="2" s="1"/>
  <c r="I22" i="7" l="1"/>
  <c r="E40" i="8"/>
  <c r="AE15" i="2"/>
  <c r="E32" i="8"/>
  <c r="AE7" i="2"/>
  <c r="F33" i="8"/>
  <c r="AF8" i="2"/>
  <c r="E39" i="8"/>
  <c r="AE14" i="2"/>
  <c r="E35" i="8"/>
  <c r="AJ10" i="2"/>
  <c r="E31" i="8"/>
  <c r="AJ6" i="2"/>
  <c r="E38" i="8"/>
  <c r="AE13" i="2"/>
  <c r="E36" i="8"/>
  <c r="AE11" i="2"/>
  <c r="E34" i="8"/>
  <c r="AJ9" i="2"/>
  <c r="F39" i="8"/>
  <c r="AF14" i="2"/>
  <c r="F37" i="8"/>
  <c r="AK12" i="2"/>
  <c r="F35" i="8"/>
  <c r="AK10" i="2"/>
  <c r="F31" i="8"/>
  <c r="AK6" i="2"/>
  <c r="E37" i="8"/>
  <c r="AJ12" i="2"/>
  <c r="E33" i="8"/>
  <c r="AE8" i="2"/>
  <c r="F40" i="8"/>
  <c r="AF15" i="2"/>
  <c r="F38" i="8"/>
  <c r="AF13" i="2"/>
  <c r="F36" i="8"/>
  <c r="AF11" i="2"/>
  <c r="F34" i="8"/>
  <c r="AK9" i="2"/>
  <c r="F32" i="8"/>
  <c r="AF7" i="2"/>
  <c r="D44" i="8"/>
  <c r="D45" i="8"/>
  <c r="I20" i="2"/>
  <c r="AJ4" i="2" s="1"/>
  <c r="I21" i="2"/>
  <c r="AJ5" i="2" s="1"/>
  <c r="J20" i="2"/>
  <c r="AK4" i="2" s="1"/>
  <c r="J21" i="2"/>
  <c r="AK5" i="2" s="1"/>
  <c r="J19" i="2"/>
  <c r="I19" i="2"/>
  <c r="AE3" i="2" l="1"/>
  <c r="AJ3" i="2"/>
  <c r="AF3" i="2"/>
  <c r="AK3" i="2"/>
  <c r="F30" i="8"/>
  <c r="AF5" i="2"/>
  <c r="E30" i="8"/>
  <c r="AE5" i="2"/>
  <c r="E29" i="8"/>
  <c r="F29" i="8"/>
  <c r="F28" i="8"/>
  <c r="E28" i="8"/>
  <c r="J34" i="2" l="1"/>
  <c r="I34" i="2"/>
  <c r="E43" i="8" l="1"/>
  <c r="AE18" i="2"/>
  <c r="F43" i="8"/>
  <c r="AF18" i="2"/>
  <c r="AF19" i="2" l="1"/>
  <c r="J35" i="2" s="1"/>
  <c r="AF20" i="2"/>
  <c r="J36" i="2" s="1"/>
  <c r="AE19" i="2"/>
  <c r="I35" i="2" s="1"/>
  <c r="E44" i="8" s="1"/>
  <c r="AE20" i="2"/>
  <c r="I36" i="2" s="1"/>
  <c r="E45" i="8" s="1"/>
  <c r="AM18" i="2" l="1"/>
  <c r="AM16" i="2"/>
  <c r="AM17" i="2"/>
  <c r="AM6" i="2"/>
  <c r="AM8" i="2"/>
  <c r="AM4" i="2"/>
  <c r="AM14" i="2"/>
  <c r="AM5" i="2"/>
  <c r="F45" i="8"/>
  <c r="AM13" i="2"/>
  <c r="AM11" i="2"/>
  <c r="AM12" i="2"/>
  <c r="AM3" i="2"/>
  <c r="AM10" i="2"/>
  <c r="AM9" i="2"/>
  <c r="AM15" i="2"/>
  <c r="AM7" i="2"/>
  <c r="AN14" i="2"/>
  <c r="AN5" i="2"/>
  <c r="AN3" i="2"/>
  <c r="AN17" i="2"/>
  <c r="AN15" i="2"/>
  <c r="AN18" i="2"/>
  <c r="AN13" i="2"/>
  <c r="AN16" i="2"/>
  <c r="AN9" i="2"/>
  <c r="AN8" i="2"/>
  <c r="AN11" i="2"/>
  <c r="AN12" i="2"/>
  <c r="AN6" i="2"/>
  <c r="AN7" i="2"/>
  <c r="F44" i="8"/>
  <c r="AN4" i="2"/>
  <c r="AN10" i="2"/>
</calcChain>
</file>

<file path=xl/sharedStrings.xml><?xml version="1.0" encoding="utf-8"?>
<sst xmlns="http://schemas.openxmlformats.org/spreadsheetml/2006/main" count="222" uniqueCount="142">
  <si>
    <t>Mass Sample (g):</t>
  </si>
  <si>
    <t>d10</t>
  </si>
  <si>
    <t>d60</t>
  </si>
  <si>
    <t>d17</t>
  </si>
  <si>
    <t>d20</t>
  </si>
  <si>
    <t>n computed</t>
  </si>
  <si>
    <t>Uniformity Coef.</t>
  </si>
  <si>
    <t>de (Kruger)</t>
  </si>
  <si>
    <t>de (Kozeny)</t>
  </si>
  <si>
    <t>Effective Grain Diameters (mm)</t>
  </si>
  <si>
    <t>Other Useful Parameters</t>
  </si>
  <si>
    <t>de (Zunker)</t>
  </si>
  <si>
    <t>de (Zamarin)</t>
  </si>
  <si>
    <t>USBR</t>
  </si>
  <si>
    <t>Estimation of Hydraulic Conductivity</t>
  </si>
  <si>
    <t>Hazen</t>
  </si>
  <si>
    <t>Slichter</t>
  </si>
  <si>
    <t>Terzaghi</t>
  </si>
  <si>
    <t>Beyer</t>
  </si>
  <si>
    <t>Sauerbrei</t>
  </si>
  <si>
    <t>Kruger</t>
  </si>
  <si>
    <t>Kozeny-Carmen</t>
  </si>
  <si>
    <t>Zunker</t>
  </si>
  <si>
    <t>Zamarin</t>
  </si>
  <si>
    <t>Barr</t>
  </si>
  <si>
    <t>Alyamani and Sen</t>
  </si>
  <si>
    <t>cm/s</t>
  </si>
  <si>
    <t>m/s</t>
  </si>
  <si>
    <t>m/d</t>
  </si>
  <si>
    <r>
      <t>T (</t>
    </r>
    <r>
      <rPr>
        <b/>
        <vertAlign val="superscript"/>
        <sz val="11"/>
        <color theme="0"/>
        <rFont val="Calibri"/>
        <family val="2"/>
        <scheme val="minor"/>
      </rPr>
      <t>o</t>
    </r>
    <r>
      <rPr>
        <b/>
        <sz val="11"/>
        <color theme="0"/>
        <rFont val="Calibri"/>
        <family val="2"/>
        <scheme val="minor"/>
      </rPr>
      <t>C)</t>
    </r>
  </si>
  <si>
    <r>
      <rPr>
        <b/>
        <sz val="11"/>
        <color theme="0"/>
        <rFont val="Symbol"/>
        <family val="1"/>
        <charset val="2"/>
      </rPr>
      <t>r</t>
    </r>
    <r>
      <rPr>
        <b/>
        <sz val="11"/>
        <color theme="0"/>
        <rFont val="Calibri"/>
        <family val="2"/>
        <scheme val="minor"/>
      </rPr>
      <t>g/</t>
    </r>
    <r>
      <rPr>
        <b/>
        <sz val="11"/>
        <color theme="0"/>
        <rFont val="Symbol"/>
        <family val="1"/>
        <charset val="2"/>
      </rPr>
      <t>m (</t>
    </r>
    <r>
      <rPr>
        <b/>
        <sz val="11"/>
        <color theme="0"/>
        <rFont val="Calibri Light"/>
        <family val="2"/>
        <scheme val="major"/>
      </rPr>
      <t>1/cm s</t>
    </r>
    <r>
      <rPr>
        <b/>
        <sz val="11"/>
        <color theme="0"/>
        <rFont val="Symbol"/>
        <family val="1"/>
        <charset val="2"/>
      </rPr>
      <t>)</t>
    </r>
  </si>
  <si>
    <r>
      <t>g (cm/s</t>
    </r>
    <r>
      <rPr>
        <b/>
        <vertAlign val="superscript"/>
        <sz val="11"/>
        <color theme="0"/>
        <rFont val="Calibri"/>
        <family val="2"/>
        <scheme val="minor"/>
      </rPr>
      <t>2</t>
    </r>
    <r>
      <rPr>
        <b/>
        <sz val="11"/>
        <color theme="0"/>
        <rFont val="Calibri"/>
        <family val="2"/>
        <scheme val="minor"/>
      </rPr>
      <t>)</t>
    </r>
  </si>
  <si>
    <r>
      <rPr>
        <b/>
        <sz val="11"/>
        <color theme="0"/>
        <rFont val="Symbol"/>
        <family val="1"/>
        <charset val="2"/>
      </rPr>
      <t>r</t>
    </r>
    <r>
      <rPr>
        <b/>
        <sz val="11"/>
        <color theme="0"/>
        <rFont val="Calibri"/>
        <family val="2"/>
        <scheme val="minor"/>
      </rPr>
      <t xml:space="preserve"> (g/cm</t>
    </r>
    <r>
      <rPr>
        <b/>
        <vertAlign val="superscript"/>
        <sz val="11"/>
        <color theme="0"/>
        <rFont val="Calibri"/>
        <family val="2"/>
        <scheme val="minor"/>
      </rPr>
      <t>3</t>
    </r>
    <r>
      <rPr>
        <b/>
        <sz val="11"/>
        <color theme="0"/>
        <rFont val="Calibri"/>
        <family val="2"/>
        <scheme val="minor"/>
      </rPr>
      <t>)</t>
    </r>
  </si>
  <si>
    <r>
      <rPr>
        <b/>
        <sz val="11"/>
        <color theme="0"/>
        <rFont val="Symbol"/>
        <family val="1"/>
        <charset val="2"/>
      </rPr>
      <t xml:space="preserve">m </t>
    </r>
    <r>
      <rPr>
        <b/>
        <sz val="11"/>
        <color theme="0"/>
        <rFont val="Calibri Light"/>
        <family val="2"/>
        <scheme val="major"/>
      </rPr>
      <t>(g/cm s)</t>
    </r>
  </si>
  <si>
    <t>ps</t>
  </si>
  <si>
    <t>Sample 1 Odong 20 oC</t>
  </si>
  <si>
    <t>Sample 2 Odong 20 oC</t>
  </si>
  <si>
    <t>Sample 3 Odong 20 oC</t>
  </si>
  <si>
    <t>Sample 4 Odong 20 oC</t>
  </si>
  <si>
    <t>d50</t>
  </si>
  <si>
    <t>Io (Alyameni)</t>
  </si>
  <si>
    <t>mm</t>
  </si>
  <si>
    <t>% in sample</t>
  </si>
  <si>
    <t>&gt;64</t>
  </si>
  <si>
    <t>fine silt</t>
  </si>
  <si>
    <t>clay</t>
  </si>
  <si>
    <t>16 - 64</t>
  </si>
  <si>
    <t>8 - 16</t>
  </si>
  <si>
    <t>2  - 8</t>
  </si>
  <si>
    <t>0.5 - 2</t>
  </si>
  <si>
    <t>0.25 - 0.5</t>
  </si>
  <si>
    <t>0.063 - 0.25</t>
  </si>
  <si>
    <t>0.016 - 0.063</t>
  </si>
  <si>
    <t>0.008 - 0.016</t>
  </si>
  <si>
    <t>0.002 - 0.008</t>
  </si>
  <si>
    <t>&lt;0.002</t>
  </si>
  <si>
    <t>Example 1 Case 1 Vukovic 15 oC</t>
  </si>
  <si>
    <t>Example 1 Case 2 Vukovic 15 oC</t>
  </si>
  <si>
    <t>Example 2 Case 1 Vukovic 15 oC</t>
  </si>
  <si>
    <t>tau (Sauerbrei)</t>
  </si>
  <si>
    <t>References</t>
  </si>
  <si>
    <t>Examples  of Grain Retention Datasets from the literature</t>
  </si>
  <si>
    <t>pp</t>
  </si>
  <si>
    <t>mass fraction (mf)</t>
  </si>
  <si>
    <t>Mass of retained (mr) 
(g)</t>
  </si>
  <si>
    <t>Percent Passing (pp)</t>
  </si>
  <si>
    <t>Grain Size Analysis Report</t>
  </si>
  <si>
    <t>Date:</t>
  </si>
  <si>
    <t>Sample Name:</t>
  </si>
  <si>
    <r>
      <t xml:space="preserve">Sieve opening (ps)              </t>
    </r>
    <r>
      <rPr>
        <b/>
        <i/>
        <sz val="11"/>
        <color theme="1"/>
        <rFont val="Calibri"/>
        <family val="2"/>
        <scheme val="minor"/>
      </rPr>
      <t>d</t>
    </r>
    <r>
      <rPr>
        <b/>
        <i/>
        <vertAlign val="subscript"/>
        <sz val="11"/>
        <color theme="1"/>
        <rFont val="Calibri"/>
        <family val="2"/>
        <scheme val="minor"/>
      </rPr>
      <t>i</t>
    </r>
    <r>
      <rPr>
        <b/>
        <sz val="11"/>
        <color theme="1"/>
        <rFont val="Calibri"/>
        <family val="2"/>
        <scheme val="minor"/>
      </rPr>
      <t xml:space="preserve"> (mm)</t>
    </r>
  </si>
  <si>
    <r>
      <t>g (cm/s</t>
    </r>
    <r>
      <rPr>
        <vertAlign val="superscript"/>
        <sz val="9"/>
        <rFont val="Calibri"/>
        <family val="2"/>
        <scheme val="minor"/>
      </rPr>
      <t>2</t>
    </r>
    <r>
      <rPr>
        <sz val="9"/>
        <rFont val="Calibri"/>
        <family val="2"/>
        <scheme val="minor"/>
      </rPr>
      <t>)</t>
    </r>
  </si>
  <si>
    <r>
      <rPr>
        <sz val="9"/>
        <rFont val="Symbol"/>
        <family val="1"/>
        <charset val="2"/>
      </rPr>
      <t>r</t>
    </r>
    <r>
      <rPr>
        <sz val="9"/>
        <rFont val="Calibri"/>
        <family val="2"/>
        <scheme val="minor"/>
      </rPr>
      <t xml:space="preserve"> (g/cm</t>
    </r>
    <r>
      <rPr>
        <vertAlign val="superscript"/>
        <sz val="9"/>
        <rFont val="Calibri"/>
        <family val="2"/>
        <scheme val="minor"/>
      </rPr>
      <t>3</t>
    </r>
    <r>
      <rPr>
        <sz val="9"/>
        <rFont val="Calibri"/>
        <family val="2"/>
        <scheme val="minor"/>
      </rPr>
      <t>)</t>
    </r>
  </si>
  <si>
    <r>
      <rPr>
        <sz val="9"/>
        <rFont val="Symbol"/>
        <family val="1"/>
        <charset val="2"/>
      </rPr>
      <t xml:space="preserve">m </t>
    </r>
    <r>
      <rPr>
        <sz val="9"/>
        <rFont val="Calibri Light"/>
        <family val="2"/>
        <scheme val="major"/>
      </rPr>
      <t>(g/cm s)</t>
    </r>
  </si>
  <si>
    <r>
      <rPr>
        <sz val="9"/>
        <rFont val="Symbol"/>
        <family val="1"/>
        <charset val="2"/>
      </rPr>
      <t>r</t>
    </r>
    <r>
      <rPr>
        <sz val="9"/>
        <rFont val="Calibri"/>
        <family val="2"/>
        <scheme val="minor"/>
      </rPr>
      <t>g/</t>
    </r>
    <r>
      <rPr>
        <sz val="9"/>
        <rFont val="Symbol"/>
        <family val="1"/>
        <charset val="2"/>
      </rPr>
      <t>m (</t>
    </r>
    <r>
      <rPr>
        <sz val="9"/>
        <rFont val="Calibri Light"/>
        <family val="2"/>
        <scheme val="major"/>
      </rPr>
      <t>1/cm s</t>
    </r>
    <r>
      <rPr>
        <sz val="9"/>
        <rFont val="Symbol"/>
        <family val="1"/>
        <charset val="2"/>
      </rPr>
      <t>)</t>
    </r>
  </si>
  <si>
    <r>
      <t>Hazen K (cm/s) = d</t>
    </r>
    <r>
      <rPr>
        <vertAlign val="subscript"/>
        <sz val="9"/>
        <rFont val="Calibri"/>
        <family val="2"/>
        <scheme val="minor"/>
      </rPr>
      <t>10</t>
    </r>
    <r>
      <rPr>
        <sz val="9"/>
        <rFont val="Calibri"/>
        <family val="2"/>
        <scheme val="minor"/>
      </rPr>
      <t xml:space="preserve"> (mm)</t>
    </r>
  </si>
  <si>
    <r>
      <rPr>
        <i/>
        <sz val="11"/>
        <color theme="1"/>
        <rFont val="Calibri"/>
        <family val="2"/>
        <scheme val="minor"/>
      </rPr>
      <t>K</t>
    </r>
    <r>
      <rPr>
        <sz val="11"/>
        <color theme="1"/>
        <rFont val="Calibri"/>
        <family val="2"/>
        <scheme val="minor"/>
      </rPr>
      <t xml:space="preserve"> from Grain Size Analysis Report</t>
    </r>
  </si>
  <si>
    <t>Vukovic, M., Soro, A.  1992.  Determinatiion of hydraulic conductivity of porous media from grain-size composition.  Miladinov, D., translator, Water Resources Publications, Littleton, Colorado, USA, 83 pp.</t>
  </si>
  <si>
    <t>Barr, D.W.  2001.  Coefficient of permeability determined by measurable parameters.  Ground Water, v. 39, no. 3, 356-361.</t>
  </si>
  <si>
    <t>Alyamani, M.S., Sen Z.  1993.  Determination of hydraulic conductivity from complete grain-size distribution curves.  Ground Water, v. 31, no. 4, 551-555.</t>
  </si>
  <si>
    <t>Chapuis</t>
  </si>
  <si>
    <t>Krumbein and Monk</t>
  </si>
  <si>
    <t>Boulder</t>
  </si>
  <si>
    <t>coarse gravel</t>
  </si>
  <si>
    <t>medium gravel</t>
  </si>
  <si>
    <t>fine gravel</t>
  </si>
  <si>
    <t>coarse sand</t>
  </si>
  <si>
    <t>medium sand</t>
  </si>
  <si>
    <t>fine sand</t>
  </si>
  <si>
    <t>coarse silt</t>
  </si>
  <si>
    <t>medium silt</t>
  </si>
  <si>
    <t>Chapuis, R.P.  2004.  Predicting the saturated hydraulic conductivity of sand and gravel using effective diameter and void ratio.  Canadian Geotechnical Journal, v. 41, 787–795.</t>
  </si>
  <si>
    <r>
      <t>d</t>
    </r>
    <r>
      <rPr>
        <vertAlign val="subscript"/>
        <sz val="9"/>
        <color theme="1"/>
        <rFont val="Calibri"/>
        <family val="2"/>
        <scheme val="minor"/>
      </rPr>
      <t>geometric mean</t>
    </r>
  </si>
  <si>
    <r>
      <rPr>
        <sz val="9"/>
        <color theme="1"/>
        <rFont val="Symbol"/>
        <family val="1"/>
        <charset val="2"/>
      </rPr>
      <t>s</t>
    </r>
    <r>
      <rPr>
        <vertAlign val="subscript"/>
        <sz val="9"/>
        <color theme="1"/>
        <rFont val="Symbol"/>
        <family val="1"/>
        <charset val="2"/>
      </rPr>
      <t>f</t>
    </r>
  </si>
  <si>
    <t>Krumbein, W.C., Monk, G.D.  1942.  Permeability as a function of the size parameters of unconsolidated sand.  American Institute of Mining and Metallurgical Engineers, Transactions v. 151, 153-163.</t>
  </si>
  <si>
    <r>
      <t>d</t>
    </r>
    <r>
      <rPr>
        <b/>
        <vertAlign val="subscript"/>
        <sz val="11"/>
        <color theme="0"/>
        <rFont val="Calibri"/>
        <family val="2"/>
        <scheme val="minor"/>
      </rPr>
      <t>geometric mean</t>
    </r>
  </si>
  <si>
    <r>
      <t>d95</t>
    </r>
    <r>
      <rPr>
        <vertAlign val="subscript"/>
        <sz val="11"/>
        <color theme="0"/>
        <rFont val="Symbol"/>
        <family val="1"/>
        <charset val="2"/>
      </rPr>
      <t>f</t>
    </r>
  </si>
  <si>
    <r>
      <t>d84</t>
    </r>
    <r>
      <rPr>
        <vertAlign val="subscript"/>
        <sz val="11"/>
        <color theme="0"/>
        <rFont val="Symbol"/>
        <family val="1"/>
        <charset val="2"/>
      </rPr>
      <t>f</t>
    </r>
  </si>
  <si>
    <r>
      <t>d50</t>
    </r>
    <r>
      <rPr>
        <vertAlign val="subscript"/>
        <sz val="11"/>
        <color theme="0"/>
        <rFont val="Symbol"/>
        <family val="1"/>
        <charset val="2"/>
      </rPr>
      <t>f</t>
    </r>
  </si>
  <si>
    <r>
      <t>d16</t>
    </r>
    <r>
      <rPr>
        <vertAlign val="subscript"/>
        <sz val="11"/>
        <color theme="0"/>
        <rFont val="Symbol"/>
        <family val="1"/>
        <charset val="2"/>
      </rPr>
      <t>f</t>
    </r>
  </si>
  <si>
    <r>
      <t>d5</t>
    </r>
    <r>
      <rPr>
        <vertAlign val="subscript"/>
        <sz val="11"/>
        <color theme="0"/>
        <rFont val="Symbol"/>
        <family val="1"/>
        <charset val="2"/>
      </rPr>
      <t>f</t>
    </r>
  </si>
  <si>
    <r>
      <rPr>
        <b/>
        <sz val="11"/>
        <color theme="0"/>
        <rFont val="Symbol"/>
        <family val="1"/>
        <charset val="2"/>
      </rPr>
      <t>s</t>
    </r>
    <r>
      <rPr>
        <vertAlign val="subscript"/>
        <sz val="11"/>
        <color theme="0"/>
        <rFont val="Symbol"/>
        <family val="1"/>
        <charset val="2"/>
      </rPr>
      <t>f</t>
    </r>
  </si>
  <si>
    <r>
      <t xml:space="preserve">Sieve opening               </t>
    </r>
    <r>
      <rPr>
        <b/>
        <i/>
        <sz val="11"/>
        <color theme="0"/>
        <rFont val="Calibri"/>
        <family val="2"/>
        <scheme val="minor"/>
      </rPr>
      <t>d</t>
    </r>
    <r>
      <rPr>
        <b/>
        <i/>
        <vertAlign val="subscript"/>
        <sz val="11"/>
        <color theme="0"/>
        <rFont val="Calibri"/>
        <family val="2"/>
        <scheme val="minor"/>
      </rPr>
      <t>i</t>
    </r>
    <r>
      <rPr>
        <b/>
        <sz val="11"/>
        <color theme="0"/>
        <rFont val="Calibri"/>
        <family val="2"/>
        <scheme val="minor"/>
      </rPr>
      <t xml:space="preserve"> (</t>
    </r>
    <r>
      <rPr>
        <sz val="11"/>
        <color theme="0"/>
        <rFont val="Symbol"/>
        <family val="1"/>
        <charset val="2"/>
      </rPr>
      <t>f</t>
    </r>
    <r>
      <rPr>
        <b/>
        <sz val="11"/>
        <color theme="0"/>
        <rFont val="Calibri"/>
        <family val="2"/>
        <scheme val="minor"/>
      </rPr>
      <t>)</t>
    </r>
  </si>
  <si>
    <t>geometric mean</t>
  </si>
  <si>
    <r>
      <t>Hazen K (cm/s) = d</t>
    </r>
    <r>
      <rPr>
        <b/>
        <vertAlign val="subscript"/>
        <sz val="11"/>
        <color theme="0"/>
        <rFont val="Calibri"/>
        <family val="2"/>
        <scheme val="minor"/>
      </rPr>
      <t>10</t>
    </r>
    <r>
      <rPr>
        <b/>
        <vertAlign val="superscript"/>
        <sz val="11"/>
        <color theme="0"/>
        <rFont val="Calibri"/>
        <family val="2"/>
        <scheme val="minor"/>
      </rPr>
      <t>2</t>
    </r>
    <r>
      <rPr>
        <b/>
        <sz val="11"/>
        <color theme="0"/>
        <rFont val="Calibri"/>
        <family val="2"/>
        <scheme val="minor"/>
      </rPr>
      <t xml:space="preserve"> (mm</t>
    </r>
    <r>
      <rPr>
        <b/>
        <vertAlign val="superscript"/>
        <sz val="11"/>
        <color theme="0"/>
        <rFont val="Calibri"/>
        <family val="2"/>
        <scheme val="minor"/>
      </rPr>
      <t>2</t>
    </r>
    <r>
      <rPr>
        <b/>
        <sz val="11"/>
        <color theme="0"/>
        <rFont val="Calibri"/>
        <family val="2"/>
        <scheme val="minor"/>
      </rPr>
      <t>)</t>
    </r>
  </si>
  <si>
    <t>arithmetic mean</t>
  </si>
  <si>
    <t>ü</t>
  </si>
  <si>
    <t>Plotted Data - Line</t>
  </si>
  <si>
    <t>Hazen K (cm/s) = d102 (mm2)</t>
  </si>
  <si>
    <t>A. mean</t>
  </si>
  <si>
    <t>G mean</t>
  </si>
  <si>
    <t>Aguilar, J.R. 2013. Analysis of grain size distribution and hydraulic conductivity for a variety of sediment types with application to wadi sediments.  M.B2:B19S. thesis submitted to King Abdullah University of Science and Technology, Thuwal, Kingdom of Saudi Arabia, 134 pp.</t>
  </si>
  <si>
    <t>Barth, G.R., Hill, M.C., Illangasekare, T.H., Rajaram, H.  2001.  Predictive modeling of flow and transport in a two-dimensional intermediate-scale, heterogeneous porous medium.  Water Resources Research, v. 37, no. 10, 2503–2512.</t>
  </si>
  <si>
    <t>Beyer, W. 1964. "Zur Bestimmung der Wasserdurchlässigkeit von Kiesen und Sanden aus der Kornverteilungskurve." Wasserwirtschaft-Wassertechnik 14(6): 165-168.</t>
  </si>
  <si>
    <t>Hazen, A. 1892.  Some physical properties of sands and gravels, with special reference to their use in  filtration. Massachusetts State Board of Health, vol. 24th annual report, pp. 539-556.</t>
  </si>
  <si>
    <t>Rosas, J., Lopez, O., Missimer, T.M., Coulibaly, K.M., Dehwah, A.H.A., Sesler, K., Lujan, L.R., Mantilla, D.  2014.  Determination of hydraulic conductivity from grain-size distribution for different depositional environments.  Groundwater, v. 52, no. 3, 399-413.</t>
  </si>
  <si>
    <t>Zamarin, J.A.  1928.  Calculation of ground-water flow (in Russian).  Trudey I.V.H. Taskeni.</t>
  </si>
  <si>
    <t>Dullien, F.A., 1991. Fluid Transport and Pore Structure. Academic Press, San Diego, CA.</t>
  </si>
  <si>
    <t>Kasenow, M., 2002, Determination of Hydraulic Conductivity from Grain Size Analysis: Water Resources Publications, LLC, Highlands Ranch, Colorado, 97p.</t>
  </si>
  <si>
    <t>Odong, J.  2013.  Evaluation of empirical formulae for determination of hydraulic conductivity based on grain-size analysis.  International Journal of Agriculture and Environment, v. 1, 1-8.</t>
  </si>
  <si>
    <t>Slichter, C.S., 1898, Theoretical investigations of the motion of ground waters: United States Geological Survey, 19 th Annual Report, p 295-384.</t>
  </si>
  <si>
    <t>Terzaghi, K., 1925, Principles of soil mechanics: Engineering News-Record, v. 95, p 832.</t>
  </si>
  <si>
    <t>Devlin, J.F. (2015). HydrogeoSieveXL.  Excel-based Visual Basic tool freely available at http://www.people.ku.edu/~jfdevlin/Publications.html.   Cited 18 February, 2015.</t>
  </si>
  <si>
    <t>Fuchs, S. (2010) Deterministische kf-Wert-Schätzung nach petrographischer Bohrgutansprache (Deterministic kf value estimation from petrographic borehole records).  Grundwasser – Zeitschrift der Fachsektion Hydrogeologie 15: 177–189.</t>
  </si>
  <si>
    <t>Kozeny, J. (1953).  Das Wasser im Boden. Grundwasserbewegung (The water in the ground.
Groundwater flow).  Hydraulik, Springer, p 380-445.</t>
  </si>
  <si>
    <t>Krüger, E., 1919. Die Grundwasserbewegung (Groundwater flow). Int. Mitt. Bodenk. 8, 105–122.</t>
  </si>
  <si>
    <t>Moreau, J.P. Program to demonstrate the Akima spline fitting of Function SIN(X) in double precision.  http://jean-pierre.moreau.pagesperso-orange.fr/Fortran/akima_f90.txt .  Cited 30 January, 2015.</t>
  </si>
  <si>
    <t>Zunker, F. (1930). Das Verhalten des Wassers zum Boden (The behavior of groundwater).  Zeitschrift für Pflanzenernährung, Düngung und Bodenkunde. A25(1): 7.</t>
  </si>
  <si>
    <t>Freeze, R.A., Cherry, J.A.  1979. Groundwater. Prentice Hall, Englewood Cliffs, New Jersey.</t>
  </si>
  <si>
    <t>Białas, Z. (1966). O usrednianiu wspolczynnikow filtracji z zastosowaniem elektronicznej cyfrowej maszyny matematycznej (Averaging filter coefficients using digital electronic mathematical machines). Przedsiebiorstwo Geologiczne we Wroclawiu: 47-50.</t>
  </si>
  <si>
    <t>Thomson SERDP Borden sand</t>
  </si>
  <si>
    <t>de</t>
  </si>
  <si>
    <t>ne for Dg</t>
  </si>
  <si>
    <t>Schillig PVP4-5, elev 289.5 masl</t>
  </si>
  <si>
    <t>total weight</t>
  </si>
  <si>
    <t>tracer test derived Ks: 1.9e-3 m/s to 1.4e-2 m/s</t>
  </si>
  <si>
    <t>=</t>
  </si>
  <si>
    <t>164 m/d to 1210 m/d</t>
  </si>
  <si>
    <t>Dgeom approx</t>
  </si>
  <si>
    <t>Urumovic, K., Urumovic, K. Sr.  2106.  The referential grain size and effective porosity in the Kozeny–Carman model.  Hydrological Earth System Science, v. 20, 1669-1680.</t>
  </si>
  <si>
    <t>Shepherd</t>
  </si>
  <si>
    <t>Shephard</t>
  </si>
  <si>
    <t>Shepherd, R.G.  1989.  Correlations of permeability and grain size.  Ground Water, 27(5): 633-638.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</si>
</sst>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0.000"/>
    <numFmt numFmtId="165" formatCode="\(##\)"/>
    <numFmt numFmtId="166" formatCode=".000E+00"/>
    <numFmt numFmtId="167" formatCode="0.0000"/>
    <numFmt numFmtId="168" formatCode="0.0000E+00"/>
    <numFmt numFmtId="169" formatCode="0.000000"/>
    <numFmt numFmtId="170" formatCode="0.000E+00"/>
    <numFmt numFmtId="171" formatCode="0.0"/>
  </numFmts>
  <fonts count="35" x14ac:knownFonts="1">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i/>
      <vertAlign val="subscript"/>
      <sz val="11"/>
      <color theme="1"/>
      <name val="Calibri"/>
      <family val="2"/>
      <scheme val="minor"/>
    </font>
    <font>
      <b/>
      <vertAlign val="superscript"/>
      <sz val="11"/>
      <color theme="0"/>
      <name val="Calibri"/>
      <family val="2"/>
      <scheme val="minor"/>
    </font>
    <font>
      <b/>
      <sz val="11"/>
      <color theme="0"/>
      <name val="Symbol"/>
      <family val="1"/>
      <charset val="2"/>
    </font>
    <font>
      <b/>
      <sz val="11"/>
      <color theme="0"/>
      <name val="Calibri Light"/>
      <family val="2"/>
      <scheme val="major"/>
    </font>
    <font>
      <sz val="36"/>
      <color theme="0"/>
      <name val="Calibri"/>
      <family val="2"/>
      <scheme val="minor"/>
    </font>
    <font>
      <sz val="20"/>
      <color rgb="FF000000"/>
      <name val="Calibri"/>
      <family val="2"/>
    </font>
    <font>
      <sz val="11"/>
      <color rgb="FF000000"/>
      <name val="Calibri"/>
      <family val="2"/>
    </font>
    <font>
      <b/>
      <u/>
      <sz val="11"/>
      <color theme="1"/>
      <name val="Calibri"/>
      <family val="2"/>
      <scheme val="minor"/>
    </font>
    <font>
      <sz val="14"/>
      <color theme="1"/>
      <name val="Calibri"/>
      <family val="2"/>
      <scheme val="minor"/>
    </font>
    <font>
      <sz val="9"/>
      <color theme="1"/>
      <name val="Calibri"/>
      <family val="2"/>
      <scheme val="minor"/>
    </font>
    <font>
      <sz val="9"/>
      <name val="Calibri"/>
      <family val="2"/>
      <scheme val="minor"/>
    </font>
    <font>
      <vertAlign val="superscript"/>
      <sz val="9"/>
      <name val="Calibri"/>
      <family val="2"/>
      <scheme val="minor"/>
    </font>
    <font>
      <sz val="9"/>
      <name val="Symbol"/>
      <family val="1"/>
      <charset val="2"/>
    </font>
    <font>
      <sz val="9"/>
      <name val="Calibri Light"/>
      <family val="2"/>
      <scheme val="major"/>
    </font>
    <font>
      <b/>
      <vertAlign val="subscript"/>
      <sz val="11"/>
      <color theme="0"/>
      <name val="Calibri"/>
      <family val="2"/>
      <scheme val="minor"/>
    </font>
    <font>
      <vertAlign val="subscript"/>
      <sz val="9"/>
      <name val="Calibri"/>
      <family val="2"/>
      <scheme val="minor"/>
    </font>
    <font>
      <i/>
      <sz val="11"/>
      <color theme="1"/>
      <name val="Calibri"/>
      <family val="2"/>
      <scheme val="minor"/>
    </font>
    <font>
      <sz val="11"/>
      <color theme="0"/>
      <name val="Symbol"/>
      <family val="1"/>
      <charset val="2"/>
    </font>
    <font>
      <vertAlign val="subscript"/>
      <sz val="11"/>
      <color theme="0"/>
      <name val="Symbol"/>
      <family val="1"/>
      <charset val="2"/>
    </font>
    <font>
      <b/>
      <i/>
      <sz val="11"/>
      <color theme="0"/>
      <name val="Calibri"/>
      <family val="2"/>
      <scheme val="minor"/>
    </font>
    <font>
      <b/>
      <i/>
      <vertAlign val="subscript"/>
      <sz val="11"/>
      <color theme="0"/>
      <name val="Calibri"/>
      <family val="2"/>
      <scheme val="minor"/>
    </font>
    <font>
      <vertAlign val="subscript"/>
      <sz val="9"/>
      <color theme="1"/>
      <name val="Calibri"/>
      <family val="2"/>
      <scheme val="minor"/>
    </font>
    <font>
      <sz val="9"/>
      <color theme="1"/>
      <name val="Symbol"/>
      <family val="1"/>
      <charset val="2"/>
    </font>
    <font>
      <vertAlign val="subscript"/>
      <sz val="9"/>
      <color theme="1"/>
      <name val="Symbol"/>
      <family val="1"/>
      <charset val="2"/>
    </font>
    <font>
      <b/>
      <sz val="11"/>
      <color rgb="FFFFCCFF"/>
      <name val="Calibri"/>
      <family val="2"/>
      <scheme val="minor"/>
    </font>
    <font>
      <b/>
      <sz val="11"/>
      <color theme="9" tint="0.59999389629810485"/>
      <name val="Calibri"/>
      <family val="2"/>
      <scheme val="minor"/>
    </font>
    <font>
      <b/>
      <sz val="11"/>
      <color theme="0"/>
      <name val="Wingdings"/>
      <charset val="2"/>
    </font>
    <font>
      <sz val="11"/>
      <name val="Calibri"/>
      <family val="2"/>
      <scheme val="minor"/>
    </font>
    <font>
      <sz val="11"/>
      <color rgb="FF000000"/>
      <name val="Calibri"/>
      <family val="2"/>
      <scheme val="minor"/>
    </font>
    <font>
      <i/>
      <sz val="16"/>
      <color theme="1"/>
      <name val="Calibri"/>
      <family val="2"/>
      <scheme val="minor"/>
    </font>
  </fonts>
  <fills count="6">
    <fill>
      <patternFill patternType="none"/>
    </fill>
    <fill>
      <patternFill patternType="gray125"/>
    </fill>
    <fill>
      <patternFill patternType="solid">
        <fgColor theme="3"/>
        <bgColor indexed="64"/>
      </patternFill>
    </fill>
    <fill>
      <patternFill patternType="solid">
        <fgColor theme="0"/>
        <bgColor indexed="64"/>
      </patternFill>
    </fill>
    <fill>
      <patternFill patternType="solid">
        <fgColor theme="0" tint="-4.9989318521683403E-2"/>
        <bgColor indexed="64"/>
      </patternFill>
    </fill>
    <fill>
      <patternFill patternType="solid">
        <fgColor theme="2"/>
        <bgColor indexed="64"/>
      </patternFill>
    </fill>
  </fills>
  <borders count="26">
    <border>
      <left/>
      <right/>
      <top/>
      <bottom/>
      <diagonal/>
    </border>
    <border>
      <left/>
      <right style="thin">
        <color indexed="64"/>
      </right>
      <top/>
      <bottom style="thin">
        <color indexed="6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right/>
      <top style="thin">
        <color theme="0"/>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bottom>
      <diagonal/>
    </border>
    <border>
      <left/>
      <right style="thin">
        <color indexed="64"/>
      </right>
      <top style="thin">
        <color theme="0"/>
      </top>
      <bottom style="thin">
        <color theme="0"/>
      </bottom>
      <diagonal/>
    </border>
    <border>
      <left/>
      <right/>
      <top style="thin">
        <color theme="0"/>
      </top>
      <bottom style="thin">
        <color theme="0"/>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style="thin">
        <color theme="0"/>
      </bottom>
      <diagonal/>
    </border>
    <border>
      <left style="thin">
        <color theme="0"/>
      </left>
      <right/>
      <top/>
      <bottom/>
      <diagonal/>
    </border>
    <border>
      <left style="thin">
        <color theme="0"/>
      </left>
      <right/>
      <top style="thin">
        <color theme="0"/>
      </top>
      <bottom/>
      <diagonal/>
    </border>
    <border>
      <left/>
      <right style="thin">
        <color theme="0"/>
      </right>
      <top style="thin">
        <color theme="0"/>
      </top>
      <bottom style="thin">
        <color theme="0"/>
      </bottom>
      <diagonal/>
    </border>
  </borders>
  <cellStyleXfs count="1">
    <xf numFmtId="0" fontId="0" fillId="0" borderId="0"/>
  </cellStyleXfs>
  <cellXfs count="117">
    <xf numFmtId="0" fontId="0" fillId="0" borderId="0" xfId="0"/>
    <xf numFmtId="0" fontId="1" fillId="2" borderId="0" xfId="0" applyFont="1" applyFill="1" applyAlignment="1">
      <alignment horizontal="center"/>
    </xf>
    <xf numFmtId="0" fontId="3" fillId="2" borderId="0" xfId="0" applyFont="1" applyFill="1" applyAlignment="1">
      <alignment horizontal="center"/>
    </xf>
    <xf numFmtId="0" fontId="0" fillId="4" borderId="0" xfId="0" applyFill="1" applyAlignment="1">
      <alignment horizontal="center"/>
    </xf>
    <xf numFmtId="2" fontId="3" fillId="2" borderId="0" xfId="0" applyNumberFormat="1" applyFont="1" applyFill="1" applyAlignment="1">
      <alignment horizontal="center"/>
    </xf>
    <xf numFmtId="2" fontId="0" fillId="4" borderId="0" xfId="0" applyNumberFormat="1" applyFill="1" applyAlignment="1">
      <alignment horizontal="center"/>
    </xf>
    <xf numFmtId="164" fontId="0" fillId="4" borderId="0" xfId="0" applyNumberFormat="1" applyFill="1" applyAlignment="1">
      <alignment horizontal="center"/>
    </xf>
    <xf numFmtId="0" fontId="0" fillId="2" borderId="0" xfId="0" applyFill="1"/>
    <xf numFmtId="0" fontId="1" fillId="2" borderId="0" xfId="0" quotePrefix="1" applyFont="1" applyFill="1" applyAlignment="1">
      <alignment horizontal="center"/>
    </xf>
    <xf numFmtId="16" fontId="1" fillId="2" borderId="0" xfId="0" quotePrefix="1" applyNumberFormat="1" applyFont="1" applyFill="1" applyAlignment="1">
      <alignment horizontal="center"/>
    </xf>
    <xf numFmtId="0" fontId="0" fillId="2" borderId="0" xfId="0" applyFill="1" applyAlignment="1">
      <alignment horizontal="center"/>
    </xf>
    <xf numFmtId="0" fontId="2" fillId="3" borderId="3" xfId="0" applyFont="1" applyFill="1" applyBorder="1" applyAlignment="1">
      <alignment horizontal="center" vertical="center" wrapText="1"/>
    </xf>
    <xf numFmtId="0" fontId="0" fillId="3" borderId="0" xfId="0" applyFill="1" applyAlignment="1">
      <alignment horizontal="center"/>
    </xf>
    <xf numFmtId="0" fontId="1" fillId="2" borderId="4" xfId="0" applyFont="1" applyFill="1" applyBorder="1" applyAlignment="1">
      <alignment horizontal="center"/>
    </xf>
    <xf numFmtId="164" fontId="3" fillId="2" borderId="0" xfId="0" applyNumberFormat="1" applyFont="1" applyFill="1" applyAlignment="1">
      <alignment horizontal="center"/>
    </xf>
    <xf numFmtId="166" fontId="1" fillId="2" borderId="4" xfId="0" applyNumberFormat="1" applyFont="1" applyFill="1" applyBorder="1" applyAlignment="1">
      <alignment horizontal="center"/>
    </xf>
    <xf numFmtId="166" fontId="1" fillId="2" borderId="0" xfId="0" applyNumberFormat="1" applyFont="1" applyFill="1" applyAlignment="1">
      <alignment horizontal="center"/>
    </xf>
    <xf numFmtId="167" fontId="0" fillId="4" borderId="0" xfId="0" applyNumberFormat="1" applyFill="1" applyAlignment="1">
      <alignment horizontal="center"/>
    </xf>
    <xf numFmtId="168" fontId="0" fillId="4" borderId="0" xfId="0" applyNumberFormat="1" applyFill="1"/>
    <xf numFmtId="166" fontId="0" fillId="4" borderId="0" xfId="0" applyNumberFormat="1" applyFill="1" applyAlignment="1">
      <alignment horizontal="center"/>
    </xf>
    <xf numFmtId="0" fontId="0" fillId="0" borderId="2" xfId="0" applyBorder="1"/>
    <xf numFmtId="0" fontId="0" fillId="0" borderId="2" xfId="0" applyBorder="1" applyAlignment="1">
      <alignment horizontal="center"/>
    </xf>
    <xf numFmtId="0" fontId="0" fillId="0" borderId="0" xfId="0" applyAlignment="1">
      <alignment horizontal="center" wrapText="1"/>
    </xf>
    <xf numFmtId="0" fontId="14" fillId="0" borderId="0" xfId="0" applyFont="1"/>
    <xf numFmtId="0" fontId="14" fillId="0" borderId="0" xfId="0" applyFont="1" applyAlignment="1">
      <alignment horizontal="center"/>
    </xf>
    <xf numFmtId="0" fontId="14" fillId="0" borderId="3" xfId="0" applyFont="1" applyBorder="1" applyAlignment="1">
      <alignment horizontal="center" wrapText="1"/>
    </xf>
    <xf numFmtId="0" fontId="14" fillId="0" borderId="15" xfId="0" applyFont="1" applyBorder="1" applyAlignment="1">
      <alignment horizontal="center" wrapText="1"/>
    </xf>
    <xf numFmtId="0" fontId="14" fillId="0" borderId="10" xfId="0" applyFont="1" applyBorder="1"/>
    <xf numFmtId="0" fontId="14" fillId="0" borderId="6" xfId="0" applyFont="1" applyBorder="1"/>
    <xf numFmtId="0" fontId="14" fillId="0" borderId="5" xfId="0" applyFont="1" applyBorder="1"/>
    <xf numFmtId="0" fontId="15" fillId="0" borderId="5" xfId="0" applyFont="1" applyBorder="1" applyAlignment="1">
      <alignment horizontal="center"/>
    </xf>
    <xf numFmtId="2" fontId="15" fillId="0" borderId="6" xfId="0" applyNumberFormat="1" applyFont="1" applyBorder="1" applyAlignment="1">
      <alignment horizontal="center"/>
    </xf>
    <xf numFmtId="0" fontId="14" fillId="0" borderId="11" xfId="0" applyFont="1" applyBorder="1"/>
    <xf numFmtId="0" fontId="14" fillId="0" borderId="8" xfId="0" applyFont="1" applyBorder="1"/>
    <xf numFmtId="0" fontId="14" fillId="0" borderId="7" xfId="0" applyFont="1" applyBorder="1"/>
    <xf numFmtId="0" fontId="15" fillId="0" borderId="7" xfId="0" applyFont="1" applyBorder="1" applyAlignment="1">
      <alignment horizontal="center"/>
    </xf>
    <xf numFmtId="2" fontId="15" fillId="0" borderId="8" xfId="0" applyNumberFormat="1" applyFont="1" applyBorder="1" applyAlignment="1">
      <alignment horizontal="center"/>
    </xf>
    <xf numFmtId="167" fontId="15" fillId="0" borderId="8" xfId="0" applyNumberFormat="1" applyFont="1" applyBorder="1" applyAlignment="1">
      <alignment horizontal="center"/>
    </xf>
    <xf numFmtId="164" fontId="15" fillId="0" borderId="8" xfId="0" applyNumberFormat="1" applyFont="1" applyBorder="1" applyAlignment="1">
      <alignment horizontal="center"/>
    </xf>
    <xf numFmtId="0" fontId="14" fillId="0" borderId="7" xfId="0" applyFont="1" applyBorder="1" applyAlignment="1">
      <alignment horizontal="right"/>
    </xf>
    <xf numFmtId="0" fontId="14" fillId="0" borderId="9" xfId="0" applyFont="1" applyBorder="1"/>
    <xf numFmtId="0" fontId="14" fillId="0" borderId="9" xfId="0" applyFont="1" applyBorder="1" applyAlignment="1">
      <alignment horizontal="right"/>
    </xf>
    <xf numFmtId="0" fontId="14" fillId="0" borderId="1" xfId="0" applyFont="1" applyBorder="1" applyAlignment="1">
      <alignment horizontal="right"/>
    </xf>
    <xf numFmtId="0" fontId="14" fillId="0" borderId="12" xfId="0" applyFont="1" applyBorder="1"/>
    <xf numFmtId="0" fontId="14" fillId="0" borderId="1" xfId="0" applyFont="1" applyBorder="1"/>
    <xf numFmtId="0" fontId="14" fillId="0" borderId="10" xfId="0" applyFont="1" applyBorder="1" applyAlignment="1">
      <alignment horizontal="center"/>
    </xf>
    <xf numFmtId="0" fontId="14" fillId="0" borderId="11" xfId="0" applyFont="1" applyBorder="1" applyAlignment="1">
      <alignment horizontal="center"/>
    </xf>
    <xf numFmtId="0" fontId="14" fillId="0" borderId="3" xfId="0" applyFont="1" applyBorder="1" applyAlignment="1">
      <alignment horizontal="center" vertical="center" wrapText="1"/>
    </xf>
    <xf numFmtId="0" fontId="14" fillId="0" borderId="0" xfId="0" applyFont="1" applyAlignment="1">
      <alignment horizontal="center" wrapText="1"/>
    </xf>
    <xf numFmtId="0" fontId="14" fillId="0" borderId="0" xfId="0" applyFont="1" applyAlignment="1">
      <alignment horizontal="right"/>
    </xf>
    <xf numFmtId="0" fontId="14" fillId="5" borderId="14" xfId="0" applyFont="1" applyFill="1" applyBorder="1" applyAlignment="1">
      <alignment horizontal="center"/>
    </xf>
    <xf numFmtId="164" fontId="14" fillId="0" borderId="6" xfId="0" applyNumberFormat="1" applyFont="1" applyBorder="1" applyAlignment="1">
      <alignment horizontal="center"/>
    </xf>
    <xf numFmtId="164" fontId="14" fillId="0" borderId="8" xfId="0" applyNumberFormat="1" applyFont="1" applyBorder="1" applyAlignment="1">
      <alignment horizontal="center"/>
    </xf>
    <xf numFmtId="164" fontId="14" fillId="0" borderId="1" xfId="0" applyNumberFormat="1"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8" xfId="0" applyFont="1" applyBorder="1" applyAlignment="1">
      <alignment horizontal="center"/>
    </xf>
    <xf numFmtId="0" fontId="14" fillId="0" borderId="12" xfId="0" applyFont="1" applyBorder="1" applyAlignment="1">
      <alignment horizontal="center"/>
    </xf>
    <xf numFmtId="0" fontId="14" fillId="0" borderId="1" xfId="0" applyFont="1" applyBorder="1" applyAlignment="1">
      <alignment horizontal="center"/>
    </xf>
    <xf numFmtId="0" fontId="15" fillId="0" borderId="10" xfId="0" applyFont="1" applyBorder="1" applyAlignment="1">
      <alignment horizontal="center"/>
    </xf>
    <xf numFmtId="0" fontId="15" fillId="0" borderId="11" xfId="0" applyFont="1" applyBorder="1" applyAlignment="1">
      <alignment horizontal="center"/>
    </xf>
    <xf numFmtId="166" fontId="15" fillId="0" borderId="10" xfId="0" applyNumberFormat="1" applyFont="1" applyBorder="1" applyAlignment="1">
      <alignment horizontal="center"/>
    </xf>
    <xf numFmtId="166" fontId="15" fillId="0" borderId="11" xfId="0" applyNumberFormat="1" applyFont="1" applyBorder="1" applyAlignment="1">
      <alignment horizontal="center"/>
    </xf>
    <xf numFmtId="2" fontId="15" fillId="0" borderId="10" xfId="0" applyNumberFormat="1" applyFont="1" applyBorder="1" applyAlignment="1">
      <alignment horizontal="center"/>
    </xf>
    <xf numFmtId="2" fontId="15" fillId="0" borderId="11" xfId="0" applyNumberFormat="1" applyFont="1" applyBorder="1" applyAlignment="1">
      <alignment horizontal="center"/>
    </xf>
    <xf numFmtId="0" fontId="14" fillId="5" borderId="2" xfId="0" applyFont="1" applyFill="1" applyBorder="1" applyAlignment="1">
      <alignment horizontal="center"/>
    </xf>
    <xf numFmtId="0" fontId="14" fillId="0" borderId="0" xfId="0" applyFont="1" applyAlignment="1">
      <alignment horizontal="left"/>
    </xf>
    <xf numFmtId="0" fontId="1" fillId="2" borderId="16" xfId="0" applyFont="1" applyFill="1" applyBorder="1" applyAlignment="1">
      <alignment horizontal="center"/>
    </xf>
    <xf numFmtId="0" fontId="1" fillId="2" borderId="16" xfId="0" applyFont="1" applyFill="1" applyBorder="1"/>
    <xf numFmtId="0" fontId="22" fillId="2" borderId="0" xfId="0" applyFont="1" applyFill="1" applyAlignment="1">
      <alignment horizontal="center"/>
    </xf>
    <xf numFmtId="0" fontId="2" fillId="3" borderId="15" xfId="0" applyFont="1" applyFill="1" applyBorder="1" applyAlignment="1">
      <alignment horizontal="center" vertical="center" wrapText="1"/>
    </xf>
    <xf numFmtId="164" fontId="1" fillId="2" borderId="4" xfId="0" applyNumberFormat="1" applyFont="1" applyFill="1" applyBorder="1" applyAlignment="1">
      <alignment horizontal="center"/>
    </xf>
    <xf numFmtId="164" fontId="1" fillId="2" borderId="0" xfId="0" applyNumberFormat="1" applyFont="1" applyFill="1" applyAlignment="1">
      <alignment horizontal="center"/>
    </xf>
    <xf numFmtId="2" fontId="3" fillId="2" borderId="0" xfId="0" applyNumberFormat="1" applyFont="1" applyFill="1"/>
    <xf numFmtId="0" fontId="27" fillId="0" borderId="7" xfId="0" applyFont="1" applyBorder="1" applyAlignment="1">
      <alignment horizontal="center"/>
    </xf>
    <xf numFmtId="168" fontId="15" fillId="0" borderId="8" xfId="0" applyNumberFormat="1" applyFont="1" applyBorder="1" applyAlignment="1">
      <alignment horizontal="center"/>
    </xf>
    <xf numFmtId="0" fontId="12" fillId="0" borderId="0" xfId="0" applyFont="1" applyAlignment="1">
      <alignment horizontal="left" vertical="top" wrapText="1"/>
    </xf>
    <xf numFmtId="0" fontId="0" fillId="0" borderId="0" xfId="0" applyAlignment="1">
      <alignment horizontal="left" vertical="top" wrapText="1"/>
    </xf>
    <xf numFmtId="11" fontId="0" fillId="0" borderId="0" xfId="0" applyNumberFormat="1"/>
    <xf numFmtId="2" fontId="3" fillId="2" borderId="17" xfId="0" applyNumberFormat="1" applyFont="1" applyFill="1" applyBorder="1" applyAlignment="1">
      <alignment horizontal="center" vertical="center" wrapText="1"/>
    </xf>
    <xf numFmtId="166" fontId="1" fillId="2" borderId="18" xfId="0" applyNumberFormat="1" applyFont="1" applyFill="1" applyBorder="1" applyAlignment="1">
      <alignment horizontal="center"/>
    </xf>
    <xf numFmtId="0" fontId="15" fillId="0" borderId="19" xfId="0" applyFont="1" applyBorder="1" applyAlignment="1">
      <alignment horizontal="center"/>
    </xf>
    <xf numFmtId="166" fontId="15" fillId="0" borderId="20" xfId="0" applyNumberFormat="1" applyFont="1" applyBorder="1" applyAlignment="1">
      <alignment horizontal="center"/>
    </xf>
    <xf numFmtId="2" fontId="15" fillId="0" borderId="21" xfId="0" applyNumberFormat="1" applyFont="1" applyBorder="1" applyAlignment="1">
      <alignment horizontal="center"/>
    </xf>
    <xf numFmtId="0" fontId="0" fillId="0" borderId="0" xfId="0" applyAlignment="1">
      <alignment horizontal="center"/>
    </xf>
    <xf numFmtId="0" fontId="0" fillId="2" borderId="23" xfId="0" applyFill="1" applyBorder="1"/>
    <xf numFmtId="0" fontId="30" fillId="2" borderId="22" xfId="0" applyFont="1" applyFill="1" applyBorder="1" applyAlignment="1">
      <alignment horizontal="center"/>
    </xf>
    <xf numFmtId="0" fontId="31" fillId="2" borderId="0" xfId="0" applyFont="1" applyFill="1" applyAlignment="1">
      <alignment horizontal="center"/>
    </xf>
    <xf numFmtId="166" fontId="31" fillId="2" borderId="0" xfId="0" applyNumberFormat="1" applyFont="1" applyFill="1" applyAlignment="1">
      <alignment horizontal="center"/>
    </xf>
    <xf numFmtId="166" fontId="0" fillId="2" borderId="0" xfId="0" applyNumberFormat="1" applyFill="1"/>
    <xf numFmtId="0" fontId="29" fillId="2" borderId="24" xfId="0" applyFont="1" applyFill="1" applyBorder="1" applyAlignment="1">
      <alignment horizontal="center"/>
    </xf>
    <xf numFmtId="166" fontId="1" fillId="2" borderId="25" xfId="0" applyNumberFormat="1" applyFont="1" applyFill="1" applyBorder="1" applyAlignment="1">
      <alignment horizontal="center"/>
    </xf>
    <xf numFmtId="166" fontId="32" fillId="2" borderId="0" xfId="0" applyNumberFormat="1" applyFont="1" applyFill="1"/>
    <xf numFmtId="0" fontId="32" fillId="2" borderId="0" xfId="0" applyFont="1" applyFill="1"/>
    <xf numFmtId="0" fontId="0" fillId="0" borderId="0" xfId="0" applyAlignment="1">
      <alignment horizontal="left" vertical="center"/>
    </xf>
    <xf numFmtId="0" fontId="0" fillId="0" borderId="0" xfId="0" applyAlignment="1">
      <alignment horizontal="left"/>
    </xf>
    <xf numFmtId="0" fontId="33" fillId="0" borderId="0" xfId="0" applyFont="1" applyAlignment="1">
      <alignment horizontal="left" vertical="center" wrapText="1"/>
    </xf>
    <xf numFmtId="165" fontId="0" fillId="0" borderId="0" xfId="0" applyNumberFormat="1" applyAlignment="1">
      <alignment horizontal="left" vertical="top"/>
    </xf>
    <xf numFmtId="0" fontId="34" fillId="0" borderId="0" xfId="0" applyFont="1"/>
    <xf numFmtId="164" fontId="32" fillId="2" borderId="0" xfId="0" applyNumberFormat="1" applyFont="1" applyFill="1" applyAlignment="1">
      <alignment horizontal="center"/>
    </xf>
    <xf numFmtId="2" fontId="15" fillId="0" borderId="12" xfId="0" applyNumberFormat="1" applyFont="1" applyBorder="1" applyAlignment="1">
      <alignment horizontal="center"/>
    </xf>
    <xf numFmtId="169" fontId="3" fillId="2" borderId="0" xfId="0" applyNumberFormat="1" applyFont="1" applyFill="1" applyAlignment="1">
      <alignment horizontal="center"/>
    </xf>
    <xf numFmtId="0" fontId="3" fillId="2" borderId="0" xfId="0" applyFont="1" applyFill="1"/>
    <xf numFmtId="170" fontId="3" fillId="2" borderId="0" xfId="0" applyNumberFormat="1" applyFont="1" applyFill="1"/>
    <xf numFmtId="171" fontId="0" fillId="2" borderId="0" xfId="0" applyNumberFormat="1" applyFill="1"/>
    <xf numFmtId="0" fontId="9" fillId="2" borderId="0" xfId="0" applyFont="1" applyFill="1" applyAlignment="1">
      <alignment horizontal="center" vertical="center" wrapText="1"/>
    </xf>
    <xf numFmtId="0" fontId="14" fillId="0" borderId="13" xfId="0" applyFont="1" applyBorder="1" applyAlignment="1">
      <alignment horizontal="center" vertical="center" wrapText="1"/>
    </xf>
    <xf numFmtId="0" fontId="14" fillId="0" borderId="15" xfId="0" applyFont="1" applyBorder="1" applyAlignment="1">
      <alignment horizontal="center" vertical="center" wrapText="1"/>
    </xf>
    <xf numFmtId="0" fontId="13" fillId="5" borderId="0" xfId="0" applyFont="1" applyFill="1" applyAlignment="1">
      <alignment horizontal="center"/>
    </xf>
    <xf numFmtId="0" fontId="14" fillId="0" borderId="9" xfId="0" applyFont="1" applyBorder="1" applyAlignment="1">
      <alignment horizontal="center"/>
    </xf>
    <xf numFmtId="0" fontId="14" fillId="0" borderId="1" xfId="0" applyFont="1" applyBorder="1" applyAlignment="1">
      <alignment horizontal="center"/>
    </xf>
    <xf numFmtId="0" fontId="14" fillId="0" borderId="13" xfId="0" applyFont="1" applyBorder="1" applyAlignment="1">
      <alignment horizontal="center"/>
    </xf>
    <xf numFmtId="0" fontId="14" fillId="0" borderId="15" xfId="0" applyFont="1" applyBorder="1" applyAlignment="1">
      <alignment horizontal="center"/>
    </xf>
    <xf numFmtId="0" fontId="14" fillId="0" borderId="5" xfId="0" applyFont="1" applyBorder="1" applyAlignment="1">
      <alignment horizontal="center"/>
    </xf>
    <xf numFmtId="0" fontId="14" fillId="0" borderId="6" xfId="0" applyFont="1" applyBorder="1" applyAlignment="1">
      <alignment horizontal="center"/>
    </xf>
    <xf numFmtId="0" fontId="14" fillId="0" borderId="7" xfId="0" applyFont="1" applyBorder="1" applyAlignment="1">
      <alignment horizontal="center"/>
    </xf>
    <xf numFmtId="0" fontId="14" fillId="0" borderId="8" xfId="0" applyFont="1" applyBorder="1" applyAlignment="1">
      <alignment horizontal="center"/>
    </xf>
  </cellXfs>
  <cellStyles count="1">
    <cellStyle name="Normal" xfId="0" builtinId="0"/>
  </cellStyles>
  <dxfs count="0"/>
  <tableStyles count="0" defaultTableStyle="TableStyleMedium2" defaultPivotStyle="PivotStyleLight16"/>
  <colors>
    <mruColors>
      <color rgb="FFFFCCFF"/>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Input!$AF$3:$AF$18</c:f>
              <c:numCache>
                <c:formatCode>General</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extLst>
            <c:ext xmlns:c16="http://schemas.microsoft.com/office/drawing/2014/chart" uri="{C3380CC4-5D6E-409C-BE32-E72D297353CC}">
              <c16:uniqueId val="{00000000-B584-43C1-9B5D-A5BF3CF73079}"/>
            </c:ext>
          </c:extLst>
        </c:ser>
        <c:ser>
          <c:idx val="3"/>
          <c:order val="1"/>
          <c:tx>
            <c:v>failed criteria</c:v>
          </c:tx>
          <c:spPr>
            <a:solidFill>
              <a:schemeClr val="bg1"/>
            </a:solidFill>
            <a:ln w="25400">
              <a:solidFill>
                <a:schemeClr val="bg1">
                  <a:lumMod val="75000"/>
                </a:schemeClr>
              </a:solidFill>
            </a:ln>
            <a:effectLst/>
          </c:spPr>
          <c:invertIfNegative val="0"/>
          <c:cat>
            <c:strRef>
              <c:f>Input!$G$19:$G$34</c:f>
              <c:strCache>
                <c:ptCount val="16"/>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pt idx="15">
                  <c:v>Shepherd</c:v>
                </c:pt>
              </c:strCache>
            </c:strRef>
          </c:cat>
          <c:val>
            <c:numRef>
              <c:f>Input!$AK$3:$AK$18</c:f>
              <c:numCache>
                <c:formatCode>General</c:formatCode>
                <c:ptCount val="16"/>
                <c:pt idx="0">
                  <c:v>0</c:v>
                </c:pt>
                <c:pt idx="1">
                  <c:v>100.62003642149736</c:v>
                </c:pt>
                <c:pt idx="2">
                  <c:v>30.55038608980324</c:v>
                </c:pt>
                <c:pt idx="3">
                  <c:v>66.273412895107768</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B584-43C1-9B5D-A5BF3CF73079}"/>
            </c:ext>
          </c:extLst>
        </c:ser>
        <c:dLbls>
          <c:showLegendKey val="0"/>
          <c:showVal val="0"/>
          <c:showCatName val="0"/>
          <c:showSerName val="0"/>
          <c:showPercent val="0"/>
          <c:showBubbleSize val="0"/>
        </c:dLbls>
        <c:gapWidth val="25"/>
        <c:overlap val="72"/>
        <c:axId val="490203704"/>
        <c:axId val="490412928"/>
      </c:barChart>
      <c:lineChart>
        <c:grouping val="standard"/>
        <c:varyColors val="0"/>
        <c:ser>
          <c:idx val="1"/>
          <c:order val="2"/>
          <c:tx>
            <c:strRef>
              <c:f>Input!$G$35</c:f>
              <c:strCache>
                <c:ptCount val="1"/>
                <c:pt idx="0">
                  <c:v>geometric mean</c:v>
                </c:pt>
              </c:strCache>
            </c:strRef>
          </c:tx>
          <c:spPr>
            <a:ln w="25400" cap="rnd">
              <a:solidFill>
                <a:schemeClr val="accent2"/>
              </a:solidFill>
              <a:prstDash val="sysDash"/>
              <a:round/>
            </a:ln>
            <a:effectLst/>
          </c:spPr>
          <c:marker>
            <c:symbol val="none"/>
          </c:marker>
          <c:val>
            <c:numRef>
              <c:f>Input!$AN$3:$AN$18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2-B584-43C1-9B5D-A5BF3CF73079}"/>
            </c:ext>
          </c:extLst>
        </c:ser>
        <c:ser>
          <c:idx val="2"/>
          <c:order val="3"/>
          <c:tx>
            <c:strRef>
              <c:f>Input!$G$36</c:f>
              <c:strCache>
                <c:ptCount val="1"/>
                <c:pt idx="0">
                  <c:v>arithmetic mean</c:v>
                </c:pt>
              </c:strCache>
            </c:strRef>
          </c:tx>
          <c:spPr>
            <a:ln w="25400" cap="rnd">
              <a:solidFill>
                <a:srgbClr val="00B050"/>
              </a:solidFill>
              <a:prstDash val="dash"/>
              <a:round/>
            </a:ln>
            <a:effectLst/>
          </c:spPr>
          <c:marker>
            <c:symbol val="none"/>
          </c:marker>
          <c:val>
            <c:numRef>
              <c:f>Input!$AM$3:$AM$18</c:f>
              <c:numCache>
                <c:formatCode>.000E+00</c:formatCode>
                <c:ptCount val="1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extLst>
            <c:ext xmlns:c16="http://schemas.microsoft.com/office/drawing/2014/chart" uri="{C3380CC4-5D6E-409C-BE32-E72D297353CC}">
              <c16:uniqueId val="{00000003-B584-43C1-9B5D-A5BF3CF73079}"/>
            </c:ext>
          </c:extLst>
        </c:ser>
        <c:dLbls>
          <c:showLegendKey val="0"/>
          <c:showVal val="0"/>
          <c:showCatName val="0"/>
          <c:showSerName val="0"/>
          <c:showPercent val="0"/>
          <c:showBubbleSize val="0"/>
        </c:dLbls>
        <c:marker val="1"/>
        <c:smooth val="0"/>
        <c:axId val="490203704"/>
        <c:axId val="490412928"/>
      </c:lineChart>
      <c:catAx>
        <c:axId val="490203704"/>
        <c:scaling>
          <c:orientation val="minMax"/>
        </c:scaling>
        <c:delete val="0"/>
        <c:axPos val="b"/>
        <c:numFmt formatCode="General" sourceLinked="1"/>
        <c:majorTickMark val="out"/>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2928"/>
        <c:crossesAt val="1.0000000000000004E-5"/>
        <c:auto val="1"/>
        <c:lblAlgn val="ctr"/>
        <c:lblOffset val="100"/>
        <c:noMultiLvlLbl val="0"/>
      </c:catAx>
      <c:valAx>
        <c:axId val="490412928"/>
        <c:scaling>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2037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1"/>
          <c:order val="0"/>
          <c:spPr>
            <a:ln w="25400" cap="flat" cmpd="sng" algn="ctr">
              <a:solidFill>
                <a:schemeClr val="tx1"/>
              </a:solidFill>
              <a:round/>
            </a:ln>
            <a:effectLst/>
          </c:spPr>
          <c:marker>
            <c:symbol val="none"/>
          </c:marker>
          <c:xVal>
            <c:numRef>
              <c:f>Input!$Y$3:$Y$1000</c:f>
              <c:numCache>
                <c:formatCode>General</c:formatCode>
                <c:ptCount val="998"/>
                <c:pt idx="0">
                  <c:v>9.5744019436141681</c:v>
                </c:pt>
                <c:pt idx="1">
                  <c:v>9.3684443964789192</c:v>
                </c:pt>
                <c:pt idx="2">
                  <c:v>9.1669172577881639</c:v>
                </c:pt>
                <c:pt idx="3">
                  <c:v>8.9697252238287923</c:v>
                </c:pt>
                <c:pt idx="4">
                  <c:v>8.7767750409916179</c:v>
                </c:pt>
                <c:pt idx="5">
                  <c:v>8.5879754616710375</c:v>
                </c:pt>
                <c:pt idx="6">
                  <c:v>8.4032372011133436</c:v>
                </c:pt>
                <c:pt idx="7">
                  <c:v>8.2224728951932953</c:v>
                </c:pt>
                <c:pt idx="8">
                  <c:v>8.0455970590989505</c:v>
                </c:pt>
                <c:pt idx="9">
                  <c:v>7.8725260469052536</c:v>
                </c:pt>
                <c:pt idx="10">
                  <c:v>7.7031780120172479</c:v>
                </c:pt>
                <c:pt idx="11">
                  <c:v>7.5374728684641905</c:v>
                </c:pt>
                <c:pt idx="12">
                  <c:v>7.3753322530262952</c:v>
                </c:pt>
                <c:pt idx="13">
                  <c:v>7.2166794881761716</c:v>
                </c:pt>
                <c:pt idx="14">
                  <c:v>7.0614395458174366</c:v>
                </c:pt>
                <c:pt idx="15">
                  <c:v>6.9095390118033597</c:v>
                </c:pt>
                <c:pt idx="16">
                  <c:v>6.7609060512187584</c:v>
                </c:pt>
                <c:pt idx="17">
                  <c:v>6.6154703744087193</c:v>
                </c:pt>
                <c:pt idx="18">
                  <c:v>6.4731632037380873</c:v>
                </c:pt>
                <c:pt idx="19">
                  <c:v>6.3339172410660014</c:v>
                </c:pt>
                <c:pt idx="20">
                  <c:v>6.1976666359200907</c:v>
                </c:pt>
                <c:pt idx="21">
                  <c:v>6.0643469543552868</c:v>
                </c:pt>
                <c:pt idx="22">
                  <c:v>5.9338951484825273</c:v>
                </c:pt>
                <c:pt idx="23">
                  <c:v>5.8062495266529215</c:v>
                </c:pt>
                <c:pt idx="24">
                  <c:v>5.6813497242833098</c:v>
                </c:pt>
                <c:pt idx="25">
                  <c:v>5.5591366753093894</c:v>
                </c:pt>
                <c:pt idx="26">
                  <c:v>5.4395525842529269</c:v>
                </c:pt>
                <c:pt idx="27">
                  <c:v>5.3225408988898373</c:v>
                </c:pt>
                <c:pt idx="28">
                  <c:v>5.2080462835062056</c:v>
                </c:pt>
                <c:pt idx="29">
                  <c:v>5.0960145927296132</c:v>
                </c:pt>
                <c:pt idx="30">
                  <c:v>4.9863928459233753</c:v>
                </c:pt>
                <c:pt idx="31">
                  <c:v>4.8791292021315975</c:v>
                </c:pt>
                <c:pt idx="32">
                  <c:v>4.7741729355631959</c:v>
                </c:pt>
                <c:pt idx="33">
                  <c:v>4.6714744116032838</c:v>
                </c:pt>
                <c:pt idx="34">
                  <c:v>4.5709850633405864</c:v>
                </c:pt>
                <c:pt idx="35">
                  <c:v>4.472657368599779</c:v>
                </c:pt>
                <c:pt idx="36">
                  <c:v>4.3764448274678909</c:v>
                </c:pt>
                <c:pt idx="37">
                  <c:v>4.2823019403041434</c:v>
                </c:pt>
                <c:pt idx="38">
                  <c:v>4.1901841862228233</c:v>
                </c:pt>
                <c:pt idx="39">
                  <c:v>4.1000480020390206</c:v>
                </c:pt>
                <c:pt idx="40">
                  <c:v>4.0118507616672661</c:v>
                </c:pt>
                <c:pt idx="41">
                  <c:v>3.9255507559633305</c:v>
                </c:pt>
                <c:pt idx="42">
                  <c:v>3.8411071729996582</c:v>
                </c:pt>
                <c:pt idx="43">
                  <c:v>3.7584800787650918</c:v>
                </c:pt>
                <c:pt idx="44">
                  <c:v>3.67763039827978</c:v>
                </c:pt>
                <c:pt idx="45">
                  <c:v>3.598519897116319</c:v>
                </c:pt>
                <c:pt idx="46">
                  <c:v>3.521111163318404</c:v>
                </c:pt>
                <c:pt idx="47">
                  <c:v>3.4453675897084319</c:v>
                </c:pt>
                <c:pt idx="48">
                  <c:v>3.3712533565756861</c:v>
                </c:pt>
                <c:pt idx="49">
                  <c:v>3.2987334147369265</c:v>
                </c:pt>
                <c:pt idx="50">
                  <c:v>3.227773468961364</c:v>
                </c:pt>
                <c:pt idx="51">
                  <c:v>3.1583399617521848</c:v>
                </c:pt>
                <c:pt idx="52">
                  <c:v>3.0904000574769555</c:v>
                </c:pt>
                <c:pt idx="53">
                  <c:v>3.0239216268394045</c:v>
                </c:pt>
                <c:pt idx="54">
                  <c:v>2.9588732316852333</c:v>
                </c:pt>
                <c:pt idx="55">
                  <c:v>2.8952241101347758</c:v>
                </c:pt>
                <c:pt idx="56">
                  <c:v>2.8329441620354689</c:v>
                </c:pt>
                <c:pt idx="57">
                  <c:v>2.7720039347272656</c:v>
                </c:pt>
                <c:pt idx="58">
                  <c:v>2.7123746091142471</c:v>
                </c:pt>
                <c:pt idx="59">
                  <c:v>2.6540279860358531</c:v>
                </c:pt>
                <c:pt idx="60">
                  <c:v>2.5969364729312856</c:v>
                </c:pt>
                <c:pt idx="61">
                  <c:v>2.5410730707907763</c:v>
                </c:pt>
                <c:pt idx="62">
                  <c:v>2.4864113613875523</c:v>
                </c:pt>
                <c:pt idx="63">
                  <c:v>2.4329254947844539</c:v>
                </c:pt>
                <c:pt idx="64">
                  <c:v>2.3805901771093043</c:v>
                </c:pt>
                <c:pt idx="65">
                  <c:v>2.3293806585932457</c:v>
                </c:pt>
                <c:pt idx="66">
                  <c:v>2.2792727218663846</c:v>
                </c:pt>
                <c:pt idx="67">
                  <c:v>2.2302426705052154</c:v>
                </c:pt>
                <c:pt idx="68">
                  <c:v>2.1822673178264007</c:v>
                </c:pt>
                <c:pt idx="69">
                  <c:v>2.1353239759216129</c:v>
                </c:pt>
                <c:pt idx="70">
                  <c:v>2.0893904449282514</c:v>
                </c:pt>
                <c:pt idx="71">
                  <c:v>2.0444450025309577</c:v>
                </c:pt>
                <c:pt idx="72">
                  <c:v>2.0004663936889679</c:v>
                </c:pt>
                <c:pt idx="73">
                  <c:v>1.9574338205844437</c:v>
                </c:pt>
                <c:pt idx="74">
                  <c:v>1.9153269327870248</c:v>
                </c:pt>
                <c:pt idx="75">
                  <c:v>1.8741258176299578</c:v>
                </c:pt>
                <c:pt idx="76">
                  <c:v>1.8338109907932434</c:v>
                </c:pt>
                <c:pt idx="77">
                  <c:v>1.7943633870893545</c:v>
                </c:pt>
                <c:pt idx="78">
                  <c:v>1.7557643514471641</c:v>
                </c:pt>
                <c:pt idx="79">
                  <c:v>1.7179956300898211</c:v>
                </c:pt>
                <c:pt idx="80">
                  <c:v>1.6810393619023996</c:v>
                </c:pt>
                <c:pt idx="81">
                  <c:v>1.644878069985243</c:v>
                </c:pt>
                <c:pt idx="82">
                  <c:v>1.609494653389006</c:v>
                </c:pt>
                <c:pt idx="83">
                  <c:v>1.5748723790274843</c:v>
                </c:pt>
                <c:pt idx="84">
                  <c:v>1.5409948737644126</c:v>
                </c:pt>
                <c:pt idx="85">
                  <c:v>1.5078461166704833</c:v>
                </c:pt>
                <c:pt idx="86">
                  <c:v>1.4754104314469283</c:v>
                </c:pt>
                <c:pt idx="87">
                  <c:v>1.4436724790120776</c:v>
                </c:pt>
                <c:pt idx="88">
                  <c:v>1.4126172502473919</c:v>
                </c:pt>
                <c:pt idx="89">
                  <c:v>1.3822300588995355</c:v>
                </c:pt>
                <c:pt idx="90">
                  <c:v>1.3524965346351367</c:v>
                </c:pt>
                <c:pt idx="91">
                  <c:v>1.3234026162449479</c:v>
                </c:pt>
                <c:pt idx="92">
                  <c:v>1.2949345449941925</c:v>
                </c:pt>
                <c:pt idx="93">
                  <c:v>1.2670788581159551</c:v>
                </c:pt>
                <c:pt idx="94">
                  <c:v>1.2398223824445374</c:v>
                </c:pt>
                <c:pt idx="95">
                  <c:v>1.2131522281857674</c:v>
                </c:pt>
                <c:pt idx="96">
                  <c:v>1.1870557828213184</c:v>
                </c:pt>
                <c:pt idx="97">
                  <c:v>1.161520705144153</c:v>
                </c:pt>
                <c:pt idx="98">
                  <c:v>1.1365349194222731</c:v>
                </c:pt>
                <c:pt idx="99">
                  <c:v>1.1120866096880144</c:v>
                </c:pt>
                <c:pt idx="100">
                  <c:v>1.0881642141501853</c:v>
                </c:pt>
                <c:pt idx="101">
                  <c:v>1.0647564197264088</c:v>
                </c:pt>
                <c:pt idx="102">
                  <c:v>1.0418521566930792</c:v>
                </c:pt>
                <c:pt idx="103">
                  <c:v>1.0194405934504067</c:v>
                </c:pt>
                <c:pt idx="104">
                  <c:v>0.99751113140007108</c:v>
                </c:pt>
                <c:pt idx="105">
                  <c:v>0.97605339993306384</c:v>
                </c:pt>
                <c:pt idx="106">
                  <c:v>0.95505725152534937</c:v>
                </c:pt>
                <c:pt idx="107">
                  <c:v>0.93451275693902314</c:v>
                </c:pt>
                <c:pt idx="108">
                  <c:v>0.91441020052670008</c:v>
                </c:pt>
                <c:pt idx="109">
                  <c:v>0.89474007563691105</c:v>
                </c:pt>
                <c:pt idx="110">
                  <c:v>0.87549308011833527</c:v>
                </c:pt>
                <c:pt idx="111">
                  <c:v>0.85666011192074254</c:v>
                </c:pt>
                <c:pt idx="112">
                  <c:v>0.83823226479056434</c:v>
                </c:pt>
                <c:pt idx="113">
                  <c:v>0.82020082405905892</c:v>
                </c:pt>
                <c:pt idx="114">
                  <c:v>0.80255726252107884</c:v>
                </c:pt>
                <c:pt idx="115">
                  <c:v>0.78529323640249016</c:v>
                </c:pt>
                <c:pt idx="116">
                  <c:v>0.76840058141433909</c:v>
                </c:pt>
                <c:pt idx="117">
                  <c:v>0.75187130889189724</c:v>
                </c:pt>
                <c:pt idx="118">
                  <c:v>0.73569760201676171</c:v>
                </c:pt>
                <c:pt idx="119">
                  <c:v>0.71987181212022233</c:v>
                </c:pt>
                <c:pt idx="120">
                  <c:v>0.70438645506614816</c:v>
                </c:pt>
                <c:pt idx="121">
                  <c:v>0.68923420771168276</c:v>
                </c:pt>
                <c:pt idx="122">
                  <c:v>0.67440790444407417</c:v>
                </c:pt>
                <c:pt idx="123">
                  <c:v>0.65990053379200264</c:v>
                </c:pt>
                <c:pt idx="124">
                  <c:v>0.64570523510980238</c:v>
                </c:pt>
                <c:pt idx="125">
                  <c:v>0.63181529533301017</c:v>
                </c:pt>
                <c:pt idx="126">
                  <c:v>0.61822414580370622</c:v>
                </c:pt>
                <c:pt idx="127">
                  <c:v>0.60492535916414603</c:v>
                </c:pt>
                <c:pt idx="128">
                  <c:v>0.5919126463172143</c:v>
                </c:pt>
                <c:pt idx="129">
                  <c:v>0.57917985345226297</c:v>
                </c:pt>
                <c:pt idx="130">
                  <c:v>0.56672095913492748</c:v>
                </c:pt>
                <c:pt idx="131">
                  <c:v>0.55453007145954492</c:v>
                </c:pt>
                <c:pt idx="132">
                  <c:v>0.54260142526282706</c:v>
                </c:pt>
                <c:pt idx="133">
                  <c:v>0.53092937939747076</c:v>
                </c:pt>
                <c:pt idx="134">
                  <c:v>0.51950841406441672</c:v>
                </c:pt>
                <c:pt idx="135">
                  <c:v>0.50833312820249477</c:v>
                </c:pt>
                <c:pt idx="136">
                  <c:v>0.49739823693422069</c:v>
                </c:pt>
                <c:pt idx="137">
                  <c:v>0.4866985690665378</c:v>
                </c:pt>
                <c:pt idx="138">
                  <c:v>0.47622906464532055</c:v>
                </c:pt>
                <c:pt idx="139">
                  <c:v>0.46598477256248377</c:v>
                </c:pt>
                <c:pt idx="140">
                  <c:v>0.45596084821456601</c:v>
                </c:pt>
                <c:pt idx="141">
                  <c:v>0.44615255121167979</c:v>
                </c:pt>
                <c:pt idx="142">
                  <c:v>0.43655524313574534</c:v>
                </c:pt>
                <c:pt idx="143">
                  <c:v>0.42716438534694751</c:v>
                </c:pt>
                <c:pt idx="144">
                  <c:v>0.41797553683737854</c:v>
                </c:pt>
                <c:pt idx="145">
                  <c:v>0.40898435213085166</c:v>
                </c:pt>
                <c:pt idx="146">
                  <c:v>0.40018657922789247</c:v>
                </c:pt>
                <c:pt idx="147">
                  <c:v>0.39157805759493608</c:v>
                </c:pt>
                <c:pt idx="148">
                  <c:v>0.38315471619677932</c:v>
                </c:pt>
                <c:pt idx="149">
                  <c:v>0.37491257157135716</c:v>
                </c:pt>
                <c:pt idx="150">
                  <c:v>0.36684772594593346</c:v>
                </c:pt>
                <c:pt idx="151">
                  <c:v>0.35895636539381442</c:v>
                </c:pt>
                <c:pt idx="152">
                  <c:v>0.35123475803071402</c:v>
                </c:pt>
                <c:pt idx="153">
                  <c:v>0.34367925224991724</c:v>
                </c:pt>
                <c:pt idx="154">
                  <c:v>0.33628627499540792</c:v>
                </c:pt>
                <c:pt idx="155">
                  <c:v>0.32905233007214313</c:v>
                </c:pt>
                <c:pt idx="156">
                  <c:v>0.32197399649267627</c:v>
                </c:pt>
                <c:pt idx="157">
                  <c:v>0.31504792685934596</c:v>
                </c:pt>
                <c:pt idx="158">
                  <c:v>0.30827084578126634</c:v>
                </c:pt>
                <c:pt idx="159">
                  <c:v>0.30163954832536993</c:v>
                </c:pt>
                <c:pt idx="160">
                  <c:v>0.29515089850077036</c:v>
                </c:pt>
                <c:pt idx="161">
                  <c:v>0.2888018277757286</c:v>
                </c:pt>
                <c:pt idx="162">
                  <c:v>0.28258933362652094</c:v>
                </c:pt>
                <c:pt idx="163">
                  <c:v>0.27651047811752266</c:v>
                </c:pt>
                <c:pt idx="164">
                  <c:v>0.27056238651183617</c:v>
                </c:pt>
                <c:pt idx="165">
                  <c:v>0.26474224591180595</c:v>
                </c:pt>
                <c:pt idx="166">
                  <c:v>0.25904730392877801</c:v>
                </c:pt>
                <c:pt idx="167">
                  <c:v>0.2534748673814744</c:v>
                </c:pt>
                <c:pt idx="168">
                  <c:v>0.24802230102236719</c:v>
                </c:pt>
                <c:pt idx="169">
                  <c:v>0.24268702629145023</c:v>
                </c:pt>
                <c:pt idx="170">
                  <c:v>0.23746652009681818</c:v>
                </c:pt>
                <c:pt idx="171">
                  <c:v>0.23235831362147752</c:v>
                </c:pt>
                <c:pt idx="172">
                  <c:v>0.22735999115582411</c:v>
                </c:pt>
                <c:pt idx="173">
                  <c:v>0.22246918895523576</c:v>
                </c:pt>
                <c:pt idx="174">
                  <c:v>0.21768359412223956</c:v>
                </c:pt>
                <c:pt idx="175">
                  <c:v>0.21300094351272508</c:v>
                </c:pt>
                <c:pt idx="176">
                  <c:v>0.20841902266568627</c:v>
                </c:pt>
                <c:pt idx="177">
                  <c:v>0.20393566475598618</c:v>
                </c:pt>
                <c:pt idx="178">
                  <c:v>0.19954874956964877</c:v>
                </c:pt>
                <c:pt idx="179">
                  <c:v>0.19525620250119374</c:v>
                </c:pt>
                <c:pt idx="180">
                  <c:v>0.19105599357253986</c:v>
                </c:pt>
                <c:pt idx="181">
                  <c:v>0.18694613647301281</c:v>
                </c:pt>
                <c:pt idx="182">
                  <c:v>0.18292468762000394</c:v>
                </c:pt>
                <c:pt idx="183">
                  <c:v>0.17898974523983516</c:v>
                </c:pt>
                <c:pt idx="184">
                  <c:v>0.17513944846839588</c:v>
                </c:pt>
                <c:pt idx="185">
                  <c:v>0.17137197647112615</c:v>
                </c:pt>
                <c:pt idx="186">
                  <c:v>0.16768554758193024</c:v>
                </c:pt>
                <c:pt idx="187">
                  <c:v>0.16407841846061316</c:v>
                </c:pt>
                <c:pt idx="188">
                  <c:v>0.16054888326844194</c:v>
                </c:pt>
                <c:pt idx="189">
                  <c:v>0.15709527286144143</c:v>
                </c:pt>
                <c:pt idx="190">
                  <c:v>0.15371595400104357</c:v>
                </c:pt>
                <c:pt idx="191">
                  <c:v>0.15040932858171643</c:v>
                </c:pt>
                <c:pt idx="192">
                  <c:v>0.14717383287520797</c:v>
                </c:pt>
                <c:pt idx="193">
                  <c:v>0.14400793679104704</c:v>
                </c:pt>
                <c:pt idx="194">
                  <c:v>0.14091014315295206</c:v>
                </c:pt>
                <c:pt idx="195">
                  <c:v>0.137878986990805</c:v>
                </c:pt>
                <c:pt idx="196">
                  <c:v>0.13491303484785583</c:v>
                </c:pt>
                <c:pt idx="197">
                  <c:v>0.13201088410282999</c:v>
                </c:pt>
                <c:pt idx="198">
                  <c:v>0.12917116230661813</c:v>
                </c:pt>
                <c:pt idx="199">
                  <c:v>0.12639252653323446</c:v>
                </c:pt>
                <c:pt idx="200">
                  <c:v>0.12367366274473705</c:v>
                </c:pt>
                <c:pt idx="201">
                  <c:v>0.12101328516980907</c:v>
                </c:pt>
                <c:pt idx="202">
                  <c:v>0.11841013569570791</c:v>
                </c:pt>
                <c:pt idx="203">
                  <c:v>0.11586298327329413</c:v>
                </c:pt>
                <c:pt idx="204">
                  <c:v>0.11337062333485894</c:v>
                </c:pt>
                <c:pt idx="205">
                  <c:v>0.11093187722447496</c:v>
                </c:pt>
                <c:pt idx="206">
                  <c:v>0.10854559164060099</c:v>
                </c:pt>
                <c:pt idx="207">
                  <c:v>0.10621063809067684</c:v>
                </c:pt>
                <c:pt idx="208">
                  <c:v>0.10392591235745072</c:v>
                </c:pt>
                <c:pt idx="209">
                  <c:v>0.10169033397678648</c:v>
                </c:pt>
                <c:pt idx="210">
                  <c:v>9.9502845726703967E-2</c:v>
                </c:pt>
                <c:pt idx="211">
                  <c:v>9.7362413127410646E-2</c:v>
                </c:pt>
                <c:pt idx="212">
                  <c:v>9.5268023952088346E-2</c:v>
                </c:pt>
                <c:pt idx="213">
                  <c:v>9.3218687748203466E-2</c:v>
                </c:pt>
                <c:pt idx="214">
                  <c:v>9.1213435369114457E-2</c:v>
                </c:pt>
                <c:pt idx="215">
                  <c:v>8.925131851575506E-2</c:v>
                </c:pt>
                <c:pt idx="216">
                  <c:v>8.7331409288176412E-2</c:v>
                </c:pt>
                <c:pt idx="217">
                  <c:v>8.5452799746736197E-2</c:v>
                </c:pt>
                <c:pt idx="218">
                  <c:v>8.361460148272705E-2</c:v>
                </c:pt>
                <c:pt idx="219">
                  <c:v>8.1815945198241327E-2</c:v>
                </c:pt>
                <c:pt idx="220">
                  <c:v>8.0055980295073617E-2</c:v>
                </c:pt>
                <c:pt idx="221">
                  <c:v>7.8333874472466244E-2</c:v>
                </c:pt>
                <c:pt idx="222">
                  <c:v>7.6648813333508092E-2</c:v>
                </c:pt>
                <c:pt idx="223">
                  <c:v>7.4999999999999997E-2</c:v>
                </c:pt>
              </c:numCache>
            </c:numRef>
          </c:xVal>
          <c:yVal>
            <c:numRef>
              <c:f>Input!$Z$3:$Z$1000</c:f>
              <c:numCache>
                <c:formatCode>General</c:formatCode>
                <c:ptCount val="998"/>
                <c:pt idx="0">
                  <c:v>85.587433191389394</c:v>
                </c:pt>
                <c:pt idx="1">
                  <c:v>85.692557503612235</c:v>
                </c:pt>
                <c:pt idx="2">
                  <c:v>85.754424553391402</c:v>
                </c:pt>
                <c:pt idx="3">
                  <c:v>85.776986636108532</c:v>
                </c:pt>
                <c:pt idx="4">
                  <c:v>85.763901772435744</c:v>
                </c:pt>
                <c:pt idx="5">
                  <c:v>85.718554037914942</c:v>
                </c:pt>
                <c:pt idx="6">
                  <c:v>85.64407253773139</c:v>
                </c:pt>
                <c:pt idx="7">
                  <c:v>85.543349115189102</c:v>
                </c:pt>
                <c:pt idx="8">
                  <c:v>85.41905487668221</c:v>
                </c:pt>
                <c:pt idx="9">
                  <c:v>85.273655610609524</c:v>
                </c:pt>
                <c:pt idx="10">
                  <c:v>85.109426172673892</c:v>
                </c:pt>
                <c:pt idx="11">
                  <c:v>84.928463905325202</c:v>
                </c:pt>
                <c:pt idx="12">
                  <c:v>84.732701154721397</c:v>
                </c:pt>
                <c:pt idx="13">
                  <c:v>84.523916944480447</c:v>
                </c:pt>
                <c:pt idx="14">
                  <c:v>84.303747861657214</c:v>
                </c:pt>
                <c:pt idx="15">
                  <c:v>84.073698206786119</c:v>
                </c:pt>
                <c:pt idx="16">
                  <c:v>83.835149456469892</c:v>
                </c:pt>
                <c:pt idx="17">
                  <c:v>83.589369083847942</c:v>
                </c:pt>
                <c:pt idx="18">
                  <c:v>83.337518779335241</c:v>
                </c:pt>
                <c:pt idx="19">
                  <c:v>83.080662111268126</c:v>
                </c:pt>
                <c:pt idx="20">
                  <c:v>82.819771663516292</c:v>
                </c:pt>
                <c:pt idx="21">
                  <c:v>82.55573568470956</c:v>
                </c:pt>
                <c:pt idx="22">
                  <c:v>82.289364281471663</c:v>
                </c:pt>
                <c:pt idx="23">
                  <c:v>82.021395185943319</c:v>
                </c:pt>
                <c:pt idx="24">
                  <c:v>81.752499125901593</c:v>
                </c:pt>
                <c:pt idx="25">
                  <c:v>81.483284823936302</c:v>
                </c:pt>
                <c:pt idx="26">
                  <c:v>81.214303650415189</c:v>
                </c:pt>
                <c:pt idx="27">
                  <c:v>80.946053953354024</c:v>
                </c:pt>
                <c:pt idx="28">
                  <c:v>80.678985086794967</c:v>
                </c:pt>
                <c:pt idx="29">
                  <c:v>80.413501157882564</c:v>
                </c:pt>
                <c:pt idx="30">
                  <c:v>80.149964511503583</c:v>
                </c:pt>
                <c:pt idx="31">
                  <c:v>79.888698970119506</c:v>
                </c:pt>
                <c:pt idx="32">
                  <c:v>79.629992845263345</c:v>
                </c:pt>
                <c:pt idx="33">
                  <c:v>79.364273623253922</c:v>
                </c:pt>
                <c:pt idx="34">
                  <c:v>79.070798799764958</c:v>
                </c:pt>
                <c:pt idx="35">
                  <c:v>78.752008451550736</c:v>
                </c:pt>
                <c:pt idx="36">
                  <c:v>78.411012929971179</c:v>
                </c:pt>
                <c:pt idx="37">
                  <c:v>78.050669450153634</c:v>
                </c:pt>
                <c:pt idx="38">
                  <c:v>77.673600326965797</c:v>
                </c:pt>
                <c:pt idx="39">
                  <c:v>77.282209967098495</c:v>
                </c:pt>
                <c:pt idx="40">
                  <c:v>76.878700699665089</c:v>
                </c:pt>
                <c:pt idx="41">
                  <c:v>76.465087522356455</c:v>
                </c:pt>
                <c:pt idx="42">
                  <c:v>76.043211835170851</c:v>
                </c:pt>
                <c:pt idx="43">
                  <c:v>75.61475422903996</c:v>
                </c:pt>
                <c:pt idx="44">
                  <c:v>75.18124639227905</c:v>
                </c:pt>
                <c:pt idx="45">
                  <c:v>74.744082193678182</c:v>
                </c:pt>
                <c:pt idx="46">
                  <c:v>74.304527997206165</c:v>
                </c:pt>
                <c:pt idx="47">
                  <c:v>73.863732259702516</c:v>
                </c:pt>
                <c:pt idx="48">
                  <c:v>73.422734459567636</c:v>
                </c:pt>
                <c:pt idx="49">
                  <c:v>72.982473401315531</c:v>
                </c:pt>
                <c:pt idx="50">
                  <c:v>72.543794937908942</c:v>
                </c:pt>
                <c:pt idx="51">
                  <c:v>72.10745915004523</c:v>
                </c:pt>
                <c:pt idx="52">
                  <c:v>71.674147018986105</c:v>
                </c:pt>
                <c:pt idx="53">
                  <c:v>71.24446662711712</c:v>
                </c:pt>
                <c:pt idx="54">
                  <c:v>70.818958918171347</c:v>
                </c:pt>
                <c:pt idx="55">
                  <c:v>70.398103046946161</c:v>
                </c:pt>
                <c:pt idx="56">
                  <c:v>69.982321346373752</c:v>
                </c:pt>
                <c:pt idx="57">
                  <c:v>69.571983937964603</c:v>
                </c:pt>
                <c:pt idx="58">
                  <c:v>69.16741300992328</c:v>
                </c:pt>
                <c:pt idx="59">
                  <c:v>68.768886785625384</c:v>
                </c:pt>
                <c:pt idx="60">
                  <c:v>68.376643203641507</c:v>
                </c:pt>
                <c:pt idx="61">
                  <c:v>67.990883329086813</c:v>
                </c:pt>
                <c:pt idx="62">
                  <c:v>67.611774514760867</c:v>
                </c:pt>
                <c:pt idx="63">
                  <c:v>67.239453329313548</c:v>
                </c:pt>
                <c:pt idx="64">
                  <c:v>66.874028268523332</c:v>
                </c:pt>
                <c:pt idx="65">
                  <c:v>66.506980415166339</c:v>
                </c:pt>
                <c:pt idx="66">
                  <c:v>66.105228527935722</c:v>
                </c:pt>
                <c:pt idx="67">
                  <c:v>65.669688382773074</c:v>
                </c:pt>
                <c:pt idx="68">
                  <c:v>65.204815922044332</c:v>
                </c:pt>
                <c:pt idx="69">
                  <c:v>64.714691058798522</c:v>
                </c:pt>
                <c:pt idx="70">
                  <c:v>64.203045361137853</c:v>
                </c:pt>
                <c:pt idx="71">
                  <c:v>63.673287822598731</c:v>
                </c:pt>
                <c:pt idx="72">
                  <c:v>63.12852884642767</c:v>
                </c:pt>
                <c:pt idx="73">
                  <c:v>62.571602563261592</c:v>
                </c:pt>
                <c:pt idx="74">
                  <c:v>62.005087593890273</c:v>
                </c:pt>
                <c:pt idx="75">
                  <c:v>61.431326361452946</c:v>
                </c:pt>
                <c:pt idx="76">
                  <c:v>60.852443050569477</c:v>
                </c:pt>
                <c:pt idx="77">
                  <c:v>60.270360304499647</c:v>
                </c:pt>
                <c:pt idx="78">
                  <c:v>59.686814745431064</c:v>
                </c:pt>
                <c:pt idx="79">
                  <c:v>59.103371397393197</c:v>
                </c:pt>
                <c:pt idx="80">
                  <c:v>58.521437086054632</c:v>
                </c:pt>
                <c:pt idx="81">
                  <c:v>57.942272884761216</c:v>
                </c:pt>
                <c:pt idx="82">
                  <c:v>57.367005671591038</c:v>
                </c:pt>
                <c:pt idx="83">
                  <c:v>56.796638857918794</c:v>
                </c:pt>
                <c:pt idx="84">
                  <c:v>56.232062344977606</c:v>
                </c:pt>
                <c:pt idx="85">
                  <c:v>55.674061761161738</c:v>
                </c:pt>
                <c:pt idx="86">
                  <c:v>55.123327029314133</c:v>
                </c:pt>
                <c:pt idx="87">
                  <c:v>54.580460309970334</c:v>
                </c:pt>
                <c:pt idx="88">
                  <c:v>54.045983363472502</c:v>
                </c:pt>
                <c:pt idx="89">
                  <c:v>53.520344371008164</c:v>
                </c:pt>
                <c:pt idx="90">
                  <c:v>53.003924251956853</c:v>
                </c:pt>
                <c:pt idx="91">
                  <c:v>52.497042512430745</c:v>
                </c:pt>
                <c:pt idx="92">
                  <c:v>51.999962657561717</c:v>
                </c:pt>
                <c:pt idx="93">
                  <c:v>51.512897197906824</c:v>
                </c:pt>
                <c:pt idx="94">
                  <c:v>51.036012278306451</c:v>
                </c:pt>
                <c:pt idx="95">
                  <c:v>50.569431955625625</c:v>
                </c:pt>
                <c:pt idx="96">
                  <c:v>50.113242150030239</c:v>
                </c:pt>
                <c:pt idx="97">
                  <c:v>49.662652220704807</c:v>
                </c:pt>
                <c:pt idx="98">
                  <c:v>49.204153559602084</c:v>
                </c:pt>
                <c:pt idx="99">
                  <c:v>48.735858472831652</c:v>
                </c:pt>
                <c:pt idx="100">
                  <c:v>48.256774341563307</c:v>
                </c:pt>
                <c:pt idx="101">
                  <c:v>47.766109954339179</c:v>
                </c:pt>
                <c:pt idx="102">
                  <c:v>47.263255374454616</c:v>
                </c:pt>
                <c:pt idx="103">
                  <c:v>46.747763426762333</c:v>
                </c:pt>
                <c:pt idx="104">
                  <c:v>46.219332686117681</c:v>
                </c:pt>
                <c:pt idx="105">
                  <c:v>45.677791857797033</c:v>
                </c:pt>
                <c:pt idx="106">
                  <c:v>45.123085447792889</c:v>
                </c:pt>
                <c:pt idx="107">
                  <c:v>44.555260627955477</c:v>
                </c:pt>
                <c:pt idx="108">
                  <c:v>43.974455207543983</c:v>
                </c:pt>
                <c:pt idx="109">
                  <c:v>43.380886628901543</c:v>
                </c:pt>
                <c:pt idx="110">
                  <c:v>42.774841910706868</c:v>
                </c:pt>
                <c:pt idx="111">
                  <c:v>42.156668467607815</c:v>
                </c:pt>
                <c:pt idx="112">
                  <c:v>41.52676574003452</c:v>
                </c:pt>
                <c:pt idx="113">
                  <c:v>40.885577572645609</c:v>
                </c:pt>
                <c:pt idx="114">
                  <c:v>40.233585284201595</c:v>
                </c:pt>
                <c:pt idx="115">
                  <c:v>39.571301375707428</c:v>
                </c:pt>
                <c:pt idx="116">
                  <c:v>38.899263827438809</c:v>
                </c:pt>
                <c:pt idx="117">
                  <c:v>38.218030938983851</c:v>
                </c:pt>
                <c:pt idx="118">
                  <c:v>37.528176669708976</c:v>
                </c:pt>
                <c:pt idx="119">
                  <c:v>36.830286440112047</c:v>
                </c:pt>
                <c:pt idx="120">
                  <c:v>36.124953357371282</c:v>
                </c:pt>
                <c:pt idx="121">
                  <c:v>35.412774831048885</c:v>
                </c:pt>
                <c:pt idx="122">
                  <c:v>34.694349547377335</c:v>
                </c:pt>
                <c:pt idx="123">
                  <c:v>33.970274772855483</c:v>
                </c:pt>
                <c:pt idx="124">
                  <c:v>33.241143960022022</c:v>
                </c:pt>
                <c:pt idx="125">
                  <c:v>32.507544630267112</c:v>
                </c:pt>
                <c:pt idx="126">
                  <c:v>31.770056510397517</c:v>
                </c:pt>
                <c:pt idx="127">
                  <c:v>31.029249901397062</c:v>
                </c:pt>
                <c:pt idx="128">
                  <c:v>30.277837373493174</c:v>
                </c:pt>
                <c:pt idx="129">
                  <c:v>29.490336403510128</c:v>
                </c:pt>
                <c:pt idx="130">
                  <c:v>28.67189243701214</c:v>
                </c:pt>
                <c:pt idx="131">
                  <c:v>27.829895480714974</c:v>
                </c:pt>
                <c:pt idx="132">
                  <c:v>26.970994406776853</c:v>
                </c:pt>
                <c:pt idx="133">
                  <c:v>26.101156365056863</c:v>
                </c:pt>
                <c:pt idx="134">
                  <c:v>25.22572188674242</c:v>
                </c:pt>
                <c:pt idx="135">
                  <c:v>24.349455975569352</c:v>
                </c:pt>
                <c:pt idx="136">
                  <c:v>23.476595463114815</c:v>
                </c:pt>
                <c:pt idx="137">
                  <c:v>22.610892886190967</c:v>
                </c:pt>
                <c:pt idx="138">
                  <c:v>21.755657127122653</c:v>
                </c:pt>
                <c:pt idx="139">
                  <c:v>20.913791041577458</c:v>
                </c:pt>
                <c:pt idx="140">
                  <c:v>20.087826283558098</c:v>
                </c:pt>
                <c:pt idx="141">
                  <c:v>19.27995552309709</c:v>
                </c:pt>
                <c:pt idx="142">
                  <c:v>18.492062239047581</c:v>
                </c:pt>
                <c:pt idx="143">
                  <c:v>17.725748257082586</c:v>
                </c:pt>
                <c:pt idx="144">
                  <c:v>16.960836732629545</c:v>
                </c:pt>
                <c:pt idx="145">
                  <c:v>16.156427938496069</c:v>
                </c:pt>
                <c:pt idx="146">
                  <c:v>15.325211135579158</c:v>
                </c:pt>
                <c:pt idx="147">
                  <c:v>14.480381585379135</c:v>
                </c:pt>
                <c:pt idx="148">
                  <c:v>13.633635291764485</c:v>
                </c:pt>
                <c:pt idx="149">
                  <c:v>12.795295822151248</c:v>
                </c:pt>
                <c:pt idx="150">
                  <c:v>11.974431669958465</c:v>
                </c:pt>
                <c:pt idx="151">
                  <c:v>11.178964819146454</c:v>
                </c:pt>
                <c:pt idx="152">
                  <c:v>10.415771127173779</c:v>
                </c:pt>
                <c:pt idx="153">
                  <c:v>9.6907731011631419</c:v>
                </c:pt>
                <c:pt idx="154">
                  <c:v>9.0090256032576423</c:v>
                </c:pt>
                <c:pt idx="155">
                  <c:v>8.374794984897818</c:v>
                </c:pt>
                <c:pt idx="156">
                  <c:v>7.791632115891991</c:v>
                </c:pt>
                <c:pt idx="157">
                  <c:v>7.2624397425307246</c:v>
                </c:pt>
                <c:pt idx="158">
                  <c:v>6.7895345794663449</c:v>
                </c:pt>
                <c:pt idx="159">
                  <c:v>6.3747045125036834</c:v>
                </c:pt>
                <c:pt idx="160">
                  <c:v>6.0169822046009562</c:v>
                </c:pt>
                <c:pt idx="161">
                  <c:v>5.7081427148578863</c:v>
                </c:pt>
                <c:pt idx="162">
                  <c:v>5.4421718835607322</c:v>
                </c:pt>
                <c:pt idx="163">
                  <c:v>5.2137546043858638</c:v>
                </c:pt>
                <c:pt idx="164">
                  <c:v>5.0180571385984738</c:v>
                </c:pt>
                <c:pt idx="165">
                  <c:v>4.8506897669581317</c:v>
                </c:pt>
                <c:pt idx="166">
                  <c:v>4.7076721120888507</c:v>
                </c:pt>
                <c:pt idx="167">
                  <c:v>4.5854009490465613</c:v>
                </c:pt>
                <c:pt idx="168">
                  <c:v>4.4806203339148807</c:v>
                </c:pt>
                <c:pt idx="169">
                  <c:v>4.3903938915688006</c:v>
                </c:pt>
                <c:pt idx="170">
                  <c:v>4.3120791143164379</c:v>
                </c:pt>
                <c:pt idx="171">
                  <c:v>4.2433035330088602</c:v>
                </c:pt>
                <c:pt idx="172">
                  <c:v>4.1819426314418324</c:v>
                </c:pt>
                <c:pt idx="173">
                  <c:v>4.126099383502968</c:v>
                </c:pt>
                <c:pt idx="174">
                  <c:v>4.0740853005820812</c:v>
                </c:pt>
                <c:pt idx="175">
                  <c:v>4.0244028842983033</c:v>
                </c:pt>
                <c:pt idx="176">
                  <c:v>3.975729386638748</c:v>
                </c:pt>
                <c:pt idx="177">
                  <c:v>3.9269017861824458</c:v>
                </c:pt>
                <c:pt idx="178">
                  <c:v>3.8769028952295872</c:v>
                </c:pt>
                <c:pt idx="179">
                  <c:v>3.8248485183981464</c:v>
                </c:pt>
                <c:pt idx="180">
                  <c:v>3.7699755886137138</c:v>
                </c:pt>
                <c:pt idx="181">
                  <c:v>3.7116312114285339</c:v>
                </c:pt>
                <c:pt idx="182">
                  <c:v>3.6492625532852312</c:v>
                </c:pt>
                <c:pt idx="183">
                  <c:v>3.5824075137109794</c:v>
                </c:pt>
                <c:pt idx="184">
                  <c:v>3.5106861255091912</c:v>
                </c:pt>
                <c:pt idx="185">
                  <c:v>3.4337926308266891</c:v>
                </c:pt>
                <c:pt idx="186">
                  <c:v>3.3514881845327689</c:v>
                </c:pt>
                <c:pt idx="187">
                  <c:v>3.2635941396686454</c:v>
                </c:pt>
                <c:pt idx="188">
                  <c:v>3.1699858728272083</c:v>
                </c:pt>
                <c:pt idx="189">
                  <c:v>3.0705871102180038</c:v>
                </c:pt>
                <c:pt idx="190">
                  <c:v>2.9653647178745217</c:v>
                </c:pt>
                <c:pt idx="191">
                  <c:v>2.8543239219827234</c:v>
                </c:pt>
                <c:pt idx="192">
                  <c:v>2.7408514343091599</c:v>
                </c:pt>
                <c:pt idx="193">
                  <c:v>2.6301585640720169</c:v>
                </c:pt>
                <c:pt idx="194">
                  <c:v>2.5220805546799694</c:v>
                </c:pt>
                <c:pt idx="195">
                  <c:v>2.4164053198262869</c:v>
                </c:pt>
                <c:pt idx="196">
                  <c:v>2.3129411816461634</c:v>
                </c:pt>
                <c:pt idx="197">
                  <c:v>2.2115151753921398</c:v>
                </c:pt>
                <c:pt idx="198">
                  <c:v>2.1119714807968948</c:v>
                </c:pt>
                <c:pt idx="199">
                  <c:v>2.0141699712375218</c:v>
                </c:pt>
                <c:pt idx="200">
                  <c:v>1.9179848724153354</c:v>
                </c:pt>
                <c:pt idx="201">
                  <c:v>1.823303522825598</c:v>
                </c:pt>
                <c:pt idx="202">
                  <c:v>1.7300252288149669</c:v>
                </c:pt>
                <c:pt idx="203">
                  <c:v>1.6380602075132209</c:v>
                </c:pt>
                <c:pt idx="204">
                  <c:v>1.5473286113823055</c:v>
                </c:pt>
                <c:pt idx="205">
                  <c:v>1.4577596285519425</c:v>
                </c:pt>
                <c:pt idx="206">
                  <c:v>1.3692906535090308</c:v>
                </c:pt>
                <c:pt idx="207">
                  <c:v>1.2818665230795967</c:v>
                </c:pt>
                <c:pt idx="208">
                  <c:v>1.1954388129889073</c:v>
                </c:pt>
                <c:pt idx="209">
                  <c:v>1.1099651906091255</c:v>
                </c:pt>
                <c:pt idx="210">
                  <c:v>1.0254088198060911</c:v>
                </c:pt>
                <c:pt idx="211">
                  <c:v>0.94173781407880908</c:v>
                </c:pt>
                <c:pt idx="212">
                  <c:v>0.85892473444845818</c:v>
                </c:pt>
                <c:pt idx="213">
                  <c:v>0.77694612879926273</c:v>
                </c:pt>
                <c:pt idx="214">
                  <c:v>0.69578210960272446</c:v>
                </c:pt>
                <c:pt idx="215">
                  <c:v>0.61541596717044544</c:v>
                </c:pt>
                <c:pt idx="216">
                  <c:v>0.53583381578014622</c:v>
                </c:pt>
                <c:pt idx="217">
                  <c:v>0.45702427020546638</c:v>
                </c:pt>
                <c:pt idx="218">
                  <c:v>0.37897815035352916</c:v>
                </c:pt>
                <c:pt idx="219">
                  <c:v>0.30168821187598793</c:v>
                </c:pt>
                <c:pt idx="220">
                  <c:v>0.22514890077003349</c:v>
                </c:pt>
                <c:pt idx="221">
                  <c:v>0.14935613012638627</c:v>
                </c:pt>
                <c:pt idx="222">
                  <c:v>7.4307077312342498E-2</c:v>
                </c:pt>
                <c:pt idx="223">
                  <c:v>0</c:v>
                </c:pt>
              </c:numCache>
            </c:numRef>
          </c:yVal>
          <c:smooth val="0"/>
          <c:extLst>
            <c:ext xmlns:c16="http://schemas.microsoft.com/office/drawing/2014/chart" uri="{C3380CC4-5D6E-409C-BE32-E72D297353CC}">
              <c16:uniqueId val="{00000000-53E8-47F5-9F8A-3EE0C6F8C7CA}"/>
            </c:ext>
          </c:extLst>
        </c:ser>
        <c:ser>
          <c:idx val="0"/>
          <c:order val="1"/>
          <c:spPr>
            <a:ln w="25400" cap="flat" cmpd="dbl" algn="ctr">
              <a:noFill/>
              <a:round/>
            </a:ln>
            <a:effectLst/>
          </c:spPr>
          <c:marker>
            <c:symbol val="circle"/>
            <c:size val="6"/>
            <c:spPr>
              <a:noFill/>
              <a:ln w="34925" cap="flat" cmpd="dbl" algn="ctr">
                <a:solidFill>
                  <a:schemeClr val="accent1">
                    <a:lumMod val="75000"/>
                    <a:alpha val="70000"/>
                  </a:schemeClr>
                </a:solidFill>
                <a:round/>
              </a:ln>
              <a:effectLst/>
            </c:spPr>
          </c:marker>
          <c:xVal>
            <c:numRef>
              <c:f>Input!$B$8:$B$109</c:f>
              <c:numCache>
                <c:formatCode>General</c:formatCode>
                <c:ptCount val="102"/>
                <c:pt idx="0">
                  <c:v>10</c:v>
                </c:pt>
                <c:pt idx="1">
                  <c:v>4.75</c:v>
                </c:pt>
                <c:pt idx="2">
                  <c:v>2.36</c:v>
                </c:pt>
                <c:pt idx="3">
                  <c:v>1.18</c:v>
                </c:pt>
                <c:pt idx="4">
                  <c:v>0.6</c:v>
                </c:pt>
                <c:pt idx="5">
                  <c:v>0.42499999999999999</c:v>
                </c:pt>
                <c:pt idx="6">
                  <c:v>0.3</c:v>
                </c:pt>
                <c:pt idx="7">
                  <c:v>0.15</c:v>
                </c:pt>
                <c:pt idx="8">
                  <c:v>7.4999999999999997E-2</c:v>
                </c:pt>
              </c:numCache>
            </c:numRef>
          </c:xVal>
          <c:yVal>
            <c:numRef>
              <c:f>Input!$E$8:$E$109</c:f>
              <c:numCache>
                <c:formatCode>General</c:formatCode>
                <c:ptCount val="102"/>
                <c:pt idx="0">
                  <c:v>85.23</c:v>
                </c:pt>
                <c:pt idx="1">
                  <c:v>79.569999999999993</c:v>
                </c:pt>
                <c:pt idx="2">
                  <c:v>66.73</c:v>
                </c:pt>
                <c:pt idx="3">
                  <c:v>49.99</c:v>
                </c:pt>
                <c:pt idx="4">
                  <c:v>30.75</c:v>
                </c:pt>
                <c:pt idx="5">
                  <c:v>17.55</c:v>
                </c:pt>
                <c:pt idx="6">
                  <c:v>6.28</c:v>
                </c:pt>
                <c:pt idx="7">
                  <c:v>2.84</c:v>
                </c:pt>
                <c:pt idx="8">
                  <c:v>0</c:v>
                </c:pt>
              </c:numCache>
            </c:numRef>
          </c:yVal>
          <c:smooth val="0"/>
          <c:extLst>
            <c:ext xmlns:c16="http://schemas.microsoft.com/office/drawing/2014/chart" uri="{C3380CC4-5D6E-409C-BE32-E72D297353CC}">
              <c16:uniqueId val="{00000001-53E8-47F5-9F8A-3EE0C6F8C7CA}"/>
            </c:ext>
          </c:extLst>
        </c:ser>
        <c:dLbls>
          <c:showLegendKey val="0"/>
          <c:showVal val="0"/>
          <c:showCatName val="0"/>
          <c:showSerName val="0"/>
          <c:showPercent val="0"/>
          <c:showBubbleSize val="0"/>
        </c:dLbls>
        <c:axId val="490202528"/>
        <c:axId val="490202920"/>
      </c:scatterChart>
      <c:valAx>
        <c:axId val="4902025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920"/>
        <c:crossesAt val="1"/>
        <c:crossBetween val="midCat"/>
      </c:valAx>
      <c:valAx>
        <c:axId val="490202920"/>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902025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133771977132996"/>
          <c:y val="5.4098304790701129E-2"/>
          <c:w val="0.80838830762593028"/>
          <c:h val="0.61674584562194845"/>
        </c:manualLayout>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Input!$N$23:$N$34</c:f>
              <c:numCache>
                <c:formatCode>General</c:formatCode>
                <c:ptCount val="12"/>
              </c:numCache>
            </c:numRef>
          </c:val>
          <c:extLst>
            <c:ext xmlns:c16="http://schemas.microsoft.com/office/drawing/2014/chart" uri="{C3380CC4-5D6E-409C-BE32-E72D297353CC}">
              <c16:uniqueId val="{00000000-4AB2-47D0-B67C-762C1AB91143}"/>
            </c:ext>
          </c:extLst>
        </c:ser>
        <c:dLbls>
          <c:showLegendKey val="0"/>
          <c:showVal val="0"/>
          <c:showCatName val="0"/>
          <c:showSerName val="0"/>
          <c:showPercent val="0"/>
          <c:showBubbleSize val="0"/>
        </c:dLbls>
        <c:gapWidth val="100"/>
        <c:overlap val="-24"/>
        <c:axId val="490413712"/>
        <c:axId val="490414104"/>
      </c:barChart>
      <c:catAx>
        <c:axId val="490413712"/>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4104"/>
        <c:crosses val="autoZero"/>
        <c:auto val="1"/>
        <c:lblAlgn val="ctr"/>
        <c:lblOffset val="100"/>
        <c:noMultiLvlLbl val="0"/>
      </c:catAx>
      <c:valAx>
        <c:axId val="490414104"/>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041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22225" cap="flat" cmpd="sng" algn="ctr">
              <a:solidFill>
                <a:schemeClr val="accent1"/>
              </a:solidFill>
              <a:round/>
            </a:ln>
            <a:effectLst/>
          </c:spPr>
          <c:marker>
            <c:symbol val="circle"/>
            <c:size val="5"/>
            <c:spPr>
              <a:solidFill>
                <a:schemeClr val="accent1"/>
              </a:solidFill>
              <a:ln w="34925" cap="flat" cmpd="dbl" algn="ctr">
                <a:noFill/>
                <a:round/>
              </a:ln>
              <a:effectLst/>
            </c:spPr>
          </c:marker>
          <c:xVal>
            <c:numRef>
              <c:f>Input!$B$8:$B$109</c:f>
              <c:numCache>
                <c:formatCode>General</c:formatCode>
                <c:ptCount val="102"/>
                <c:pt idx="0">
                  <c:v>10</c:v>
                </c:pt>
                <c:pt idx="1">
                  <c:v>4.75</c:v>
                </c:pt>
                <c:pt idx="2">
                  <c:v>2.36</c:v>
                </c:pt>
                <c:pt idx="3">
                  <c:v>1.18</c:v>
                </c:pt>
                <c:pt idx="4">
                  <c:v>0.6</c:v>
                </c:pt>
                <c:pt idx="5">
                  <c:v>0.42499999999999999</c:v>
                </c:pt>
                <c:pt idx="6">
                  <c:v>0.3</c:v>
                </c:pt>
                <c:pt idx="7">
                  <c:v>0.15</c:v>
                </c:pt>
                <c:pt idx="8">
                  <c:v>7.4999999999999997E-2</c:v>
                </c:pt>
              </c:numCache>
            </c:numRef>
          </c:xVal>
          <c:yVal>
            <c:numRef>
              <c:f>Input!$E$8:$E$109</c:f>
              <c:numCache>
                <c:formatCode>General</c:formatCode>
                <c:ptCount val="102"/>
                <c:pt idx="0">
                  <c:v>85.23</c:v>
                </c:pt>
                <c:pt idx="1">
                  <c:v>79.569999999999993</c:v>
                </c:pt>
                <c:pt idx="2">
                  <c:v>66.73</c:v>
                </c:pt>
                <c:pt idx="3">
                  <c:v>49.99</c:v>
                </c:pt>
                <c:pt idx="4">
                  <c:v>30.75</c:v>
                </c:pt>
                <c:pt idx="5">
                  <c:v>17.55</c:v>
                </c:pt>
                <c:pt idx="6">
                  <c:v>6.28</c:v>
                </c:pt>
                <c:pt idx="7">
                  <c:v>2.84</c:v>
                </c:pt>
                <c:pt idx="8">
                  <c:v>0</c:v>
                </c:pt>
              </c:numCache>
            </c:numRef>
          </c:yVal>
          <c:smooth val="1"/>
          <c:extLst>
            <c:ext xmlns:c16="http://schemas.microsoft.com/office/drawing/2014/chart" uri="{C3380CC4-5D6E-409C-BE32-E72D297353CC}">
              <c16:uniqueId val="{00000000-21A7-46FC-8FC7-02BC496FF0BF}"/>
            </c:ext>
          </c:extLst>
        </c:ser>
        <c:dLbls>
          <c:showLegendKey val="0"/>
          <c:showVal val="0"/>
          <c:showCatName val="0"/>
          <c:showSerName val="0"/>
          <c:showPercent val="0"/>
          <c:showBubbleSize val="0"/>
        </c:dLbls>
        <c:axId val="486766728"/>
        <c:axId val="489963776"/>
      </c:scatterChart>
      <c:valAx>
        <c:axId val="486766728"/>
        <c:scaling>
          <c:logBase val="10"/>
          <c:orientation val="minMax"/>
          <c:min val="1.0000000000000002E-3"/>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Grain size (mm)</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9963776"/>
        <c:crossesAt val="1"/>
        <c:crossBetween val="midCat"/>
      </c:valAx>
      <c:valAx>
        <c:axId val="489963776"/>
        <c:scaling>
          <c:orientation val="minMax"/>
          <c:max val="100"/>
          <c:min val="0"/>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Cumulative Weight Percent</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a-DK"/>
          </a:p>
        </c:txPr>
        <c:crossAx val="486766728"/>
        <c:crossesAt val="1.0000000000000002E-3"/>
        <c:crossBetween val="midCat"/>
        <c:majorUnit val="25"/>
        <c:minorUnit val="5"/>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Input!$M$23:$M$33</c:f>
              <c:strCache>
                <c:ptCount val="11"/>
                <c:pt idx="0">
                  <c:v>Boulder</c:v>
                </c:pt>
                <c:pt idx="1">
                  <c:v>coarse gravel</c:v>
                </c:pt>
                <c:pt idx="2">
                  <c:v>medium gravel</c:v>
                </c:pt>
                <c:pt idx="3">
                  <c:v>fine gravel</c:v>
                </c:pt>
                <c:pt idx="4">
                  <c:v>coarse sand</c:v>
                </c:pt>
                <c:pt idx="5">
                  <c:v>medium sand</c:v>
                </c:pt>
                <c:pt idx="6">
                  <c:v>fine sand</c:v>
                </c:pt>
                <c:pt idx="7">
                  <c:v>coarse silt</c:v>
                </c:pt>
                <c:pt idx="8">
                  <c:v>medium silt</c:v>
                </c:pt>
                <c:pt idx="9">
                  <c:v>fine silt</c:v>
                </c:pt>
                <c:pt idx="10">
                  <c:v>clay</c:v>
                </c:pt>
              </c:strCache>
            </c:strRef>
          </c:cat>
          <c:val>
            <c:numRef>
              <c:f>Input!$N$23:$N$33</c:f>
              <c:numCache>
                <c:formatCode>General</c:formatCode>
                <c:ptCount val="11"/>
              </c:numCache>
            </c:numRef>
          </c:val>
          <c:extLst>
            <c:ext xmlns:c16="http://schemas.microsoft.com/office/drawing/2014/chart" uri="{C3380CC4-5D6E-409C-BE32-E72D297353CC}">
              <c16:uniqueId val="{00000000-24DB-4EDC-8666-08BC5C8C5A5F}"/>
            </c:ext>
          </c:extLst>
        </c:ser>
        <c:dLbls>
          <c:showLegendKey val="0"/>
          <c:showVal val="0"/>
          <c:showCatName val="0"/>
          <c:showSerName val="0"/>
          <c:showPercent val="0"/>
          <c:showBubbleSize val="0"/>
        </c:dLbls>
        <c:gapWidth val="100"/>
        <c:overlap val="-24"/>
        <c:axId val="489964560"/>
        <c:axId val="489964952"/>
      </c:barChart>
      <c:catAx>
        <c:axId val="489964560"/>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952"/>
        <c:crosses val="autoZero"/>
        <c:auto val="1"/>
        <c:lblAlgn val="ctr"/>
        <c:lblOffset val="100"/>
        <c:noMultiLvlLbl val="0"/>
      </c:catAx>
      <c:valAx>
        <c:axId val="489964952"/>
        <c:scaling>
          <c:orientation val="minMax"/>
        </c:scaling>
        <c:delete val="0"/>
        <c:axPos val="l"/>
        <c:majorGridlines>
          <c:spPr>
            <a:ln w="9525" cap="flat" cmpd="sng" algn="ctr">
              <a:solidFill>
                <a:schemeClr val="tx2">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899645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Met criteria</c:v>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c:spPr>
          <c:invertIfNegative val="0"/>
          <c:cat>
            <c:strRef>
              <c:f>Input!$G$19:$G$33</c:f>
              <c:strCache>
                <c:ptCount val="15"/>
                <c:pt idx="0">
                  <c:v>Hazen</c:v>
                </c:pt>
                <c:pt idx="1">
                  <c:v>Hazen K (cm/s) = d102 (mm2)</c:v>
                </c:pt>
                <c:pt idx="2">
                  <c:v>Slichter</c:v>
                </c:pt>
                <c:pt idx="3">
                  <c:v>Terzaghi</c:v>
                </c:pt>
                <c:pt idx="4">
                  <c:v>Beyer</c:v>
                </c:pt>
                <c:pt idx="5">
                  <c:v>Sauerbrei</c:v>
                </c:pt>
                <c:pt idx="6">
                  <c:v>Kruger</c:v>
                </c:pt>
                <c:pt idx="7">
                  <c:v>Kozeny-Carmen</c:v>
                </c:pt>
                <c:pt idx="8">
                  <c:v>Zunker</c:v>
                </c:pt>
                <c:pt idx="9">
                  <c:v>Zamarin</c:v>
                </c:pt>
                <c:pt idx="10">
                  <c:v>USBR</c:v>
                </c:pt>
                <c:pt idx="11">
                  <c:v>Barr</c:v>
                </c:pt>
                <c:pt idx="12">
                  <c:v>Alyamani and Sen</c:v>
                </c:pt>
                <c:pt idx="13">
                  <c:v>Chapuis</c:v>
                </c:pt>
                <c:pt idx="14">
                  <c:v>Krumbein and Monk</c:v>
                </c:pt>
              </c:strCache>
            </c:strRef>
          </c:cat>
          <c:val>
            <c:numRef>
              <c:f>Input!$AF$3:$AF$17</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0B1B-4CDA-B176-5FD084A6B7C4}"/>
            </c:ext>
          </c:extLst>
        </c:ser>
        <c:ser>
          <c:idx val="3"/>
          <c:order val="3"/>
          <c:tx>
            <c:v>Failed criteria</c:v>
          </c:tx>
          <c:spPr>
            <a:noFill/>
            <a:ln w="19050">
              <a:solidFill>
                <a:schemeClr val="bg1">
                  <a:lumMod val="75000"/>
                </a:schemeClr>
              </a:solidFill>
            </a:ln>
            <a:effectLst/>
          </c:spPr>
          <c:invertIfNegative val="0"/>
          <c:val>
            <c:numRef>
              <c:f>Input!$AK$3:$AK$17</c:f>
              <c:numCache>
                <c:formatCode>General</c:formatCode>
                <c:ptCount val="15"/>
                <c:pt idx="0">
                  <c:v>0</c:v>
                </c:pt>
                <c:pt idx="1">
                  <c:v>100.62003642149736</c:v>
                </c:pt>
                <c:pt idx="2">
                  <c:v>30.55038608980324</c:v>
                </c:pt>
                <c:pt idx="3">
                  <c:v>66.273412895107768</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0B1B-4CDA-B176-5FD084A6B7C4}"/>
            </c:ext>
          </c:extLst>
        </c:ser>
        <c:dLbls>
          <c:showLegendKey val="0"/>
          <c:showVal val="0"/>
          <c:showCatName val="0"/>
          <c:showSerName val="0"/>
          <c:showPercent val="0"/>
          <c:showBubbleSize val="0"/>
        </c:dLbls>
        <c:gapWidth val="15"/>
        <c:overlap val="80"/>
        <c:axId val="492746136"/>
        <c:axId val="492746528"/>
      </c:barChart>
      <c:lineChart>
        <c:grouping val="standard"/>
        <c:varyColors val="0"/>
        <c:ser>
          <c:idx val="1"/>
          <c:order val="1"/>
          <c:tx>
            <c:strRef>
              <c:f>Input!$G$35</c:f>
              <c:strCache>
                <c:ptCount val="1"/>
                <c:pt idx="0">
                  <c:v>geometric mean</c:v>
                </c:pt>
              </c:strCache>
            </c:strRef>
          </c:tx>
          <c:spPr>
            <a:ln w="31750" cap="rnd">
              <a:solidFill>
                <a:schemeClr val="accent2"/>
              </a:solidFill>
              <a:prstDash val="dash"/>
              <a:round/>
            </a:ln>
            <a:effectLst/>
          </c:spPr>
          <c:marker>
            <c:symbol val="none"/>
          </c:marker>
          <c:val>
            <c:numRef>
              <c:f>Input!$AN$3:$AN$17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2-0B1B-4CDA-B176-5FD084A6B7C4}"/>
            </c:ext>
          </c:extLst>
        </c:ser>
        <c:ser>
          <c:idx val="2"/>
          <c:order val="2"/>
          <c:tx>
            <c:strRef>
              <c:f>Input!$G$36</c:f>
              <c:strCache>
                <c:ptCount val="1"/>
                <c:pt idx="0">
                  <c:v>arithmetic mean</c:v>
                </c:pt>
              </c:strCache>
            </c:strRef>
          </c:tx>
          <c:spPr>
            <a:ln w="31750" cap="rnd">
              <a:solidFill>
                <a:srgbClr val="92D050"/>
              </a:solidFill>
              <a:prstDash val="sysDash"/>
              <a:round/>
            </a:ln>
            <a:effectLst/>
          </c:spPr>
          <c:marker>
            <c:symbol val="none"/>
          </c:marker>
          <c:val>
            <c:numRef>
              <c:f>Input!$AM$3:$AM$17</c:f>
              <c:numCache>
                <c:formatCode>.000E+00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mooth val="0"/>
          <c:extLst>
            <c:ext xmlns:c16="http://schemas.microsoft.com/office/drawing/2014/chart" uri="{C3380CC4-5D6E-409C-BE32-E72D297353CC}">
              <c16:uniqueId val="{00000003-0B1B-4CDA-B176-5FD084A6B7C4}"/>
            </c:ext>
          </c:extLst>
        </c:ser>
        <c:dLbls>
          <c:showLegendKey val="0"/>
          <c:showVal val="0"/>
          <c:showCatName val="0"/>
          <c:showSerName val="0"/>
          <c:showPercent val="0"/>
          <c:showBubbleSize val="0"/>
        </c:dLbls>
        <c:marker val="1"/>
        <c:smooth val="0"/>
        <c:axId val="492746136"/>
        <c:axId val="492746528"/>
      </c:lineChart>
      <c:catAx>
        <c:axId val="492746136"/>
        <c:scaling>
          <c:orientation val="minMax"/>
        </c:scaling>
        <c:delete val="0"/>
        <c:axPos val="b"/>
        <c:numFmt formatCode="General" sourceLinked="1"/>
        <c:majorTickMark val="none"/>
        <c:minorTickMark val="none"/>
        <c:tickLblPos val="nextTo"/>
        <c:spPr>
          <a:noFill/>
          <a:ln w="9525" cap="flat" cmpd="sng" algn="ctr">
            <a:solidFill>
              <a:schemeClr val="tx2">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528"/>
        <c:crossesAt val="1.0000000000000004E-5"/>
        <c:auto val="1"/>
        <c:lblAlgn val="ctr"/>
        <c:lblOffset val="100"/>
        <c:noMultiLvlLbl val="0"/>
      </c:catAx>
      <c:valAx>
        <c:axId val="492746528"/>
        <c:scaling>
          <c:logBase val="10"/>
          <c:orientation val="minMax"/>
        </c:scaling>
        <c:delete val="0"/>
        <c:axPos val="l"/>
        <c:majorGridlines>
          <c:spPr>
            <a:ln w="9525" cap="flat" cmpd="sng" algn="ctr">
              <a:solidFill>
                <a:schemeClr val="tx2">
                  <a:lumMod val="15000"/>
                  <a:lumOff val="85000"/>
                </a:schemeClr>
              </a:solidFill>
              <a:round/>
            </a:ln>
            <a:effectLst/>
          </c:spPr>
        </c:majorGridlines>
        <c:title>
          <c:tx>
            <c:rich>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r>
                  <a:rPr lang="en-US"/>
                  <a:t>K (m/d)</a:t>
                </a:r>
              </a:p>
            </c:rich>
          </c:tx>
          <c:overlay val="0"/>
          <c:spPr>
            <a:noFill/>
            <a:ln>
              <a:noFill/>
            </a:ln>
            <a:effectLst/>
          </c:spPr>
          <c:txPr>
            <a:bodyPr rot="-5400000" spcFirstLastPara="1" vertOverflow="ellipsis" vert="horz" wrap="square" anchor="ctr" anchorCtr="1"/>
            <a:lstStyle/>
            <a:p>
              <a:pPr>
                <a:defRPr sz="900" b="1" i="0" u="none" strike="noStrike" kern="1200" baseline="0">
                  <a:solidFill>
                    <a:schemeClr val="tx2"/>
                  </a:solidFill>
                  <a:latin typeface="+mn-lt"/>
                  <a:ea typeface="+mn-ea"/>
                  <a:cs typeface="+mn-cs"/>
                </a:defRPr>
              </a:pPr>
              <a:endParaRPr lang="da-DK"/>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crossAx val="4927461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2"/>
              </a:solidFill>
              <a:latin typeface="+mn-lt"/>
              <a:ea typeface="+mn-ea"/>
              <a:cs typeface="+mn-cs"/>
            </a:defRPr>
          </a:pPr>
          <a:endParaRPr lang="da-DK"/>
        </a:p>
      </c:txPr>
    </c:legend>
    <c:plotVisOnly val="1"/>
    <c:dispBlanksAs val="gap"/>
    <c:showDLblsOverMax val="0"/>
  </c:chart>
  <c:spPr>
    <a:solidFill>
      <a:schemeClr val="bg1"/>
    </a:solidFill>
    <a:ln w="9525" cap="flat" cmpd="sng" algn="ctr">
      <a:solidFill>
        <a:schemeClr val="tx2">
          <a:lumMod val="15000"/>
          <a:lumOff val="85000"/>
        </a:schemeClr>
      </a:solidFill>
      <a:round/>
    </a:ln>
    <a:effectLst/>
  </c:spPr>
  <c:txPr>
    <a:bodyPr/>
    <a:lstStyle/>
    <a:p>
      <a:pPr>
        <a:defRPr/>
      </a:pPr>
      <a:endParaRPr lang="da-DK"/>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2.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4.xml><?xml version="1.0" encoding="utf-8"?>
<cs:chartStyle xmlns:cs="http://schemas.microsoft.com/office/drawing/2012/chartStyle" xmlns:a="http://schemas.openxmlformats.org/drawingml/2006/main" id="24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tx1">
        <a:lumMod val="65000"/>
        <a:lumOff val="35000"/>
      </a:schemeClr>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5400" cap="flat" cmpd="dbl" algn="ctr">
        <a:solidFill>
          <a:schemeClr val="phClr">
            <a:alpha val="50000"/>
          </a:schemeClr>
        </a:solidFill>
        <a:round/>
      </a:ln>
    </cs:spPr>
  </cs:dataPointLine>
  <cs:dataPointMarker>
    <cs:lnRef idx="0">
      <cs:styleClr val="auto"/>
    </cs:lnRef>
    <cs:fillRef idx="0">
      <cs:styleClr val="auto"/>
    </cs:fillRef>
    <cs:effectRef idx="0"/>
    <cs:fontRef idx="minor">
      <a:schemeClr val="dk1"/>
    </cs:fontRef>
    <cs:spPr>
      <a:ln w="34925" cap="flat" cmpd="dbl" algn="ctr">
        <a:solidFill>
          <a:schemeClr val="phClr">
            <a:lumMod val="75000"/>
            <a:alpha val="70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kern="1200" spc="0" normalizeH="0" baseline="0"/>
  </cs:title>
  <cs:trendline>
    <cs:lnRef idx="0">
      <cs:styleClr val="0"/>
    </cs:lnRef>
    <cs:fillRef idx="0"/>
    <cs:effectRef idx="0"/>
    <cs:fontRef idx="minor">
      <a:schemeClr val="tx1"/>
    </cs:fontRef>
    <cs:spPr>
      <a:ln w="38100" cap="rnd" cmpd="sng" algn="ctr">
        <a:solidFill>
          <a:schemeClr val="phClr">
            <a:lumMod val="75000"/>
            <a:alpha val="25000"/>
          </a:scheme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b="0" kern="1200"/>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harts/style6.xml><?xml version="1.0" encoding="utf-8"?>
<cs:chartStyle xmlns:cs="http://schemas.microsoft.com/office/drawing/2012/chartStyle" xmlns:a="http://schemas.openxmlformats.org/drawingml/2006/main" id="207">
  <cs:axisTitle>
    <cs:lnRef idx="0"/>
    <cs:fillRef idx="0"/>
    <cs:effectRef idx="0"/>
    <cs:fontRef idx="minor">
      <a:schemeClr val="tx2"/>
    </cs:fontRef>
    <cs:defRPr sz="900" b="1" kern="1200"/>
  </cs:axisTitle>
  <cs:categoryAxis>
    <cs:lnRef idx="0"/>
    <cs:fillRef idx="0"/>
    <cs:effectRef idx="0"/>
    <cs:fontRef idx="minor">
      <a:schemeClr val="tx2"/>
    </cs:fontRef>
    <cs:spPr>
      <a:ln w="9525" cap="flat" cmpd="sng" algn="ctr">
        <a:solidFill>
          <a:schemeClr val="tx2">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2">
            <a:lumMod val="15000"/>
            <a:lumOff val="85000"/>
          </a:schemeClr>
        </a:solidFill>
        <a:round/>
      </a:ln>
    </cs:spPr>
    <cs:defRPr sz="900" kern="1200"/>
  </cs:chartArea>
  <cs:dataLabel>
    <cs:lnRef idx="0"/>
    <cs:fillRef idx="0"/>
    <cs:effectRef idx="0"/>
    <cs:fontRef idx="minor">
      <a:schemeClr val="tx2"/>
    </cs:fontRef>
    <cs:defRPr sz="900" kern="1200"/>
  </cs:dataLabel>
  <cs:dataLabelCallout>
    <cs:lnRef idx="0"/>
    <cs:fillRef idx="0"/>
    <cs:effectRef idx="0"/>
    <cs:fontRef idx="minor">
      <a:schemeClr val="dk2">
        <a:lumMod val="7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2"/>
    <cs:fontRef idx="minor">
      <a:schemeClr val="tx2"/>
    </cs:fontRef>
  </cs:dataPoint>
  <cs:dataPoint3D>
    <cs:lnRef idx="0"/>
    <cs:fillRef idx="3">
      <cs:styleClr val="auto"/>
    </cs:fillRef>
    <cs:effectRef idx="2"/>
    <cs:fontRef idx="minor">
      <a:schemeClr val="tx2"/>
    </cs:fontRef>
  </cs:dataPoint3D>
  <cs:dataPointLine>
    <cs:lnRef idx="0">
      <cs:styleClr val="auto"/>
    </cs:lnRef>
    <cs:fillRef idx="3"/>
    <cs:effectRef idx="2"/>
    <cs:fontRef idx="minor">
      <a:schemeClr val="tx2"/>
    </cs:fontRef>
    <cs:spPr>
      <a:ln w="31750" cap="rnd">
        <a:solidFill>
          <a:schemeClr val="phClr"/>
        </a:solidFill>
        <a:round/>
      </a:ln>
    </cs:spPr>
  </cs:dataPointLine>
  <cs:dataPointMarker>
    <cs:lnRef idx="0"/>
    <cs:fillRef idx="3">
      <cs:styleClr val="auto"/>
    </cs:fillRef>
    <cs:effectRef idx="2"/>
    <cs:fontRef idx="minor">
      <a:schemeClr val="tx2"/>
    </cs:fontRef>
    <cs:spPr>
      <a:ln w="12700">
        <a:solidFill>
          <a:schemeClr val="lt2"/>
        </a:solidFill>
        <a:round/>
      </a:ln>
    </cs:spPr>
  </cs:dataPointMarker>
  <cs:dataPointMarkerLayout symbol="circle" size="6"/>
  <cs:dataPointWireframe>
    <cs:lnRef idx="0">
      <cs:styleClr val="auto"/>
    </cs:lnRef>
    <cs:fillRef idx="3"/>
    <cs:effectRef idx="2"/>
    <cs:fontRef idx="minor">
      <a:schemeClr val="tx2"/>
    </cs:fontRef>
    <cs:spPr>
      <a:ln w="9525" cap="rnd">
        <a:solidFill>
          <a:schemeClr val="phClr"/>
        </a:solidFill>
        <a:round/>
      </a:ln>
    </cs:spPr>
  </cs:dataPointWireframe>
  <cs:dataTable>
    <cs:lnRef idx="0"/>
    <cs:fillRef idx="0"/>
    <cs:effectRef idx="0"/>
    <cs:fontRef idx="minor">
      <a:schemeClr val="tx2"/>
    </cs:fontRef>
    <cs:spPr>
      <a:ln w="9525">
        <a:solidFill>
          <a:schemeClr val="tx2">
            <a:lumMod val="15000"/>
            <a:lumOff val="85000"/>
          </a:schemeClr>
        </a:solidFill>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2"/>
    </cs:fontRef>
    <cs:spPr>
      <a:ln w="9525">
        <a:solidFill>
          <a:schemeClr val="tx2">
            <a:lumMod val="60000"/>
            <a:lumOff val="40000"/>
          </a:schemeClr>
        </a:solidFill>
        <a:prstDash val="dash"/>
      </a:ln>
    </cs:spPr>
  </cs:dropLine>
  <cs:errorBar>
    <cs:lnRef idx="0"/>
    <cs:fillRef idx="0"/>
    <cs:effectRef idx="0"/>
    <cs:fontRef idx="minor">
      <a:schemeClr val="tx2"/>
    </cs:fontRef>
    <cs:spPr>
      <a:ln w="9525">
        <a:solidFill>
          <a:schemeClr val="tx2">
            <a:lumMod val="75000"/>
            <a:lumOff val="25000"/>
          </a:schemeClr>
        </a:solidFill>
        <a:round/>
      </a:ln>
    </cs:spPr>
  </cs:errorBar>
  <cs:floor>
    <cs:lnRef idx="0"/>
    <cs:fillRef idx="0"/>
    <cs:effectRef idx="0"/>
    <cs:fontRef idx="minor">
      <a:schemeClr val="tx2"/>
    </cs:fontRef>
  </cs:floor>
  <cs:gridlineMajor>
    <cs:lnRef idx="0"/>
    <cs:fillRef idx="0"/>
    <cs:effectRef idx="0"/>
    <cs:fontRef idx="minor">
      <a:schemeClr val="tx2"/>
    </cs:fontRef>
    <cs:spPr>
      <a:ln w="9525" cap="flat" cmpd="sng" algn="ctr">
        <a:solidFill>
          <a:schemeClr val="tx2">
            <a:lumMod val="15000"/>
            <a:lumOff val="85000"/>
          </a:schemeClr>
        </a:solidFill>
        <a:round/>
      </a:ln>
    </cs:spPr>
  </cs:gridlineMajor>
  <cs:gridlineMinor>
    <cs:lnRef idx="0"/>
    <cs:fillRef idx="0"/>
    <cs:effectRef idx="0"/>
    <cs:fontRef idx="minor">
      <a:schemeClr val="tx2"/>
    </cs:fontRef>
    <cs:spPr>
      <a:ln>
        <a:solidFill>
          <a:schemeClr val="tx2">
            <a:lumMod val="5000"/>
            <a:lumOff val="95000"/>
          </a:schemeClr>
        </a:solidFill>
      </a:ln>
    </cs:spPr>
  </cs:gridlineMinor>
  <cs:hiLoLine>
    <cs:lnRef idx="0"/>
    <cs:fillRef idx="0"/>
    <cs:effectRef idx="0"/>
    <cs:fontRef idx="minor">
      <a:schemeClr val="tx2"/>
    </cs:fontRef>
    <cs:spPr>
      <a:ln w="9525">
        <a:solidFill>
          <a:schemeClr val="tx2">
            <a:lumMod val="60000"/>
            <a:lumOff val="40000"/>
          </a:schemeClr>
        </a:solidFill>
        <a:prstDash val="dash"/>
      </a:ln>
    </cs:spPr>
  </cs:hiLoLine>
  <cs:leaderLine>
    <cs:lnRef idx="0"/>
    <cs:fillRef idx="0"/>
    <cs:effectRef idx="0"/>
    <cs:fontRef idx="minor">
      <a:schemeClr val="tx2"/>
    </cs:fontRef>
    <cs:spPr>
      <a:ln w="9525">
        <a:solidFill>
          <a:schemeClr val="tx2">
            <a:lumMod val="35000"/>
            <a:lumOff val="65000"/>
          </a:schemeClr>
        </a:solidFill>
      </a:ln>
    </cs:spPr>
  </cs:leaderLine>
  <cs:legend>
    <cs:lnRef idx="0"/>
    <cs:fillRef idx="0"/>
    <cs:effectRef idx="0"/>
    <cs:fontRef idx="minor">
      <a:schemeClr val="tx2"/>
    </cs:fontRef>
    <cs:defRPr sz="900" kern="1200"/>
  </cs:legend>
  <cs:plotArea>
    <cs:lnRef idx="0"/>
    <cs:fillRef idx="0"/>
    <cs:effectRef idx="0"/>
    <cs:fontRef idx="minor">
      <a:schemeClr val="tx2"/>
    </cs:fontRef>
  </cs:plotArea>
  <cs:plotArea3D>
    <cs:lnRef idx="0"/>
    <cs:fillRef idx="0"/>
    <cs:effectRef idx="0"/>
    <cs:fontRef idx="minor">
      <a:schemeClr val="tx2"/>
    </cs:fontRef>
  </cs:plotArea3D>
  <cs:seriesAxis>
    <cs:lnRef idx="0"/>
    <cs:fillRef idx="0"/>
    <cs:effectRef idx="0"/>
    <cs:fontRef idx="minor">
      <a:schemeClr val="tx2"/>
    </cs:fontRef>
    <cs:spPr>
      <a:ln w="9525" cap="flat" cmpd="sng" algn="ctr">
        <a:solidFill>
          <a:schemeClr val="tx2">
            <a:lumMod val="15000"/>
            <a:lumOff val="85000"/>
          </a:schemeClr>
        </a:solidFill>
        <a:round/>
      </a:ln>
    </cs:spPr>
    <cs:defRPr sz="900" kern="1200"/>
  </cs:seriesAxis>
  <cs:seriesLine>
    <cs:lnRef idx="0"/>
    <cs:fillRef idx="0"/>
    <cs:effectRef idx="0"/>
    <cs:fontRef idx="minor">
      <a:schemeClr val="tx2"/>
    </cs:fontRef>
    <cs:spPr>
      <a:ln w="9525">
        <a:solidFill>
          <a:schemeClr val="tx2">
            <a:lumMod val="60000"/>
            <a:lumOff val="40000"/>
          </a:schemeClr>
        </a:solidFill>
        <a:prstDash val="dash"/>
      </a:ln>
    </cs:spPr>
  </cs:seriesLine>
  <cs:title>
    <cs:lnRef idx="0"/>
    <cs:fillRef idx="0"/>
    <cs:effectRef idx="0"/>
    <cs:fontRef idx="minor">
      <a:schemeClr val="tx2"/>
    </cs:fontRef>
    <cs:defRPr sz="1600" b="1" kern="1200"/>
  </cs:title>
  <cs:trendline>
    <cs:lnRef idx="0">
      <cs:styleClr val="auto"/>
    </cs:lnRef>
    <cs:fillRef idx="0"/>
    <cs:effectRef idx="0"/>
    <cs:fontRef idx="minor">
      <a:schemeClr val="tx2"/>
    </cs:fontRef>
    <cs:spPr>
      <a:ln w="19050" cap="rnd">
        <a:solidFill>
          <a:schemeClr val="phClr"/>
        </a:solidFill>
        <a:prstDash val="sysDash"/>
      </a:ln>
    </cs:spPr>
  </cs:trendline>
  <cs:trendlineLabel>
    <cs:lnRef idx="0"/>
    <cs:fillRef idx="0"/>
    <cs:effectRef idx="0"/>
    <cs:fontRef idx="minor">
      <a:schemeClr val="tx2"/>
    </cs:fontRef>
    <cs:defRPr sz="900" kern="1200"/>
  </cs:trendlineLabel>
  <cs:upBar>
    <cs:lnRef idx="0"/>
    <cs:fillRef idx="0"/>
    <cs:effectRef idx="0"/>
    <cs:fontRef idx="minor">
      <a:schemeClr val="tx2"/>
    </cs:fontRef>
    <cs:spPr>
      <a:solidFill>
        <a:schemeClr val="lt1"/>
      </a:solidFill>
      <a:ln w="9525">
        <a:solidFill>
          <a:schemeClr val="tx1">
            <a:lumMod val="15000"/>
            <a:lumOff val="85000"/>
          </a:schemeClr>
        </a:solidFill>
      </a:ln>
    </cs:spPr>
  </cs:upBar>
  <cs:valueAxis>
    <cs:lnRef idx="0"/>
    <cs:fillRef idx="0"/>
    <cs:effectRef idx="0"/>
    <cs:fontRef idx="minor">
      <a:schemeClr val="tx2"/>
    </cs:fontRef>
    <cs:defRPr sz="900" kern="1200"/>
  </cs:valueAxis>
  <cs:wall>
    <cs:lnRef idx="0"/>
    <cs:fillRef idx="0"/>
    <cs:effectRef idx="0"/>
    <cs:fontRef idx="minor">
      <a:schemeClr val="tx2"/>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emf"/><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emf"/><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png"/></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5.xml"/><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0</xdr:col>
      <xdr:colOff>209551</xdr:colOff>
      <xdr:row>6</xdr:row>
      <xdr:rowOff>28575</xdr:rowOff>
    </xdr:from>
    <xdr:to>
      <xdr:col>10</xdr:col>
      <xdr:colOff>114301</xdr:colOff>
      <xdr:row>14</xdr:row>
      <xdr:rowOff>0</xdr:rowOff>
    </xdr:to>
    <xdr:sp macro="" textlink="">
      <xdr:nvSpPr>
        <xdr:cNvPr id="4" name="TextBox 3">
          <a:extLst>
            <a:ext uri="{FF2B5EF4-FFF2-40B4-BE49-F238E27FC236}">
              <a16:creationId xmlns:a16="http://schemas.microsoft.com/office/drawing/2014/main" id="{00000000-0008-0000-0000-000004000000}"/>
            </a:ext>
          </a:extLst>
        </xdr:cNvPr>
        <xdr:cNvSpPr txBox="1"/>
      </xdr:nvSpPr>
      <xdr:spPr>
        <a:xfrm>
          <a:off x="209551" y="1171575"/>
          <a:ext cx="6000750" cy="1495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2400"/>
            <a:t>v 2.3.2 </a:t>
          </a:r>
        </a:p>
        <a:p>
          <a:pPr algn="ctr"/>
          <a:r>
            <a:rPr lang="en-US" sz="1200"/>
            <a:t>Developed by</a:t>
          </a:r>
        </a:p>
        <a:p>
          <a:pPr algn="ctr"/>
          <a:r>
            <a:rPr lang="en-US" sz="1200"/>
            <a:t>J.F. Devlin</a:t>
          </a:r>
        </a:p>
        <a:p>
          <a:pPr algn="ctr"/>
          <a:r>
            <a:rPr lang="en-US" sz="1200"/>
            <a:t>Dept. of Geology</a:t>
          </a:r>
        </a:p>
        <a:p>
          <a:pPr algn="ctr"/>
          <a:r>
            <a:rPr lang="en-US" sz="1200"/>
            <a:t>University of Kansas</a:t>
          </a:r>
        </a:p>
        <a:p>
          <a:pPr algn="ctr"/>
          <a:r>
            <a:rPr lang="en-US" sz="1200"/>
            <a:t>Developed April 29, 2014, most recent update September, 2016</a:t>
          </a:r>
        </a:p>
      </xdr:txBody>
    </xdr:sp>
    <xdr:clientData/>
  </xdr:twoCellAnchor>
  <xdr:twoCellAnchor>
    <xdr:from>
      <xdr:col>0</xdr:col>
      <xdr:colOff>200024</xdr:colOff>
      <xdr:row>23</xdr:row>
      <xdr:rowOff>66261</xdr:rowOff>
    </xdr:from>
    <xdr:to>
      <xdr:col>15</xdr:col>
      <xdr:colOff>414129</xdr:colOff>
      <xdr:row>35</xdr:row>
      <xdr:rowOff>57978</xdr:rowOff>
    </xdr:to>
    <xdr:sp macro="" textlink="">
      <xdr:nvSpPr>
        <xdr:cNvPr id="6" name="TextBox 5">
          <a:extLst>
            <a:ext uri="{FF2B5EF4-FFF2-40B4-BE49-F238E27FC236}">
              <a16:creationId xmlns:a16="http://schemas.microsoft.com/office/drawing/2014/main" id="{00000000-0008-0000-0000-000006000000}"/>
            </a:ext>
          </a:extLst>
        </xdr:cNvPr>
        <xdr:cNvSpPr txBox="1"/>
      </xdr:nvSpPr>
      <xdr:spPr>
        <a:xfrm>
          <a:off x="200024" y="2542761"/>
          <a:ext cx="9407801" cy="18967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Introduction</a:t>
          </a:r>
        </a:p>
        <a:p>
          <a:r>
            <a:rPr lang="en-US" sz="1100"/>
            <a:t>HydrogeoSieveXL is a utility aimed at providing hydrogeologists a quick and comprehensive</a:t>
          </a:r>
          <a:r>
            <a:rPr lang="en-US" sz="1100" baseline="0"/>
            <a:t> means of obtaining hydraulic conductivity (</a:t>
          </a:r>
          <a:r>
            <a:rPr lang="en-US" sz="1100" i="1" baseline="0"/>
            <a:t>K</a:t>
          </a:r>
          <a:r>
            <a:rPr lang="en-US" sz="1100" i="0" baseline="0"/>
            <a:t>)</a:t>
          </a:r>
          <a:r>
            <a:rPr lang="en-US" sz="1100" baseline="0"/>
            <a:t>  estimates from grain size analyses.  Note that the methods tend to be most accurate in handling the coarser fractions of material common to aquifers, i.e., sand and gravel, although the values of </a:t>
          </a:r>
          <a:r>
            <a:rPr lang="en-US" sz="1100" i="1" baseline="0"/>
            <a:t>K </a:t>
          </a:r>
          <a:r>
            <a:rPr lang="en-US" sz="1100" i="0" baseline="0"/>
            <a:t>that are generated are generally only approximate.  The presence of significant fractions of fine fractions further degrades the quality of the </a:t>
          </a:r>
          <a:r>
            <a:rPr lang="en-US" sz="1100" i="1" baseline="0"/>
            <a:t>K</a:t>
          </a:r>
          <a:r>
            <a:rPr lang="en-US" sz="1100" i="0" baseline="0"/>
            <a:t> estimates. </a:t>
          </a:r>
          <a:r>
            <a:rPr lang="en-US" sz="1100" baseline="0"/>
            <a:t>  </a:t>
          </a:r>
          <a:r>
            <a:rPr lang="en-US" sz="1100"/>
            <a:t>This worksheet contains six tabbed worksheets: 1) this manual, 2) the HydrogeoSieveX</a:t>
          </a:r>
          <a:r>
            <a:rPr lang="en-US" sz="1100" baseline="0"/>
            <a:t>Lworksheet where all the computational work is done, and 3) a worksheet with sample data from selected literature sources 4) a table of equations used in the K estimations, and their sources,  </a:t>
          </a:r>
          <a:r>
            <a:rPr lang="en-US" sz="1100">
              <a:solidFill>
                <a:schemeClr val="dk1"/>
              </a:solidFill>
              <a:effectLst/>
              <a:latin typeface="+mn-lt"/>
              <a:ea typeface="+mn-ea"/>
              <a:cs typeface="+mn-cs"/>
            </a:rPr>
            <a:t>5)  a reference list with citations to contributing literature, 6)  a sheet that summarizes the grain size data in a format suitable for pdf report generation and 7) a sheet that summarizes the K estimation calculations in  a format  suitable for pdf report generation.  </a:t>
          </a:r>
          <a:r>
            <a:rPr lang="en-US" sz="1100" baseline="0"/>
            <a:t>Following is an overview of the operation of the worksheet "Input" in the form of a tutorial that covers all the features of HydrogeoSieveXL. </a:t>
          </a:r>
        </a:p>
        <a:p>
          <a:endParaRPr lang="en-US" sz="1100" baseline="0"/>
        </a:p>
        <a:p>
          <a:r>
            <a:rPr lang="en-US" sz="1100"/>
            <a:t>Before beginning, confirm that the "Input" worksheet is empty</a:t>
          </a:r>
          <a:r>
            <a:rPr lang="en-US" sz="1100" baseline="0"/>
            <a:t> of data.  Click on the tab called "Input" and verify that it looks like Figure 1, below.  If there are any numbers entered in the sheet, click on "Reset" on the upper left corner of the sheet to prepare it for new data.</a:t>
          </a:r>
          <a:endParaRPr lang="en-US" sz="1100"/>
        </a:p>
      </xdr:txBody>
    </xdr:sp>
    <xdr:clientData/>
  </xdr:twoCellAnchor>
  <xdr:twoCellAnchor>
    <xdr:from>
      <xdr:col>0</xdr:col>
      <xdr:colOff>133350</xdr:colOff>
      <xdr:row>55</xdr:row>
      <xdr:rowOff>85725</xdr:rowOff>
    </xdr:from>
    <xdr:to>
      <xdr:col>15</xdr:col>
      <xdr:colOff>273326</xdr:colOff>
      <xdr:row>60</xdr:row>
      <xdr:rowOff>57978</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133350" y="8277225"/>
          <a:ext cx="9333672" cy="92475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Data Input</a:t>
          </a:r>
          <a:endParaRPr lang="en-US" sz="1100" b="0"/>
        </a:p>
        <a:p>
          <a:r>
            <a:rPr lang="en-US" sz="1100" b="0"/>
            <a:t>To illustrate the input process,</a:t>
          </a:r>
          <a:r>
            <a:rPr lang="en-US" sz="1100" b="0" baseline="0"/>
            <a:t> we will use the dataset from the "Examples" worksheet that is called "</a:t>
          </a:r>
          <a:r>
            <a:rPr lang="en-US" sz="1100" b="0" i="0" u="none" strike="noStrike">
              <a:solidFill>
                <a:schemeClr val="dk1"/>
              </a:solidFill>
              <a:effectLst/>
              <a:latin typeface="+mn-lt"/>
              <a:ea typeface="+mn-ea"/>
              <a:cs typeface="+mn-cs"/>
            </a:rPr>
            <a:t>Case 1 Vukovic 15 oC</a:t>
          </a:r>
          <a:r>
            <a:rPr lang="en-US"/>
            <a:t> ".   Click on the "Examples" tab and select the  "Case 1 ..." dataset on the upper left corner</a:t>
          </a:r>
          <a:r>
            <a:rPr lang="en-US" baseline="0"/>
            <a:t> of the sheet (Figure 2).  The dataset consists of two columns of data: ps - particle size, and pr - percent retained.  The two columns are separated by two empty columns to permit the data to be pasted directly into the input space in the "Input" sheet.</a:t>
          </a:r>
          <a:endParaRPr lang="en-US" sz="1100" b="1"/>
        </a:p>
      </xdr:txBody>
    </xdr:sp>
    <xdr:clientData/>
  </xdr:twoCellAnchor>
  <xdr:twoCellAnchor>
    <xdr:from>
      <xdr:col>5</xdr:col>
      <xdr:colOff>215762</xdr:colOff>
      <xdr:row>53</xdr:row>
      <xdr:rowOff>146603</xdr:rowOff>
    </xdr:from>
    <xdr:to>
      <xdr:col>10</xdr:col>
      <xdr:colOff>124239</xdr:colOff>
      <xdr:row>55</xdr:row>
      <xdr:rowOff>70403</xdr:rowOff>
    </xdr:to>
    <xdr:sp macro="" textlink="">
      <xdr:nvSpPr>
        <xdr:cNvPr id="9" name="TextBox 8">
          <a:extLst>
            <a:ext uri="{FF2B5EF4-FFF2-40B4-BE49-F238E27FC236}">
              <a16:creationId xmlns:a16="http://schemas.microsoft.com/office/drawing/2014/main" id="{00000000-0008-0000-0000-000009000000}"/>
            </a:ext>
          </a:extLst>
        </xdr:cNvPr>
        <xdr:cNvSpPr txBox="1"/>
      </xdr:nvSpPr>
      <xdr:spPr>
        <a:xfrm>
          <a:off x="3280327" y="7957103"/>
          <a:ext cx="2973042" cy="3048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  "Input" ready to receive new data.</a:t>
          </a:r>
        </a:p>
      </xdr:txBody>
    </xdr:sp>
    <xdr:clientData/>
  </xdr:twoCellAnchor>
  <xdr:twoCellAnchor editAs="oneCell">
    <xdr:from>
      <xdr:col>3</xdr:col>
      <xdr:colOff>128794</xdr:colOff>
      <xdr:row>60</xdr:row>
      <xdr:rowOff>47624</xdr:rowOff>
    </xdr:from>
    <xdr:to>
      <xdr:col>11</xdr:col>
      <xdr:colOff>547232</xdr:colOff>
      <xdr:row>79</xdr:row>
      <xdr:rowOff>85267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
        <a:stretch>
          <a:fillRect/>
        </a:stretch>
      </xdr:blipFill>
      <xdr:spPr>
        <a:xfrm>
          <a:off x="1967533" y="9191624"/>
          <a:ext cx="5321742" cy="3657143"/>
        </a:xfrm>
        <a:prstGeom prst="rect">
          <a:avLst/>
        </a:prstGeom>
      </xdr:spPr>
    </xdr:pic>
    <xdr:clientData/>
  </xdr:twoCellAnchor>
  <xdr:twoCellAnchor>
    <xdr:from>
      <xdr:col>4</xdr:col>
      <xdr:colOff>367748</xdr:colOff>
      <xdr:row>79</xdr:row>
      <xdr:rowOff>185946</xdr:rowOff>
    </xdr:from>
    <xdr:to>
      <xdr:col>10</xdr:col>
      <xdr:colOff>339587</xdr:colOff>
      <xdr:row>81</xdr:row>
      <xdr:rowOff>128796</xdr:rowOff>
    </xdr:to>
    <xdr:sp macro="" textlink="">
      <xdr:nvSpPr>
        <xdr:cNvPr id="12" name="TextBox 11">
          <a:extLst>
            <a:ext uri="{FF2B5EF4-FFF2-40B4-BE49-F238E27FC236}">
              <a16:creationId xmlns:a16="http://schemas.microsoft.com/office/drawing/2014/main" id="{00000000-0008-0000-0000-00000C000000}"/>
            </a:ext>
          </a:extLst>
        </xdr:cNvPr>
        <xdr:cNvSpPr txBox="1"/>
      </xdr:nvSpPr>
      <xdr:spPr>
        <a:xfrm>
          <a:off x="2819400" y="12949446"/>
          <a:ext cx="3649317"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2:  Selecting data for pasting into the "Input" sheet.</a:t>
          </a:r>
        </a:p>
      </xdr:txBody>
    </xdr:sp>
    <xdr:clientData/>
  </xdr:twoCellAnchor>
  <xdr:twoCellAnchor>
    <xdr:from>
      <xdr:col>0</xdr:col>
      <xdr:colOff>103532</xdr:colOff>
      <xdr:row>82</xdr:row>
      <xdr:rowOff>42656</xdr:rowOff>
    </xdr:from>
    <xdr:to>
      <xdr:col>15</xdr:col>
      <xdr:colOff>430695</xdr:colOff>
      <xdr:row>83</xdr:row>
      <xdr:rowOff>149088</xdr:rowOff>
    </xdr:to>
    <xdr:sp macro="" textlink="">
      <xdr:nvSpPr>
        <xdr:cNvPr id="14" name="TextBox 13">
          <a:extLst>
            <a:ext uri="{FF2B5EF4-FFF2-40B4-BE49-F238E27FC236}">
              <a16:creationId xmlns:a16="http://schemas.microsoft.com/office/drawing/2014/main" id="{00000000-0008-0000-0000-00000E000000}"/>
            </a:ext>
          </a:extLst>
        </xdr:cNvPr>
        <xdr:cNvSpPr txBox="1"/>
      </xdr:nvSpPr>
      <xdr:spPr>
        <a:xfrm>
          <a:off x="103532" y="13377656"/>
          <a:ext cx="9520859" cy="29693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With</a:t>
          </a:r>
          <a:r>
            <a:rPr lang="en-US" sz="1100" b="0" baseline="0"/>
            <a:t> the data copied (Ctrl-c or using the menus), click on the "Input" tab and then on cell A8.  Paste the data you copied (Ctrl-v or using the menus) (Figure 3).</a:t>
          </a:r>
          <a:endParaRPr lang="en-US" sz="1100" b="0"/>
        </a:p>
      </xdr:txBody>
    </xdr:sp>
    <xdr:clientData/>
  </xdr:twoCellAnchor>
  <xdr:twoCellAnchor>
    <xdr:from>
      <xdr:col>4</xdr:col>
      <xdr:colOff>431110</xdr:colOff>
      <xdr:row>101</xdr:row>
      <xdr:rowOff>137077</xdr:rowOff>
    </xdr:from>
    <xdr:to>
      <xdr:col>10</xdr:col>
      <xdr:colOff>496957</xdr:colOff>
      <xdr:row>103</xdr:row>
      <xdr:rowOff>79927</xdr:rowOff>
    </xdr:to>
    <xdr:sp macro="" textlink="">
      <xdr:nvSpPr>
        <xdr:cNvPr id="17" name="TextBox 16">
          <a:extLst>
            <a:ext uri="{FF2B5EF4-FFF2-40B4-BE49-F238E27FC236}">
              <a16:creationId xmlns:a16="http://schemas.microsoft.com/office/drawing/2014/main" id="{00000000-0008-0000-0000-000011000000}"/>
            </a:ext>
          </a:extLst>
        </xdr:cNvPr>
        <xdr:cNvSpPr txBox="1"/>
      </xdr:nvSpPr>
      <xdr:spPr>
        <a:xfrm>
          <a:off x="2882762" y="17091577"/>
          <a:ext cx="3743325"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3:  Successful pasting of data into the "Input"</a:t>
          </a:r>
          <a:r>
            <a:rPr lang="en-US" sz="1100" baseline="0"/>
            <a:t> sheet</a:t>
          </a:r>
          <a:r>
            <a:rPr lang="en-US" sz="1100"/>
            <a:t>.</a:t>
          </a:r>
        </a:p>
      </xdr:txBody>
    </xdr:sp>
    <xdr:clientData/>
  </xdr:twoCellAnchor>
  <xdr:twoCellAnchor>
    <xdr:from>
      <xdr:col>0</xdr:col>
      <xdr:colOff>0</xdr:colOff>
      <xdr:row>104</xdr:row>
      <xdr:rowOff>24435</xdr:rowOff>
    </xdr:from>
    <xdr:to>
      <xdr:col>15</xdr:col>
      <xdr:colOff>99391</xdr:colOff>
      <xdr:row>111</xdr:row>
      <xdr:rowOff>57978</xdr:rowOff>
    </xdr:to>
    <xdr:sp macro="" textlink="">
      <xdr:nvSpPr>
        <xdr:cNvPr id="18" name="TextBox 17">
          <a:extLst>
            <a:ext uri="{FF2B5EF4-FFF2-40B4-BE49-F238E27FC236}">
              <a16:creationId xmlns:a16="http://schemas.microsoft.com/office/drawing/2014/main" id="{00000000-0008-0000-0000-000012000000}"/>
            </a:ext>
          </a:extLst>
        </xdr:cNvPr>
        <xdr:cNvSpPr txBox="1"/>
      </xdr:nvSpPr>
      <xdr:spPr>
        <a:xfrm>
          <a:off x="0" y="17550435"/>
          <a:ext cx="9293087" cy="136704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Congratulations!</a:t>
          </a:r>
          <a:r>
            <a:rPr lang="en-US" sz="1100" b="0" baseline="0"/>
            <a:t>  The first data are entered and you have a grain size curve to show for it.  Of course, if the original data are coming from the laboratory rather than a manuscript, the input might be in the form of particle size and </a:t>
          </a:r>
          <a:r>
            <a:rPr lang="en-US" sz="1100" b="1" i="1" baseline="0"/>
            <a:t>mass</a:t>
          </a:r>
          <a:r>
            <a:rPr lang="en-US" sz="1100" b="0" baseline="0"/>
            <a:t> retained instead of </a:t>
          </a:r>
          <a:r>
            <a:rPr lang="en-US" sz="1100" b="1" i="1" baseline="0"/>
            <a:t>percent</a:t>
          </a:r>
          <a:r>
            <a:rPr lang="en-US" sz="1100" b="0" baseline="0"/>
            <a:t> retained.  If that is the case, simply type the data in or paste them in to the appropriate columns.  The next step does not depend on which of the three  particle retention formats you use.  The only column that must always contain data is the particle size column (and at least one of the other three).</a:t>
          </a:r>
        </a:p>
        <a:p>
          <a:endParaRPr lang="en-US" sz="1100" b="0" baseline="0"/>
        </a:p>
        <a:p>
          <a:r>
            <a:rPr lang="en-US" sz="1100" b="0"/>
            <a:t>Regardless of which data format are chosen for entry, all the columns are useful so the first step is to complete them all.  To begin the data analysis, click on the "Start" button above the input table</a:t>
          </a:r>
          <a:r>
            <a:rPr lang="en-US" sz="1100" b="0" baseline="0"/>
            <a:t> just filled in (Figure 4).</a:t>
          </a:r>
          <a:endParaRPr lang="en-US" sz="1100" b="0"/>
        </a:p>
      </xdr:txBody>
    </xdr:sp>
    <xdr:clientData/>
  </xdr:twoCellAnchor>
  <xdr:twoCellAnchor>
    <xdr:from>
      <xdr:col>4</xdr:col>
      <xdr:colOff>312671</xdr:colOff>
      <xdr:row>126</xdr:row>
      <xdr:rowOff>71644</xdr:rowOff>
    </xdr:from>
    <xdr:to>
      <xdr:col>10</xdr:col>
      <xdr:colOff>541271</xdr:colOff>
      <xdr:row>128</xdr:row>
      <xdr:rowOff>14494</xdr:rowOff>
    </xdr:to>
    <xdr:sp macro="" textlink="">
      <xdr:nvSpPr>
        <xdr:cNvPr id="20" name="TextBox 19">
          <a:extLst>
            <a:ext uri="{FF2B5EF4-FFF2-40B4-BE49-F238E27FC236}">
              <a16:creationId xmlns:a16="http://schemas.microsoft.com/office/drawing/2014/main" id="{00000000-0008-0000-0000-000014000000}"/>
            </a:ext>
          </a:extLst>
        </xdr:cNvPr>
        <xdr:cNvSpPr txBox="1"/>
      </xdr:nvSpPr>
      <xdr:spPr>
        <a:xfrm>
          <a:off x="2764323" y="21788644"/>
          <a:ext cx="3906078"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4:  Clicking on "Start" launches the Dashboard.</a:t>
          </a:r>
        </a:p>
      </xdr:txBody>
    </xdr:sp>
    <xdr:clientData/>
  </xdr:twoCellAnchor>
  <xdr:twoCellAnchor>
    <xdr:from>
      <xdr:col>0</xdr:col>
      <xdr:colOff>83240</xdr:colOff>
      <xdr:row>128</xdr:row>
      <xdr:rowOff>77933</xdr:rowOff>
    </xdr:from>
    <xdr:to>
      <xdr:col>15</xdr:col>
      <xdr:colOff>339586</xdr:colOff>
      <xdr:row>133</xdr:row>
      <xdr:rowOff>123825</xdr:rowOff>
    </xdr:to>
    <xdr:sp macro="" textlink="">
      <xdr:nvSpPr>
        <xdr:cNvPr id="21" name="TextBox 20">
          <a:extLst>
            <a:ext uri="{FF2B5EF4-FFF2-40B4-BE49-F238E27FC236}">
              <a16:creationId xmlns:a16="http://schemas.microsoft.com/office/drawing/2014/main" id="{00000000-0008-0000-0000-000015000000}"/>
            </a:ext>
          </a:extLst>
        </xdr:cNvPr>
        <xdr:cNvSpPr txBox="1"/>
      </xdr:nvSpPr>
      <xdr:spPr>
        <a:xfrm>
          <a:off x="83240" y="23699933"/>
          <a:ext cx="9400346" cy="9983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Clicking on the "Start" button launches the Dashboard, the control centre for all the basic calculations of the sheet.   By default, a smoothing feature is active that uses a spline to interpolate between points for grain size determinations (d10 etc.).</a:t>
          </a:r>
          <a:r>
            <a:rPr lang="en-US" sz="1100" b="0" baseline="0"/>
            <a:t>  In some cases, linear interpolations may be preferred, in which case the checkbox can be deselected.  Also, users can specify which effective grain size to use: either the ones given in Vukovic and Soro (1992), or the geometric mean grain size (Urumovic and Urumovic, 2016) for the equations specified with an asterisk.  </a:t>
          </a:r>
          <a:r>
            <a:rPr lang="en-US" sz="1100" b="0"/>
            <a:t>To complete the input phase of the work, click on "Input Prep" at the top of the Dashboard</a:t>
          </a:r>
          <a:r>
            <a:rPr lang="en-US" sz="1100" b="0" baseline="0"/>
            <a:t> (Figure 5).</a:t>
          </a:r>
          <a:endParaRPr lang="en-US" sz="1100" b="0"/>
        </a:p>
      </xdr:txBody>
    </xdr:sp>
    <xdr:clientData/>
  </xdr:twoCellAnchor>
  <xdr:twoCellAnchor>
    <xdr:from>
      <xdr:col>4</xdr:col>
      <xdr:colOff>292376</xdr:colOff>
      <xdr:row>152</xdr:row>
      <xdr:rowOff>40171</xdr:rowOff>
    </xdr:from>
    <xdr:to>
      <xdr:col>10</xdr:col>
      <xdr:colOff>524289</xdr:colOff>
      <xdr:row>153</xdr:row>
      <xdr:rowOff>173521</xdr:rowOff>
    </xdr:to>
    <xdr:sp macro="" textlink="">
      <xdr:nvSpPr>
        <xdr:cNvPr id="23" name="TextBox 22">
          <a:extLst>
            <a:ext uri="{FF2B5EF4-FFF2-40B4-BE49-F238E27FC236}">
              <a16:creationId xmlns:a16="http://schemas.microsoft.com/office/drawing/2014/main" id="{00000000-0008-0000-0000-000017000000}"/>
            </a:ext>
          </a:extLst>
        </xdr:cNvPr>
        <xdr:cNvSpPr txBox="1"/>
      </xdr:nvSpPr>
      <xdr:spPr>
        <a:xfrm>
          <a:off x="2744028" y="26329171"/>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5:  Result</a:t>
          </a:r>
          <a:r>
            <a:rPr lang="en-US" sz="1100" baseline="0"/>
            <a:t> of clicking on "Input Prep" in the Dashboard</a:t>
          </a:r>
          <a:r>
            <a:rPr lang="en-US" sz="1100"/>
            <a:t>.</a:t>
          </a:r>
        </a:p>
      </xdr:txBody>
    </xdr:sp>
    <xdr:clientData/>
  </xdr:twoCellAnchor>
  <xdr:twoCellAnchor>
    <xdr:from>
      <xdr:col>0</xdr:col>
      <xdr:colOff>171451</xdr:colOff>
      <xdr:row>154</xdr:row>
      <xdr:rowOff>133350</xdr:rowOff>
    </xdr:from>
    <xdr:to>
      <xdr:col>15</xdr:col>
      <xdr:colOff>472108</xdr:colOff>
      <xdr:row>166</xdr:row>
      <xdr:rowOff>41413</xdr:rowOff>
    </xdr:to>
    <xdr:sp macro="" textlink="">
      <xdr:nvSpPr>
        <xdr:cNvPr id="24" name="TextBox 23">
          <a:extLst>
            <a:ext uri="{FF2B5EF4-FFF2-40B4-BE49-F238E27FC236}">
              <a16:creationId xmlns:a16="http://schemas.microsoft.com/office/drawing/2014/main" id="{00000000-0008-0000-0000-000018000000}"/>
            </a:ext>
          </a:extLst>
        </xdr:cNvPr>
        <xdr:cNvSpPr txBox="1"/>
      </xdr:nvSpPr>
      <xdr:spPr>
        <a:xfrm>
          <a:off x="171451" y="26803350"/>
          <a:ext cx="9494353" cy="219406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t>The "Input Prep" discovers</a:t>
          </a:r>
          <a:r>
            <a:rPr lang="en-US" sz="1100" b="0" baseline="0"/>
            <a:t> which particle retention format was placed in the input table and fills in the remaining columns.   The interpolated lines are shown in the graph.  </a:t>
          </a:r>
          <a:r>
            <a:rPr lang="en-US" sz="1100" b="0"/>
            <a:t>By default, the program enters a</a:t>
          </a:r>
          <a:r>
            <a:rPr lang="en-US" sz="1100" b="0" baseline="0"/>
            <a:t> total sample mass of 100 g and a temperature of 20 oC.  These values can be changed, at any time.</a:t>
          </a:r>
        </a:p>
        <a:p>
          <a:endParaRPr lang="en-US" sz="1100" b="0" baseline="0"/>
        </a:p>
        <a:p>
          <a:pPr marL="0" marR="0" indent="0" defTabSz="914400" eaLnBrk="1" fontAlgn="auto" latinLnBrk="0" hangingPunct="1">
            <a:lnSpc>
              <a:spcPct val="100000"/>
            </a:lnSpc>
            <a:spcBef>
              <a:spcPts val="0"/>
            </a:spcBef>
            <a:spcAft>
              <a:spcPts val="0"/>
            </a:spcAft>
            <a:buClrTx/>
            <a:buSzTx/>
            <a:buFontTx/>
            <a:buNone/>
            <a:tabLst/>
            <a:defRPr/>
          </a:pPr>
          <a:r>
            <a:rPr lang="en-US" sz="1100" b="1">
              <a:solidFill>
                <a:schemeClr val="dk1"/>
              </a:solidFill>
              <a:effectLst/>
              <a:latin typeface="+mn-lt"/>
              <a:ea typeface="+mn-ea"/>
              <a:cs typeface="+mn-cs"/>
            </a:rPr>
            <a:t>Calculating Effective Grain Diameters</a:t>
          </a:r>
          <a:endParaRPr lang="en-US">
            <a:effectLst/>
          </a:endParaRPr>
        </a:p>
        <a:p>
          <a:r>
            <a:rPr lang="en-US" sz="1100" b="0" baseline="0"/>
            <a:t>Almost all attempts to relate hydraulic conductivity to grain size curves begins with the identification of  some 'effective grain diameter'.  Several of these have been proposed, and the ones relevant to the analyses performed here are estimated with the buttons on the left side of the Dashboard, or with the "Do All" button.  The d10 particle size refers to that size that corresponds to 10% of the sample weight being retained on the sieves.  Similar definitions apply to d17, d20, d50, and d60, where the numbers are the percentages retained.  The d50 number is generally noteworthy because is represents the median grain size.</a:t>
          </a:r>
        </a:p>
        <a:p>
          <a:endParaRPr lang="en-US" sz="1100" b="0" baseline="0"/>
        </a:p>
        <a:p>
          <a:r>
            <a:rPr lang="en-US" sz="1100" b="0" baseline="0"/>
            <a:t>Specialized formulas are used to calculate the effective grain diameters for the Kruger, Kozeny, Zunker, and Zamarin analyses.  The effective diameters for each of these cases is calculated and pasted in the sheet when the corresponding button is selected.  The calculated values are pasted  in a table on the middle right portion of the sheet (Figure 6).</a:t>
          </a:r>
          <a:endParaRPr lang="en-US" sz="1100" b="0"/>
        </a:p>
      </xdr:txBody>
    </xdr:sp>
    <xdr:clientData/>
  </xdr:twoCellAnchor>
  <xdr:twoCellAnchor>
    <xdr:from>
      <xdr:col>4</xdr:col>
      <xdr:colOff>195587</xdr:colOff>
      <xdr:row>177</xdr:row>
      <xdr:rowOff>44902</xdr:rowOff>
    </xdr:from>
    <xdr:to>
      <xdr:col>10</xdr:col>
      <xdr:colOff>427500</xdr:colOff>
      <xdr:row>178</xdr:row>
      <xdr:rowOff>178252</xdr:rowOff>
    </xdr:to>
    <xdr:sp macro="" textlink="">
      <xdr:nvSpPr>
        <xdr:cNvPr id="30" name="TextBox 29">
          <a:extLst>
            <a:ext uri="{FF2B5EF4-FFF2-40B4-BE49-F238E27FC236}">
              <a16:creationId xmlns:a16="http://schemas.microsoft.com/office/drawing/2014/main" id="{00000000-0008-0000-0000-00001E000000}"/>
            </a:ext>
          </a:extLst>
        </xdr:cNvPr>
        <xdr:cNvSpPr txBox="1"/>
      </xdr:nvSpPr>
      <xdr:spPr>
        <a:xfrm>
          <a:off x="2647239" y="31096402"/>
          <a:ext cx="3909391" cy="3238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6:  Calculated</a:t>
          </a:r>
          <a:r>
            <a:rPr lang="en-US" sz="1100" baseline="0"/>
            <a:t> values of the effective grain diameters</a:t>
          </a:r>
          <a:r>
            <a:rPr lang="en-US" sz="1100"/>
            <a:t>.</a:t>
          </a:r>
        </a:p>
      </xdr:txBody>
    </xdr:sp>
    <xdr:clientData/>
  </xdr:twoCellAnchor>
  <xdr:twoCellAnchor>
    <xdr:from>
      <xdr:col>0</xdr:col>
      <xdr:colOff>123647</xdr:colOff>
      <xdr:row>179</xdr:row>
      <xdr:rowOff>91702</xdr:rowOff>
    </xdr:from>
    <xdr:to>
      <xdr:col>15</xdr:col>
      <xdr:colOff>347868</xdr:colOff>
      <xdr:row>183</xdr:row>
      <xdr:rowOff>123825</xdr:rowOff>
    </xdr:to>
    <xdr:sp macro="" textlink="">
      <xdr:nvSpPr>
        <xdr:cNvPr id="31" name="TextBox 30">
          <a:extLst>
            <a:ext uri="{FF2B5EF4-FFF2-40B4-BE49-F238E27FC236}">
              <a16:creationId xmlns:a16="http://schemas.microsoft.com/office/drawing/2014/main" id="{00000000-0008-0000-0000-00001F000000}"/>
            </a:ext>
          </a:extLst>
        </xdr:cNvPr>
        <xdr:cNvSpPr txBox="1"/>
      </xdr:nvSpPr>
      <xdr:spPr>
        <a:xfrm>
          <a:off x="123647" y="33429202"/>
          <a:ext cx="9368221" cy="7941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Uniformity</a:t>
          </a:r>
          <a:r>
            <a:rPr lang="en-US" sz="1100" b="1" baseline="0"/>
            <a:t> Coefficient and Porosity</a:t>
          </a:r>
          <a:endParaRPr lang="en-US" sz="1100" b="1"/>
        </a:p>
        <a:p>
          <a:r>
            <a:rPr lang="en-US" sz="1100" b="0"/>
            <a:t>With</a:t>
          </a:r>
          <a:r>
            <a:rPr lang="en-US" sz="1100" b="0" baseline="0"/>
            <a:t> the computation of the effective grain diameters, the uniformity coefficient, U = d60/d10, can be calculated as well as an estimate of the porosity, n = 0.255*( 1+ 0.83^U).  If the effective grain size is specified to be the geometric mean (dgeom), then the effective porosities presented by Urumovic and Urumovic (2106) are automatically calculated from the following polynomial:</a:t>
          </a:r>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baseline="0"/>
        </a:p>
        <a:p>
          <a:endParaRPr lang="en-US" sz="1100" b="0"/>
        </a:p>
      </xdr:txBody>
    </xdr:sp>
    <xdr:clientData/>
  </xdr:twoCellAnchor>
  <xdr:twoCellAnchor>
    <xdr:from>
      <xdr:col>2</xdr:col>
      <xdr:colOff>286104</xdr:colOff>
      <xdr:row>222</xdr:row>
      <xdr:rowOff>61466</xdr:rowOff>
    </xdr:from>
    <xdr:to>
      <xdr:col>12</xdr:col>
      <xdr:colOff>41412</xdr:colOff>
      <xdr:row>224</xdr:row>
      <xdr:rowOff>157368</xdr:rowOff>
    </xdr:to>
    <xdr:sp macro="" textlink="">
      <xdr:nvSpPr>
        <xdr:cNvPr id="34" name="TextBox 33">
          <a:extLst>
            <a:ext uri="{FF2B5EF4-FFF2-40B4-BE49-F238E27FC236}">
              <a16:creationId xmlns:a16="http://schemas.microsoft.com/office/drawing/2014/main" id="{00000000-0008-0000-0000-000022000000}"/>
            </a:ext>
          </a:extLst>
        </xdr:cNvPr>
        <xdr:cNvSpPr txBox="1"/>
      </xdr:nvSpPr>
      <xdr:spPr>
        <a:xfrm>
          <a:off x="1511930" y="35494466"/>
          <a:ext cx="5884439" cy="47690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7:  Automaticallinput</a:t>
          </a:r>
        </a:p>
        <a:p>
          <a:r>
            <a:rPr lang="en-US" sz="1100"/>
            <a:t>y generated description of the sample.  Red arrow shows the location where the description appears.</a:t>
          </a:r>
        </a:p>
      </xdr:txBody>
    </xdr:sp>
    <xdr:clientData/>
  </xdr:twoCellAnchor>
  <xdr:twoCellAnchor>
    <xdr:from>
      <xdr:col>0</xdr:col>
      <xdr:colOff>82825</xdr:colOff>
      <xdr:row>225</xdr:row>
      <xdr:rowOff>61883</xdr:rowOff>
    </xdr:from>
    <xdr:to>
      <xdr:col>15</xdr:col>
      <xdr:colOff>397565</xdr:colOff>
      <xdr:row>240</xdr:row>
      <xdr:rowOff>85724</xdr:rowOff>
    </xdr:to>
    <xdr:sp macro="" textlink="">
      <xdr:nvSpPr>
        <xdr:cNvPr id="35" name="TextBox 34">
          <a:extLst>
            <a:ext uri="{FF2B5EF4-FFF2-40B4-BE49-F238E27FC236}">
              <a16:creationId xmlns:a16="http://schemas.microsoft.com/office/drawing/2014/main" id="{00000000-0008-0000-0000-000023000000}"/>
            </a:ext>
          </a:extLst>
        </xdr:cNvPr>
        <xdr:cNvSpPr txBox="1"/>
      </xdr:nvSpPr>
      <xdr:spPr>
        <a:xfrm>
          <a:off x="82825" y="36447383"/>
          <a:ext cx="9458740" cy="288134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Grain Size Distribution and Descriptive Sample Classification</a:t>
          </a:r>
        </a:p>
        <a:p>
          <a:r>
            <a:rPr lang="en-US" sz="1100" b="0" baseline="0"/>
            <a:t>As well as generating the sample description, the "Sediment Classification"and "Do All"  buttons prompt the calculation of weight percentages of the sample in standard grain size classification ranges.  This affords the user the opportunity to assess the percentage of coarse sand or medium silt in the sample, for example.  The table of this grain size distribution is reported on the lower right portion of the screen.  Immediately to the left of the table is a histogram showing the same information graphically.</a:t>
          </a:r>
        </a:p>
        <a:p>
          <a:endParaRPr lang="en-US" sz="1100" b="0" baseline="0"/>
        </a:p>
        <a:p>
          <a:r>
            <a:rPr lang="en-US" sz="1100" b="1" baseline="0"/>
            <a:t>Hydraulic Conductivity</a:t>
          </a:r>
        </a:p>
        <a:p>
          <a:r>
            <a:rPr lang="en-US" sz="1100" b="0" baseline="0"/>
            <a:t>In this version of HydrogeoSieveXL, 15 methods of estimating hydraulic conductivity from grain size analysis are computed.  If the </a:t>
          </a:r>
          <a:r>
            <a:rPr lang="en-US" sz="1100" b="0" i="1" baseline="0"/>
            <a:t>K from grain size </a:t>
          </a:r>
          <a:r>
            <a:rPr lang="en-US" sz="1100" b="0" i="0" baseline="0"/>
            <a:t>approach </a:t>
          </a:r>
          <a:r>
            <a:rPr lang="en-US" sz="1100" b="0" baseline="0"/>
            <a:t>enjoys any success, it seems to be in its application to coarser grained media, including sand.  Even in these kinds of sediments the various specific methods have been shown to generate quite different estimates of hydraulic conductivity.  One benefit of using HydrogeoSieveXL is to facilitate the comparison of hydraulic conductivity values generated from the specific methods, so an appreciation of the uncertainty associated with the resulting </a:t>
          </a:r>
          <a:r>
            <a:rPr lang="en-US" sz="1100" b="0" i="1" baseline="0"/>
            <a:t>K </a:t>
          </a:r>
          <a:r>
            <a:rPr lang="en-US" sz="1100" b="0" i="0" baseline="0"/>
            <a:t>values </a:t>
          </a:r>
          <a:r>
            <a:rPr lang="en-US" sz="1100" b="0" baseline="0"/>
            <a:t>is gained.</a:t>
          </a:r>
        </a:p>
        <a:p>
          <a:endParaRPr lang="en-US" sz="1100" b="0" baseline="0"/>
        </a:p>
        <a:p>
          <a:r>
            <a:rPr lang="en-US" sz="1100" b="0" baseline="0"/>
            <a:t>To calculate hydraulic conductivity from each of the methods, simply click on the button for that method in the Dashboard. Alternatively, to calculate them all at once, click on the "Do All" button.  The bank of buttons for these calculations are on the right side of the Dashboard (Figure 8).  If the grain size curve meets the criteria summarized for each test in the 'Equations' sheet, a check mark appears to the left of the test name, in column F.</a:t>
          </a:r>
        </a:p>
        <a:p>
          <a:endParaRPr lang="en-US" sz="1100" b="0" baseline="0"/>
        </a:p>
        <a:p>
          <a:endParaRPr lang="en-US" sz="1100" b="0"/>
        </a:p>
      </xdr:txBody>
    </xdr:sp>
    <xdr:clientData/>
  </xdr:twoCellAnchor>
  <xdr:twoCellAnchor>
    <xdr:from>
      <xdr:col>2</xdr:col>
      <xdr:colOff>322546</xdr:colOff>
      <xdr:row>258</xdr:row>
      <xdr:rowOff>42692</xdr:rowOff>
    </xdr:from>
    <xdr:to>
      <xdr:col>12</xdr:col>
      <xdr:colOff>298173</xdr:colOff>
      <xdr:row>261</xdr:row>
      <xdr:rowOff>85725</xdr:rowOff>
    </xdr:to>
    <xdr:sp macro="" textlink="">
      <xdr:nvSpPr>
        <xdr:cNvPr id="37" name="TextBox 36">
          <a:extLst>
            <a:ext uri="{FF2B5EF4-FFF2-40B4-BE49-F238E27FC236}">
              <a16:creationId xmlns:a16="http://schemas.microsoft.com/office/drawing/2014/main" id="{00000000-0008-0000-0000-000025000000}"/>
            </a:ext>
          </a:extLst>
        </xdr:cNvPr>
        <xdr:cNvSpPr txBox="1"/>
      </xdr:nvSpPr>
      <xdr:spPr>
        <a:xfrm>
          <a:off x="1541746" y="48429692"/>
          <a:ext cx="6071627" cy="6145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8:  The</a:t>
          </a:r>
          <a:r>
            <a:rPr lang="en-US" sz="1100" baseline="0"/>
            <a:t> buttons controling the calculation of hydraulic conductivity are grouped under the heading "Calculation of K" in the Dashboard</a:t>
          </a:r>
          <a:r>
            <a:rPr lang="en-US" sz="1100"/>
            <a:t>.  The calculated values are tabulated immediately</a:t>
          </a:r>
          <a:r>
            <a:rPr lang="en-US" sz="1100" baseline="0"/>
            <a:t> under the Dashboard in the image.  The "Do All" button also performs these operations.</a:t>
          </a:r>
          <a:endParaRPr lang="en-US" sz="1100"/>
        </a:p>
      </xdr:txBody>
    </xdr:sp>
    <xdr:clientData/>
  </xdr:twoCellAnchor>
  <xdr:twoCellAnchor>
    <xdr:from>
      <xdr:col>0</xdr:col>
      <xdr:colOff>102703</xdr:colOff>
      <xdr:row>276</xdr:row>
      <xdr:rowOff>76240</xdr:rowOff>
    </xdr:from>
    <xdr:to>
      <xdr:col>15</xdr:col>
      <xdr:colOff>198783</xdr:colOff>
      <xdr:row>291</xdr:row>
      <xdr:rowOff>55770</xdr:rowOff>
    </xdr:to>
    <mc:AlternateContent xmlns:mc="http://schemas.openxmlformats.org/markup-compatibility/2006" xmlns:a14="http://schemas.microsoft.com/office/drawing/2010/main">
      <mc:Choice Requires="a14">
        <xdr:sp macro="" textlink="">
          <xdr:nvSpPr>
            <xdr:cNvPr id="38" name="TextBox 37">
              <a:extLst>
                <a:ext uri="{FF2B5EF4-FFF2-40B4-BE49-F238E27FC236}">
                  <a16:creationId xmlns:a16="http://schemas.microsoft.com/office/drawing/2014/main" id="{00000000-0008-0000-0000-000026000000}"/>
                </a:ext>
              </a:extLst>
            </xdr:cNvPr>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14:m>
                <m:oMathPara xmlns:m="http://schemas.openxmlformats.org/officeDocument/2006/math">
                  <m:oMathParaPr>
                    <m:jc m:val="centerGroup"/>
                  </m:oMathParaPr>
                  <m:oMath xmlns:m="http://schemas.openxmlformats.org/officeDocument/2006/math">
                    <m:r>
                      <a:rPr lang="en-US" sz="1100" b="0" i="1" baseline="0">
                        <a:latin typeface="Cambria Math" panose="02040503050406030204" pitchFamily="18" charset="0"/>
                      </a:rPr>
                      <m:t>𝐾</m:t>
                    </m:r>
                    <m:r>
                      <a:rPr lang="en-US" sz="1100" b="0" i="1" baseline="0">
                        <a:latin typeface="Cambria Math" panose="02040503050406030204" pitchFamily="18" charset="0"/>
                      </a:rPr>
                      <m:t>=</m:t>
                    </m:r>
                    <m:f>
                      <m:fPr>
                        <m:ctrlPr>
                          <a:rPr lang="en-US" sz="1100" b="0" i="1" baseline="0">
                            <a:latin typeface="Cambria Math" panose="02040503050406030204" pitchFamily="18" charset="0"/>
                          </a:rPr>
                        </m:ctrlPr>
                      </m:fPr>
                      <m:num>
                        <m:r>
                          <a:rPr lang="en-US" sz="1100" b="0" i="1" baseline="0">
                            <a:latin typeface="Cambria Math" panose="02040503050406030204" pitchFamily="18" charset="0"/>
                            <a:ea typeface="Cambria Math" panose="02040503050406030204" pitchFamily="18" charset="0"/>
                          </a:rPr>
                          <m:t>𝜌</m:t>
                        </m:r>
                        <m:r>
                          <a:rPr lang="en-US" sz="1100" b="0" i="1" baseline="0">
                            <a:latin typeface="Cambria Math" panose="02040503050406030204" pitchFamily="18" charset="0"/>
                            <a:ea typeface="Cambria Math" panose="02040503050406030204" pitchFamily="18" charset="0"/>
                          </a:rPr>
                          <m:t>𝑔</m:t>
                        </m:r>
                      </m:num>
                      <m:den>
                        <m:r>
                          <a:rPr lang="en-US" sz="1100" b="0" i="1" baseline="0">
                            <a:latin typeface="Cambria Math" panose="02040503050406030204" pitchFamily="18" charset="0"/>
                            <a:ea typeface="Cambria Math" panose="02040503050406030204" pitchFamily="18" charset="0"/>
                          </a:rPr>
                          <m:t>𝜇</m:t>
                        </m:r>
                      </m:den>
                    </m:f>
                    <m:r>
                      <a:rPr lang="en-US" sz="1100" b="0" i="1" baseline="0">
                        <a:latin typeface="Cambria Math" panose="02040503050406030204" pitchFamily="18" charset="0"/>
                      </a:rPr>
                      <m:t>𝐶</m:t>
                    </m:r>
                    <m:r>
                      <a:rPr lang="en-US" sz="1100" b="0" i="1" baseline="0">
                        <a:latin typeface="Cambria Math" panose="02040503050406030204" pitchFamily="18" charset="0"/>
                        <a:ea typeface="Cambria Math" panose="02040503050406030204" pitchFamily="18" charset="0"/>
                      </a:rPr>
                      <m:t>𝜑</m:t>
                    </m:r>
                    <m:r>
                      <a:rPr lang="en-US" sz="1100" b="0" i="1" baseline="0">
                        <a:latin typeface="Cambria Math" panose="02040503050406030204" pitchFamily="18" charset="0"/>
                        <a:ea typeface="Cambria Math" panose="02040503050406030204" pitchFamily="18" charset="0"/>
                      </a:rPr>
                      <m:t>(</m:t>
                    </m:r>
                    <m:r>
                      <a:rPr lang="en-US" sz="1100" b="0" i="1" baseline="0">
                        <a:latin typeface="Cambria Math" panose="02040503050406030204" pitchFamily="18" charset="0"/>
                        <a:ea typeface="Cambria Math" panose="02040503050406030204" pitchFamily="18" charset="0"/>
                      </a:rPr>
                      <m:t>𝑛</m:t>
                    </m:r>
                    <m:r>
                      <a:rPr lang="en-US" sz="1100" b="0" i="1" baseline="0">
                        <a:latin typeface="Cambria Math" panose="02040503050406030204" pitchFamily="18" charset="0"/>
                        <a:ea typeface="Cambria Math" panose="02040503050406030204" pitchFamily="18" charset="0"/>
                      </a:rPr>
                      <m:t>)</m:t>
                    </m:r>
                    <m:sSubSup>
                      <m:sSubSupPr>
                        <m:ctrlPr>
                          <a:rPr lang="en-US" sz="1100" b="0" i="1" baseline="0">
                            <a:latin typeface="Cambria Math" panose="02040503050406030204" pitchFamily="18" charset="0"/>
                            <a:ea typeface="Cambria Math" panose="02040503050406030204" pitchFamily="18" charset="0"/>
                          </a:rPr>
                        </m:ctrlPr>
                      </m:sSubSupPr>
                      <m:e>
                        <m:r>
                          <a:rPr lang="en-US" sz="1100" b="0" i="1" baseline="0">
                            <a:latin typeface="Cambria Math" panose="02040503050406030204" pitchFamily="18" charset="0"/>
                            <a:ea typeface="Cambria Math" panose="02040503050406030204" pitchFamily="18" charset="0"/>
                          </a:rPr>
                          <m:t>𝑑</m:t>
                        </m:r>
                      </m:e>
                      <m:sub>
                        <m:r>
                          <a:rPr lang="en-US" sz="1100" b="0" i="1" baseline="0">
                            <a:latin typeface="Cambria Math" panose="02040503050406030204" pitchFamily="18" charset="0"/>
                            <a:ea typeface="Cambria Math" panose="02040503050406030204" pitchFamily="18" charset="0"/>
                          </a:rPr>
                          <m:t>𝑒</m:t>
                        </m:r>
                      </m:sub>
                      <m:sup>
                        <m:r>
                          <a:rPr lang="en-US" sz="1100" b="0" i="1" baseline="0">
                            <a:latin typeface="Cambria Math" panose="02040503050406030204" pitchFamily="18" charset="0"/>
                            <a:ea typeface="Cambria Math" panose="02040503050406030204" pitchFamily="18" charset="0"/>
                          </a:rPr>
                          <m:t>2</m:t>
                        </m:r>
                      </m:sup>
                    </m:sSubSup>
                  </m:oMath>
                </m:oMathPara>
              </a14:m>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Choice>
      <mc:Fallback xmlns="">
        <xdr:sp macro="" textlink="">
          <xdr:nvSpPr>
            <xdr:cNvPr id="38" name="TextBox 37"/>
            <xdr:cNvSpPr txBox="1"/>
          </xdr:nvSpPr>
          <xdr:spPr>
            <a:xfrm>
              <a:off x="102703" y="43319740"/>
              <a:ext cx="9144830" cy="283703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hydraulic conductivities calculated by HydroSieve are based on the generalized formula:</a:t>
              </a:r>
            </a:p>
            <a:p>
              <a:endParaRPr lang="en-US" sz="1100" b="0" baseline="0"/>
            </a:p>
            <a:p>
              <a:pPr/>
              <a:r>
                <a:rPr lang="en-US" sz="1100" b="0" i="0" baseline="0">
                  <a:latin typeface="Cambria Math" panose="02040503050406030204" pitchFamily="18" charset="0"/>
                </a:rPr>
                <a:t>𝐾=</a:t>
              </a:r>
              <a:r>
                <a:rPr lang="en-US" sz="1100" b="0" i="0" baseline="0">
                  <a:latin typeface="Cambria Math" panose="02040503050406030204" pitchFamily="18" charset="0"/>
                  <a:ea typeface="Cambria Math" panose="02040503050406030204" pitchFamily="18" charset="0"/>
                </a:rPr>
                <a:t>𝜌𝑔/𝜇 </a:t>
              </a:r>
              <a:r>
                <a:rPr lang="en-US" sz="1100" b="0" i="0" baseline="0">
                  <a:latin typeface="Cambria Math" panose="02040503050406030204" pitchFamily="18" charset="0"/>
                </a:rPr>
                <a:t>𝐶</a:t>
              </a:r>
              <a:r>
                <a:rPr lang="en-US" sz="1100" b="0" i="0" baseline="0">
                  <a:latin typeface="Cambria Math" panose="02040503050406030204" pitchFamily="18" charset="0"/>
                  <a:ea typeface="Cambria Math" panose="02040503050406030204" pitchFamily="18" charset="0"/>
                </a:rPr>
                <a:t>𝜑(𝑛)𝑑_𝑒^2</a:t>
              </a:r>
              <a:endParaRPr lang="en-US" sz="1100" b="0" baseline="0"/>
            </a:p>
            <a:p>
              <a:endParaRPr lang="en-US" sz="1100" b="0" baseline="0"/>
            </a:p>
            <a:p>
              <a:r>
                <a:rPr lang="en-US" sz="1100" b="0" baseline="0"/>
                <a:t>where </a:t>
              </a:r>
              <a:r>
                <a:rPr lang="en-US" sz="1100" b="0" i="1" baseline="0"/>
                <a:t>K</a:t>
              </a:r>
              <a:r>
                <a:rPr lang="en-US" sz="1100" b="0" baseline="0"/>
                <a:t> is hydraulic conductivity (cm/s), </a:t>
              </a:r>
              <a:r>
                <a:rPr lang="en-US" sz="1100" b="0" i="1" baseline="0">
                  <a:latin typeface="Symbol" panose="05050102010706020507" pitchFamily="18" charset="2"/>
                </a:rPr>
                <a:t>r</a:t>
              </a:r>
              <a:r>
                <a:rPr lang="en-US" sz="1100" b="0" baseline="0"/>
                <a:t> is fluid density (g/mL), </a:t>
              </a:r>
              <a:r>
                <a:rPr lang="en-US" sz="1100" b="0" i="1" baseline="0"/>
                <a:t>g</a:t>
              </a:r>
              <a:r>
                <a:rPr lang="en-US" sz="1100" b="0" baseline="0"/>
                <a:t> is acceleration due to gravity (</a:t>
              </a:r>
              <a:r>
                <a:rPr lang="en-US" sz="1100" b="0" baseline="0">
                  <a:solidFill>
                    <a:schemeClr val="dk1"/>
                  </a:solidFill>
                  <a:effectLst/>
                  <a:latin typeface="+mn-lt"/>
                  <a:ea typeface="+mn-ea"/>
                  <a:cs typeface="+mn-cs"/>
                </a:rPr>
                <a:t>c</a:t>
              </a:r>
              <a:r>
                <a:rPr lang="en-US" sz="1100" b="0" baseline="0"/>
                <a:t>m/s</a:t>
              </a:r>
              <a:r>
                <a:rPr lang="en-US" sz="1100" b="0" baseline="30000"/>
                <a:t>2</a:t>
              </a:r>
              <a:r>
                <a:rPr lang="en-US" sz="1100" b="0" baseline="0"/>
                <a:t>), </a:t>
              </a:r>
              <a:r>
                <a:rPr lang="en-US" sz="1100" b="0" i="1" baseline="0">
                  <a:latin typeface="Symbol" panose="05050102010706020507" pitchFamily="18" charset="2"/>
                </a:rPr>
                <a:t>m</a:t>
              </a:r>
              <a:r>
                <a:rPr lang="en-US" sz="1100" b="0" baseline="0"/>
                <a:t> is dynamic viscosity (poise, or g/cm s), </a:t>
              </a:r>
              <a:r>
                <a:rPr lang="en-US" sz="1100" b="0" i="1" baseline="0"/>
                <a:t>C</a:t>
              </a:r>
              <a:r>
                <a:rPr lang="en-US" sz="1100" b="0" baseline="0"/>
                <a:t> is a constant related to porous medium characteristics, </a:t>
              </a:r>
              <a:r>
                <a:rPr lang="en-US" sz="1100" b="0" i="1" baseline="0">
                  <a:latin typeface="Symbol" panose="05050102010706020507" pitchFamily="18" charset="2"/>
                </a:rPr>
                <a:t>j</a:t>
              </a:r>
              <a:r>
                <a:rPr lang="en-US" sz="1100" b="0" i="1" baseline="0"/>
                <a:t>(n</a:t>
              </a:r>
              <a:r>
                <a:rPr lang="en-US" sz="1100" b="0" baseline="0"/>
                <a:t>) is a function of porosity, and </a:t>
              </a:r>
              <a:r>
                <a:rPr lang="en-US" sz="1100" b="0" i="1" baseline="0"/>
                <a:t>d</a:t>
              </a:r>
              <a:r>
                <a:rPr lang="en-US" sz="1100" b="0" i="1" baseline="-25000"/>
                <a:t>e</a:t>
              </a:r>
              <a:r>
                <a:rPr lang="en-US" sz="1100" b="0" baseline="0"/>
                <a:t> is the effective grain diameter (cm). Both the density and viscosity terms are temperature sensitive, and are calculated as a function of the fluid temperature entered in cell D6.  The values of these parameters are displayed in cells m11 and m12 of the sheet.  Three of the methods offer the opportunity to adjust the magnitude of the constant </a:t>
              </a:r>
              <a:r>
                <a:rPr lang="en-US" sz="1100" b="0" i="1" baseline="0"/>
                <a:t>C</a:t>
              </a:r>
              <a:r>
                <a:rPr lang="en-US" sz="1100" b="0" i="0" baseline="0"/>
                <a:t> according the coarseness/smoothness of the grains, the Terzaghi, Zunder, and Barr methods.  By default, intermediate values of </a:t>
              </a:r>
              <a:r>
                <a:rPr lang="en-US" sz="1100" b="0" i="1" baseline="0"/>
                <a:t>C</a:t>
              </a:r>
              <a:r>
                <a:rPr lang="en-US" sz="1100" b="0" i="0" baseline="0"/>
                <a:t> are used in the calculations.  However these values can be varied over the ranges recommended by the developers of the methods by clicking on the "Advanced" buttons located beside the method names (Figure 10).</a:t>
              </a:r>
            </a:p>
            <a:p>
              <a:endParaRPr lang="en-US" sz="1100" b="0" i="0" baseline="0"/>
            </a:p>
            <a:p>
              <a:r>
                <a:rPr lang="en-US" sz="1100" b="0" i="0" baseline="0"/>
                <a:t>For example, selecting the "Advanced" button beside the Terzaghi method the "Terzaghi Advanced" userform appears.  One of five option buttons can be selected to characterise the aquifer material as being coarse and angular in grain shape, or smooth and well rounded.  The default value of </a:t>
              </a:r>
              <a:r>
                <a:rPr lang="en-US" sz="1100" b="0" i="1" baseline="0"/>
                <a:t>C </a:t>
              </a:r>
              <a:r>
                <a:rPr lang="en-US" sz="1100" b="0" i="0" baseline="0"/>
                <a:t>is indicated (center button in this case), and the current value of </a:t>
              </a:r>
              <a:r>
                <a:rPr lang="en-US" sz="1100" b="0" i="1" baseline="0"/>
                <a:t>C</a:t>
              </a:r>
              <a:r>
                <a:rPr lang="en-US" sz="1100" b="0" i="0" baseline="0"/>
                <a:t> is displayed.</a:t>
              </a:r>
            </a:p>
            <a:p>
              <a:endParaRPr lang="en-US" sz="1100" b="0" baseline="0"/>
            </a:p>
            <a:p>
              <a:endParaRPr lang="en-US" sz="1100" b="0"/>
            </a:p>
          </xdr:txBody>
        </xdr:sp>
      </mc:Fallback>
    </mc:AlternateContent>
    <xdr:clientData/>
  </xdr:twoCellAnchor>
  <xdr:twoCellAnchor>
    <xdr:from>
      <xdr:col>0</xdr:col>
      <xdr:colOff>267879</xdr:colOff>
      <xdr:row>301</xdr:row>
      <xdr:rowOff>95701</xdr:rowOff>
    </xdr:from>
    <xdr:to>
      <xdr:col>15</xdr:col>
      <xdr:colOff>240194</xdr:colOff>
      <xdr:row>303</xdr:row>
      <xdr:rowOff>160130</xdr:rowOff>
    </xdr:to>
    <xdr:sp macro="" textlink="">
      <xdr:nvSpPr>
        <xdr:cNvPr id="32" name="TextBox 31">
          <a:extLst>
            <a:ext uri="{FF2B5EF4-FFF2-40B4-BE49-F238E27FC236}">
              <a16:creationId xmlns:a16="http://schemas.microsoft.com/office/drawing/2014/main" id="{00000000-0008-0000-0000-000020000000}"/>
            </a:ext>
          </a:extLst>
        </xdr:cNvPr>
        <xdr:cNvSpPr txBox="1"/>
      </xdr:nvSpPr>
      <xdr:spPr>
        <a:xfrm>
          <a:off x="267879" y="48101701"/>
          <a:ext cx="9021065" cy="4454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10:  The advanced userform for the Terzaghi method of </a:t>
          </a:r>
          <a:r>
            <a:rPr lang="en-US" sz="1100" i="1"/>
            <a:t>K</a:t>
          </a:r>
          <a:r>
            <a:rPr lang="en-US" sz="1100" i="0"/>
            <a:t> estimation</a:t>
          </a:r>
          <a:r>
            <a:rPr lang="en-US" sz="1100" baseline="0"/>
            <a:t>. (A) Userform as it appears after the Dashboard driven calculation; </a:t>
          </a:r>
          <a:r>
            <a:rPr lang="en-US" sz="1100" i="1" baseline="0"/>
            <a:t>C</a:t>
          </a:r>
          <a:r>
            <a:rPr lang="en-US" sz="1100" i="0" baseline="0"/>
            <a:t> is the default value of 0.0084 and </a:t>
          </a:r>
          <a:r>
            <a:rPr lang="en-US" sz="1100" i="1" baseline="0"/>
            <a:t>K</a:t>
          </a:r>
          <a:r>
            <a:rPr lang="en-US" sz="1100" i="0" baseline="0"/>
            <a:t> is 0.0167 cm/s. (B) </a:t>
          </a:r>
          <a:r>
            <a:rPr lang="en-US" sz="1100" i="1" baseline="0"/>
            <a:t>C</a:t>
          </a:r>
          <a:r>
            <a:rPr lang="en-US" sz="1100" i="0" baseline="0"/>
            <a:t> adjusted for smooth grains.  The value of </a:t>
          </a:r>
          <a:r>
            <a:rPr lang="en-US" sz="1100" i="1" baseline="0"/>
            <a:t>C</a:t>
          </a:r>
          <a:r>
            <a:rPr lang="en-US" sz="1100" i="0" baseline="0"/>
            <a:t> increases to 0.0107 and the value of </a:t>
          </a:r>
          <a:r>
            <a:rPr lang="en-US" sz="1100" i="1" baseline="0"/>
            <a:t>K</a:t>
          </a:r>
          <a:r>
            <a:rPr lang="en-US" sz="1100" i="0" baseline="0"/>
            <a:t> increases to 0.02127 cm/s.</a:t>
          </a:r>
          <a:endParaRPr lang="en-US" sz="1100"/>
        </a:p>
      </xdr:txBody>
    </xdr:sp>
    <xdr:clientData/>
  </xdr:twoCellAnchor>
  <xdr:twoCellAnchor>
    <xdr:from>
      <xdr:col>0</xdr:col>
      <xdr:colOff>157370</xdr:colOff>
      <xdr:row>304</xdr:row>
      <xdr:rowOff>102153</xdr:rowOff>
    </xdr:from>
    <xdr:to>
      <xdr:col>15</xdr:col>
      <xdr:colOff>253450</xdr:colOff>
      <xdr:row>308</xdr:row>
      <xdr:rowOff>160130</xdr:rowOff>
    </xdr:to>
    <xdr:sp macro="" textlink="">
      <xdr:nvSpPr>
        <xdr:cNvPr id="40" name="TextBox 39">
          <a:extLst>
            <a:ext uri="{FF2B5EF4-FFF2-40B4-BE49-F238E27FC236}">
              <a16:creationId xmlns:a16="http://schemas.microsoft.com/office/drawing/2014/main" id="{00000000-0008-0000-0000-000028000000}"/>
            </a:ext>
          </a:extLst>
        </xdr:cNvPr>
        <xdr:cNvSpPr txBox="1"/>
      </xdr:nvSpPr>
      <xdr:spPr>
        <a:xfrm>
          <a:off x="157370" y="48679653"/>
          <a:ext cx="9144830" cy="81997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Displaying the Results</a:t>
          </a:r>
          <a:endParaRPr lang="en-US" sz="1100" b="0" baseline="0"/>
        </a:p>
        <a:p>
          <a:r>
            <a:rPr lang="en-US" sz="1100" b="0" baseline="0"/>
            <a:t>Once the hydraulic conductivities have been calculated to the user's satisfaction, the results of the different methods can be compared graphically in a histogram format.  To view the histogram, click on the "Show K" button located to the left of the grain retention curve graph at the top of the sheet.  The retention diagram is replaced with the </a:t>
          </a:r>
          <a:r>
            <a:rPr lang="en-US" sz="1100" b="0" i="1" baseline="0"/>
            <a:t>K</a:t>
          </a:r>
          <a:r>
            <a:rPr lang="en-US" sz="1100" b="0" i="0" baseline="0"/>
            <a:t> comparison diagram (Figure 11).</a:t>
          </a:r>
          <a:endParaRPr lang="en-US" sz="1100" b="1" baseline="0"/>
        </a:p>
        <a:p>
          <a:endParaRPr lang="en-US" sz="1100" b="0" baseline="0"/>
        </a:p>
        <a:p>
          <a:endParaRPr lang="en-US" sz="1100" b="0"/>
        </a:p>
      </xdr:txBody>
    </xdr:sp>
    <xdr:clientData/>
  </xdr:twoCellAnchor>
  <xdr:twoCellAnchor>
    <xdr:from>
      <xdr:col>1</xdr:col>
      <xdr:colOff>1380</xdr:colOff>
      <xdr:row>328</xdr:row>
      <xdr:rowOff>165275</xdr:rowOff>
    </xdr:from>
    <xdr:to>
      <xdr:col>13</xdr:col>
      <xdr:colOff>49695</xdr:colOff>
      <xdr:row>333</xdr:row>
      <xdr:rowOff>135659</xdr:rowOff>
    </xdr:to>
    <xdr:sp macro="" textlink="">
      <xdr:nvSpPr>
        <xdr:cNvPr id="41" name="TextBox 40">
          <a:extLst>
            <a:ext uri="{FF2B5EF4-FFF2-40B4-BE49-F238E27FC236}">
              <a16:creationId xmlns:a16="http://schemas.microsoft.com/office/drawing/2014/main" id="{00000000-0008-0000-0000-000029000000}"/>
            </a:ext>
          </a:extLst>
        </xdr:cNvPr>
        <xdr:cNvSpPr txBox="1"/>
      </xdr:nvSpPr>
      <xdr:spPr>
        <a:xfrm>
          <a:off x="604630" y="53314775"/>
          <a:ext cx="7287315" cy="92288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11:  Clicking</a:t>
          </a:r>
          <a:r>
            <a:rPr lang="en-US" sz="1100" baseline="0"/>
            <a:t> on the "Show K" button, located above the temperature input cell, replaces the grain retention curve with the </a:t>
          </a:r>
          <a:r>
            <a:rPr lang="en-US" sz="1100" i="1" baseline="0"/>
            <a:t>K</a:t>
          </a:r>
          <a:r>
            <a:rPr lang="en-US" sz="1100" i="0" baseline="0"/>
            <a:t> comparison diagram.  The geometric and arithmetic means of the estimates of K are shown as red  and green horizontal lines, repectively.  Open bars represent </a:t>
          </a:r>
          <a:r>
            <a:rPr lang="en-US" sz="1100" i="1" baseline="0"/>
            <a:t>K</a:t>
          </a:r>
          <a:r>
            <a:rPr lang="en-US" sz="1100" i="0" baseline="0"/>
            <a:t> estimates from tests that failed their criteria, blue bars represent tests that met their criteria.  The criteria are summarized in the 'Equations' sheet.</a:t>
          </a:r>
          <a:endParaRPr lang="en-US" sz="1100"/>
        </a:p>
      </xdr:txBody>
    </xdr:sp>
    <xdr:clientData/>
  </xdr:twoCellAnchor>
  <xdr:twoCellAnchor>
    <xdr:from>
      <xdr:col>0</xdr:col>
      <xdr:colOff>56849</xdr:colOff>
      <xdr:row>334</xdr:row>
      <xdr:rowOff>41162</xdr:rowOff>
    </xdr:from>
    <xdr:to>
      <xdr:col>15</xdr:col>
      <xdr:colOff>152929</xdr:colOff>
      <xdr:row>345</xdr:row>
      <xdr:rowOff>174145</xdr:rowOff>
    </xdr:to>
    <xdr:sp macro="" textlink="">
      <xdr:nvSpPr>
        <xdr:cNvPr id="42" name="TextBox 41">
          <a:extLst>
            <a:ext uri="{FF2B5EF4-FFF2-40B4-BE49-F238E27FC236}">
              <a16:creationId xmlns:a16="http://schemas.microsoft.com/office/drawing/2014/main" id="{00000000-0008-0000-0000-00002A000000}"/>
            </a:ext>
          </a:extLst>
        </xdr:cNvPr>
        <xdr:cNvSpPr txBox="1"/>
      </xdr:nvSpPr>
      <xdr:spPr>
        <a:xfrm>
          <a:off x="56849" y="54333662"/>
          <a:ext cx="9144830" cy="222848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baseline="0"/>
            <a:t>The grain retention curve can be displayed again by selecting the "Show Gr Sz" button.  </a:t>
          </a:r>
        </a:p>
        <a:p>
          <a:endParaRPr lang="en-US" sz="1100" b="0" baseline="0"/>
        </a:p>
        <a:p>
          <a:r>
            <a:rPr lang="en-US" sz="1100" b="1" baseline="0"/>
            <a:t>Printing Reports</a:t>
          </a:r>
          <a:endParaRPr lang="en-US" sz="1100" b="0" baseline="0"/>
        </a:p>
        <a:p>
          <a:r>
            <a:rPr lang="en-US" sz="1100" b="0" baseline="0"/>
            <a:t>The data displayed on the "Input" worksheet are summarized in a form suitable for printing in the worksheets named "Report Grain Size" and "Report K".  Simple click on the appropriate tab to view these sheets, and then select 'Print' under the 'File' tab at the top of the worsheet to send the file to a printer.</a:t>
          </a:r>
        </a:p>
        <a:p>
          <a:endParaRPr lang="en-US" sz="1100" b="0" baseline="0"/>
        </a:p>
        <a:p>
          <a:r>
            <a:rPr lang="en-US" sz="1100" b="1" baseline="0"/>
            <a:t>Conclusion</a:t>
          </a:r>
        </a:p>
        <a:p>
          <a:r>
            <a:rPr lang="en-US" sz="1100" b="0" baseline="0"/>
            <a:t>HydroSieve is a utility aimed at hydrogeologists for rapidly conducting grain size analysis on data from sieve tests.  It plots grain retention curves, particle size distribution diagrams, and estimated hydraulic conductivity comparison diagrams.  It calculates several commonly required effective grain diameters and uses them to estimate useful coefficients such as the uniformity coefficient and porosity.  I also uses the effective grain diameters in the estimation of hydraulic conductivity by several published methods.  The results of these calculations can provide hydrogeologists with potentially useful preliminary estimations of </a:t>
          </a:r>
          <a:r>
            <a:rPr lang="en-US" sz="1100" b="0" i="1" baseline="0"/>
            <a:t>K</a:t>
          </a:r>
          <a:r>
            <a:rPr lang="en-US" sz="1100" b="0" i="0" baseline="0"/>
            <a:t>, while at the same time reminding them of the highly uncertain nature of the parameter estimated in this fashion.</a:t>
          </a:r>
          <a:endParaRPr lang="en-US" sz="1100" b="0" baseline="0"/>
        </a:p>
        <a:p>
          <a:endParaRPr lang="en-US" sz="1100" b="0"/>
        </a:p>
      </xdr:txBody>
    </xdr:sp>
    <xdr:clientData/>
  </xdr:twoCellAnchor>
  <xdr:twoCellAnchor editAs="oneCell">
    <xdr:from>
      <xdr:col>2</xdr:col>
      <xdr:colOff>17317</xdr:colOff>
      <xdr:row>35</xdr:row>
      <xdr:rowOff>173183</xdr:rowOff>
    </xdr:from>
    <xdr:to>
      <xdr:col>12</xdr:col>
      <xdr:colOff>173182</xdr:colOff>
      <xdr:row>53</xdr:row>
      <xdr:rowOff>94243</xdr:rowOff>
    </xdr:to>
    <xdr:pic>
      <xdr:nvPicPr>
        <xdr:cNvPr id="19" name="Picture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2"/>
        <a:stretch>
          <a:fillRect/>
        </a:stretch>
      </xdr:blipFill>
      <xdr:spPr>
        <a:xfrm>
          <a:off x="1229590" y="4554683"/>
          <a:ext cx="6217228" cy="3350060"/>
        </a:xfrm>
        <a:prstGeom prst="rect">
          <a:avLst/>
        </a:prstGeom>
      </xdr:spPr>
    </xdr:pic>
    <xdr:clientData/>
  </xdr:twoCellAnchor>
  <xdr:twoCellAnchor editAs="oneCell">
    <xdr:from>
      <xdr:col>4</xdr:col>
      <xdr:colOff>207818</xdr:colOff>
      <xdr:row>166</xdr:row>
      <xdr:rowOff>13803</xdr:rowOff>
    </xdr:from>
    <xdr:to>
      <xdr:col>10</xdr:col>
      <xdr:colOff>216476</xdr:colOff>
      <xdr:row>176</xdr:row>
      <xdr:rowOff>107935</xdr:rowOff>
    </xdr:to>
    <xdr:pic>
      <xdr:nvPicPr>
        <xdr:cNvPr id="43" name="Picture 42">
          <a:extLst>
            <a:ext uri="{FF2B5EF4-FFF2-40B4-BE49-F238E27FC236}">
              <a16:creationId xmlns:a16="http://schemas.microsoft.com/office/drawing/2014/main" id="{00000000-0008-0000-0000-00002B000000}"/>
            </a:ext>
          </a:extLst>
        </xdr:cNvPr>
        <xdr:cNvPicPr>
          <a:picLocks noChangeAspect="1"/>
        </xdr:cNvPicPr>
      </xdr:nvPicPr>
      <xdr:blipFill>
        <a:blip xmlns:r="http://schemas.openxmlformats.org/officeDocument/2006/relationships" r:embed="rId3"/>
        <a:stretch>
          <a:fillRect/>
        </a:stretch>
      </xdr:blipFill>
      <xdr:spPr>
        <a:xfrm>
          <a:off x="2632363" y="29350803"/>
          <a:ext cx="3645477" cy="1999132"/>
        </a:xfrm>
        <a:prstGeom prst="rect">
          <a:avLst/>
        </a:prstGeom>
      </xdr:spPr>
    </xdr:pic>
    <xdr:clientData/>
  </xdr:twoCellAnchor>
  <xdr:twoCellAnchor editAs="oneCell">
    <xdr:from>
      <xdr:col>0</xdr:col>
      <xdr:colOff>363681</xdr:colOff>
      <xdr:row>292</xdr:row>
      <xdr:rowOff>5773</xdr:rowOff>
    </xdr:from>
    <xdr:to>
      <xdr:col>14</xdr:col>
      <xdr:colOff>448349</xdr:colOff>
      <xdr:row>301</xdr:row>
      <xdr:rowOff>14432</xdr:rowOff>
    </xdr:to>
    <xdr:pic>
      <xdr:nvPicPr>
        <xdr:cNvPr id="48" name="Picture 47">
          <a:extLst>
            <a:ext uri="{FF2B5EF4-FFF2-40B4-BE49-F238E27FC236}">
              <a16:creationId xmlns:a16="http://schemas.microsoft.com/office/drawing/2014/main" id="{00000000-0008-0000-0000-000030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3681" y="46297273"/>
          <a:ext cx="8530168" cy="17231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164523</xdr:colOff>
      <xdr:row>1</xdr:row>
      <xdr:rowOff>60613</xdr:rowOff>
    </xdr:from>
    <xdr:to>
      <xdr:col>10</xdr:col>
      <xdr:colOff>319818</xdr:colOff>
      <xdr:row>5</xdr:row>
      <xdr:rowOff>43517</xdr:rowOff>
    </xdr:to>
    <xdr:pic>
      <xdr:nvPicPr>
        <xdr:cNvPr id="39" name="Picture 38">
          <a:extLst>
            <a:ext uri="{FF2B5EF4-FFF2-40B4-BE49-F238E27FC236}">
              <a16:creationId xmlns:a16="http://schemas.microsoft.com/office/drawing/2014/main" id="{00000000-0008-0000-0000-000027000000}"/>
            </a:ext>
          </a:extLst>
        </xdr:cNvPr>
        <xdr:cNvPicPr>
          <a:picLocks noChangeAspect="1"/>
        </xdr:cNvPicPr>
      </xdr:nvPicPr>
      <xdr:blipFill>
        <a:blip xmlns:r="http://schemas.openxmlformats.org/officeDocument/2006/relationships" r:embed="rId5"/>
        <a:stretch>
          <a:fillRect/>
        </a:stretch>
      </xdr:blipFill>
      <xdr:spPr>
        <a:xfrm>
          <a:off x="164523" y="251113"/>
          <a:ext cx="6216659" cy="744904"/>
        </a:xfrm>
        <a:prstGeom prst="rect">
          <a:avLst/>
        </a:prstGeom>
      </xdr:spPr>
    </xdr:pic>
    <xdr:clientData/>
  </xdr:twoCellAnchor>
  <xdr:twoCellAnchor editAs="oneCell">
    <xdr:from>
      <xdr:col>10</xdr:col>
      <xdr:colOff>415636</xdr:colOff>
      <xdr:row>0</xdr:row>
      <xdr:rowOff>103907</xdr:rowOff>
    </xdr:from>
    <xdr:to>
      <xdr:col>15</xdr:col>
      <xdr:colOff>432954</xdr:colOff>
      <xdr:row>13</xdr:row>
      <xdr:rowOff>98032</xdr:rowOff>
    </xdr:to>
    <xdr:pic>
      <xdr:nvPicPr>
        <xdr:cNvPr id="45" name="Picture 44">
          <a:extLst>
            <a:ext uri="{FF2B5EF4-FFF2-40B4-BE49-F238E27FC236}">
              <a16:creationId xmlns:a16="http://schemas.microsoft.com/office/drawing/2014/main" id="{00000000-0008-0000-0000-00002D000000}"/>
            </a:ext>
          </a:extLst>
        </xdr:cNvPr>
        <xdr:cNvPicPr>
          <a:picLocks noChangeAspect="1"/>
        </xdr:cNvPicPr>
      </xdr:nvPicPr>
      <xdr:blipFill>
        <a:blip xmlns:r="http://schemas.openxmlformats.org/officeDocument/2006/relationships" r:embed="rId6"/>
        <a:stretch>
          <a:fillRect/>
        </a:stretch>
      </xdr:blipFill>
      <xdr:spPr>
        <a:xfrm>
          <a:off x="6477000" y="103907"/>
          <a:ext cx="3047999" cy="2470625"/>
        </a:xfrm>
        <a:prstGeom prst="rect">
          <a:avLst/>
        </a:prstGeom>
      </xdr:spPr>
    </xdr:pic>
    <xdr:clientData/>
  </xdr:twoCellAnchor>
  <xdr:twoCellAnchor editAs="oneCell">
    <xdr:from>
      <xdr:col>3</xdr:col>
      <xdr:colOff>91643</xdr:colOff>
      <xdr:row>84</xdr:row>
      <xdr:rowOff>112568</xdr:rowOff>
    </xdr:from>
    <xdr:to>
      <xdr:col>11</xdr:col>
      <xdr:colOff>554181</xdr:colOff>
      <xdr:row>101</xdr:row>
      <xdr:rowOff>62793</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7"/>
        <a:stretch>
          <a:fillRect/>
        </a:stretch>
      </xdr:blipFill>
      <xdr:spPr>
        <a:xfrm>
          <a:off x="1910052" y="14209568"/>
          <a:ext cx="5311629" cy="3188725"/>
        </a:xfrm>
        <a:prstGeom prst="rect">
          <a:avLst/>
        </a:prstGeom>
      </xdr:spPr>
    </xdr:pic>
    <xdr:clientData/>
  </xdr:twoCellAnchor>
  <xdr:twoCellAnchor editAs="oneCell">
    <xdr:from>
      <xdr:col>3</xdr:col>
      <xdr:colOff>52748</xdr:colOff>
      <xdr:row>206</xdr:row>
      <xdr:rowOff>110835</xdr:rowOff>
    </xdr:from>
    <xdr:to>
      <xdr:col>11</xdr:col>
      <xdr:colOff>122093</xdr:colOff>
      <xdr:row>222</xdr:row>
      <xdr:rowOff>5042</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8"/>
        <a:stretch>
          <a:fillRect/>
        </a:stretch>
      </xdr:blipFill>
      <xdr:spPr>
        <a:xfrm>
          <a:off x="1881548" y="36496335"/>
          <a:ext cx="4946145" cy="2942207"/>
        </a:xfrm>
        <a:prstGeom prst="rect">
          <a:avLst/>
        </a:prstGeom>
      </xdr:spPr>
    </xdr:pic>
    <xdr:clientData/>
  </xdr:twoCellAnchor>
  <xdr:twoCellAnchor>
    <xdr:from>
      <xdr:col>10</xdr:col>
      <xdr:colOff>580157</xdr:colOff>
      <xdr:row>208</xdr:row>
      <xdr:rowOff>86592</xdr:rowOff>
    </xdr:from>
    <xdr:to>
      <xdr:col>11</xdr:col>
      <xdr:colOff>484908</xdr:colOff>
      <xdr:row>209</xdr:row>
      <xdr:rowOff>129887</xdr:rowOff>
    </xdr:to>
    <xdr:sp macro="" textlink="">
      <xdr:nvSpPr>
        <xdr:cNvPr id="16" name="Left Arrow 15">
          <a:extLst>
            <a:ext uri="{FF2B5EF4-FFF2-40B4-BE49-F238E27FC236}">
              <a16:creationId xmlns:a16="http://schemas.microsoft.com/office/drawing/2014/main" id="{00000000-0008-0000-0000-000010000000}"/>
            </a:ext>
          </a:extLst>
        </xdr:cNvPr>
        <xdr:cNvSpPr/>
      </xdr:nvSpPr>
      <xdr:spPr>
        <a:xfrm rot="20309316">
          <a:off x="6641521" y="33233592"/>
          <a:ext cx="510887" cy="233795"/>
        </a:xfrm>
        <a:prstGeom prst="leftArrow">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190499</xdr:colOff>
      <xdr:row>308</xdr:row>
      <xdr:rowOff>116277</xdr:rowOff>
    </xdr:from>
    <xdr:to>
      <xdr:col>12</xdr:col>
      <xdr:colOff>42892</xdr:colOff>
      <xdr:row>328</xdr:row>
      <xdr:rowOff>178955</xdr:rowOff>
    </xdr:to>
    <xdr:pic>
      <xdr:nvPicPr>
        <xdr:cNvPr id="25" name="Picture 24">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9"/>
        <a:stretch>
          <a:fillRect/>
        </a:stretch>
      </xdr:blipFill>
      <xdr:spPr>
        <a:xfrm>
          <a:off x="793749" y="49455777"/>
          <a:ext cx="6488143" cy="3872678"/>
        </a:xfrm>
        <a:prstGeom prst="rect">
          <a:avLst/>
        </a:prstGeom>
      </xdr:spPr>
    </xdr:pic>
    <xdr:clientData/>
  </xdr:twoCellAnchor>
  <xdr:twoCellAnchor>
    <xdr:from>
      <xdr:col>0</xdr:col>
      <xdr:colOff>152400</xdr:colOff>
      <xdr:row>14</xdr:row>
      <xdr:rowOff>75333</xdr:rowOff>
    </xdr:from>
    <xdr:to>
      <xdr:col>10</xdr:col>
      <xdr:colOff>57150</xdr:colOff>
      <xdr:row>17</xdr:row>
      <xdr:rowOff>161925</xdr:rowOff>
    </xdr:to>
    <xdr:sp macro="" textlink="">
      <xdr:nvSpPr>
        <xdr:cNvPr id="44" name="TextBox 43">
          <a:extLst>
            <a:ext uri="{FF2B5EF4-FFF2-40B4-BE49-F238E27FC236}">
              <a16:creationId xmlns:a16="http://schemas.microsoft.com/office/drawing/2014/main" id="{00000000-0008-0000-0000-00002C000000}"/>
            </a:ext>
          </a:extLst>
        </xdr:cNvPr>
        <xdr:cNvSpPr txBox="1"/>
      </xdr:nvSpPr>
      <xdr:spPr>
        <a:xfrm>
          <a:off x="152400" y="2742333"/>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200"/>
            <a:t>This</a:t>
          </a:r>
          <a:r>
            <a:rPr lang="en-US" sz="1200" baseline="0"/>
            <a:t> program is electronic supplementary material for the article</a:t>
          </a:r>
        </a:p>
        <a:p>
          <a:pPr marL="0" marR="0" indent="0" algn="ctr" defTabSz="914400" eaLnBrk="1" fontAlgn="auto" latinLnBrk="0" hangingPunct="1">
            <a:lnSpc>
              <a:spcPct val="100000"/>
            </a:lnSpc>
            <a:spcBef>
              <a:spcPts val="0"/>
            </a:spcBef>
            <a:spcAft>
              <a:spcPts val="0"/>
            </a:spcAft>
            <a:buClrTx/>
            <a:buSzTx/>
            <a:buFontTx/>
            <a:buNone/>
            <a:tabLst/>
            <a:defRPr/>
          </a:pPr>
          <a:r>
            <a:rPr lang="en-US" sz="1200" baseline="0"/>
            <a:t>Devlin, J.F. 2015. </a:t>
          </a:r>
          <a:r>
            <a:rPr lang="en-US" sz="1100">
              <a:solidFill>
                <a:schemeClr val="dk1"/>
              </a:solidFill>
              <a:effectLst/>
              <a:latin typeface="+mn-lt"/>
              <a:ea typeface="+mn-ea"/>
              <a:cs typeface="+mn-cs"/>
            </a:rPr>
            <a:t>HydrogeoSieveXL: an Excel-based tool to estimate hydraulic conductivity from grain-size analysis.  Hydrogeology</a:t>
          </a:r>
          <a:r>
            <a:rPr lang="en-US" sz="1100" baseline="0">
              <a:solidFill>
                <a:schemeClr val="dk1"/>
              </a:solidFill>
              <a:effectLst/>
              <a:latin typeface="+mn-lt"/>
              <a:ea typeface="+mn-ea"/>
              <a:cs typeface="+mn-cs"/>
            </a:rPr>
            <a:t> Journal.</a:t>
          </a:r>
          <a:endParaRPr lang="en-US" sz="1100">
            <a:solidFill>
              <a:schemeClr val="dk1"/>
            </a:solidFill>
            <a:effectLst/>
            <a:latin typeface="+mn-lt"/>
            <a:ea typeface="+mn-ea"/>
            <a:cs typeface="+mn-cs"/>
          </a:endParaRPr>
        </a:p>
        <a:p>
          <a:pPr algn="ctr"/>
          <a:endParaRPr lang="en-US" sz="1200"/>
        </a:p>
      </xdr:txBody>
    </xdr:sp>
    <xdr:clientData/>
  </xdr:twoCellAnchor>
  <xdr:twoCellAnchor editAs="oneCell">
    <xdr:from>
      <xdr:col>3</xdr:col>
      <xdr:colOff>304800</xdr:colOff>
      <xdr:row>111</xdr:row>
      <xdr:rowOff>133350</xdr:rowOff>
    </xdr:from>
    <xdr:to>
      <xdr:col>10</xdr:col>
      <xdr:colOff>438150</xdr:colOff>
      <xdr:row>125</xdr:row>
      <xdr:rowOff>67035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0"/>
        <a:stretch>
          <a:fillRect/>
        </a:stretch>
      </xdr:blipFill>
      <xdr:spPr>
        <a:xfrm>
          <a:off x="2133600" y="20516850"/>
          <a:ext cx="4400550" cy="2600685"/>
        </a:xfrm>
        <a:prstGeom prst="rect">
          <a:avLst/>
        </a:prstGeom>
      </xdr:spPr>
    </xdr:pic>
    <xdr:clientData/>
  </xdr:twoCellAnchor>
  <xdr:twoCellAnchor editAs="oneCell">
    <xdr:from>
      <xdr:col>2</xdr:col>
      <xdr:colOff>438150</xdr:colOff>
      <xdr:row>133</xdr:row>
      <xdr:rowOff>142875</xdr:rowOff>
    </xdr:from>
    <xdr:to>
      <xdr:col>12</xdr:col>
      <xdr:colOff>275835</xdr:colOff>
      <xdr:row>152</xdr:row>
      <xdr:rowOff>0</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1"/>
        <a:stretch>
          <a:fillRect/>
        </a:stretch>
      </xdr:blipFill>
      <xdr:spPr>
        <a:xfrm>
          <a:off x="1657350" y="24717375"/>
          <a:ext cx="5933685" cy="3476625"/>
        </a:xfrm>
        <a:prstGeom prst="rect">
          <a:avLst/>
        </a:prstGeom>
      </xdr:spPr>
    </xdr:pic>
    <xdr:clientData/>
  </xdr:twoCellAnchor>
  <xdr:twoCellAnchor>
    <xdr:from>
      <xdr:col>0</xdr:col>
      <xdr:colOff>161925</xdr:colOff>
      <xdr:row>202</xdr:row>
      <xdr:rowOff>152400</xdr:rowOff>
    </xdr:from>
    <xdr:to>
      <xdr:col>15</xdr:col>
      <xdr:colOff>228600</xdr:colOff>
      <xdr:row>206</xdr:row>
      <xdr:rowOff>47625</xdr:rowOff>
    </xdr:to>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61925" y="35775900"/>
          <a:ext cx="9210675" cy="6572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baseline="0">
              <a:solidFill>
                <a:schemeClr val="dk1"/>
              </a:solidFill>
              <a:effectLst/>
              <a:latin typeface="+mn-lt"/>
              <a:ea typeface="+mn-ea"/>
              <a:cs typeface="+mn-cs"/>
            </a:rPr>
            <a:t>At this point it is also possible to provide a qualitative description of the sample in terms of its uniformity (and to some degree its sorting), textural class, and the presence or absence of fine material.  This description is generated by clicking on the "Sediment Classification" button beneath the effective grain diameter buttons on the left side of the Dashboard (Figure 7).  The description is also generated by the "Do All" button.</a:t>
          </a:r>
          <a:endParaRPr lang="en-US">
            <a:effectLst/>
          </a:endParaRPr>
        </a:p>
        <a:p>
          <a:endParaRPr lang="en-US" sz="1100"/>
        </a:p>
      </xdr:txBody>
    </xdr:sp>
    <xdr:clientData/>
  </xdr:twoCellAnchor>
  <xdr:twoCellAnchor editAs="oneCell">
    <xdr:from>
      <xdr:col>2</xdr:col>
      <xdr:colOff>295275</xdr:colOff>
      <xdr:row>191</xdr:row>
      <xdr:rowOff>38100</xdr:rowOff>
    </xdr:from>
    <xdr:to>
      <xdr:col>10</xdr:col>
      <xdr:colOff>575310</xdr:colOff>
      <xdr:row>202</xdr:row>
      <xdr:rowOff>47625</xdr:rowOff>
    </xdr:to>
    <xdr:pic>
      <xdr:nvPicPr>
        <xdr:cNvPr id="46" name="Picture 45">
          <a:extLst>
            <a:ext uri="{FF2B5EF4-FFF2-40B4-BE49-F238E27FC236}">
              <a16:creationId xmlns:a16="http://schemas.microsoft.com/office/drawing/2014/main" id="{00000000-0008-0000-0000-00002E000000}"/>
            </a:ext>
          </a:extLst>
        </xdr:cNvPr>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514475" y="35661600"/>
          <a:ext cx="5156835" cy="2105025"/>
        </a:xfrm>
        <a:prstGeom prst="rect">
          <a:avLst/>
        </a:prstGeom>
        <a:noFill/>
        <a:ln>
          <a:noFill/>
        </a:ln>
      </xdr:spPr>
    </xdr:pic>
    <xdr:clientData/>
  </xdr:twoCellAnchor>
  <xdr:twoCellAnchor editAs="oneCell">
    <xdr:from>
      <xdr:col>1</xdr:col>
      <xdr:colOff>352425</xdr:colOff>
      <xdr:row>184</xdr:row>
      <xdr:rowOff>9525</xdr:rowOff>
    </xdr:from>
    <xdr:to>
      <xdr:col>11</xdr:col>
      <xdr:colOff>200025</xdr:colOff>
      <xdr:row>191</xdr:row>
      <xdr:rowOff>0</xdr:rowOff>
    </xdr:to>
    <xdr:pic>
      <xdr:nvPicPr>
        <xdr:cNvPr id="47" name="Picture 46">
          <a:extLst>
            <a:ext uri="{FF2B5EF4-FFF2-40B4-BE49-F238E27FC236}">
              <a16:creationId xmlns:a16="http://schemas.microsoft.com/office/drawing/2014/main" id="{00000000-0008-0000-0000-00002F000000}"/>
            </a:ext>
          </a:extLst>
        </xdr:cNvPr>
        <xdr:cNvPicPr>
          <a:picLocks noChangeAspect="1" noChangeArrowheads="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962025" y="34299525"/>
          <a:ext cx="59436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xdr:colOff>
      <xdr:row>240</xdr:row>
      <xdr:rowOff>9525</xdr:rowOff>
    </xdr:from>
    <xdr:to>
      <xdr:col>11</xdr:col>
      <xdr:colOff>390525</xdr:colOff>
      <xdr:row>257</xdr:row>
      <xdr:rowOff>137559</xdr:rowOff>
    </xdr:to>
    <xdr:pic>
      <xdr:nvPicPr>
        <xdr:cNvPr id="26" name="Picture 25">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14"/>
        <a:stretch>
          <a:fillRect/>
        </a:stretch>
      </xdr:blipFill>
      <xdr:spPr>
        <a:xfrm>
          <a:off x="1266825" y="44967525"/>
          <a:ext cx="5829300" cy="3366534"/>
        </a:xfrm>
        <a:prstGeom prst="rect">
          <a:avLst/>
        </a:prstGeom>
      </xdr:spPr>
    </xdr:pic>
    <xdr:clientData/>
  </xdr:twoCellAnchor>
  <xdr:twoCellAnchor>
    <xdr:from>
      <xdr:col>0</xdr:col>
      <xdr:colOff>114300</xdr:colOff>
      <xdr:row>261</xdr:row>
      <xdr:rowOff>171450</xdr:rowOff>
    </xdr:from>
    <xdr:to>
      <xdr:col>15</xdr:col>
      <xdr:colOff>66675</xdr:colOff>
      <xdr:row>266</xdr:row>
      <xdr:rowOff>133350</xdr:rowOff>
    </xdr:to>
    <xdr:sp macro="" textlink="">
      <xdr:nvSpPr>
        <xdr:cNvPr id="27" name="TextBox 26">
          <a:extLst>
            <a:ext uri="{FF2B5EF4-FFF2-40B4-BE49-F238E27FC236}">
              <a16:creationId xmlns:a16="http://schemas.microsoft.com/office/drawing/2014/main" id="{00000000-0008-0000-0000-00001B000000}"/>
            </a:ext>
          </a:extLst>
        </xdr:cNvPr>
        <xdr:cNvSpPr txBox="1"/>
      </xdr:nvSpPr>
      <xdr:spPr>
        <a:xfrm>
          <a:off x="114300" y="49129950"/>
          <a:ext cx="9096375" cy="9144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baseline="0">
              <a:solidFill>
                <a:schemeClr val="dk1"/>
              </a:solidFill>
              <a:effectLst/>
              <a:latin typeface="+mn-lt"/>
              <a:ea typeface="+mn-ea"/>
              <a:cs typeface="+mn-cs"/>
            </a:rPr>
            <a:t>Advanced Options for Hydraulic Conductivity Calculation</a:t>
          </a:r>
          <a:endParaRPr lang="en-US">
            <a:effectLst/>
          </a:endParaRPr>
        </a:p>
        <a:p>
          <a:r>
            <a:rPr lang="en-US" sz="1100"/>
            <a:t>The 'Advanced'</a:t>
          </a:r>
          <a:r>
            <a:rPr lang="en-US" sz="1100" baseline="0"/>
            <a:t> buttons that appear beside selected equations offer access to 2 features: 1) they permit the specification of effective grain size (either the Vukovic and Soro values or the geometric mean grain size; 2)  they permit users to specify shape factors that account for grain shape.  If both options apply, the grain size dialogue box appears first.  </a:t>
          </a:r>
          <a:endParaRPr lang="en-US" sz="1100"/>
        </a:p>
      </xdr:txBody>
    </xdr:sp>
    <xdr:clientData/>
  </xdr:twoCellAnchor>
  <xdr:twoCellAnchor editAs="oneCell">
    <xdr:from>
      <xdr:col>5</xdr:col>
      <xdr:colOff>114300</xdr:colOff>
      <xdr:row>265</xdr:row>
      <xdr:rowOff>180975</xdr:rowOff>
    </xdr:from>
    <xdr:to>
      <xdr:col>10</xdr:col>
      <xdr:colOff>132967</xdr:colOff>
      <xdr:row>271</xdr:row>
      <xdr:rowOff>161785</xdr:rowOff>
    </xdr:to>
    <xdr:pic>
      <xdr:nvPicPr>
        <xdr:cNvPr id="28" name="Picture 27">
          <a:extLst>
            <a:ext uri="{FF2B5EF4-FFF2-40B4-BE49-F238E27FC236}">
              <a16:creationId xmlns:a16="http://schemas.microsoft.com/office/drawing/2014/main" id="{00000000-0008-0000-0000-00001C000000}"/>
            </a:ext>
          </a:extLst>
        </xdr:cNvPr>
        <xdr:cNvPicPr>
          <a:picLocks noChangeAspect="1"/>
        </xdr:cNvPicPr>
      </xdr:nvPicPr>
      <xdr:blipFill>
        <a:blip xmlns:r="http://schemas.openxmlformats.org/officeDocument/2006/relationships" r:embed="rId15"/>
        <a:stretch>
          <a:fillRect/>
        </a:stretch>
      </xdr:blipFill>
      <xdr:spPr>
        <a:xfrm>
          <a:off x="3162300" y="49901475"/>
          <a:ext cx="3066667" cy="1123810"/>
        </a:xfrm>
        <a:prstGeom prst="rect">
          <a:avLst/>
        </a:prstGeom>
      </xdr:spPr>
    </xdr:pic>
    <xdr:clientData/>
  </xdr:twoCellAnchor>
  <xdr:twoCellAnchor>
    <xdr:from>
      <xdr:col>4</xdr:col>
      <xdr:colOff>47626</xdr:colOff>
      <xdr:row>272</xdr:row>
      <xdr:rowOff>104775</xdr:rowOff>
    </xdr:from>
    <xdr:to>
      <xdr:col>11</xdr:col>
      <xdr:colOff>485776</xdr:colOff>
      <xdr:row>275</xdr:row>
      <xdr:rowOff>169204</xdr:rowOff>
    </xdr:to>
    <xdr:sp macro="" textlink="">
      <xdr:nvSpPr>
        <xdr:cNvPr id="49" name="TextBox 48">
          <a:extLst>
            <a:ext uri="{FF2B5EF4-FFF2-40B4-BE49-F238E27FC236}">
              <a16:creationId xmlns:a16="http://schemas.microsoft.com/office/drawing/2014/main" id="{00000000-0008-0000-0000-000031000000}"/>
            </a:ext>
          </a:extLst>
        </xdr:cNvPr>
        <xdr:cNvSpPr txBox="1"/>
      </xdr:nvSpPr>
      <xdr:spPr>
        <a:xfrm>
          <a:off x="2486026" y="51158775"/>
          <a:ext cx="4705350" cy="63592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Figure 9:  Dialogue box</a:t>
          </a:r>
          <a:r>
            <a:rPr lang="en-US" sz="1100" baseline="0"/>
            <a:t> for selecting the effective grain diameter.  This box appears for the Slichter, Terzaghi, Kozeny and Barr equations, Advanced buttons.</a:t>
          </a:r>
          <a:endParaRPr lang="en-US" sz="1100"/>
        </a:p>
      </xdr:txBody>
    </xdr:sp>
    <xdr:clientData/>
  </xdr:twoCellAnchor>
  <xdr:twoCellAnchor>
    <xdr:from>
      <xdr:col>0</xdr:col>
      <xdr:colOff>123825</xdr:colOff>
      <xdr:row>18</xdr:row>
      <xdr:rowOff>85725</xdr:rowOff>
    </xdr:from>
    <xdr:to>
      <xdr:col>10</xdr:col>
      <xdr:colOff>28575</xdr:colOff>
      <xdr:row>21</xdr:row>
      <xdr:rowOff>172317</xdr:rowOff>
    </xdr:to>
    <xdr:sp macro="" textlink="">
      <xdr:nvSpPr>
        <xdr:cNvPr id="50" name="TextBox 49">
          <a:extLst>
            <a:ext uri="{FF2B5EF4-FFF2-40B4-BE49-F238E27FC236}">
              <a16:creationId xmlns:a16="http://schemas.microsoft.com/office/drawing/2014/main" id="{00000000-0008-0000-0000-000032000000}"/>
            </a:ext>
          </a:extLst>
        </xdr:cNvPr>
        <xdr:cNvSpPr txBox="1"/>
      </xdr:nvSpPr>
      <xdr:spPr>
        <a:xfrm>
          <a:off x="123825" y="3514725"/>
          <a:ext cx="6000750" cy="65809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a:t>v.2.3.2 updated to include the Shephard, 1989 method, July, 2019</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5</xdr:col>
      <xdr:colOff>226219</xdr:colOff>
      <xdr:row>1</xdr:row>
      <xdr:rowOff>105833</xdr:rowOff>
    </xdr:from>
    <xdr:to>
      <xdr:col>10</xdr:col>
      <xdr:colOff>83344</xdr:colOff>
      <xdr:row>16</xdr:row>
      <xdr:rowOff>52916</xdr:rowOff>
    </xdr:to>
    <xdr:graphicFrame macro="">
      <xdr:nvGraphicFramePr>
        <xdr:cNvPr id="9" name="Chart 8">
          <a:extLst>
            <a:ext uri="{FF2B5EF4-FFF2-40B4-BE49-F238E27FC236}">
              <a16:creationId xmlns:a16="http://schemas.microsoft.com/office/drawing/2014/main" id="{00000000-0008-0000-01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226219</xdr:colOff>
      <xdr:row>1</xdr:row>
      <xdr:rowOff>100542</xdr:rowOff>
    </xdr:from>
    <xdr:to>
      <xdr:col>10</xdr:col>
      <xdr:colOff>59531</xdr:colOff>
      <xdr:row>16</xdr:row>
      <xdr:rowOff>52917</xdr:rowOff>
    </xdr:to>
    <xdr:graphicFrame macro="">
      <xdr:nvGraphicFramePr>
        <xdr:cNvPr id="4" name="Chart 3">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2</xdr:col>
          <xdr:colOff>76200</xdr:colOff>
          <xdr:row>1</xdr:row>
          <xdr:rowOff>9525</xdr:rowOff>
        </xdr:from>
        <xdr:to>
          <xdr:col>3</xdr:col>
          <xdr:colOff>257175</xdr:colOff>
          <xdr:row>3</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a-DK" sz="2000" b="0" i="0" u="none" strike="noStrike" baseline="0">
                  <a:solidFill>
                    <a:srgbClr val="000000"/>
                  </a:solidFill>
                  <a:latin typeface="Calibri"/>
                  <a:ea typeface="Calibri"/>
                  <a:cs typeface="Calibri"/>
                </a:rPr>
                <a:t>Start</a:t>
              </a:r>
            </a:p>
          </xdr:txBody>
        </xdr:sp>
        <xdr:clientData fPrintsWithSheet="0"/>
      </xdr:twoCellAnchor>
    </mc:Choice>
    <mc:Fallback/>
  </mc:AlternateContent>
  <xdr:twoCellAnchor>
    <xdr:from>
      <xdr:col>9</xdr:col>
      <xdr:colOff>1023938</xdr:colOff>
      <xdr:row>19</xdr:row>
      <xdr:rowOff>71437</xdr:rowOff>
    </xdr:from>
    <xdr:to>
      <xdr:col>10</xdr:col>
      <xdr:colOff>2198688</xdr:colOff>
      <xdr:row>32</xdr:row>
      <xdr:rowOff>141554</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3</xdr:col>
          <xdr:colOff>523875</xdr:colOff>
          <xdr:row>1</xdr:row>
          <xdr:rowOff>180975</xdr:rowOff>
        </xdr:from>
        <xdr:to>
          <xdr:col>5</xdr:col>
          <xdr:colOff>180975</xdr:colOff>
          <xdr:row>2</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Gr. Sz.</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504825</xdr:colOff>
          <xdr:row>3</xdr:row>
          <xdr:rowOff>38100</xdr:rowOff>
        </xdr:from>
        <xdr:to>
          <xdr:col>5</xdr:col>
          <xdr:colOff>161925</xdr:colOff>
          <xdr:row>4</xdr:row>
          <xdr:rowOff>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Show 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428625</xdr:colOff>
          <xdr:row>1</xdr:row>
          <xdr:rowOff>104775</xdr:rowOff>
        </xdr:from>
        <xdr:to>
          <xdr:col>1</xdr:col>
          <xdr:colOff>523875</xdr:colOff>
          <xdr:row>3</xdr:row>
          <xdr:rowOff>104775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21</xdr:row>
          <xdr:rowOff>47625</xdr:rowOff>
        </xdr:from>
        <xdr:to>
          <xdr:col>6</xdr:col>
          <xdr:colOff>676275</xdr:colOff>
          <xdr:row>22</xdr:row>
          <xdr:rowOff>66675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38100</xdr:colOff>
          <xdr:row>26</xdr:row>
          <xdr:rowOff>28575</xdr:rowOff>
        </xdr:from>
        <xdr:to>
          <xdr:col>6</xdr:col>
          <xdr:colOff>676275</xdr:colOff>
          <xdr:row>27</xdr:row>
          <xdr:rowOff>28575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29</xdr:row>
          <xdr:rowOff>76200</xdr:rowOff>
        </xdr:from>
        <xdr:to>
          <xdr:col>6</xdr:col>
          <xdr:colOff>647700</xdr:colOff>
          <xdr:row>30</xdr:row>
          <xdr:rowOff>66675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20</xdr:row>
          <xdr:rowOff>47625</xdr:rowOff>
        </xdr:from>
        <xdr:to>
          <xdr:col>6</xdr:col>
          <xdr:colOff>676275</xdr:colOff>
          <xdr:row>21</xdr:row>
          <xdr:rowOff>28575</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47625</xdr:colOff>
          <xdr:row>25</xdr:row>
          <xdr:rowOff>9525</xdr:rowOff>
        </xdr:from>
        <xdr:to>
          <xdr:col>6</xdr:col>
          <xdr:colOff>685800</xdr:colOff>
          <xdr:row>26</xdr:row>
          <xdr:rowOff>9525</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0</xdr:colOff>
          <xdr:row>32</xdr:row>
          <xdr:rowOff>180975</xdr:rowOff>
        </xdr:from>
        <xdr:to>
          <xdr:col>6</xdr:col>
          <xdr:colOff>638175</xdr:colOff>
          <xdr:row>33</xdr:row>
          <xdr:rowOff>180975</xdr:rowOff>
        </xdr:to>
        <xdr:sp macro="" textlink="">
          <xdr:nvSpPr>
            <xdr:cNvPr id="2062" name="Button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a-DK" sz="1100" b="0" i="0" u="none" strike="noStrike" baseline="0">
                  <a:solidFill>
                    <a:srgbClr val="000000"/>
                  </a:solidFill>
                  <a:latin typeface="Calibri"/>
                  <a:ea typeface="Calibri"/>
                  <a:cs typeface="Calibri"/>
                </a:rPr>
                <a:t>Advanced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590550</xdr:colOff>
      <xdr:row>0</xdr:row>
      <xdr:rowOff>171449</xdr:rowOff>
    </xdr:from>
    <xdr:to>
      <xdr:col>15</xdr:col>
      <xdr:colOff>485775</xdr:colOff>
      <xdr:row>12</xdr:row>
      <xdr:rowOff>47624</xdr:rowOff>
    </xdr:to>
    <mc:AlternateContent xmlns:mc="http://schemas.openxmlformats.org/markup-compatibility/2006" xmlns:a14="http://schemas.microsoft.com/office/drawing/2010/main">
      <mc:Choice Requires="a14">
        <xdr:sp macro="" textlink="">
          <xdr:nvSpPr>
            <xdr:cNvPr id="5" name="TextBox 4">
              <a:extLst>
                <a:ext uri="{FF2B5EF4-FFF2-40B4-BE49-F238E27FC236}">
                  <a16:creationId xmlns:a16="http://schemas.microsoft.com/office/drawing/2014/main" id="{00000000-0008-0000-0300-000005000000}"/>
                </a:ext>
              </a:extLst>
            </xdr:cNvPr>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pPr/>
              <a14:m>
                <m:oMathPara xmlns:m="http://schemas.openxmlformats.org/officeDocument/2006/math">
                  <m:oMathParaPr>
                    <m:jc m:val="centerGroup"/>
                  </m:oMathParaPr>
                  <m:oMath xmlns:m="http://schemas.openxmlformats.org/officeDocument/2006/math">
                    <m:r>
                      <a:rPr lang="en-US" sz="1600" b="0" i="1">
                        <a:latin typeface="Cambria Math" panose="02040503050406030204" pitchFamily="18" charset="0"/>
                      </a:rPr>
                      <m:t>𝐾</m:t>
                    </m:r>
                    <m:r>
                      <a:rPr lang="en-US" sz="1600" b="0" i="1">
                        <a:latin typeface="Cambria Math" panose="02040503050406030204" pitchFamily="18" charset="0"/>
                      </a:rPr>
                      <m:t>=</m:t>
                    </m:r>
                    <m:f>
                      <m:fPr>
                        <m:ctrlPr>
                          <a:rPr lang="en-US" sz="1600" b="0" i="1">
                            <a:latin typeface="Cambria Math" panose="02040503050406030204" pitchFamily="18" charset="0"/>
                          </a:rPr>
                        </m:ctrlPr>
                      </m:fPr>
                      <m:num>
                        <m:r>
                          <a:rPr lang="en-US" sz="1600" b="0" i="1">
                            <a:latin typeface="Cambria Math" panose="02040503050406030204" pitchFamily="18" charset="0"/>
                            <a:ea typeface="Cambria Math" panose="02040503050406030204" pitchFamily="18" charset="0"/>
                          </a:rPr>
                          <m:t>𝜌</m:t>
                        </m:r>
                        <m:r>
                          <a:rPr lang="en-US" sz="1600" b="0" i="1">
                            <a:latin typeface="Cambria Math" panose="02040503050406030204" pitchFamily="18" charset="0"/>
                            <a:ea typeface="Cambria Math" panose="02040503050406030204" pitchFamily="18" charset="0"/>
                          </a:rPr>
                          <m:t>𝑔</m:t>
                        </m:r>
                      </m:num>
                      <m:den>
                        <m:r>
                          <a:rPr lang="en-US" sz="1600" b="0" i="1">
                            <a:latin typeface="Cambria Math" panose="02040503050406030204" pitchFamily="18" charset="0"/>
                            <a:ea typeface="Cambria Math" panose="02040503050406030204" pitchFamily="18" charset="0"/>
                          </a:rPr>
                          <m:t>𝜇</m:t>
                        </m:r>
                      </m:den>
                    </m:f>
                    <m:r>
                      <a:rPr lang="en-US" sz="1600" b="0" i="1">
                        <a:latin typeface="Cambria Math" panose="02040503050406030204" pitchFamily="18" charset="0"/>
                      </a:rPr>
                      <m:t>𝑁</m:t>
                    </m:r>
                    <m:r>
                      <a:rPr lang="en-US" sz="1600" b="0" i="1">
                        <a:latin typeface="Cambria Math" panose="02040503050406030204" pitchFamily="18" charset="0"/>
                        <a:ea typeface="Cambria Math" panose="02040503050406030204" pitchFamily="18" charset="0"/>
                      </a:rPr>
                      <m:t>𝜑</m:t>
                    </m:r>
                    <m:r>
                      <a:rPr lang="en-US" sz="1600" b="0" i="1">
                        <a:latin typeface="Cambria Math" panose="02040503050406030204" pitchFamily="18" charset="0"/>
                        <a:ea typeface="Cambria Math" panose="02040503050406030204" pitchFamily="18" charset="0"/>
                      </a:rPr>
                      <m:t>(</m:t>
                    </m:r>
                    <m:r>
                      <a:rPr lang="en-US" sz="1600" b="0" i="1">
                        <a:latin typeface="Cambria Math" panose="02040503050406030204" pitchFamily="18" charset="0"/>
                        <a:ea typeface="Cambria Math" panose="02040503050406030204" pitchFamily="18" charset="0"/>
                      </a:rPr>
                      <m:t>𝑛</m:t>
                    </m:r>
                    <m:r>
                      <a:rPr lang="en-US" sz="1600" b="0" i="1">
                        <a:latin typeface="Cambria Math" panose="02040503050406030204" pitchFamily="18" charset="0"/>
                        <a:ea typeface="Cambria Math" panose="02040503050406030204" pitchFamily="18" charset="0"/>
                      </a:rPr>
                      <m:t>)</m:t>
                    </m:r>
                    <m:sSubSup>
                      <m:sSubSupPr>
                        <m:ctrlPr>
                          <a:rPr lang="en-US" sz="1600" b="0" i="1">
                            <a:latin typeface="Cambria Math" panose="02040503050406030204" pitchFamily="18" charset="0"/>
                            <a:ea typeface="Cambria Math" panose="02040503050406030204" pitchFamily="18" charset="0"/>
                          </a:rPr>
                        </m:ctrlPr>
                      </m:sSubSupPr>
                      <m:e>
                        <m:r>
                          <a:rPr lang="en-US" sz="1600" b="0" i="1">
                            <a:latin typeface="Cambria Math" panose="02040503050406030204" pitchFamily="18" charset="0"/>
                            <a:ea typeface="Cambria Math" panose="02040503050406030204" pitchFamily="18" charset="0"/>
                          </a:rPr>
                          <m:t>𝑑</m:t>
                        </m:r>
                      </m:e>
                      <m:sub>
                        <m:r>
                          <a:rPr lang="en-US" sz="1600" b="0" i="1">
                            <a:latin typeface="Cambria Math" panose="02040503050406030204" pitchFamily="18" charset="0"/>
                            <a:ea typeface="Cambria Math" panose="02040503050406030204" pitchFamily="18" charset="0"/>
                          </a:rPr>
                          <m:t>𝑒</m:t>
                        </m:r>
                      </m:sub>
                      <m:sup>
                        <m:r>
                          <a:rPr lang="en-US" sz="1600" b="0" i="1">
                            <a:latin typeface="Cambria Math" panose="02040503050406030204" pitchFamily="18" charset="0"/>
                            <a:ea typeface="Cambria Math" panose="02040503050406030204" pitchFamily="18" charset="0"/>
                          </a:rPr>
                          <m:t>2</m:t>
                        </m:r>
                      </m:sup>
                    </m:sSubSup>
                  </m:oMath>
                </m:oMathPara>
              </a14:m>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Choice>
      <mc:Fallback xmlns="">
        <xdr:sp macro="" textlink="">
          <xdr:nvSpPr>
            <xdr:cNvPr id="5" name="TextBox 4"/>
            <xdr:cNvSpPr txBox="1"/>
          </xdr:nvSpPr>
          <xdr:spPr>
            <a:xfrm>
              <a:off x="590550" y="171449"/>
              <a:ext cx="9039225" cy="216217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t>Adopting the</a:t>
              </a:r>
              <a:r>
                <a:rPr lang="en-US" sz="1600" baseline="0"/>
                <a:t> equation form presented in Vukovic and Soro (1992),</a:t>
              </a:r>
            </a:p>
            <a:p>
              <a:endParaRPr lang="en-US" sz="1600" baseline="0"/>
            </a:p>
            <a:p>
              <a:r>
                <a:rPr lang="en-US" sz="1600" b="0" i="0">
                  <a:latin typeface="Cambria Math" panose="02040503050406030204" pitchFamily="18" charset="0"/>
                </a:rPr>
                <a:t>𝐾=</a:t>
              </a:r>
              <a:r>
                <a:rPr lang="en-US" sz="1600" b="0" i="0">
                  <a:latin typeface="Cambria Math" panose="02040503050406030204" pitchFamily="18" charset="0"/>
                  <a:ea typeface="Cambria Math" panose="02040503050406030204" pitchFamily="18" charset="0"/>
                </a:rPr>
                <a:t>𝜌𝑔/𝜇 </a:t>
              </a:r>
              <a:r>
                <a:rPr lang="en-US" sz="1600" b="0" i="0">
                  <a:latin typeface="Cambria Math" panose="02040503050406030204" pitchFamily="18" charset="0"/>
                </a:rPr>
                <a:t>𝑁</a:t>
              </a:r>
              <a:r>
                <a:rPr lang="en-US" sz="1600" b="0" i="0">
                  <a:latin typeface="Cambria Math" panose="02040503050406030204" pitchFamily="18" charset="0"/>
                  <a:ea typeface="Cambria Math" panose="02040503050406030204" pitchFamily="18" charset="0"/>
                </a:rPr>
                <a:t>𝜑(𝑛)𝑑_𝑒^2</a:t>
              </a:r>
              <a:endParaRPr lang="en-US" sz="1600"/>
            </a:p>
            <a:p>
              <a:endParaRPr lang="en-US" sz="1600"/>
            </a:p>
            <a:p>
              <a:r>
                <a:rPr lang="en-US" sz="1600"/>
                <a:t>the following values and</a:t>
              </a:r>
              <a:r>
                <a:rPr lang="en-US" sz="1600" baseline="0"/>
                <a:t> equations aresubstituted into the appropriate terms to evalute the models listed in the table below.  The values of </a:t>
              </a:r>
              <a:r>
                <a:rPr lang="en-US" sz="1600" i="1" baseline="0"/>
                <a:t>d</a:t>
              </a:r>
              <a:r>
                <a:rPr lang="en-US" sz="1600" i="1" baseline="-25000"/>
                <a:t>e</a:t>
              </a:r>
              <a:r>
                <a:rPr lang="en-US" sz="1600" i="0" baseline="0"/>
                <a:t> to be entered should be in cm units.  The values of </a:t>
              </a:r>
              <a:r>
                <a:rPr lang="en-US" sz="1600" i="1" baseline="0"/>
                <a:t>K</a:t>
              </a:r>
              <a:r>
                <a:rPr lang="en-US" sz="1600" i="0" baseline="0"/>
                <a:t> calculated have the units cm/s, except for the Alyamani and Sen model (see footnote).</a:t>
              </a:r>
              <a:endParaRPr lang="en-US" sz="1600"/>
            </a:p>
          </xdr:txBody>
        </xdr:sp>
      </mc:Fallback>
    </mc:AlternateContent>
    <xdr:clientData/>
  </xdr:twoCellAnchor>
  <xdr:twoCellAnchor editAs="oneCell">
    <xdr:from>
      <xdr:col>1</xdr:col>
      <xdr:colOff>0</xdr:colOff>
      <xdr:row>111</xdr:row>
      <xdr:rowOff>133350</xdr:rowOff>
    </xdr:from>
    <xdr:to>
      <xdr:col>17</xdr:col>
      <xdr:colOff>17828</xdr:colOff>
      <xdr:row>143</xdr:row>
      <xdr:rowOff>132588</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a:stretch>
          <a:fillRect/>
        </a:stretch>
      </xdr:blipFill>
      <xdr:spPr>
        <a:xfrm>
          <a:off x="609600" y="20326350"/>
          <a:ext cx="9771428" cy="6095238"/>
        </a:xfrm>
        <a:prstGeom prst="rect">
          <a:avLst/>
        </a:prstGeom>
      </xdr:spPr>
    </xdr:pic>
    <xdr:clientData/>
  </xdr:twoCellAnchor>
  <xdr:twoCellAnchor>
    <xdr:from>
      <xdr:col>1</xdr:col>
      <xdr:colOff>95249</xdr:colOff>
      <xdr:row>11</xdr:row>
      <xdr:rowOff>168954</xdr:rowOff>
    </xdr:from>
    <xdr:to>
      <xdr:col>15</xdr:col>
      <xdr:colOff>464344</xdr:colOff>
      <xdr:row>112</xdr:row>
      <xdr:rowOff>61911</xdr:rowOff>
    </xdr:to>
    <xdr:grpSp>
      <xdr:nvGrpSpPr>
        <xdr:cNvPr id="2" name="Group 2">
          <a:extLst>
            <a:ext uri="{FF2B5EF4-FFF2-40B4-BE49-F238E27FC236}">
              <a16:creationId xmlns:a16="http://schemas.microsoft.com/office/drawing/2014/main" id="{00000000-0008-0000-0300-000003000000}"/>
            </a:ext>
          </a:extLst>
        </xdr:cNvPr>
        <xdr:cNvGrpSpPr/>
      </xdr:nvGrpSpPr>
      <xdr:grpSpPr>
        <a:xfrm>
          <a:off x="704849" y="2264454"/>
          <a:ext cx="8903495" cy="19209657"/>
          <a:chOff x="702468" y="2169204"/>
          <a:chExt cx="8870157" cy="19204895"/>
        </a:xfrm>
      </xdr:grpSpPr>
      <xdr:pic>
        <xdr:nvPicPr>
          <xdr:cNvPr id="6" name="Picture 127">
            <a:extLst>
              <a:ext uri="{FF2B5EF4-FFF2-40B4-BE49-F238E27FC236}">
                <a16:creationId xmlns:a16="http://schemas.microsoft.com/office/drawing/2014/main" id="{00000000-0008-0000-0300-000080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702470" y="2169204"/>
            <a:ext cx="8868454" cy="11150414"/>
          </a:xfrm>
          <a:prstGeom prst="rect">
            <a:avLst/>
          </a:prstGeom>
          <a:noFill/>
          <a:extLst>
            <a:ext uri="{909E8E84-426E-40DD-AFC4-6F175D3DCCD1}">
              <a14:hiddenFill xmlns:a14="http://schemas.microsoft.com/office/drawing/2010/main">
                <a:solidFill>
                  <a:srgbClr val="FFFFFF"/>
                </a:solidFill>
              </a14:hiddenFill>
            </a:ext>
          </a:extLst>
        </xdr:spPr>
      </xdr:pic>
      <xdr:pic>
        <xdr:nvPicPr>
          <xdr:cNvPr id="7" name="Picture 129">
            <a:extLst>
              <a:ext uri="{FF2B5EF4-FFF2-40B4-BE49-F238E27FC236}">
                <a16:creationId xmlns:a16="http://schemas.microsoft.com/office/drawing/2014/main" id="{00000000-0008-0000-0300-000082000000}"/>
              </a:ext>
            </a:extLst>
          </xdr:cNvPr>
          <xdr:cNvPicPr>
            <a:picLocks noChangeAspect="1"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702468" y="13287373"/>
            <a:ext cx="8870157" cy="8086726"/>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7</xdr:row>
      <xdr:rowOff>104775</xdr:rowOff>
    </xdr:from>
    <xdr:to>
      <xdr:col>6</xdr:col>
      <xdr:colOff>623455</xdr:colOff>
      <xdr:row>18</xdr:row>
      <xdr:rowOff>119062</xdr:rowOff>
    </xdr:to>
    <xdr:graphicFrame macro="">
      <xdr:nvGraphicFramePr>
        <xdr:cNvPr id="2" name="Chart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692728</xdr:colOff>
      <xdr:row>7</xdr:row>
      <xdr:rowOff>147205</xdr:rowOff>
    </xdr:from>
    <xdr:to>
      <xdr:col>8</xdr:col>
      <xdr:colOff>809626</xdr:colOff>
      <xdr:row>18</xdr:row>
      <xdr:rowOff>121227</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0</xdr:col>
      <xdr:colOff>39398</xdr:colOff>
      <xdr:row>0</xdr:row>
      <xdr:rowOff>138979</xdr:rowOff>
    </xdr:from>
    <xdr:to>
      <xdr:col>1</xdr:col>
      <xdr:colOff>405560</xdr:colOff>
      <xdr:row>4</xdr:row>
      <xdr:rowOff>59815</xdr:rowOff>
    </xdr:to>
    <xdr:pic>
      <xdr:nvPicPr>
        <xdr:cNvPr id="5" name="Picture 4">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3"/>
        <a:stretch>
          <a:fillRect/>
        </a:stretch>
      </xdr:blipFill>
      <xdr:spPr>
        <a:xfrm>
          <a:off x="39398" y="138979"/>
          <a:ext cx="842412" cy="68283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63500</xdr:colOff>
      <xdr:row>8</xdr:row>
      <xdr:rowOff>127000</xdr:rowOff>
    </xdr:from>
    <xdr:to>
      <xdr:col>7</xdr:col>
      <xdr:colOff>190500</xdr:colOff>
      <xdr:row>24</xdr:row>
      <xdr:rowOff>169333</xdr:rowOff>
    </xdr:to>
    <xdr:graphicFrame macro="">
      <xdr:nvGraphicFramePr>
        <xdr:cNvPr id="5" name="Chart 4">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116417</xdr:colOff>
      <xdr:row>1</xdr:row>
      <xdr:rowOff>47415</xdr:rowOff>
    </xdr:from>
    <xdr:to>
      <xdr:col>1</xdr:col>
      <xdr:colOff>334412</xdr:colOff>
      <xdr:row>4</xdr:row>
      <xdr:rowOff>158751</xdr:rowOff>
    </xdr:to>
    <xdr:pic>
      <xdr:nvPicPr>
        <xdr:cNvPr id="4" name="Picture 3">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a:stretch>
          <a:fillRect/>
        </a:stretch>
      </xdr:blipFill>
      <xdr:spPr>
        <a:xfrm>
          <a:off x="116417" y="237915"/>
          <a:ext cx="842412" cy="682836"/>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
  <sheetViews>
    <sheetView showGridLines="0" topLeftCell="A4" zoomScale="130" zoomScaleNormal="130" workbookViewId="0">
      <selection activeCell="R239" sqref="R239"/>
    </sheetView>
  </sheetViews>
  <sheetFormatPr defaultRowHeight="15" x14ac:dyDescent="0.25"/>
  <sheetData/>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N226"/>
  <sheetViews>
    <sheetView showGridLines="0" topLeftCell="A4" zoomScale="80" zoomScaleNormal="80" workbookViewId="0">
      <selection activeCell="D20" sqref="D20"/>
    </sheetView>
  </sheetViews>
  <sheetFormatPr defaultColWidth="9.140625" defaultRowHeight="15" x14ac:dyDescent="0.25"/>
  <cols>
    <col min="1" max="1" width="9.140625" style="73"/>
    <col min="2" max="2" width="10.5703125" style="10" customWidth="1"/>
    <col min="3" max="3" width="12.140625" style="10" customWidth="1"/>
    <col min="4" max="4" width="9.42578125" style="10" customWidth="1"/>
    <col min="5" max="5" width="9.140625" style="10" customWidth="1"/>
    <col min="6" max="6" width="4.5703125" style="7" customWidth="1"/>
    <col min="7" max="7" width="34.5703125" style="7" customWidth="1"/>
    <col min="8" max="8" width="11" style="7" customWidth="1"/>
    <col min="9" max="9" width="16.5703125" style="7" customWidth="1"/>
    <col min="10" max="10" width="17.140625" style="7" customWidth="1"/>
    <col min="11" max="11" width="34" style="7" customWidth="1"/>
    <col min="12" max="12" width="16.42578125" style="7" customWidth="1"/>
    <col min="13" max="13" width="18.140625" style="7" customWidth="1"/>
    <col min="14" max="14" width="13.42578125" style="7" customWidth="1"/>
    <col min="15" max="16" width="9.140625" style="7"/>
    <col min="17" max="17" width="19" style="7" customWidth="1"/>
    <col min="18" max="20" width="9.140625" style="7"/>
    <col min="21" max="21" width="10.140625" style="7" customWidth="1"/>
    <col min="22" max="16384" width="9.140625" style="7"/>
  </cols>
  <sheetData>
    <row r="1" spans="1:40" ht="8.25" customHeight="1" x14ac:dyDescent="0.25"/>
    <row r="2" spans="1:40" x14ac:dyDescent="0.25">
      <c r="K2" s="105"/>
      <c r="L2" s="105"/>
      <c r="M2" s="105"/>
      <c r="N2" s="105"/>
      <c r="U2" s="7" t="s">
        <v>140</v>
      </c>
      <c r="V2" s="7" t="s">
        <v>22</v>
      </c>
      <c r="W2" s="7" t="s">
        <v>17</v>
      </c>
      <c r="X2" s="7" t="s">
        <v>24</v>
      </c>
      <c r="Y2" s="7" t="s">
        <v>106</v>
      </c>
      <c r="AA2" s="87" t="s">
        <v>105</v>
      </c>
      <c r="AC2" s="7" t="s">
        <v>14</v>
      </c>
      <c r="AD2" s="7" t="s">
        <v>26</v>
      </c>
      <c r="AE2" s="7" t="s">
        <v>27</v>
      </c>
      <c r="AF2" s="7" t="s">
        <v>28</v>
      </c>
      <c r="AH2" s="7" t="s">
        <v>14</v>
      </c>
      <c r="AI2" s="7" t="s">
        <v>26</v>
      </c>
      <c r="AJ2" s="7" t="s">
        <v>27</v>
      </c>
      <c r="AK2" s="7" t="s">
        <v>28</v>
      </c>
      <c r="AM2" s="7" t="s">
        <v>108</v>
      </c>
      <c r="AN2" s="7" t="s">
        <v>109</v>
      </c>
    </row>
    <row r="3" spans="1:40" x14ac:dyDescent="0.25">
      <c r="K3" s="105"/>
      <c r="L3" s="105"/>
      <c r="M3" s="105"/>
      <c r="N3" s="105"/>
      <c r="U3" s="104">
        <v>142.80000000000001</v>
      </c>
      <c r="V3" s="7">
        <v>1.5499999999999999E-3</v>
      </c>
      <c r="W3" s="7">
        <v>1.0699999999999999E-2</v>
      </c>
      <c r="X3" s="7">
        <v>4.0200000000000001E-3</v>
      </c>
      <c r="Y3" s="7">
        <v>9.5744019436141681</v>
      </c>
      <c r="Z3" s="7">
        <v>85.587433191389394</v>
      </c>
      <c r="AB3" s="7">
        <f>IF(ISBLANK(F19)=FALSE,1,0)</f>
        <v>0</v>
      </c>
      <c r="AC3" s="7" t="s">
        <v>15</v>
      </c>
      <c r="AD3" s="7" t="str">
        <f>IF($AB3&gt;0,$AB3*H19," ")</f>
        <v xml:space="preserve"> </v>
      </c>
      <c r="AE3" s="7" t="str">
        <f t="shared" ref="AE3:AF3" si="0">IF($AB3&gt;0,$AB3*I19," ")</f>
        <v xml:space="preserve"> </v>
      </c>
      <c r="AF3" s="7" t="str">
        <f t="shared" si="0"/>
        <v xml:space="preserve"> </v>
      </c>
      <c r="AH3" s="7" t="s">
        <v>15</v>
      </c>
      <c r="AI3" s="7">
        <f>IF($AB3=0,H19," ")</f>
        <v>0</v>
      </c>
      <c r="AJ3" s="7">
        <f t="shared" ref="AJ3:AK3" si="1">IF($AB3=0,I19," ")</f>
        <v>0</v>
      </c>
      <c r="AK3" s="7">
        <f t="shared" si="1"/>
        <v>0</v>
      </c>
      <c r="AM3" s="92">
        <f t="shared" ref="AM3:AM18" si="2">$J$36</f>
        <v>0</v>
      </c>
      <c r="AN3" s="89" t="e">
        <f t="shared" ref="AN3:AN18" si="3">$J$35</f>
        <v>#NUM!</v>
      </c>
    </row>
    <row r="4" spans="1:40" x14ac:dyDescent="0.25">
      <c r="K4" s="105"/>
      <c r="L4" s="105"/>
      <c r="M4" s="105"/>
      <c r="N4" s="105"/>
      <c r="W4" s="99">
        <v>0.34125998225377108</v>
      </c>
      <c r="X4" s="7">
        <v>0.34125998225377108</v>
      </c>
      <c r="Y4" s="7">
        <v>9.3684443964789192</v>
      </c>
      <c r="Z4" s="7">
        <v>85.692557503612235</v>
      </c>
      <c r="AB4" s="7">
        <f t="shared" ref="AB4:AB18" si="4">IF(ISBLANK(F20)=FALSE,1,0)</f>
        <v>0</v>
      </c>
      <c r="AC4" s="7" t="s">
        <v>107</v>
      </c>
      <c r="AD4" s="7" t="str">
        <f t="shared" ref="AD4:AD16" si="5">IF($AB4&gt;0,$AB4*H20," ")</f>
        <v xml:space="preserve"> </v>
      </c>
      <c r="AE4" s="7" t="str">
        <f t="shared" ref="AE4:AE16" si="6">IF($AB4&gt;0,$AB4*I20," ")</f>
        <v xml:space="preserve"> </v>
      </c>
      <c r="AF4" s="7" t="str">
        <f t="shared" ref="AF4:AF16" si="7">IF($AB4&gt;0,$AB4*J20," ")</f>
        <v xml:space="preserve"> </v>
      </c>
      <c r="AH4" s="7" t="s">
        <v>107</v>
      </c>
      <c r="AI4" s="7">
        <f t="shared" ref="AI4:AI16" si="8">IF($AB4=0,H20," ")</f>
        <v>0.11645837548784416</v>
      </c>
      <c r="AJ4" s="7">
        <f t="shared" ref="AJ4:AJ16" si="9">IF($AB4=0,I20," ")</f>
        <v>1.1645837548784415E-3</v>
      </c>
      <c r="AK4" s="7">
        <f t="shared" ref="AK4:AK16" si="10">IF($AB4=0,J20," ")</f>
        <v>100.62003642149736</v>
      </c>
      <c r="AM4" s="92">
        <f t="shared" si="2"/>
        <v>0</v>
      </c>
      <c r="AN4" s="89" t="e">
        <f t="shared" si="3"/>
        <v>#NUM!</v>
      </c>
    </row>
    <row r="5" spans="1:40" ht="17.25" x14ac:dyDescent="0.25">
      <c r="C5" s="1" t="s">
        <v>0</v>
      </c>
      <c r="D5" s="1"/>
      <c r="E5" s="1" t="s">
        <v>29</v>
      </c>
      <c r="K5" s="105"/>
      <c r="L5" s="105"/>
      <c r="M5" s="105"/>
      <c r="N5" s="105"/>
      <c r="Y5" s="7">
        <v>9.1669172577881639</v>
      </c>
      <c r="Z5" s="7">
        <v>85.754424553391402</v>
      </c>
      <c r="AB5" s="7">
        <f t="shared" si="4"/>
        <v>0</v>
      </c>
      <c r="AC5" s="7" t="s">
        <v>16</v>
      </c>
      <c r="AD5" s="7" t="str">
        <f t="shared" si="5"/>
        <v xml:space="preserve"> </v>
      </c>
      <c r="AE5" s="7" t="str">
        <f t="shared" si="6"/>
        <v xml:space="preserve"> </v>
      </c>
      <c r="AF5" s="7" t="str">
        <f t="shared" si="7"/>
        <v xml:space="preserve"> </v>
      </c>
      <c r="AH5" s="7" t="s">
        <v>16</v>
      </c>
      <c r="AI5" s="7">
        <f t="shared" si="8"/>
        <v>3.5359243159494493E-2</v>
      </c>
      <c r="AJ5" s="7">
        <f t="shared" si="9"/>
        <v>3.5359243159494491E-4</v>
      </c>
      <c r="AK5" s="7">
        <f t="shared" si="10"/>
        <v>30.55038608980324</v>
      </c>
      <c r="AM5" s="92">
        <f t="shared" si="2"/>
        <v>0</v>
      </c>
      <c r="AN5" s="89" t="e">
        <f t="shared" si="3"/>
        <v>#NUM!</v>
      </c>
    </row>
    <row r="6" spans="1:40" x14ac:dyDescent="0.25">
      <c r="C6">
        <v>100</v>
      </c>
      <c r="E6" s="12">
        <v>36</v>
      </c>
      <c r="K6" s="105"/>
      <c r="L6" s="105"/>
      <c r="M6" s="105"/>
      <c r="N6" s="105"/>
      <c r="V6" s="7">
        <v>0.34125998225377108</v>
      </c>
      <c r="W6" s="7">
        <v>0.34125998225377108</v>
      </c>
      <c r="X6" s="7">
        <v>0.34125998225377108</v>
      </c>
      <c r="Y6" s="7">
        <v>8.9697252238287923</v>
      </c>
      <c r="Z6" s="7">
        <v>85.776986636108532</v>
      </c>
      <c r="AB6" s="7">
        <f t="shared" si="4"/>
        <v>0</v>
      </c>
      <c r="AC6" s="7" t="s">
        <v>17</v>
      </c>
      <c r="AD6" s="7" t="str">
        <f t="shared" si="5"/>
        <v xml:space="preserve"> </v>
      </c>
      <c r="AE6" s="7" t="str">
        <f t="shared" si="6"/>
        <v xml:space="preserve"> </v>
      </c>
      <c r="AF6" s="7" t="str">
        <f t="shared" si="7"/>
        <v xml:space="preserve"> </v>
      </c>
      <c r="AH6" s="7" t="s">
        <v>17</v>
      </c>
      <c r="AI6" s="7">
        <f t="shared" si="8"/>
        <v>7.6705338998967323E-2</v>
      </c>
      <c r="AJ6" s="7">
        <f t="shared" si="9"/>
        <v>7.6705338998967322E-4</v>
      </c>
      <c r="AK6" s="7">
        <f t="shared" si="10"/>
        <v>66.273412895107768</v>
      </c>
      <c r="AM6" s="92">
        <f t="shared" si="2"/>
        <v>0</v>
      </c>
      <c r="AN6" s="89" t="e">
        <f t="shared" si="3"/>
        <v>#NUM!</v>
      </c>
    </row>
    <row r="7" spans="1:40" ht="63" x14ac:dyDescent="0.25">
      <c r="A7" s="79" t="s">
        <v>101</v>
      </c>
      <c r="B7" s="11" t="s">
        <v>69</v>
      </c>
      <c r="C7" s="11" t="s">
        <v>64</v>
      </c>
      <c r="D7" s="70" t="s">
        <v>63</v>
      </c>
      <c r="E7" s="70" t="s">
        <v>65</v>
      </c>
      <c r="K7" s="105"/>
      <c r="L7" s="105"/>
      <c r="M7" s="105"/>
      <c r="N7" s="105"/>
      <c r="Y7" s="7">
        <v>8.7767750409916179</v>
      </c>
      <c r="Z7" s="7">
        <v>85.763901772435744</v>
      </c>
      <c r="AB7" s="7">
        <f t="shared" si="4"/>
        <v>0</v>
      </c>
      <c r="AC7" s="7" t="s">
        <v>18</v>
      </c>
      <c r="AD7" s="7" t="str">
        <f t="shared" si="5"/>
        <v xml:space="preserve"> </v>
      </c>
      <c r="AE7" s="7" t="str">
        <f t="shared" si="6"/>
        <v xml:space="preserve"> </v>
      </c>
      <c r="AF7" s="7" t="str">
        <f t="shared" si="7"/>
        <v xml:space="preserve"> </v>
      </c>
      <c r="AH7" s="7" t="s">
        <v>18</v>
      </c>
      <c r="AI7" s="7">
        <f t="shared" si="8"/>
        <v>0</v>
      </c>
      <c r="AJ7" s="7">
        <f t="shared" si="9"/>
        <v>0</v>
      </c>
      <c r="AK7" s="7">
        <f t="shared" si="10"/>
        <v>0</v>
      </c>
      <c r="AM7" s="92">
        <f t="shared" si="2"/>
        <v>0</v>
      </c>
      <c r="AN7" s="89" t="e">
        <f t="shared" si="3"/>
        <v>#NUM!</v>
      </c>
    </row>
    <row r="8" spans="1:40" x14ac:dyDescent="0.25">
      <c r="A8" s="13">
        <f t="shared" ref="A8:A71" si="11">IF(ISBLANK(B8)," ",3.3193*LOG(B8))</f>
        <v>3.3193000000000001</v>
      </c>
      <c r="B8">
        <v>10</v>
      </c>
      <c r="C8">
        <v>900.96999999999935</v>
      </c>
      <c r="D8">
        <v>0.14769999999999989</v>
      </c>
      <c r="E8">
        <v>85.23</v>
      </c>
      <c r="K8" s="67" t="s">
        <v>9</v>
      </c>
      <c r="L8" s="1"/>
      <c r="M8" s="68" t="s">
        <v>10</v>
      </c>
      <c r="N8" s="68"/>
      <c r="V8" s="7" t="s">
        <v>131</v>
      </c>
      <c r="W8" s="7" t="s">
        <v>137</v>
      </c>
      <c r="Y8" s="7">
        <v>8.5879754616710375</v>
      </c>
      <c r="Z8" s="7">
        <v>85.718554037914942</v>
      </c>
      <c r="AB8" s="7">
        <f t="shared" si="4"/>
        <v>0</v>
      </c>
      <c r="AC8" s="7" t="s">
        <v>19</v>
      </c>
      <c r="AD8" s="7" t="str">
        <f t="shared" si="5"/>
        <v xml:space="preserve"> </v>
      </c>
      <c r="AE8" s="7" t="str">
        <f t="shared" si="6"/>
        <v xml:space="preserve"> </v>
      </c>
      <c r="AF8" s="7" t="str">
        <f t="shared" si="7"/>
        <v xml:space="preserve"> </v>
      </c>
      <c r="AH8" s="7" t="s">
        <v>19</v>
      </c>
      <c r="AI8" s="7">
        <f t="shared" si="8"/>
        <v>0</v>
      </c>
      <c r="AJ8" s="7">
        <f t="shared" si="9"/>
        <v>0</v>
      </c>
      <c r="AK8" s="7">
        <f t="shared" si="10"/>
        <v>0</v>
      </c>
      <c r="AM8" s="92">
        <f t="shared" si="2"/>
        <v>0</v>
      </c>
      <c r="AN8" s="89" t="e">
        <f t="shared" si="3"/>
        <v>#NUM!</v>
      </c>
    </row>
    <row r="9" spans="1:40" x14ac:dyDescent="0.25">
      <c r="A9" s="1">
        <f t="shared" si="11"/>
        <v>2.2461490984278196</v>
      </c>
      <c r="B9">
        <v>4.75</v>
      </c>
      <c r="C9">
        <v>345.26000000000067</v>
      </c>
      <c r="D9">
        <v>5.6600000000000109E-2</v>
      </c>
      <c r="E9">
        <v>79.569999999999993</v>
      </c>
      <c r="K9" s="1" t="s">
        <v>1</v>
      </c>
      <c r="L9" s="6">
        <v>0.34125998225377108</v>
      </c>
      <c r="M9" s="1" t="s">
        <v>6</v>
      </c>
      <c r="N9" s="4">
        <f>L13/L9</f>
        <v>5.5254159389792541</v>
      </c>
      <c r="V9" s="7">
        <v>0</v>
      </c>
      <c r="W9" s="7">
        <f>2^((N17+N18+N19)/3)</f>
        <v>1.6217252860422531</v>
      </c>
      <c r="Y9" s="7">
        <v>8.4032372011133436</v>
      </c>
      <c r="Z9" s="7">
        <v>85.64407253773139</v>
      </c>
      <c r="AB9" s="7">
        <f t="shared" si="4"/>
        <v>0</v>
      </c>
      <c r="AC9" s="7" t="s">
        <v>20</v>
      </c>
      <c r="AD9" s="7" t="str">
        <f t="shared" si="5"/>
        <v xml:space="preserve"> </v>
      </c>
      <c r="AE9" s="7" t="str">
        <f t="shared" si="6"/>
        <v xml:space="preserve"> </v>
      </c>
      <c r="AF9" s="7" t="str">
        <f t="shared" si="7"/>
        <v xml:space="preserve"> </v>
      </c>
      <c r="AH9" s="7" t="s">
        <v>20</v>
      </c>
      <c r="AI9" s="7">
        <f t="shared" si="8"/>
        <v>0</v>
      </c>
      <c r="AJ9" s="7">
        <f t="shared" si="9"/>
        <v>0</v>
      </c>
      <c r="AK9" s="7">
        <f t="shared" si="10"/>
        <v>0</v>
      </c>
      <c r="AM9" s="92">
        <f t="shared" si="2"/>
        <v>0</v>
      </c>
      <c r="AN9" s="89" t="e">
        <f t="shared" si="3"/>
        <v>#NUM!</v>
      </c>
    </row>
    <row r="10" spans="1:40" x14ac:dyDescent="0.25">
      <c r="A10" s="1">
        <f t="shared" si="11"/>
        <v>1.2378068114586749</v>
      </c>
      <c r="B10">
        <v>2.36</v>
      </c>
      <c r="C10">
        <v>783.23999999999944</v>
      </c>
      <c r="D10">
        <v>0.1283999999999999</v>
      </c>
      <c r="E10">
        <v>66.73</v>
      </c>
      <c r="K10" s="1" t="s">
        <v>3</v>
      </c>
      <c r="L10" s="6">
        <v>0.41889973380656609</v>
      </c>
      <c r="M10" s="1" t="s">
        <v>5</v>
      </c>
      <c r="N10" s="101">
        <f>0.255*(1+0.83^N9)</f>
        <v>0.34607789450250426</v>
      </c>
      <c r="O10" s="102">
        <f>IF(V9&gt;0,V9,0.255*(1+0.83^N9))</f>
        <v>0.34607789450250426</v>
      </c>
      <c r="Y10" s="7">
        <v>8.2224728951932953</v>
      </c>
      <c r="Z10" s="7">
        <v>85.543349115189102</v>
      </c>
      <c r="AB10" s="7">
        <f t="shared" si="4"/>
        <v>0</v>
      </c>
      <c r="AC10" s="7" t="s">
        <v>21</v>
      </c>
      <c r="AD10" s="7" t="str">
        <f t="shared" si="5"/>
        <v xml:space="preserve"> </v>
      </c>
      <c r="AE10" s="7" t="str">
        <f t="shared" si="6"/>
        <v xml:space="preserve"> </v>
      </c>
      <c r="AF10" s="7" t="str">
        <f t="shared" si="7"/>
        <v xml:space="preserve"> </v>
      </c>
      <c r="AH10" s="7" t="s">
        <v>21</v>
      </c>
      <c r="AI10" s="7">
        <f t="shared" si="8"/>
        <v>0</v>
      </c>
      <c r="AJ10" s="7">
        <f t="shared" si="9"/>
        <v>0</v>
      </c>
      <c r="AK10" s="7">
        <f t="shared" si="10"/>
        <v>0</v>
      </c>
      <c r="AM10" s="92">
        <f t="shared" si="2"/>
        <v>0</v>
      </c>
      <c r="AN10" s="89" t="e">
        <f t="shared" si="3"/>
        <v>#NUM!</v>
      </c>
    </row>
    <row r="11" spans="1:40" ht="17.25" x14ac:dyDescent="0.25">
      <c r="A11" s="1">
        <f t="shared" si="11"/>
        <v>0.2385979468512219</v>
      </c>
      <c r="B11">
        <v>1.18</v>
      </c>
      <c r="C11">
        <v>1021.1400000000001</v>
      </c>
      <c r="D11">
        <v>0.16740000000000002</v>
      </c>
      <c r="E11">
        <v>49.99</v>
      </c>
      <c r="K11" s="1" t="s">
        <v>4</v>
      </c>
      <c r="L11" s="6">
        <v>0.45748106060606059</v>
      </c>
      <c r="M11" s="1" t="s">
        <v>31</v>
      </c>
      <c r="N11" s="5">
        <v>980</v>
      </c>
      <c r="Y11" s="7">
        <v>8.0455970590989505</v>
      </c>
      <c r="Z11" s="7">
        <v>85.41905487668221</v>
      </c>
      <c r="AB11" s="7">
        <f t="shared" si="4"/>
        <v>0</v>
      </c>
      <c r="AC11" s="7" t="s">
        <v>22</v>
      </c>
      <c r="AD11" s="7" t="str">
        <f t="shared" si="5"/>
        <v xml:space="preserve"> </v>
      </c>
      <c r="AE11" s="7" t="str">
        <f t="shared" si="6"/>
        <v xml:space="preserve"> </v>
      </c>
      <c r="AF11" s="7" t="str">
        <f t="shared" si="7"/>
        <v xml:space="preserve"> </v>
      </c>
      <c r="AH11" s="7" t="s">
        <v>22</v>
      </c>
      <c r="AI11" s="7">
        <f t="shared" si="8"/>
        <v>0</v>
      </c>
      <c r="AJ11" s="7">
        <f t="shared" si="9"/>
        <v>0</v>
      </c>
      <c r="AK11" s="7">
        <f t="shared" si="10"/>
        <v>0</v>
      </c>
      <c r="AM11" s="92">
        <f t="shared" si="2"/>
        <v>0</v>
      </c>
      <c r="AN11" s="89" t="e">
        <f t="shared" si="3"/>
        <v>#NUM!</v>
      </c>
    </row>
    <row r="12" spans="1:40" ht="17.25" x14ac:dyDescent="0.25">
      <c r="A12" s="1">
        <f t="shared" si="11"/>
        <v>-0.73638255460157176</v>
      </c>
      <c r="B12">
        <v>0.6</v>
      </c>
      <c r="C12">
        <v>1173.6400000000001</v>
      </c>
      <c r="D12">
        <v>0.19240000000000002</v>
      </c>
      <c r="E12">
        <v>30.75</v>
      </c>
      <c r="K12" s="1" t="s">
        <v>39</v>
      </c>
      <c r="L12" s="6">
        <v>1.1807048984468338</v>
      </c>
      <c r="M12" s="1" t="s">
        <v>32</v>
      </c>
      <c r="N12" s="17">
        <v>0.99813600000000002</v>
      </c>
      <c r="Y12" s="7">
        <v>7.8725260469052536</v>
      </c>
      <c r="Z12" s="7">
        <v>85.273655610609524</v>
      </c>
      <c r="AB12" s="7">
        <f t="shared" si="4"/>
        <v>0</v>
      </c>
      <c r="AC12" s="7" t="s">
        <v>23</v>
      </c>
      <c r="AD12" s="7" t="str">
        <f t="shared" si="5"/>
        <v xml:space="preserve"> </v>
      </c>
      <c r="AE12" s="7" t="str">
        <f t="shared" si="6"/>
        <v xml:space="preserve"> </v>
      </c>
      <c r="AF12" s="7" t="str">
        <f t="shared" si="7"/>
        <v xml:space="preserve"> </v>
      </c>
      <c r="AH12" s="7" t="s">
        <v>23</v>
      </c>
      <c r="AI12" s="7">
        <f t="shared" si="8"/>
        <v>0</v>
      </c>
      <c r="AJ12" s="7">
        <f t="shared" si="9"/>
        <v>0</v>
      </c>
      <c r="AK12" s="7">
        <f t="shared" si="10"/>
        <v>0</v>
      </c>
      <c r="AM12" s="92">
        <f t="shared" si="2"/>
        <v>0</v>
      </c>
      <c r="AN12" s="89" t="e">
        <f t="shared" si="3"/>
        <v>#NUM!</v>
      </c>
    </row>
    <row r="13" spans="1:40" x14ac:dyDescent="0.25">
      <c r="A13" s="1">
        <f t="shared" si="11"/>
        <v>-1.2334886244840009</v>
      </c>
      <c r="B13">
        <v>0.42499999999999999</v>
      </c>
      <c r="C13">
        <v>805.2</v>
      </c>
      <c r="D13">
        <v>0.13200000000000001</v>
      </c>
      <c r="E13">
        <v>17.55</v>
      </c>
      <c r="K13" s="1" t="s">
        <v>2</v>
      </c>
      <c r="L13" s="6">
        <v>1.8856033452807641</v>
      </c>
      <c r="M13" s="1" t="s">
        <v>33</v>
      </c>
      <c r="N13" s="17">
        <v>9.8479999999999991E-3</v>
      </c>
      <c r="Y13" s="7">
        <v>7.7031780120172479</v>
      </c>
      <c r="Z13" s="7">
        <v>85.109426172673892</v>
      </c>
      <c r="AB13" s="7">
        <f t="shared" si="4"/>
        <v>0</v>
      </c>
      <c r="AC13" s="7" t="s">
        <v>13</v>
      </c>
      <c r="AD13" s="7" t="str">
        <f t="shared" si="5"/>
        <v xml:space="preserve"> </v>
      </c>
      <c r="AE13" s="7" t="str">
        <f t="shared" si="6"/>
        <v xml:space="preserve"> </v>
      </c>
      <c r="AF13" s="7" t="str">
        <f t="shared" si="7"/>
        <v xml:space="preserve"> </v>
      </c>
      <c r="AH13" s="7" t="s">
        <v>13</v>
      </c>
      <c r="AI13" s="7">
        <f t="shared" si="8"/>
        <v>0</v>
      </c>
      <c r="AJ13" s="7">
        <f t="shared" si="9"/>
        <v>0</v>
      </c>
      <c r="AK13" s="7">
        <f t="shared" si="10"/>
        <v>0</v>
      </c>
      <c r="AM13" s="92">
        <f t="shared" si="2"/>
        <v>0</v>
      </c>
      <c r="AN13" s="89" t="e">
        <f t="shared" si="3"/>
        <v>#NUM!</v>
      </c>
    </row>
    <row r="14" spans="1:40" ht="18" x14ac:dyDescent="0.35">
      <c r="A14" s="1">
        <f t="shared" si="11"/>
        <v>-1.7355914192090247</v>
      </c>
      <c r="B14">
        <v>0.3</v>
      </c>
      <c r="C14">
        <v>687.46999999999991</v>
      </c>
      <c r="D14">
        <v>0.11269999999999998</v>
      </c>
      <c r="E14">
        <v>6.28</v>
      </c>
      <c r="K14" s="1" t="s">
        <v>94</v>
      </c>
      <c r="L14" s="6"/>
      <c r="M14" s="1" t="s">
        <v>30</v>
      </c>
      <c r="N14" s="18">
        <v>99327.099918765234</v>
      </c>
      <c r="Y14" s="7">
        <v>7.5374728684641905</v>
      </c>
      <c r="Z14" s="7">
        <v>84.928463905325202</v>
      </c>
      <c r="AB14" s="7">
        <f t="shared" si="4"/>
        <v>0</v>
      </c>
      <c r="AC14" s="7" t="s">
        <v>24</v>
      </c>
      <c r="AD14" s="7" t="str">
        <f t="shared" si="5"/>
        <v xml:space="preserve"> </v>
      </c>
      <c r="AE14" s="7" t="str">
        <f t="shared" si="6"/>
        <v xml:space="preserve"> </v>
      </c>
      <c r="AF14" s="7" t="str">
        <f t="shared" si="7"/>
        <v xml:space="preserve"> </v>
      </c>
      <c r="AH14" s="7" t="s">
        <v>24</v>
      </c>
      <c r="AI14" s="7">
        <f t="shared" si="8"/>
        <v>0</v>
      </c>
      <c r="AJ14" s="7">
        <f t="shared" si="9"/>
        <v>0</v>
      </c>
      <c r="AK14" s="7">
        <f t="shared" si="10"/>
        <v>0</v>
      </c>
      <c r="AM14" s="92">
        <f t="shared" si="2"/>
        <v>0</v>
      </c>
      <c r="AN14" s="89" t="e">
        <f t="shared" si="3"/>
        <v>#NUM!</v>
      </c>
    </row>
    <row r="15" spans="1:40" x14ac:dyDescent="0.25">
      <c r="A15" s="1">
        <f t="shared" si="11"/>
        <v>-2.7348002838164773</v>
      </c>
      <c r="B15">
        <v>0.15</v>
      </c>
      <c r="C15">
        <v>209.84000000000003</v>
      </c>
      <c r="D15">
        <v>3.4400000000000007E-2</v>
      </c>
      <c r="E15">
        <v>2.84</v>
      </c>
      <c r="K15" s="1" t="s">
        <v>7</v>
      </c>
      <c r="L15" s="6"/>
      <c r="M15" s="1" t="s">
        <v>59</v>
      </c>
      <c r="N15" s="6">
        <v>1.0530200000000001</v>
      </c>
      <c r="Y15" s="7">
        <v>7.3753322530262952</v>
      </c>
      <c r="Z15" s="7">
        <v>84.732701154721397</v>
      </c>
      <c r="AB15" s="7">
        <f t="shared" si="4"/>
        <v>0</v>
      </c>
      <c r="AC15" s="7" t="s">
        <v>25</v>
      </c>
      <c r="AD15" s="7" t="str">
        <f t="shared" si="5"/>
        <v xml:space="preserve"> </v>
      </c>
      <c r="AE15" s="7" t="str">
        <f t="shared" si="6"/>
        <v xml:space="preserve"> </v>
      </c>
      <c r="AF15" s="7" t="str">
        <f t="shared" si="7"/>
        <v xml:space="preserve"> </v>
      </c>
      <c r="AH15" s="7" t="s">
        <v>25</v>
      </c>
      <c r="AI15" s="7">
        <f t="shared" si="8"/>
        <v>0</v>
      </c>
      <c r="AJ15" s="7">
        <f t="shared" si="9"/>
        <v>0</v>
      </c>
      <c r="AK15" s="7">
        <f t="shared" si="10"/>
        <v>0</v>
      </c>
      <c r="AM15" s="92">
        <f t="shared" si="2"/>
        <v>0</v>
      </c>
      <c r="AN15" s="89" t="e">
        <f t="shared" si="3"/>
        <v>#NUM!</v>
      </c>
    </row>
    <row r="16" spans="1:40" ht="16.5" x14ac:dyDescent="0.3">
      <c r="A16" s="1">
        <f t="shared" si="11"/>
        <v>-3.7340091484239299</v>
      </c>
      <c r="B16">
        <v>7.4999999999999997E-2</v>
      </c>
      <c r="C16">
        <v>173.23999999999998</v>
      </c>
      <c r="D16">
        <v>2.8399999999999998E-2</v>
      </c>
      <c r="E16">
        <v>0</v>
      </c>
      <c r="K16" s="1" t="s">
        <v>8</v>
      </c>
      <c r="L16" s="6"/>
      <c r="M16" s="1" t="s">
        <v>99</v>
      </c>
      <c r="N16" s="6">
        <v>-2.0339543234013533</v>
      </c>
      <c r="Y16" s="7">
        <v>7.2166794881761716</v>
      </c>
      <c r="Z16" s="7">
        <v>84.523916944480447</v>
      </c>
      <c r="AB16" s="7">
        <f t="shared" si="4"/>
        <v>0</v>
      </c>
      <c r="AC16" s="7" t="s">
        <v>79</v>
      </c>
      <c r="AD16" s="7" t="str">
        <f t="shared" si="5"/>
        <v xml:space="preserve"> </v>
      </c>
      <c r="AE16" s="7" t="str">
        <f t="shared" si="6"/>
        <v xml:space="preserve"> </v>
      </c>
      <c r="AF16" s="7" t="str">
        <f t="shared" si="7"/>
        <v xml:space="preserve"> </v>
      </c>
      <c r="AH16" s="7" t="s">
        <v>79</v>
      </c>
      <c r="AI16" s="7">
        <f t="shared" si="8"/>
        <v>0</v>
      </c>
      <c r="AJ16" s="7">
        <f t="shared" si="9"/>
        <v>0</v>
      </c>
      <c r="AK16" s="7">
        <f t="shared" si="10"/>
        <v>0</v>
      </c>
      <c r="AM16" s="92">
        <f t="shared" si="2"/>
        <v>0</v>
      </c>
      <c r="AN16" s="89" t="e">
        <f t="shared" si="3"/>
        <v>#NUM!</v>
      </c>
    </row>
    <row r="17" spans="1:40" ht="16.5" x14ac:dyDescent="0.3">
      <c r="A17" s="1" t="str">
        <f t="shared" si="11"/>
        <v xml:space="preserve"> </v>
      </c>
      <c r="B17"/>
      <c r="C17"/>
      <c r="D17"/>
      <c r="E17"/>
      <c r="K17" s="1" t="s">
        <v>11</v>
      </c>
      <c r="L17" s="6"/>
      <c r="M17" s="1" t="s">
        <v>98</v>
      </c>
      <c r="N17" s="6">
        <v>-1.294041260527629</v>
      </c>
      <c r="Y17" s="7">
        <v>7.0614395458174366</v>
      </c>
      <c r="Z17" s="7">
        <v>84.303747861657214</v>
      </c>
      <c r="AB17" s="7">
        <f t="shared" si="4"/>
        <v>0</v>
      </c>
      <c r="AC17" s="7" t="s">
        <v>80</v>
      </c>
      <c r="AD17" s="7" t="str">
        <f t="shared" ref="AD17:AF18" si="12">IF($AB17&gt;0,$AB17*H33," ")</f>
        <v xml:space="preserve"> </v>
      </c>
      <c r="AE17" s="7" t="str">
        <f t="shared" si="12"/>
        <v xml:space="preserve"> </v>
      </c>
      <c r="AF17" s="7" t="str">
        <f t="shared" si="12"/>
        <v xml:space="preserve"> </v>
      </c>
      <c r="AH17" s="7" t="s">
        <v>80</v>
      </c>
      <c r="AI17" s="7">
        <f>IF($AB17=0,H33," ")</f>
        <v>0</v>
      </c>
      <c r="AJ17" s="7">
        <f>IF($AB17=0,I33," ")</f>
        <v>0</v>
      </c>
      <c r="AK17" s="7">
        <f>IF($AB17=0,J33," ")</f>
        <v>0</v>
      </c>
      <c r="AM17" s="92">
        <f t="shared" si="2"/>
        <v>0</v>
      </c>
      <c r="AN17" s="89" t="e">
        <f t="shared" si="3"/>
        <v>#NUM!</v>
      </c>
    </row>
    <row r="18" spans="1:40" ht="16.5" x14ac:dyDescent="0.3">
      <c r="A18" s="1" t="str">
        <f t="shared" si="11"/>
        <v xml:space="preserve"> </v>
      </c>
      <c r="B18"/>
      <c r="C18"/>
      <c r="D18"/>
      <c r="E18"/>
      <c r="F18" s="10"/>
      <c r="G18" s="1" t="s">
        <v>14</v>
      </c>
      <c r="H18" s="1" t="s">
        <v>26</v>
      </c>
      <c r="I18" s="1" t="s">
        <v>27</v>
      </c>
      <c r="J18" s="1" t="s">
        <v>28</v>
      </c>
      <c r="K18" s="1" t="s">
        <v>12</v>
      </c>
      <c r="L18" s="6"/>
      <c r="M18" s="1" t="s">
        <v>97</v>
      </c>
      <c r="N18" s="14">
        <f>3.3193*LOG(L12)</f>
        <v>0.23945883291668876</v>
      </c>
      <c r="Y18" s="7">
        <v>6.9095390118033597</v>
      </c>
      <c r="Z18" s="7">
        <v>84.073698206786119</v>
      </c>
      <c r="AB18" s="7">
        <f t="shared" si="4"/>
        <v>1</v>
      </c>
      <c r="AC18" s="7" t="s">
        <v>139</v>
      </c>
      <c r="AD18" s="7">
        <f t="shared" si="12"/>
        <v>0</v>
      </c>
      <c r="AE18" s="7">
        <f t="shared" si="12"/>
        <v>0</v>
      </c>
      <c r="AF18" s="7">
        <f t="shared" si="12"/>
        <v>0</v>
      </c>
      <c r="AM18" s="92">
        <f t="shared" si="2"/>
        <v>0</v>
      </c>
      <c r="AN18" s="89" t="e">
        <f t="shared" si="3"/>
        <v>#NUM!</v>
      </c>
    </row>
    <row r="19" spans="1:40" ht="16.5" x14ac:dyDescent="0.3">
      <c r="A19" s="1" t="str">
        <f t="shared" si="11"/>
        <v xml:space="preserve"> </v>
      </c>
      <c r="B19"/>
      <c r="C19"/>
      <c r="D19"/>
      <c r="E19"/>
      <c r="F19" s="87"/>
      <c r="G19" s="13" t="s">
        <v>15</v>
      </c>
      <c r="H19" s="19"/>
      <c r="I19" s="15">
        <f>H19/100</f>
        <v>0</v>
      </c>
      <c r="J19" s="71">
        <f>H19/100*24*60*60</f>
        <v>0</v>
      </c>
      <c r="K19" s="1" t="s">
        <v>40</v>
      </c>
      <c r="L19" s="14">
        <f>-(10-(40/(L12-L9))*L9)*(L12-L9)/40</f>
        <v>0.13139875320550543</v>
      </c>
      <c r="M19" s="1" t="s">
        <v>96</v>
      </c>
      <c r="N19" s="6">
        <v>3.1471707875757713</v>
      </c>
      <c r="Y19" s="7">
        <v>6.7609060512187584</v>
      </c>
      <c r="Z19" s="7">
        <v>83.835149456469892</v>
      </c>
      <c r="AC19" s="7" t="s">
        <v>102</v>
      </c>
      <c r="AD19" s="7" t="e">
        <f t="shared" ref="AD19:AE19" si="13">GEOMEAN(AD3:AD18)</f>
        <v>#NUM!</v>
      </c>
      <c r="AE19" s="7" t="e">
        <f t="shared" si="13"/>
        <v>#NUM!</v>
      </c>
      <c r="AF19" s="7" t="e">
        <f>GEOMEAN(AF3:AF18)</f>
        <v>#NUM!</v>
      </c>
      <c r="AM19" s="93"/>
    </row>
    <row r="20" spans="1:40" ht="18.75" x14ac:dyDescent="0.35">
      <c r="A20" s="1" t="str">
        <f t="shared" si="11"/>
        <v xml:space="preserve"> </v>
      </c>
      <c r="B20"/>
      <c r="C20"/>
      <c r="D20"/>
      <c r="E20"/>
      <c r="F20" s="88"/>
      <c r="G20" s="1" t="s">
        <v>103</v>
      </c>
      <c r="H20" s="16">
        <f>L9^2</f>
        <v>0.11645837548784416</v>
      </c>
      <c r="I20" s="16">
        <f t="shared" ref="I20:I32" si="14">H20/100</f>
        <v>1.1645837548784415E-3</v>
      </c>
      <c r="J20" s="72">
        <f>H20/100*24*60*60</f>
        <v>100.62003642149736</v>
      </c>
      <c r="M20" s="1" t="s">
        <v>95</v>
      </c>
      <c r="N20" s="6">
        <v>3.4785062330371108</v>
      </c>
      <c r="Y20" s="7">
        <v>6.6154703744087193</v>
      </c>
      <c r="Z20" s="7">
        <v>83.589369083847942</v>
      </c>
      <c r="AC20" s="7" t="s">
        <v>104</v>
      </c>
      <c r="AD20" s="7">
        <f t="shared" ref="AD20:AE20" si="15">AVERAGE(AD3:AD18)</f>
        <v>0</v>
      </c>
      <c r="AE20" s="7">
        <f t="shared" si="15"/>
        <v>0</v>
      </c>
      <c r="AF20" s="7">
        <f>AVERAGE(AF3:AF18)</f>
        <v>0</v>
      </c>
      <c r="AM20" s="93"/>
    </row>
    <row r="21" spans="1:40" ht="16.5" x14ac:dyDescent="0.3">
      <c r="A21" s="1" t="str">
        <f t="shared" ref="A21:A25" si="16">IF(ISBLANK(B21)," ",3.3193*LOG(B21))</f>
        <v xml:space="preserve"> </v>
      </c>
      <c r="B21"/>
      <c r="C21"/>
      <c r="D21"/>
      <c r="E21"/>
      <c r="F21" s="87"/>
      <c r="G21" s="1" t="s">
        <v>16</v>
      </c>
      <c r="H21" s="19">
        <v>3.5359243159494493E-2</v>
      </c>
      <c r="I21" s="16">
        <f t="shared" si="14"/>
        <v>3.5359243159494491E-4</v>
      </c>
      <c r="J21" s="72">
        <f>H21/100*24*60*60</f>
        <v>30.55038608980324</v>
      </c>
      <c r="M21" s="69" t="s">
        <v>100</v>
      </c>
      <c r="N21" s="14">
        <f>(N19-N17)/4+(N20-N16)/6.6</f>
        <v>1.9455243084559206</v>
      </c>
      <c r="Y21" s="7">
        <v>6.4731632037380873</v>
      </c>
      <c r="Z21" s="7">
        <v>83.337518779335241</v>
      </c>
      <c r="AM21" s="93"/>
    </row>
    <row r="22" spans="1:40" x14ac:dyDescent="0.25">
      <c r="A22" s="1" t="str">
        <f t="shared" si="16"/>
        <v xml:space="preserve"> </v>
      </c>
      <c r="B22"/>
      <c r="C22"/>
      <c r="D22"/>
      <c r="E22"/>
      <c r="F22" s="87"/>
      <c r="G22" s="1" t="s">
        <v>17</v>
      </c>
      <c r="H22" s="19">
        <v>7.6705338998967323E-2</v>
      </c>
      <c r="I22" s="16">
        <f t="shared" si="14"/>
        <v>7.6705338998967322E-4</v>
      </c>
      <c r="J22" s="72">
        <f t="shared" ref="J22:J32" si="17">H22/100*24*60*60</f>
        <v>66.273412895107768</v>
      </c>
      <c r="K22" s="2"/>
      <c r="L22" s="1" t="s">
        <v>41</v>
      </c>
      <c r="M22" s="1"/>
      <c r="N22" s="1" t="s">
        <v>42</v>
      </c>
      <c r="Y22" s="7">
        <v>6.3339172410660014</v>
      </c>
      <c r="Z22" s="7">
        <v>83.080662111268126</v>
      </c>
      <c r="AM22" s="93"/>
    </row>
    <row r="23" spans="1:40" ht="12.75" customHeight="1" x14ac:dyDescent="0.25">
      <c r="A23" s="1" t="str">
        <f t="shared" si="16"/>
        <v xml:space="preserve"> </v>
      </c>
      <c r="B23"/>
      <c r="C23"/>
      <c r="D23"/>
      <c r="E23"/>
      <c r="F23" s="87"/>
      <c r="G23" s="1" t="s">
        <v>18</v>
      </c>
      <c r="H23" s="19"/>
      <c r="I23" s="16">
        <f t="shared" si="14"/>
        <v>0</v>
      </c>
      <c r="J23" s="72">
        <f t="shared" si="17"/>
        <v>0</v>
      </c>
      <c r="K23" s="2"/>
      <c r="L23" s="13" t="s">
        <v>43</v>
      </c>
      <c r="M23" s="13" t="s">
        <v>81</v>
      </c>
      <c r="N23" s="3"/>
      <c r="Y23" s="7">
        <v>6.1976666359200907</v>
      </c>
      <c r="Z23" s="7">
        <v>82.819771663516292</v>
      </c>
      <c r="AM23" s="93"/>
    </row>
    <row r="24" spans="1:40" x14ac:dyDescent="0.25">
      <c r="A24" s="1" t="str">
        <f t="shared" si="16"/>
        <v xml:space="preserve"> </v>
      </c>
      <c r="B24"/>
      <c r="C24"/>
      <c r="D24"/>
      <c r="E24"/>
      <c r="F24" s="87"/>
      <c r="G24" s="1" t="s">
        <v>19</v>
      </c>
      <c r="H24" s="19"/>
      <c r="I24" s="16">
        <f t="shared" si="14"/>
        <v>0</v>
      </c>
      <c r="J24" s="72">
        <f t="shared" si="17"/>
        <v>0</v>
      </c>
      <c r="K24" s="2"/>
      <c r="L24" s="8" t="s">
        <v>46</v>
      </c>
      <c r="M24" s="1" t="s">
        <v>82</v>
      </c>
      <c r="N24" s="3"/>
      <c r="Y24" s="7">
        <v>6.0643469543552868</v>
      </c>
      <c r="Z24" s="7">
        <v>82.55573568470956</v>
      </c>
      <c r="AM24" s="93"/>
    </row>
    <row r="25" spans="1:40" x14ac:dyDescent="0.25">
      <c r="A25" s="1" t="str">
        <f t="shared" si="16"/>
        <v xml:space="preserve"> </v>
      </c>
      <c r="B25"/>
      <c r="C25"/>
      <c r="D25"/>
      <c r="E25"/>
      <c r="F25" s="88"/>
      <c r="G25" s="1" t="s">
        <v>20</v>
      </c>
      <c r="H25" s="19"/>
      <c r="I25" s="16">
        <f t="shared" si="14"/>
        <v>0</v>
      </c>
      <c r="J25" s="72">
        <f t="shared" si="17"/>
        <v>0</v>
      </c>
      <c r="K25" s="2"/>
      <c r="L25" s="9" t="s">
        <v>47</v>
      </c>
      <c r="M25" s="1" t="s">
        <v>83</v>
      </c>
      <c r="N25" s="6"/>
      <c r="Y25" s="7">
        <v>5.9338951484825273</v>
      </c>
      <c r="Z25" s="7">
        <v>82.289364281471663</v>
      </c>
      <c r="AM25" s="93"/>
    </row>
    <row r="26" spans="1:40" x14ac:dyDescent="0.25">
      <c r="A26" s="1" t="str">
        <f t="shared" si="11"/>
        <v xml:space="preserve"> </v>
      </c>
      <c r="B26"/>
      <c r="C26"/>
      <c r="D26"/>
      <c r="E26"/>
      <c r="F26" s="87"/>
      <c r="G26" s="1" t="s">
        <v>21</v>
      </c>
      <c r="H26" s="19"/>
      <c r="I26" s="16">
        <f t="shared" si="14"/>
        <v>0</v>
      </c>
      <c r="J26" s="72">
        <f t="shared" si="17"/>
        <v>0</v>
      </c>
      <c r="K26" s="2"/>
      <c r="L26" s="8" t="s">
        <v>48</v>
      </c>
      <c r="M26" s="1" t="s">
        <v>84</v>
      </c>
      <c r="N26" s="6"/>
      <c r="Y26" s="7">
        <v>5.8062495266529215</v>
      </c>
      <c r="Z26" s="7">
        <v>82.021395185943319</v>
      </c>
      <c r="AM26" s="93"/>
    </row>
    <row r="27" spans="1:40" x14ac:dyDescent="0.25">
      <c r="A27" s="1" t="str">
        <f t="shared" si="11"/>
        <v xml:space="preserve"> </v>
      </c>
      <c r="B27"/>
      <c r="C27"/>
      <c r="D27"/>
      <c r="E27"/>
      <c r="F27" s="87"/>
      <c r="G27" s="1" t="s">
        <v>22</v>
      </c>
      <c r="H27" s="19"/>
      <c r="I27" s="16">
        <f t="shared" si="14"/>
        <v>0</v>
      </c>
      <c r="J27" s="72">
        <f t="shared" si="17"/>
        <v>0</v>
      </c>
      <c r="K27" s="2"/>
      <c r="L27" s="8" t="s">
        <v>49</v>
      </c>
      <c r="M27" s="1" t="s">
        <v>85</v>
      </c>
      <c r="N27" s="6"/>
      <c r="Y27" s="7">
        <v>5.6813497242833098</v>
      </c>
      <c r="Z27" s="7">
        <v>81.752499125901593</v>
      </c>
      <c r="AM27" s="93"/>
    </row>
    <row r="28" spans="1:40" x14ac:dyDescent="0.25">
      <c r="A28" s="1" t="str">
        <f t="shared" si="11"/>
        <v xml:space="preserve"> </v>
      </c>
      <c r="B28"/>
      <c r="C28"/>
      <c r="D28"/>
      <c r="E28"/>
      <c r="F28" s="87"/>
      <c r="G28" s="1" t="s">
        <v>23</v>
      </c>
      <c r="H28" s="19"/>
      <c r="I28" s="16">
        <f t="shared" si="14"/>
        <v>0</v>
      </c>
      <c r="J28" s="72">
        <f t="shared" si="17"/>
        <v>0</v>
      </c>
      <c r="K28" s="2"/>
      <c r="L28" s="8" t="s">
        <v>50</v>
      </c>
      <c r="M28" s="1" t="s">
        <v>86</v>
      </c>
      <c r="N28" s="6"/>
      <c r="Y28" s="7">
        <v>5.5591366753093894</v>
      </c>
      <c r="Z28" s="7">
        <v>81.483284823936302</v>
      </c>
      <c r="AM28" s="93"/>
    </row>
    <row r="29" spans="1:40" x14ac:dyDescent="0.25">
      <c r="A29" s="1" t="str">
        <f t="shared" si="11"/>
        <v xml:space="preserve"> </v>
      </c>
      <c r="B29"/>
      <c r="C29"/>
      <c r="D29"/>
      <c r="E29"/>
      <c r="F29" s="87"/>
      <c r="G29" s="1" t="s">
        <v>13</v>
      </c>
      <c r="H29" s="19"/>
      <c r="I29" s="16">
        <f t="shared" si="14"/>
        <v>0</v>
      </c>
      <c r="J29" s="72">
        <f t="shared" si="17"/>
        <v>0</v>
      </c>
      <c r="K29" s="2"/>
      <c r="L29" s="8" t="s">
        <v>51</v>
      </c>
      <c r="M29" s="1" t="s">
        <v>87</v>
      </c>
      <c r="N29" s="6"/>
      <c r="Y29" s="7">
        <v>5.4395525842529269</v>
      </c>
      <c r="Z29" s="7">
        <v>81.214303650415189</v>
      </c>
      <c r="AM29" s="93"/>
    </row>
    <row r="30" spans="1:40" x14ac:dyDescent="0.25">
      <c r="A30" s="1" t="str">
        <f t="shared" si="11"/>
        <v xml:space="preserve"> </v>
      </c>
      <c r="B30"/>
      <c r="C30"/>
      <c r="D30"/>
      <c r="E30"/>
      <c r="F30" s="87"/>
      <c r="G30" s="1" t="s">
        <v>24</v>
      </c>
      <c r="H30" s="19"/>
      <c r="I30" s="16">
        <f t="shared" si="14"/>
        <v>0</v>
      </c>
      <c r="J30" s="72">
        <f t="shared" si="17"/>
        <v>0</v>
      </c>
      <c r="K30" s="2"/>
      <c r="L30" s="8" t="s">
        <v>52</v>
      </c>
      <c r="M30" s="1" t="s">
        <v>88</v>
      </c>
      <c r="N30" s="3"/>
      <c r="Y30" s="7">
        <v>5.3225408988898373</v>
      </c>
      <c r="Z30" s="7">
        <v>80.946053953354024</v>
      </c>
      <c r="AM30" s="93"/>
    </row>
    <row r="31" spans="1:40" x14ac:dyDescent="0.25">
      <c r="A31" s="1" t="str">
        <f t="shared" si="11"/>
        <v xml:space="preserve"> </v>
      </c>
      <c r="B31"/>
      <c r="C31"/>
      <c r="D31"/>
      <c r="E31"/>
      <c r="F31" s="87"/>
      <c r="G31" s="1" t="s">
        <v>25</v>
      </c>
      <c r="H31" s="19"/>
      <c r="I31" s="16">
        <f t="shared" si="14"/>
        <v>0</v>
      </c>
      <c r="J31" s="72">
        <f t="shared" si="17"/>
        <v>0</v>
      </c>
      <c r="K31" s="2"/>
      <c r="L31" s="8" t="s">
        <v>53</v>
      </c>
      <c r="M31" s="1" t="s">
        <v>89</v>
      </c>
      <c r="N31" s="3"/>
      <c r="Y31" s="7">
        <v>5.2080462835062056</v>
      </c>
      <c r="Z31" s="7">
        <v>80.678985086794967</v>
      </c>
      <c r="AM31" s="93"/>
    </row>
    <row r="32" spans="1:40" x14ac:dyDescent="0.25">
      <c r="A32" s="1" t="str">
        <f t="shared" si="11"/>
        <v xml:space="preserve"> </v>
      </c>
      <c r="B32"/>
      <c r="C32"/>
      <c r="D32"/>
      <c r="E32"/>
      <c r="F32" s="87"/>
      <c r="G32" s="1" t="s">
        <v>79</v>
      </c>
      <c r="H32" s="19"/>
      <c r="I32" s="16">
        <f t="shared" si="14"/>
        <v>0</v>
      </c>
      <c r="J32" s="72">
        <f t="shared" si="17"/>
        <v>0</v>
      </c>
      <c r="K32" s="2"/>
      <c r="L32" s="8" t="s">
        <v>54</v>
      </c>
      <c r="M32" s="1" t="s">
        <v>44</v>
      </c>
      <c r="N32" s="3"/>
      <c r="Y32" s="7">
        <v>5.0960145927296132</v>
      </c>
      <c r="Z32" s="7">
        <v>80.413501157882564</v>
      </c>
    </row>
    <row r="33" spans="1:26" x14ac:dyDescent="0.25">
      <c r="A33" s="1" t="str">
        <f t="shared" si="11"/>
        <v xml:space="preserve"> </v>
      </c>
      <c r="B33"/>
      <c r="C33"/>
      <c r="D33"/>
      <c r="E33"/>
      <c r="F33" s="87"/>
      <c r="G33" s="1" t="s">
        <v>80</v>
      </c>
      <c r="H33" s="19"/>
      <c r="I33" s="16">
        <f>H33/100</f>
        <v>0</v>
      </c>
      <c r="J33" s="72">
        <f>H33/100*24*60*60</f>
        <v>0</v>
      </c>
      <c r="L33" s="1" t="s">
        <v>55</v>
      </c>
      <c r="M33" s="1" t="s">
        <v>45</v>
      </c>
      <c r="N33" s="3"/>
      <c r="Y33" s="7">
        <v>4.9863928459233753</v>
      </c>
      <c r="Z33" s="7">
        <v>80.149964511503583</v>
      </c>
    </row>
    <row r="34" spans="1:26" x14ac:dyDescent="0.25">
      <c r="A34" s="1" t="str">
        <f t="shared" si="11"/>
        <v xml:space="preserve"> </v>
      </c>
      <c r="B34"/>
      <c r="C34"/>
      <c r="D34"/>
      <c r="E34"/>
      <c r="F34" s="87" t="s">
        <v>105</v>
      </c>
      <c r="G34" s="1" t="s">
        <v>139</v>
      </c>
      <c r="H34" s="19"/>
      <c r="I34" s="16">
        <f>H34/100</f>
        <v>0</v>
      </c>
      <c r="J34" s="72">
        <f>H34/100*24*60*60</f>
        <v>0</v>
      </c>
      <c r="Y34" s="7">
        <v>4.8791292021315975</v>
      </c>
      <c r="Z34" s="7">
        <v>79.888698970119506</v>
      </c>
    </row>
    <row r="35" spans="1:26" x14ac:dyDescent="0.25">
      <c r="A35" s="1" t="str">
        <f t="shared" si="11"/>
        <v xml:space="preserve"> </v>
      </c>
      <c r="B35"/>
      <c r="C35"/>
      <c r="D35"/>
      <c r="E35"/>
      <c r="G35" s="90" t="s">
        <v>102</v>
      </c>
      <c r="H35" s="80" t="e">
        <f t="shared" ref="H35:J36" si="18">AD19</f>
        <v>#NUM!</v>
      </c>
      <c r="I35" s="15" t="e">
        <f t="shared" si="18"/>
        <v>#NUM!</v>
      </c>
      <c r="J35" s="91" t="e">
        <f t="shared" si="18"/>
        <v>#NUM!</v>
      </c>
      <c r="K35" s="85"/>
      <c r="Y35" s="7">
        <v>4.7741729355631959</v>
      </c>
      <c r="Z35" s="7">
        <v>79.629992845263345</v>
      </c>
    </row>
    <row r="36" spans="1:26" x14ac:dyDescent="0.25">
      <c r="A36" s="1" t="str">
        <f t="shared" si="11"/>
        <v xml:space="preserve"> </v>
      </c>
      <c r="B36"/>
      <c r="C36"/>
      <c r="D36"/>
      <c r="E36"/>
      <c r="G36" s="86" t="s">
        <v>104</v>
      </c>
      <c r="H36" s="80">
        <f t="shared" si="18"/>
        <v>0</v>
      </c>
      <c r="I36" s="80">
        <f t="shared" si="18"/>
        <v>0</v>
      </c>
      <c r="J36" s="91">
        <f t="shared" si="18"/>
        <v>0</v>
      </c>
      <c r="Y36" s="7">
        <v>4.6714744116032838</v>
      </c>
      <c r="Z36" s="7">
        <v>79.364273623253922</v>
      </c>
    </row>
    <row r="37" spans="1:26" x14ac:dyDescent="0.25">
      <c r="A37" s="1" t="str">
        <f t="shared" si="11"/>
        <v xml:space="preserve"> </v>
      </c>
      <c r="B37"/>
      <c r="C37"/>
      <c r="D37"/>
      <c r="E37"/>
      <c r="Y37" s="7">
        <v>4.5709850633405864</v>
      </c>
      <c r="Z37" s="7">
        <v>79.070798799764958</v>
      </c>
    </row>
    <row r="38" spans="1:26" x14ac:dyDescent="0.25">
      <c r="A38" s="1" t="str">
        <f t="shared" si="11"/>
        <v xml:space="preserve"> </v>
      </c>
      <c r="B38"/>
      <c r="C38"/>
      <c r="D38"/>
      <c r="E38"/>
      <c r="Y38" s="7">
        <v>4.472657368599779</v>
      </c>
      <c r="Z38" s="7">
        <v>78.752008451550736</v>
      </c>
    </row>
    <row r="39" spans="1:26" x14ac:dyDescent="0.25">
      <c r="A39" s="1" t="str">
        <f t="shared" si="11"/>
        <v xml:space="preserve"> </v>
      </c>
      <c r="B39"/>
      <c r="C39"/>
      <c r="D39"/>
      <c r="E39"/>
      <c r="I39" s="103"/>
      <c r="Y39" s="7">
        <v>4.3764448274678909</v>
      </c>
      <c r="Z39" s="7">
        <v>78.411012929971179</v>
      </c>
    </row>
    <row r="40" spans="1:26" x14ac:dyDescent="0.25">
      <c r="A40" s="1" t="str">
        <f t="shared" si="11"/>
        <v xml:space="preserve"> </v>
      </c>
      <c r="B40"/>
      <c r="C40"/>
      <c r="D40"/>
      <c r="E40"/>
      <c r="Y40" s="7">
        <v>4.2823019403041434</v>
      </c>
      <c r="Z40" s="7">
        <v>78.050669450153634</v>
      </c>
    </row>
    <row r="41" spans="1:26" x14ac:dyDescent="0.25">
      <c r="A41" s="1" t="str">
        <f t="shared" si="11"/>
        <v xml:space="preserve"> </v>
      </c>
      <c r="B41"/>
      <c r="C41"/>
      <c r="D41"/>
      <c r="E41"/>
      <c r="Y41" s="7">
        <v>4.1901841862228233</v>
      </c>
      <c r="Z41" s="7">
        <v>77.673600326965797</v>
      </c>
    </row>
    <row r="42" spans="1:26" x14ac:dyDescent="0.25">
      <c r="A42" s="1" t="str">
        <f t="shared" si="11"/>
        <v xml:space="preserve"> </v>
      </c>
      <c r="B42" s="12"/>
      <c r="C42" s="12"/>
      <c r="D42" s="12"/>
      <c r="E42" s="12"/>
      <c r="Y42" s="7">
        <v>4.1000480020390206</v>
      </c>
      <c r="Z42" s="7">
        <v>77.282209967098495</v>
      </c>
    </row>
    <row r="43" spans="1:26" x14ac:dyDescent="0.25">
      <c r="A43" s="1" t="str">
        <f t="shared" si="11"/>
        <v xml:space="preserve"> </v>
      </c>
      <c r="B43" s="12"/>
      <c r="C43" s="12"/>
      <c r="D43" s="12"/>
      <c r="E43" s="12"/>
      <c r="Y43" s="7">
        <v>4.0118507616672661</v>
      </c>
      <c r="Z43" s="7">
        <v>76.878700699665089</v>
      </c>
    </row>
    <row r="44" spans="1:26" x14ac:dyDescent="0.25">
      <c r="A44" s="1" t="str">
        <f t="shared" si="11"/>
        <v xml:space="preserve"> </v>
      </c>
      <c r="B44" s="12"/>
      <c r="C44" s="12"/>
      <c r="D44" s="12"/>
      <c r="E44" s="12"/>
      <c r="Y44" s="7">
        <v>3.9255507559633305</v>
      </c>
      <c r="Z44" s="7">
        <v>76.465087522356455</v>
      </c>
    </row>
    <row r="45" spans="1:26" x14ac:dyDescent="0.25">
      <c r="A45" s="1" t="str">
        <f t="shared" si="11"/>
        <v xml:space="preserve"> </v>
      </c>
      <c r="B45" s="12"/>
      <c r="C45" s="12"/>
      <c r="D45" s="12"/>
      <c r="E45" s="12"/>
      <c r="Y45" s="7">
        <v>3.8411071729996582</v>
      </c>
      <c r="Z45" s="7">
        <v>76.043211835170851</v>
      </c>
    </row>
    <row r="46" spans="1:26" x14ac:dyDescent="0.25">
      <c r="A46" s="1" t="str">
        <f t="shared" si="11"/>
        <v xml:space="preserve"> </v>
      </c>
      <c r="B46" s="12"/>
      <c r="C46" s="12"/>
      <c r="D46" s="12"/>
      <c r="E46" s="12"/>
      <c r="Y46" s="7">
        <v>3.7584800787650918</v>
      </c>
      <c r="Z46" s="7">
        <v>75.61475422903996</v>
      </c>
    </row>
    <row r="47" spans="1:26" x14ac:dyDescent="0.25">
      <c r="A47" s="1" t="str">
        <f t="shared" si="11"/>
        <v xml:space="preserve"> </v>
      </c>
      <c r="B47" s="12"/>
      <c r="C47" s="12"/>
      <c r="D47" s="12"/>
      <c r="E47" s="12"/>
      <c r="Y47" s="7">
        <v>3.67763039827978</v>
      </c>
      <c r="Z47" s="7">
        <v>75.18124639227905</v>
      </c>
    </row>
    <row r="48" spans="1:26" x14ac:dyDescent="0.25">
      <c r="A48" s="1" t="str">
        <f t="shared" si="11"/>
        <v xml:space="preserve"> </v>
      </c>
      <c r="B48" s="12"/>
      <c r="C48" s="12"/>
      <c r="D48" s="12"/>
      <c r="E48" s="12"/>
      <c r="Y48" s="7">
        <v>3.598519897116319</v>
      </c>
      <c r="Z48" s="7">
        <v>74.744082193678182</v>
      </c>
    </row>
    <row r="49" spans="1:26" x14ac:dyDescent="0.25">
      <c r="A49" s="1" t="str">
        <f t="shared" si="11"/>
        <v xml:space="preserve"> </v>
      </c>
      <c r="B49" s="12"/>
      <c r="C49" s="12"/>
      <c r="D49" s="12"/>
      <c r="E49" s="12"/>
      <c r="Y49" s="7">
        <v>3.521111163318404</v>
      </c>
      <c r="Z49" s="7">
        <v>74.304527997206165</v>
      </c>
    </row>
    <row r="50" spans="1:26" x14ac:dyDescent="0.25">
      <c r="A50" s="1" t="str">
        <f t="shared" si="11"/>
        <v xml:space="preserve"> </v>
      </c>
      <c r="B50" s="12"/>
      <c r="C50" s="12"/>
      <c r="D50" s="12"/>
      <c r="E50" s="12"/>
      <c r="Y50" s="7">
        <v>3.4453675897084319</v>
      </c>
      <c r="Z50" s="7">
        <v>73.863732259702516</v>
      </c>
    </row>
    <row r="51" spans="1:26" x14ac:dyDescent="0.25">
      <c r="A51" s="1" t="str">
        <f t="shared" si="11"/>
        <v xml:space="preserve"> </v>
      </c>
      <c r="B51" s="12"/>
      <c r="C51" s="12"/>
      <c r="D51" s="12"/>
      <c r="E51" s="12"/>
      <c r="Y51" s="7">
        <v>3.3712533565756861</v>
      </c>
      <c r="Z51" s="7">
        <v>73.422734459567636</v>
      </c>
    </row>
    <row r="52" spans="1:26" x14ac:dyDescent="0.25">
      <c r="A52" s="1" t="str">
        <f t="shared" si="11"/>
        <v xml:space="preserve"> </v>
      </c>
      <c r="B52" s="12"/>
      <c r="C52" s="12"/>
      <c r="D52" s="12"/>
      <c r="E52" s="12"/>
      <c r="Y52" s="7">
        <v>3.2987334147369265</v>
      </c>
      <c r="Z52" s="7">
        <v>72.982473401315531</v>
      </c>
    </row>
    <row r="53" spans="1:26" x14ac:dyDescent="0.25">
      <c r="A53" s="1" t="str">
        <f t="shared" si="11"/>
        <v xml:space="preserve"> </v>
      </c>
      <c r="B53" s="12"/>
      <c r="C53" s="12"/>
      <c r="D53" s="12"/>
      <c r="E53" s="12"/>
      <c r="Y53" s="7">
        <v>3.227773468961364</v>
      </c>
      <c r="Z53" s="7">
        <v>72.543794937908942</v>
      </c>
    </row>
    <row r="54" spans="1:26" x14ac:dyDescent="0.25">
      <c r="A54" s="1" t="str">
        <f t="shared" si="11"/>
        <v xml:space="preserve"> </v>
      </c>
      <c r="B54" s="12"/>
      <c r="C54" s="12"/>
      <c r="D54" s="12"/>
      <c r="E54" s="12"/>
      <c r="Y54" s="7">
        <v>3.1583399617521848</v>
      </c>
      <c r="Z54" s="7">
        <v>72.10745915004523</v>
      </c>
    </row>
    <row r="55" spans="1:26" x14ac:dyDescent="0.25">
      <c r="A55" s="1" t="str">
        <f t="shared" si="11"/>
        <v xml:space="preserve"> </v>
      </c>
      <c r="B55" s="12"/>
      <c r="C55" s="12"/>
      <c r="D55" s="12"/>
      <c r="E55" s="12"/>
      <c r="Y55" s="7">
        <v>3.0904000574769555</v>
      </c>
      <c r="Z55" s="7">
        <v>71.674147018986105</v>
      </c>
    </row>
    <row r="56" spans="1:26" x14ac:dyDescent="0.25">
      <c r="A56" s="1" t="str">
        <f t="shared" si="11"/>
        <v xml:space="preserve"> </v>
      </c>
      <c r="B56" s="12"/>
      <c r="C56" s="12"/>
      <c r="D56" s="12"/>
      <c r="E56" s="12"/>
      <c r="Y56" s="7">
        <v>3.0239216268394045</v>
      </c>
      <c r="Z56" s="7">
        <v>71.24446662711712</v>
      </c>
    </row>
    <row r="57" spans="1:26" x14ac:dyDescent="0.25">
      <c r="A57" s="1" t="str">
        <f t="shared" si="11"/>
        <v xml:space="preserve"> </v>
      </c>
      <c r="B57" s="12"/>
      <c r="C57" s="12"/>
      <c r="D57" s="12"/>
      <c r="E57" s="12"/>
      <c r="Y57" s="7">
        <v>2.9588732316852333</v>
      </c>
      <c r="Z57" s="7">
        <v>70.818958918171347</v>
      </c>
    </row>
    <row r="58" spans="1:26" x14ac:dyDescent="0.25">
      <c r="A58" s="1" t="str">
        <f t="shared" si="11"/>
        <v xml:space="preserve"> </v>
      </c>
      <c r="B58" s="12"/>
      <c r="C58" s="12"/>
      <c r="D58" s="12"/>
      <c r="E58" s="12"/>
      <c r="Y58" s="7">
        <v>2.8952241101347758</v>
      </c>
      <c r="Z58" s="7">
        <v>70.398103046946161</v>
      </c>
    </row>
    <row r="59" spans="1:26" x14ac:dyDescent="0.25">
      <c r="A59" s="1" t="str">
        <f t="shared" si="11"/>
        <v xml:space="preserve"> </v>
      </c>
      <c r="B59" s="12"/>
      <c r="C59" s="12"/>
      <c r="D59" s="12"/>
      <c r="E59" s="12"/>
      <c r="Y59" s="7">
        <v>2.8329441620354689</v>
      </c>
      <c r="Z59" s="7">
        <v>69.982321346373752</v>
      </c>
    </row>
    <row r="60" spans="1:26" x14ac:dyDescent="0.25">
      <c r="A60" s="1" t="str">
        <f t="shared" si="11"/>
        <v xml:space="preserve"> </v>
      </c>
      <c r="B60" s="12"/>
      <c r="C60" s="12"/>
      <c r="D60" s="12"/>
      <c r="E60" s="12"/>
      <c r="Y60" s="7">
        <v>2.7720039347272656</v>
      </c>
      <c r="Z60" s="7">
        <v>69.571983937964603</v>
      </c>
    </row>
    <row r="61" spans="1:26" x14ac:dyDescent="0.25">
      <c r="A61" s="1" t="str">
        <f t="shared" si="11"/>
        <v xml:space="preserve"> </v>
      </c>
      <c r="B61" s="12"/>
      <c r="C61" s="12"/>
      <c r="D61" s="12"/>
      <c r="E61" s="12"/>
      <c r="Y61" s="7">
        <v>2.7123746091142471</v>
      </c>
      <c r="Z61" s="7">
        <v>69.16741300992328</v>
      </c>
    </row>
    <row r="62" spans="1:26" x14ac:dyDescent="0.25">
      <c r="A62" s="1" t="str">
        <f t="shared" si="11"/>
        <v xml:space="preserve"> </v>
      </c>
      <c r="B62" s="12"/>
      <c r="C62" s="12"/>
      <c r="D62" s="12"/>
      <c r="E62" s="12"/>
      <c r="Y62" s="7">
        <v>2.6540279860358531</v>
      </c>
      <c r="Z62" s="7">
        <v>68.768886785625384</v>
      </c>
    </row>
    <row r="63" spans="1:26" x14ac:dyDescent="0.25">
      <c r="A63" s="1" t="str">
        <f t="shared" si="11"/>
        <v xml:space="preserve"> </v>
      </c>
      <c r="B63" s="12"/>
      <c r="C63" s="12"/>
      <c r="D63" s="12"/>
      <c r="E63" s="12"/>
      <c r="Y63" s="7">
        <v>2.5969364729312856</v>
      </c>
      <c r="Z63" s="7">
        <v>68.376643203641507</v>
      </c>
    </row>
    <row r="64" spans="1:26" x14ac:dyDescent="0.25">
      <c r="A64" s="1" t="str">
        <f t="shared" si="11"/>
        <v xml:space="preserve"> </v>
      </c>
      <c r="B64" s="12"/>
      <c r="C64" s="12"/>
      <c r="D64" s="12"/>
      <c r="E64" s="12"/>
      <c r="Y64" s="7">
        <v>2.5410730707907763</v>
      </c>
      <c r="Z64" s="7">
        <v>67.990883329086813</v>
      </c>
    </row>
    <row r="65" spans="1:26" x14ac:dyDescent="0.25">
      <c r="A65" s="1" t="str">
        <f t="shared" si="11"/>
        <v xml:space="preserve"> </v>
      </c>
      <c r="B65" s="12"/>
      <c r="C65" s="12"/>
      <c r="D65" s="12"/>
      <c r="E65" s="12"/>
      <c r="Y65" s="7">
        <v>2.4864113613875523</v>
      </c>
      <c r="Z65" s="7">
        <v>67.611774514760867</v>
      </c>
    </row>
    <row r="66" spans="1:26" x14ac:dyDescent="0.25">
      <c r="A66" s="1" t="str">
        <f t="shared" si="11"/>
        <v xml:space="preserve"> </v>
      </c>
      <c r="B66" s="12"/>
      <c r="C66" s="12"/>
      <c r="D66" s="12"/>
      <c r="E66" s="12"/>
      <c r="Y66" s="7">
        <v>2.4329254947844539</v>
      </c>
      <c r="Z66" s="7">
        <v>67.239453329313548</v>
      </c>
    </row>
    <row r="67" spans="1:26" x14ac:dyDescent="0.25">
      <c r="A67" s="1" t="str">
        <f t="shared" si="11"/>
        <v xml:space="preserve"> </v>
      </c>
      <c r="B67" s="12"/>
      <c r="C67" s="12"/>
      <c r="D67" s="12"/>
      <c r="E67" s="12"/>
      <c r="Y67" s="7">
        <v>2.3805901771093043</v>
      </c>
      <c r="Z67" s="7">
        <v>66.874028268523332</v>
      </c>
    </row>
    <row r="68" spans="1:26" x14ac:dyDescent="0.25">
      <c r="A68" s="1" t="str">
        <f t="shared" si="11"/>
        <v xml:space="preserve"> </v>
      </c>
      <c r="B68" s="12"/>
      <c r="C68" s="12"/>
      <c r="D68" s="12"/>
      <c r="E68" s="12"/>
      <c r="Y68" s="7">
        <v>2.3293806585932457</v>
      </c>
      <c r="Z68" s="7">
        <v>66.506980415166339</v>
      </c>
    </row>
    <row r="69" spans="1:26" x14ac:dyDescent="0.25">
      <c r="A69" s="1" t="str">
        <f t="shared" si="11"/>
        <v xml:space="preserve"> </v>
      </c>
      <c r="B69" s="12"/>
      <c r="C69" s="12"/>
      <c r="D69" s="12"/>
      <c r="E69" s="12"/>
      <c r="Y69" s="7">
        <v>2.2792727218663846</v>
      </c>
      <c r="Z69" s="7">
        <v>66.105228527935722</v>
      </c>
    </row>
    <row r="70" spans="1:26" x14ac:dyDescent="0.25">
      <c r="A70" s="1" t="str">
        <f t="shared" si="11"/>
        <v xml:space="preserve"> </v>
      </c>
      <c r="B70" s="12"/>
      <c r="C70" s="12"/>
      <c r="D70" s="12"/>
      <c r="E70" s="12"/>
      <c r="Y70" s="7">
        <v>2.2302426705052154</v>
      </c>
      <c r="Z70" s="7">
        <v>65.669688382773074</v>
      </c>
    </row>
    <row r="71" spans="1:26" x14ac:dyDescent="0.25">
      <c r="A71" s="1" t="str">
        <f t="shared" si="11"/>
        <v xml:space="preserve"> </v>
      </c>
      <c r="B71" s="12"/>
      <c r="C71" s="12"/>
      <c r="D71" s="12"/>
      <c r="E71" s="12"/>
      <c r="Y71" s="7">
        <v>2.1822673178264007</v>
      </c>
      <c r="Z71" s="7">
        <v>65.204815922044332</v>
      </c>
    </row>
    <row r="72" spans="1:26" x14ac:dyDescent="0.25">
      <c r="A72" s="1" t="str">
        <f t="shared" ref="A72:A108" si="19">IF(ISBLANK(B72)," ",3.3193*LOG(B72))</f>
        <v xml:space="preserve"> </v>
      </c>
      <c r="B72" s="12"/>
      <c r="C72" s="12"/>
      <c r="D72" s="12"/>
      <c r="E72" s="12"/>
      <c r="Y72" s="7">
        <v>2.1353239759216129</v>
      </c>
      <c r="Z72" s="7">
        <v>64.714691058798522</v>
      </c>
    </row>
    <row r="73" spans="1:26" x14ac:dyDescent="0.25">
      <c r="A73" s="1" t="str">
        <f t="shared" si="19"/>
        <v xml:space="preserve"> </v>
      </c>
      <c r="B73" s="12"/>
      <c r="C73" s="12"/>
      <c r="D73" s="12"/>
      <c r="E73" s="12"/>
      <c r="Y73" s="7">
        <v>2.0893904449282514</v>
      </c>
      <c r="Z73" s="7">
        <v>64.203045361137853</v>
      </c>
    </row>
    <row r="74" spans="1:26" x14ac:dyDescent="0.25">
      <c r="A74" s="1" t="str">
        <f t="shared" si="19"/>
        <v xml:space="preserve"> </v>
      </c>
      <c r="B74" s="12"/>
      <c r="C74" s="12"/>
      <c r="D74" s="12"/>
      <c r="E74" s="12"/>
      <c r="Y74" s="7">
        <v>2.0444450025309577</v>
      </c>
      <c r="Z74" s="7">
        <v>63.673287822598731</v>
      </c>
    </row>
    <row r="75" spans="1:26" x14ac:dyDescent="0.25">
      <c r="A75" s="1" t="str">
        <f t="shared" si="19"/>
        <v xml:space="preserve"> </v>
      </c>
      <c r="B75" s="12"/>
      <c r="C75" s="12"/>
      <c r="D75" s="12"/>
      <c r="E75" s="12"/>
      <c r="Y75" s="7">
        <v>2.0004663936889679</v>
      </c>
      <c r="Z75" s="7">
        <v>63.12852884642767</v>
      </c>
    </row>
    <row r="76" spans="1:26" x14ac:dyDescent="0.25">
      <c r="A76" s="1" t="str">
        <f t="shared" si="19"/>
        <v xml:space="preserve"> </v>
      </c>
      <c r="B76" s="12"/>
      <c r="C76" s="12"/>
      <c r="D76" s="12"/>
      <c r="E76" s="12"/>
      <c r="Y76" s="7">
        <v>1.9574338205844437</v>
      </c>
      <c r="Z76" s="7">
        <v>62.571602563261592</v>
      </c>
    </row>
    <row r="77" spans="1:26" x14ac:dyDescent="0.25">
      <c r="A77" s="1" t="str">
        <f t="shared" si="19"/>
        <v xml:space="preserve"> </v>
      </c>
      <c r="B77" s="12"/>
      <c r="C77" s="12"/>
      <c r="D77" s="12"/>
      <c r="E77" s="12"/>
      <c r="Y77" s="7">
        <v>1.9153269327870248</v>
      </c>
      <c r="Z77" s="7">
        <v>62.005087593890273</v>
      </c>
    </row>
    <row r="78" spans="1:26" x14ac:dyDescent="0.25">
      <c r="A78" s="1" t="str">
        <f t="shared" si="19"/>
        <v xml:space="preserve"> </v>
      </c>
      <c r="B78" s="12"/>
      <c r="C78" s="12"/>
      <c r="D78" s="12"/>
      <c r="E78" s="12"/>
      <c r="Y78" s="7">
        <v>1.8741258176299578</v>
      </c>
      <c r="Z78" s="7">
        <v>61.431326361452946</v>
      </c>
    </row>
    <row r="79" spans="1:26" x14ac:dyDescent="0.25">
      <c r="A79" s="1" t="str">
        <f t="shared" si="19"/>
        <v xml:space="preserve"> </v>
      </c>
      <c r="B79" s="12"/>
      <c r="C79" s="12"/>
      <c r="D79" s="12"/>
      <c r="E79" s="12"/>
      <c r="Y79" s="7">
        <v>1.8338109907932434</v>
      </c>
      <c r="Z79" s="7">
        <v>60.852443050569477</v>
      </c>
    </row>
    <row r="80" spans="1:26" x14ac:dyDescent="0.25">
      <c r="A80" s="1" t="str">
        <f t="shared" si="19"/>
        <v xml:space="preserve"> </v>
      </c>
      <c r="B80" s="12"/>
      <c r="C80" s="12"/>
      <c r="D80" s="12"/>
      <c r="E80" s="12"/>
      <c r="Y80" s="7">
        <v>1.7943633870893545</v>
      </c>
      <c r="Z80" s="7">
        <v>60.270360304499647</v>
      </c>
    </row>
    <row r="81" spans="1:26" x14ac:dyDescent="0.25">
      <c r="A81" s="1" t="str">
        <f t="shared" si="19"/>
        <v xml:space="preserve"> </v>
      </c>
      <c r="B81" s="12"/>
      <c r="C81" s="12"/>
      <c r="D81" s="12"/>
      <c r="E81" s="12"/>
      <c r="Y81" s="7">
        <v>1.7557643514471641</v>
      </c>
      <c r="Z81" s="7">
        <v>59.686814745431064</v>
      </c>
    </row>
    <row r="82" spans="1:26" x14ac:dyDescent="0.25">
      <c r="A82" s="1" t="str">
        <f t="shared" si="19"/>
        <v xml:space="preserve"> </v>
      </c>
      <c r="B82" s="12"/>
      <c r="C82" s="12"/>
      <c r="D82" s="12"/>
      <c r="E82" s="12"/>
      <c r="Y82" s="7">
        <v>1.7179956300898211</v>
      </c>
      <c r="Z82" s="7">
        <v>59.103371397393197</v>
      </c>
    </row>
    <row r="83" spans="1:26" x14ac:dyDescent="0.25">
      <c r="A83" s="1" t="str">
        <f t="shared" si="19"/>
        <v xml:space="preserve"> </v>
      </c>
      <c r="B83" s="12"/>
      <c r="C83" s="12"/>
      <c r="D83" s="12"/>
      <c r="E83" s="12"/>
      <c r="Y83" s="7">
        <v>1.6810393619023996</v>
      </c>
      <c r="Z83" s="7">
        <v>58.521437086054632</v>
      </c>
    </row>
    <row r="84" spans="1:26" x14ac:dyDescent="0.25">
      <c r="A84" s="1" t="str">
        <f t="shared" si="19"/>
        <v xml:space="preserve"> </v>
      </c>
      <c r="B84" s="12"/>
      <c r="C84" s="12"/>
      <c r="D84" s="12"/>
      <c r="E84" s="12"/>
      <c r="Y84" s="7">
        <v>1.644878069985243</v>
      </c>
      <c r="Z84" s="7">
        <v>57.942272884761216</v>
      </c>
    </row>
    <row r="85" spans="1:26" x14ac:dyDescent="0.25">
      <c r="A85" s="1" t="str">
        <f t="shared" si="19"/>
        <v xml:space="preserve"> </v>
      </c>
      <c r="B85" s="12"/>
      <c r="C85" s="12"/>
      <c r="D85" s="12"/>
      <c r="E85" s="12"/>
      <c r="Y85" s="7">
        <v>1.609494653389006</v>
      </c>
      <c r="Z85" s="7">
        <v>57.367005671591038</v>
      </c>
    </row>
    <row r="86" spans="1:26" x14ac:dyDescent="0.25">
      <c r="A86" s="1" t="str">
        <f t="shared" si="19"/>
        <v xml:space="preserve"> </v>
      </c>
      <c r="B86" s="12"/>
      <c r="C86" s="12"/>
      <c r="D86" s="12"/>
      <c r="E86" s="12"/>
      <c r="Y86" s="7">
        <v>1.5748723790274843</v>
      </c>
      <c r="Z86" s="7">
        <v>56.796638857918794</v>
      </c>
    </row>
    <row r="87" spans="1:26" x14ac:dyDescent="0.25">
      <c r="A87" s="1" t="str">
        <f t="shared" si="19"/>
        <v xml:space="preserve"> </v>
      </c>
      <c r="B87" s="12"/>
      <c r="C87" s="12"/>
      <c r="D87" s="12"/>
      <c r="E87" s="12"/>
      <c r="Y87" s="7">
        <v>1.5409948737644126</v>
      </c>
      <c r="Z87" s="7">
        <v>56.232062344977606</v>
      </c>
    </row>
    <row r="88" spans="1:26" x14ac:dyDescent="0.25">
      <c r="A88" s="1" t="str">
        <f t="shared" si="19"/>
        <v xml:space="preserve"> </v>
      </c>
      <c r="B88" s="12"/>
      <c r="C88" s="12"/>
      <c r="D88" s="12"/>
      <c r="E88" s="12"/>
      <c r="Y88" s="7">
        <v>1.5078461166704833</v>
      </c>
      <c r="Z88" s="7">
        <v>55.674061761161738</v>
      </c>
    </row>
    <row r="89" spans="1:26" x14ac:dyDescent="0.25">
      <c r="A89" s="1" t="str">
        <f t="shared" si="19"/>
        <v xml:space="preserve"> </v>
      </c>
      <c r="B89" s="12"/>
      <c r="C89" s="12"/>
      <c r="D89" s="12"/>
      <c r="E89" s="12"/>
      <c r="Y89" s="7">
        <v>1.4754104314469283</v>
      </c>
      <c r="Z89" s="7">
        <v>55.123327029314133</v>
      </c>
    </row>
    <row r="90" spans="1:26" x14ac:dyDescent="0.25">
      <c r="A90" s="1" t="str">
        <f t="shared" si="19"/>
        <v xml:space="preserve"> </v>
      </c>
      <c r="B90" s="12"/>
      <c r="C90" s="12"/>
      <c r="D90" s="12"/>
      <c r="E90" s="12"/>
      <c r="Y90" s="7">
        <v>1.4436724790120776</v>
      </c>
      <c r="Z90" s="7">
        <v>54.580460309970334</v>
      </c>
    </row>
    <row r="91" spans="1:26" x14ac:dyDescent="0.25">
      <c r="A91" s="1" t="str">
        <f t="shared" si="19"/>
        <v xml:space="preserve"> </v>
      </c>
      <c r="B91" s="12"/>
      <c r="C91" s="12"/>
      <c r="D91" s="12"/>
      <c r="E91" s="12"/>
      <c r="Y91" s="7">
        <v>1.4126172502473919</v>
      </c>
      <c r="Z91" s="7">
        <v>54.045983363472502</v>
      </c>
    </row>
    <row r="92" spans="1:26" x14ac:dyDescent="0.25">
      <c r="A92" s="1" t="str">
        <f t="shared" si="19"/>
        <v xml:space="preserve"> </v>
      </c>
      <c r="B92" s="12"/>
      <c r="C92" s="12"/>
      <c r="D92" s="12"/>
      <c r="E92" s="12"/>
      <c r="Y92" s="7">
        <v>1.3822300588995355</v>
      </c>
      <c r="Z92" s="7">
        <v>53.520344371008164</v>
      </c>
    </row>
    <row r="93" spans="1:26" x14ac:dyDescent="0.25">
      <c r="A93" s="1" t="str">
        <f t="shared" si="19"/>
        <v xml:space="preserve"> </v>
      </c>
      <c r="B93" s="12"/>
      <c r="C93" s="12"/>
      <c r="D93" s="12"/>
      <c r="E93" s="12"/>
      <c r="Y93" s="7">
        <v>1.3524965346351367</v>
      </c>
      <c r="Z93" s="7">
        <v>53.003924251956853</v>
      </c>
    </row>
    <row r="94" spans="1:26" x14ac:dyDescent="0.25">
      <c r="A94" s="1" t="str">
        <f t="shared" si="19"/>
        <v xml:space="preserve"> </v>
      </c>
      <c r="B94" s="12"/>
      <c r="C94" s="12"/>
      <c r="D94" s="12"/>
      <c r="E94" s="12"/>
      <c r="Y94" s="7">
        <v>1.3234026162449479</v>
      </c>
      <c r="Z94" s="7">
        <v>52.497042512430745</v>
      </c>
    </row>
    <row r="95" spans="1:26" x14ac:dyDescent="0.25">
      <c r="A95" s="1" t="str">
        <f t="shared" si="19"/>
        <v xml:space="preserve"> </v>
      </c>
      <c r="B95" s="12"/>
      <c r="C95" s="12"/>
      <c r="D95" s="12"/>
      <c r="E95" s="12"/>
      <c r="Y95" s="7">
        <v>1.2949345449941925</v>
      </c>
      <c r="Z95" s="7">
        <v>51.999962657561717</v>
      </c>
    </row>
    <row r="96" spans="1:26" x14ac:dyDescent="0.25">
      <c r="A96" s="1" t="str">
        <f t="shared" si="19"/>
        <v xml:space="preserve"> </v>
      </c>
      <c r="B96" s="12"/>
      <c r="C96" s="12"/>
      <c r="D96" s="12"/>
      <c r="E96" s="12"/>
      <c r="Y96" s="7">
        <v>1.2670788581159551</v>
      </c>
      <c r="Z96" s="7">
        <v>51.512897197906824</v>
      </c>
    </row>
    <row r="97" spans="1:26" x14ac:dyDescent="0.25">
      <c r="A97" s="1" t="str">
        <f t="shared" si="19"/>
        <v xml:space="preserve"> </v>
      </c>
      <c r="B97" s="12"/>
      <c r="C97" s="12"/>
      <c r="D97" s="12"/>
      <c r="E97" s="12"/>
      <c r="Y97" s="7">
        <v>1.2398223824445374</v>
      </c>
      <c r="Z97" s="7">
        <v>51.036012278306451</v>
      </c>
    </row>
    <row r="98" spans="1:26" x14ac:dyDescent="0.25">
      <c r="A98" s="1" t="str">
        <f t="shared" si="19"/>
        <v xml:space="preserve"> </v>
      </c>
      <c r="B98" s="12"/>
      <c r="C98" s="12"/>
      <c r="D98" s="12"/>
      <c r="E98" s="12"/>
      <c r="Y98" s="7">
        <v>1.2131522281857674</v>
      </c>
      <c r="Z98" s="7">
        <v>50.569431955625625</v>
      </c>
    </row>
    <row r="99" spans="1:26" x14ac:dyDescent="0.25">
      <c r="A99" s="1" t="str">
        <f t="shared" si="19"/>
        <v xml:space="preserve"> </v>
      </c>
      <c r="B99" s="12"/>
      <c r="C99" s="12"/>
      <c r="D99" s="12"/>
      <c r="E99" s="12"/>
      <c r="Y99" s="7">
        <v>1.1870557828213184</v>
      </c>
      <c r="Z99" s="7">
        <v>50.113242150030239</v>
      </c>
    </row>
    <row r="100" spans="1:26" x14ac:dyDescent="0.25">
      <c r="A100" s="1" t="str">
        <f t="shared" si="19"/>
        <v xml:space="preserve"> </v>
      </c>
      <c r="B100" s="12"/>
      <c r="C100" s="12"/>
      <c r="D100" s="12"/>
      <c r="E100" s="12"/>
      <c r="Y100" s="7">
        <v>1.161520705144153</v>
      </c>
      <c r="Z100" s="7">
        <v>49.662652220704807</v>
      </c>
    </row>
    <row r="101" spans="1:26" x14ac:dyDescent="0.25">
      <c r="A101" s="1" t="str">
        <f t="shared" si="19"/>
        <v xml:space="preserve"> </v>
      </c>
      <c r="B101" s="12"/>
      <c r="C101" s="12"/>
      <c r="D101" s="12"/>
      <c r="E101" s="12"/>
      <c r="Y101" s="7">
        <v>1.1365349194222731</v>
      </c>
      <c r="Z101" s="7">
        <v>49.204153559602084</v>
      </c>
    </row>
    <row r="102" spans="1:26" x14ac:dyDescent="0.25">
      <c r="A102" s="1" t="str">
        <f t="shared" si="19"/>
        <v xml:space="preserve"> </v>
      </c>
      <c r="B102" s="12"/>
      <c r="C102" s="12"/>
      <c r="D102" s="12"/>
      <c r="E102" s="12"/>
      <c r="Y102" s="7">
        <v>1.1120866096880144</v>
      </c>
      <c r="Z102" s="7">
        <v>48.735858472831652</v>
      </c>
    </row>
    <row r="103" spans="1:26" x14ac:dyDescent="0.25">
      <c r="A103" s="1" t="str">
        <f t="shared" si="19"/>
        <v xml:space="preserve"> </v>
      </c>
      <c r="B103" s="12"/>
      <c r="C103" s="12"/>
      <c r="D103" s="12"/>
      <c r="E103" s="12"/>
      <c r="Y103" s="7">
        <v>1.0881642141501853</v>
      </c>
      <c r="Z103" s="7">
        <v>48.256774341563307</v>
      </c>
    </row>
    <row r="104" spans="1:26" x14ac:dyDescent="0.25">
      <c r="A104" s="1" t="str">
        <f t="shared" si="19"/>
        <v xml:space="preserve"> </v>
      </c>
      <c r="B104" s="12"/>
      <c r="C104" s="12"/>
      <c r="D104" s="12"/>
      <c r="E104" s="12"/>
      <c r="Y104" s="7">
        <v>1.0647564197264088</v>
      </c>
      <c r="Z104" s="7">
        <v>47.766109954339179</v>
      </c>
    </row>
    <row r="105" spans="1:26" x14ac:dyDescent="0.25">
      <c r="A105" s="1" t="str">
        <f t="shared" si="19"/>
        <v xml:space="preserve"> </v>
      </c>
      <c r="B105" s="12"/>
      <c r="C105" s="12"/>
      <c r="D105" s="12"/>
      <c r="E105" s="12"/>
      <c r="Y105" s="7">
        <v>1.0418521566930792</v>
      </c>
      <c r="Z105" s="7">
        <v>47.263255374454616</v>
      </c>
    </row>
    <row r="106" spans="1:26" x14ac:dyDescent="0.25">
      <c r="A106" s="1" t="str">
        <f t="shared" si="19"/>
        <v xml:space="preserve"> </v>
      </c>
      <c r="B106" s="12"/>
      <c r="C106" s="12"/>
      <c r="D106" s="12"/>
      <c r="E106" s="12"/>
      <c r="Y106" s="7">
        <v>1.0194405934504067</v>
      </c>
      <c r="Z106" s="7">
        <v>46.747763426762333</v>
      </c>
    </row>
    <row r="107" spans="1:26" x14ac:dyDescent="0.25">
      <c r="A107" s="1" t="str">
        <f t="shared" si="19"/>
        <v xml:space="preserve"> </v>
      </c>
      <c r="B107" s="12"/>
      <c r="C107" s="12"/>
      <c r="D107" s="12"/>
      <c r="E107" s="12"/>
      <c r="Y107" s="7">
        <v>0.99751113140007108</v>
      </c>
      <c r="Z107" s="7">
        <v>46.219332686117681</v>
      </c>
    </row>
    <row r="108" spans="1:26" x14ac:dyDescent="0.25">
      <c r="A108" s="1" t="str">
        <f t="shared" si="19"/>
        <v xml:space="preserve"> </v>
      </c>
      <c r="B108" s="12"/>
      <c r="C108" s="12"/>
      <c r="D108" s="12"/>
      <c r="E108" s="12"/>
      <c r="Y108" s="7">
        <v>0.97605339993306384</v>
      </c>
      <c r="Z108" s="7">
        <v>45.677791857797033</v>
      </c>
    </row>
    <row r="109" spans="1:26" x14ac:dyDescent="0.25">
      <c r="Y109" s="7">
        <v>0.95505725152534937</v>
      </c>
      <c r="Z109" s="7">
        <v>45.123085447792889</v>
      </c>
    </row>
    <row r="110" spans="1:26" x14ac:dyDescent="0.25">
      <c r="Y110" s="7">
        <v>0.93451275693902314</v>
      </c>
      <c r="Z110" s="7">
        <v>44.555260627955477</v>
      </c>
    </row>
    <row r="111" spans="1:26" x14ac:dyDescent="0.25">
      <c r="Y111" s="7">
        <v>0.91441020052670008</v>
      </c>
      <c r="Z111" s="7">
        <v>43.974455207543983</v>
      </c>
    </row>
    <row r="112" spans="1:26" x14ac:dyDescent="0.25">
      <c r="Y112" s="7">
        <v>0.89474007563691105</v>
      </c>
      <c r="Z112" s="7">
        <v>43.380886628901543</v>
      </c>
    </row>
    <row r="113" spans="25:26" x14ac:dyDescent="0.25">
      <c r="Y113" s="7">
        <v>0.87549308011833527</v>
      </c>
      <c r="Z113" s="7">
        <v>42.774841910706868</v>
      </c>
    </row>
    <row r="114" spans="25:26" x14ac:dyDescent="0.25">
      <c r="Y114" s="7">
        <v>0.85666011192074254</v>
      </c>
      <c r="Z114" s="7">
        <v>42.156668467607815</v>
      </c>
    </row>
    <row r="115" spans="25:26" x14ac:dyDescent="0.25">
      <c r="Y115" s="7">
        <v>0.83823226479056434</v>
      </c>
      <c r="Z115" s="7">
        <v>41.52676574003452</v>
      </c>
    </row>
    <row r="116" spans="25:26" x14ac:dyDescent="0.25">
      <c r="Y116" s="7">
        <v>0.82020082405905892</v>
      </c>
      <c r="Z116" s="7">
        <v>40.885577572645609</v>
      </c>
    </row>
    <row r="117" spans="25:26" x14ac:dyDescent="0.25">
      <c r="Y117" s="7">
        <v>0.80255726252107884</v>
      </c>
      <c r="Z117" s="7">
        <v>40.233585284201595</v>
      </c>
    </row>
    <row r="118" spans="25:26" x14ac:dyDescent="0.25">
      <c r="Y118" s="7">
        <v>0.78529323640249016</v>
      </c>
      <c r="Z118" s="7">
        <v>39.571301375707428</v>
      </c>
    </row>
    <row r="119" spans="25:26" x14ac:dyDescent="0.25">
      <c r="Y119" s="7">
        <v>0.76840058141433909</v>
      </c>
      <c r="Z119" s="7">
        <v>38.899263827438809</v>
      </c>
    </row>
    <row r="120" spans="25:26" x14ac:dyDescent="0.25">
      <c r="Y120" s="7">
        <v>0.75187130889189724</v>
      </c>
      <c r="Z120" s="7">
        <v>38.218030938983851</v>
      </c>
    </row>
    <row r="121" spans="25:26" x14ac:dyDescent="0.25">
      <c r="Y121" s="7">
        <v>0.73569760201676171</v>
      </c>
      <c r="Z121" s="7">
        <v>37.528176669708976</v>
      </c>
    </row>
    <row r="122" spans="25:26" x14ac:dyDescent="0.25">
      <c r="Y122" s="7">
        <v>0.71987181212022233</v>
      </c>
      <c r="Z122" s="7">
        <v>36.830286440112047</v>
      </c>
    </row>
    <row r="123" spans="25:26" x14ac:dyDescent="0.25">
      <c r="Y123" s="7">
        <v>0.70438645506614816</v>
      </c>
      <c r="Z123" s="7">
        <v>36.124953357371282</v>
      </c>
    </row>
    <row r="124" spans="25:26" x14ac:dyDescent="0.25">
      <c r="Y124" s="7">
        <v>0.68923420771168276</v>
      </c>
      <c r="Z124" s="7">
        <v>35.412774831048885</v>
      </c>
    </row>
    <row r="125" spans="25:26" x14ac:dyDescent="0.25">
      <c r="Y125" s="7">
        <v>0.67440790444407417</v>
      </c>
      <c r="Z125" s="7">
        <v>34.694349547377335</v>
      </c>
    </row>
    <row r="126" spans="25:26" x14ac:dyDescent="0.25">
      <c r="Y126" s="7">
        <v>0.65990053379200264</v>
      </c>
      <c r="Z126" s="7">
        <v>33.970274772855483</v>
      </c>
    </row>
    <row r="127" spans="25:26" x14ac:dyDescent="0.25">
      <c r="Y127" s="7">
        <v>0.64570523510980238</v>
      </c>
      <c r="Z127" s="7">
        <v>33.241143960022022</v>
      </c>
    </row>
    <row r="128" spans="25:26" x14ac:dyDescent="0.25">
      <c r="Y128" s="7">
        <v>0.63181529533301017</v>
      </c>
      <c r="Z128" s="7">
        <v>32.507544630267112</v>
      </c>
    </row>
    <row r="129" spans="25:26" x14ac:dyDescent="0.25">
      <c r="Y129" s="7">
        <v>0.61822414580370622</v>
      </c>
      <c r="Z129" s="7">
        <v>31.770056510397517</v>
      </c>
    </row>
    <row r="130" spans="25:26" x14ac:dyDescent="0.25">
      <c r="Y130" s="7">
        <v>0.60492535916414603</v>
      </c>
      <c r="Z130" s="7">
        <v>31.029249901397062</v>
      </c>
    </row>
    <row r="131" spans="25:26" x14ac:dyDescent="0.25">
      <c r="Y131" s="7">
        <v>0.5919126463172143</v>
      </c>
      <c r="Z131" s="7">
        <v>30.277837373493174</v>
      </c>
    </row>
    <row r="132" spans="25:26" x14ac:dyDescent="0.25">
      <c r="Y132" s="7">
        <v>0.57917985345226297</v>
      </c>
      <c r="Z132" s="7">
        <v>29.490336403510128</v>
      </c>
    </row>
    <row r="133" spans="25:26" x14ac:dyDescent="0.25">
      <c r="Y133" s="7">
        <v>0.56672095913492748</v>
      </c>
      <c r="Z133" s="7">
        <v>28.67189243701214</v>
      </c>
    </row>
    <row r="134" spans="25:26" x14ac:dyDescent="0.25">
      <c r="Y134" s="7">
        <v>0.55453007145954492</v>
      </c>
      <c r="Z134" s="7">
        <v>27.829895480714974</v>
      </c>
    </row>
    <row r="135" spans="25:26" x14ac:dyDescent="0.25">
      <c r="Y135" s="7">
        <v>0.54260142526282706</v>
      </c>
      <c r="Z135" s="7">
        <v>26.970994406776853</v>
      </c>
    </row>
    <row r="136" spans="25:26" x14ac:dyDescent="0.25">
      <c r="Y136" s="7">
        <v>0.53092937939747076</v>
      </c>
      <c r="Z136" s="7">
        <v>26.101156365056863</v>
      </c>
    </row>
    <row r="137" spans="25:26" x14ac:dyDescent="0.25">
      <c r="Y137" s="7">
        <v>0.51950841406441672</v>
      </c>
      <c r="Z137" s="7">
        <v>25.22572188674242</v>
      </c>
    </row>
    <row r="138" spans="25:26" x14ac:dyDescent="0.25">
      <c r="Y138" s="7">
        <v>0.50833312820249477</v>
      </c>
      <c r="Z138" s="7">
        <v>24.349455975569352</v>
      </c>
    </row>
    <row r="139" spans="25:26" x14ac:dyDescent="0.25">
      <c r="Y139" s="7">
        <v>0.49739823693422069</v>
      </c>
      <c r="Z139" s="7">
        <v>23.476595463114815</v>
      </c>
    </row>
    <row r="140" spans="25:26" x14ac:dyDescent="0.25">
      <c r="Y140" s="7">
        <v>0.4866985690665378</v>
      </c>
      <c r="Z140" s="7">
        <v>22.610892886190967</v>
      </c>
    </row>
    <row r="141" spans="25:26" x14ac:dyDescent="0.25">
      <c r="Y141" s="7">
        <v>0.47622906464532055</v>
      </c>
      <c r="Z141" s="7">
        <v>21.755657127122653</v>
      </c>
    </row>
    <row r="142" spans="25:26" x14ac:dyDescent="0.25">
      <c r="Y142" s="7">
        <v>0.46598477256248377</v>
      </c>
      <c r="Z142" s="7">
        <v>20.913791041577458</v>
      </c>
    </row>
    <row r="143" spans="25:26" x14ac:dyDescent="0.25">
      <c r="Y143" s="7">
        <v>0.45596084821456601</v>
      </c>
      <c r="Z143" s="7">
        <v>20.087826283558098</v>
      </c>
    </row>
    <row r="144" spans="25:26" x14ac:dyDescent="0.25">
      <c r="Y144" s="7">
        <v>0.44615255121167979</v>
      </c>
      <c r="Z144" s="7">
        <v>19.27995552309709</v>
      </c>
    </row>
    <row r="145" spans="25:26" x14ac:dyDescent="0.25">
      <c r="Y145" s="7">
        <v>0.43655524313574534</v>
      </c>
      <c r="Z145" s="7">
        <v>18.492062239047581</v>
      </c>
    </row>
    <row r="146" spans="25:26" x14ac:dyDescent="0.25">
      <c r="Y146" s="7">
        <v>0.42716438534694751</v>
      </c>
      <c r="Z146" s="7">
        <v>17.725748257082586</v>
      </c>
    </row>
    <row r="147" spans="25:26" x14ac:dyDescent="0.25">
      <c r="Y147" s="7">
        <v>0.41797553683737854</v>
      </c>
      <c r="Z147" s="7">
        <v>16.960836732629545</v>
      </c>
    </row>
    <row r="148" spans="25:26" x14ac:dyDescent="0.25">
      <c r="Y148" s="7">
        <v>0.40898435213085166</v>
      </c>
      <c r="Z148" s="7">
        <v>16.156427938496069</v>
      </c>
    </row>
    <row r="149" spans="25:26" x14ac:dyDescent="0.25">
      <c r="Y149" s="7">
        <v>0.40018657922789247</v>
      </c>
      <c r="Z149" s="7">
        <v>15.325211135579158</v>
      </c>
    </row>
    <row r="150" spans="25:26" x14ac:dyDescent="0.25">
      <c r="Y150" s="7">
        <v>0.39157805759493608</v>
      </c>
      <c r="Z150" s="7">
        <v>14.480381585379135</v>
      </c>
    </row>
    <row r="151" spans="25:26" x14ac:dyDescent="0.25">
      <c r="Y151" s="7">
        <v>0.38315471619677932</v>
      </c>
      <c r="Z151" s="7">
        <v>13.633635291764485</v>
      </c>
    </row>
    <row r="152" spans="25:26" x14ac:dyDescent="0.25">
      <c r="Y152" s="7">
        <v>0.37491257157135716</v>
      </c>
      <c r="Z152" s="7">
        <v>12.795295822151248</v>
      </c>
    </row>
    <row r="153" spans="25:26" x14ac:dyDescent="0.25">
      <c r="Y153" s="7">
        <v>0.36684772594593346</v>
      </c>
      <c r="Z153" s="7">
        <v>11.974431669958465</v>
      </c>
    </row>
    <row r="154" spans="25:26" x14ac:dyDescent="0.25">
      <c r="Y154" s="7">
        <v>0.35895636539381442</v>
      </c>
      <c r="Z154" s="7">
        <v>11.178964819146454</v>
      </c>
    </row>
    <row r="155" spans="25:26" x14ac:dyDescent="0.25">
      <c r="Y155" s="7">
        <v>0.35123475803071402</v>
      </c>
      <c r="Z155" s="7">
        <v>10.415771127173779</v>
      </c>
    </row>
    <row r="156" spans="25:26" x14ac:dyDescent="0.25">
      <c r="Y156" s="7">
        <v>0.34367925224991724</v>
      </c>
      <c r="Z156" s="7">
        <v>9.6907731011631419</v>
      </c>
    </row>
    <row r="157" spans="25:26" x14ac:dyDescent="0.25">
      <c r="Y157" s="7">
        <v>0.33628627499540792</v>
      </c>
      <c r="Z157" s="7">
        <v>9.0090256032576423</v>
      </c>
    </row>
    <row r="158" spans="25:26" x14ac:dyDescent="0.25">
      <c r="Y158" s="7">
        <v>0.32905233007214313</v>
      </c>
      <c r="Z158" s="7">
        <v>8.374794984897818</v>
      </c>
    </row>
    <row r="159" spans="25:26" x14ac:dyDescent="0.25">
      <c r="Y159" s="7">
        <v>0.32197399649267627</v>
      </c>
      <c r="Z159" s="7">
        <v>7.791632115891991</v>
      </c>
    </row>
    <row r="160" spans="25:26" x14ac:dyDescent="0.25">
      <c r="Y160" s="7">
        <v>0.31504792685934596</v>
      </c>
      <c r="Z160" s="7">
        <v>7.2624397425307246</v>
      </c>
    </row>
    <row r="161" spans="25:26" x14ac:dyDescent="0.25">
      <c r="Y161" s="7">
        <v>0.30827084578126634</v>
      </c>
      <c r="Z161" s="7">
        <v>6.7895345794663449</v>
      </c>
    </row>
    <row r="162" spans="25:26" x14ac:dyDescent="0.25">
      <c r="Y162" s="7">
        <v>0.30163954832536993</v>
      </c>
      <c r="Z162" s="7">
        <v>6.3747045125036834</v>
      </c>
    </row>
    <row r="163" spans="25:26" x14ac:dyDescent="0.25">
      <c r="Y163" s="7">
        <v>0.29515089850077036</v>
      </c>
      <c r="Z163" s="7">
        <v>6.0169822046009562</v>
      </c>
    </row>
    <row r="164" spans="25:26" x14ac:dyDescent="0.25">
      <c r="Y164" s="7">
        <v>0.2888018277757286</v>
      </c>
      <c r="Z164" s="7">
        <v>5.7081427148578863</v>
      </c>
    </row>
    <row r="165" spans="25:26" x14ac:dyDescent="0.25">
      <c r="Y165" s="7">
        <v>0.28258933362652094</v>
      </c>
      <c r="Z165" s="7">
        <v>5.4421718835607322</v>
      </c>
    </row>
    <row r="166" spans="25:26" x14ac:dyDescent="0.25">
      <c r="Y166" s="7">
        <v>0.27651047811752266</v>
      </c>
      <c r="Z166" s="7">
        <v>5.2137546043858638</v>
      </c>
    </row>
    <row r="167" spans="25:26" x14ac:dyDescent="0.25">
      <c r="Y167" s="7">
        <v>0.27056238651183617</v>
      </c>
      <c r="Z167" s="7">
        <v>5.0180571385984738</v>
      </c>
    </row>
    <row r="168" spans="25:26" x14ac:dyDescent="0.25">
      <c r="Y168" s="7">
        <v>0.26474224591180595</v>
      </c>
      <c r="Z168" s="7">
        <v>4.8506897669581317</v>
      </c>
    </row>
    <row r="169" spans="25:26" x14ac:dyDescent="0.25">
      <c r="Y169" s="7">
        <v>0.25904730392877801</v>
      </c>
      <c r="Z169" s="7">
        <v>4.7076721120888507</v>
      </c>
    </row>
    <row r="170" spans="25:26" x14ac:dyDescent="0.25">
      <c r="Y170" s="7">
        <v>0.2534748673814744</v>
      </c>
      <c r="Z170" s="7">
        <v>4.5854009490465613</v>
      </c>
    </row>
    <row r="171" spans="25:26" x14ac:dyDescent="0.25">
      <c r="Y171" s="7">
        <v>0.24802230102236719</v>
      </c>
      <c r="Z171" s="7">
        <v>4.4806203339148807</v>
      </c>
    </row>
    <row r="172" spans="25:26" x14ac:dyDescent="0.25">
      <c r="Y172" s="7">
        <v>0.24268702629145023</v>
      </c>
      <c r="Z172" s="7">
        <v>4.3903938915688006</v>
      </c>
    </row>
    <row r="173" spans="25:26" x14ac:dyDescent="0.25">
      <c r="Y173" s="7">
        <v>0.23746652009681818</v>
      </c>
      <c r="Z173" s="7">
        <v>4.3120791143164379</v>
      </c>
    </row>
    <row r="174" spans="25:26" x14ac:dyDescent="0.25">
      <c r="Y174" s="7">
        <v>0.23235831362147752</v>
      </c>
      <c r="Z174" s="7">
        <v>4.2433035330088602</v>
      </c>
    </row>
    <row r="175" spans="25:26" x14ac:dyDescent="0.25">
      <c r="Y175" s="7">
        <v>0.22735999115582411</v>
      </c>
      <c r="Z175" s="7">
        <v>4.1819426314418324</v>
      </c>
    </row>
    <row r="176" spans="25:26" x14ac:dyDescent="0.25">
      <c r="Y176" s="7">
        <v>0.22246918895523576</v>
      </c>
      <c r="Z176" s="7">
        <v>4.126099383502968</v>
      </c>
    </row>
    <row r="177" spans="25:26" x14ac:dyDescent="0.25">
      <c r="Y177" s="7">
        <v>0.21768359412223956</v>
      </c>
      <c r="Z177" s="7">
        <v>4.0740853005820812</v>
      </c>
    </row>
    <row r="178" spans="25:26" x14ac:dyDescent="0.25">
      <c r="Y178" s="7">
        <v>0.21300094351272508</v>
      </c>
      <c r="Z178" s="7">
        <v>4.0244028842983033</v>
      </c>
    </row>
    <row r="179" spans="25:26" x14ac:dyDescent="0.25">
      <c r="Y179" s="7">
        <v>0.20841902266568627</v>
      </c>
      <c r="Z179" s="7">
        <v>3.975729386638748</v>
      </c>
    </row>
    <row r="180" spans="25:26" x14ac:dyDescent="0.25">
      <c r="Y180" s="7">
        <v>0.20393566475598618</v>
      </c>
      <c r="Z180" s="7">
        <v>3.9269017861824458</v>
      </c>
    </row>
    <row r="181" spans="25:26" x14ac:dyDescent="0.25">
      <c r="Y181" s="7">
        <v>0.19954874956964877</v>
      </c>
      <c r="Z181" s="7">
        <v>3.8769028952295872</v>
      </c>
    </row>
    <row r="182" spans="25:26" x14ac:dyDescent="0.25">
      <c r="Y182" s="7">
        <v>0.19525620250119374</v>
      </c>
      <c r="Z182" s="7">
        <v>3.8248485183981464</v>
      </c>
    </row>
    <row r="183" spans="25:26" x14ac:dyDescent="0.25">
      <c r="Y183" s="7">
        <v>0.19105599357253986</v>
      </c>
      <c r="Z183" s="7">
        <v>3.7699755886137138</v>
      </c>
    </row>
    <row r="184" spans="25:26" x14ac:dyDescent="0.25">
      <c r="Y184" s="7">
        <v>0.18694613647301281</v>
      </c>
      <c r="Z184" s="7">
        <v>3.7116312114285339</v>
      </c>
    </row>
    <row r="185" spans="25:26" x14ac:dyDescent="0.25">
      <c r="Y185" s="7">
        <v>0.18292468762000394</v>
      </c>
      <c r="Z185" s="7">
        <v>3.6492625532852312</v>
      </c>
    </row>
    <row r="186" spans="25:26" x14ac:dyDescent="0.25">
      <c r="Y186" s="7">
        <v>0.17898974523983516</v>
      </c>
      <c r="Z186" s="7">
        <v>3.5824075137109794</v>
      </c>
    </row>
    <row r="187" spans="25:26" x14ac:dyDescent="0.25">
      <c r="Y187" s="7">
        <v>0.17513944846839588</v>
      </c>
      <c r="Z187" s="7">
        <v>3.5106861255091912</v>
      </c>
    </row>
    <row r="188" spans="25:26" x14ac:dyDescent="0.25">
      <c r="Y188" s="7">
        <v>0.17137197647112615</v>
      </c>
      <c r="Z188" s="7">
        <v>3.4337926308266891</v>
      </c>
    </row>
    <row r="189" spans="25:26" x14ac:dyDescent="0.25">
      <c r="Y189" s="7">
        <v>0.16768554758193024</v>
      </c>
      <c r="Z189" s="7">
        <v>3.3514881845327689</v>
      </c>
    </row>
    <row r="190" spans="25:26" x14ac:dyDescent="0.25">
      <c r="Y190" s="7">
        <v>0.16407841846061316</v>
      </c>
      <c r="Z190" s="7">
        <v>3.2635941396686454</v>
      </c>
    </row>
    <row r="191" spans="25:26" x14ac:dyDescent="0.25">
      <c r="Y191" s="7">
        <v>0.16054888326844194</v>
      </c>
      <c r="Z191" s="7">
        <v>3.1699858728272083</v>
      </c>
    </row>
    <row r="192" spans="25:26" x14ac:dyDescent="0.25">
      <c r="Y192" s="7">
        <v>0.15709527286144143</v>
      </c>
      <c r="Z192" s="7">
        <v>3.0705871102180038</v>
      </c>
    </row>
    <row r="193" spans="25:26" x14ac:dyDescent="0.25">
      <c r="Y193" s="7">
        <v>0.15371595400104357</v>
      </c>
      <c r="Z193" s="7">
        <v>2.9653647178745217</v>
      </c>
    </row>
    <row r="194" spans="25:26" x14ac:dyDescent="0.25">
      <c r="Y194" s="7">
        <v>0.15040932858171643</v>
      </c>
      <c r="Z194" s="7">
        <v>2.8543239219827234</v>
      </c>
    </row>
    <row r="195" spans="25:26" x14ac:dyDescent="0.25">
      <c r="Y195" s="7">
        <v>0.14717383287520797</v>
      </c>
      <c r="Z195" s="7">
        <v>2.7408514343091599</v>
      </c>
    </row>
    <row r="196" spans="25:26" x14ac:dyDescent="0.25">
      <c r="Y196" s="7">
        <v>0.14400793679104704</v>
      </c>
      <c r="Z196" s="7">
        <v>2.6301585640720169</v>
      </c>
    </row>
    <row r="197" spans="25:26" x14ac:dyDescent="0.25">
      <c r="Y197" s="7">
        <v>0.14091014315295206</v>
      </c>
      <c r="Z197" s="7">
        <v>2.5220805546799694</v>
      </c>
    </row>
    <row r="198" spans="25:26" x14ac:dyDescent="0.25">
      <c r="Y198" s="7">
        <v>0.137878986990805</v>
      </c>
      <c r="Z198" s="7">
        <v>2.4164053198262869</v>
      </c>
    </row>
    <row r="199" spans="25:26" x14ac:dyDescent="0.25">
      <c r="Y199" s="7">
        <v>0.13491303484785583</v>
      </c>
      <c r="Z199" s="7">
        <v>2.3129411816461634</v>
      </c>
    </row>
    <row r="200" spans="25:26" x14ac:dyDescent="0.25">
      <c r="Y200" s="7">
        <v>0.13201088410282999</v>
      </c>
      <c r="Z200" s="7">
        <v>2.2115151753921398</v>
      </c>
    </row>
    <row r="201" spans="25:26" x14ac:dyDescent="0.25">
      <c r="Y201" s="7">
        <v>0.12917116230661813</v>
      </c>
      <c r="Z201" s="7">
        <v>2.1119714807968948</v>
      </c>
    </row>
    <row r="202" spans="25:26" x14ac:dyDescent="0.25">
      <c r="Y202" s="7">
        <v>0.12639252653323446</v>
      </c>
      <c r="Z202" s="7">
        <v>2.0141699712375218</v>
      </c>
    </row>
    <row r="203" spans="25:26" x14ac:dyDescent="0.25">
      <c r="Y203" s="7">
        <v>0.12367366274473705</v>
      </c>
      <c r="Z203" s="7">
        <v>1.9179848724153354</v>
      </c>
    </row>
    <row r="204" spans="25:26" x14ac:dyDescent="0.25">
      <c r="Y204" s="7">
        <v>0.12101328516980907</v>
      </c>
      <c r="Z204" s="7">
        <v>1.823303522825598</v>
      </c>
    </row>
    <row r="205" spans="25:26" x14ac:dyDescent="0.25">
      <c r="Y205" s="7">
        <v>0.11841013569570791</v>
      </c>
      <c r="Z205" s="7">
        <v>1.7300252288149669</v>
      </c>
    </row>
    <row r="206" spans="25:26" x14ac:dyDescent="0.25">
      <c r="Y206" s="7">
        <v>0.11586298327329413</v>
      </c>
      <c r="Z206" s="7">
        <v>1.6380602075132209</v>
      </c>
    </row>
    <row r="207" spans="25:26" x14ac:dyDescent="0.25">
      <c r="Y207" s="7">
        <v>0.11337062333485894</v>
      </c>
      <c r="Z207" s="7">
        <v>1.5473286113823055</v>
      </c>
    </row>
    <row r="208" spans="25:26" x14ac:dyDescent="0.25">
      <c r="Y208" s="7">
        <v>0.11093187722447496</v>
      </c>
      <c r="Z208" s="7">
        <v>1.4577596285519425</v>
      </c>
    </row>
    <row r="209" spans="25:26" x14ac:dyDescent="0.25">
      <c r="Y209" s="7">
        <v>0.10854559164060099</v>
      </c>
      <c r="Z209" s="7">
        <v>1.3692906535090308</v>
      </c>
    </row>
    <row r="210" spans="25:26" x14ac:dyDescent="0.25">
      <c r="Y210" s="7">
        <v>0.10621063809067684</v>
      </c>
      <c r="Z210" s="7">
        <v>1.2818665230795967</v>
      </c>
    </row>
    <row r="211" spans="25:26" x14ac:dyDescent="0.25">
      <c r="Y211" s="7">
        <v>0.10392591235745072</v>
      </c>
      <c r="Z211" s="7">
        <v>1.1954388129889073</v>
      </c>
    </row>
    <row r="212" spans="25:26" x14ac:dyDescent="0.25">
      <c r="Y212" s="7">
        <v>0.10169033397678648</v>
      </c>
      <c r="Z212" s="7">
        <v>1.1099651906091255</v>
      </c>
    </row>
    <row r="213" spans="25:26" x14ac:dyDescent="0.25">
      <c r="Y213" s="7">
        <v>9.9502845726703967E-2</v>
      </c>
      <c r="Z213" s="7">
        <v>1.0254088198060911</v>
      </c>
    </row>
    <row r="214" spans="25:26" x14ac:dyDescent="0.25">
      <c r="Y214" s="7">
        <v>9.7362413127410646E-2</v>
      </c>
      <c r="Z214" s="7">
        <v>0.94173781407880908</v>
      </c>
    </row>
    <row r="215" spans="25:26" x14ac:dyDescent="0.25">
      <c r="Y215" s="7">
        <v>9.5268023952088346E-2</v>
      </c>
      <c r="Z215" s="7">
        <v>0.85892473444845818</v>
      </c>
    </row>
    <row r="216" spans="25:26" x14ac:dyDescent="0.25">
      <c r="Y216" s="7">
        <v>9.3218687748203466E-2</v>
      </c>
      <c r="Z216" s="7">
        <v>0.77694612879926273</v>
      </c>
    </row>
    <row r="217" spans="25:26" x14ac:dyDescent="0.25">
      <c r="Y217" s="7">
        <v>9.1213435369114457E-2</v>
      </c>
      <c r="Z217" s="7">
        <v>0.69578210960272446</v>
      </c>
    </row>
    <row r="218" spans="25:26" x14ac:dyDescent="0.25">
      <c r="Y218" s="7">
        <v>8.925131851575506E-2</v>
      </c>
      <c r="Z218" s="7">
        <v>0.61541596717044544</v>
      </c>
    </row>
    <row r="219" spans="25:26" x14ac:dyDescent="0.25">
      <c r="Y219" s="7">
        <v>8.7331409288176412E-2</v>
      </c>
      <c r="Z219" s="7">
        <v>0.53583381578014622</v>
      </c>
    </row>
    <row r="220" spans="25:26" x14ac:dyDescent="0.25">
      <c r="Y220" s="7">
        <v>8.5452799746736197E-2</v>
      </c>
      <c r="Z220" s="7">
        <v>0.45702427020546638</v>
      </c>
    </row>
    <row r="221" spans="25:26" x14ac:dyDescent="0.25">
      <c r="Y221" s="7">
        <v>8.361460148272705E-2</v>
      </c>
      <c r="Z221" s="7">
        <v>0.37897815035352916</v>
      </c>
    </row>
    <row r="222" spans="25:26" x14ac:dyDescent="0.25">
      <c r="Y222" s="7">
        <v>8.1815945198241327E-2</v>
      </c>
      <c r="Z222" s="7">
        <v>0.30168821187598793</v>
      </c>
    </row>
    <row r="223" spans="25:26" x14ac:dyDescent="0.25">
      <c r="Y223" s="7">
        <v>8.0055980295073617E-2</v>
      </c>
      <c r="Z223" s="7">
        <v>0.22514890077003349</v>
      </c>
    </row>
    <row r="224" spans="25:26" x14ac:dyDescent="0.25">
      <c r="Y224" s="7">
        <v>7.8333874472466244E-2</v>
      </c>
      <c r="Z224" s="7">
        <v>0.14935613012638627</v>
      </c>
    </row>
    <row r="225" spans="25:26" x14ac:dyDescent="0.25">
      <c r="Y225" s="7">
        <v>7.6648813333508092E-2</v>
      </c>
      <c r="Z225" s="7">
        <v>7.4307077312342498E-2</v>
      </c>
    </row>
    <row r="226" spans="25:26" x14ac:dyDescent="0.25">
      <c r="Y226" s="7">
        <v>7.4999999999999997E-2</v>
      </c>
      <c r="Z226" s="7">
        <v>0</v>
      </c>
    </row>
  </sheetData>
  <mergeCells count="1">
    <mergeCell ref="K2:N7"/>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tart">
                <anchor moveWithCells="1" sizeWithCells="1">
                  <from>
                    <xdr:col>2</xdr:col>
                    <xdr:colOff>76200</xdr:colOff>
                    <xdr:row>1</xdr:row>
                    <xdr:rowOff>9525</xdr:rowOff>
                  </from>
                  <to>
                    <xdr:col>3</xdr:col>
                    <xdr:colOff>257175</xdr:colOff>
                    <xdr:row>3</xdr:row>
                    <xdr:rowOff>180975</xdr:rowOff>
                  </to>
                </anchor>
              </controlPr>
            </control>
          </mc:Choice>
        </mc:AlternateContent>
        <mc:AlternateContent xmlns:mc="http://schemas.openxmlformats.org/markup-compatibility/2006">
          <mc:Choice Requires="x14">
            <control shapeId="2051" r:id="rId5" name="Button 3">
              <controlPr defaultSize="0" print="0" autoFill="0" autoPict="0" macro="[0]!Show_GS">
                <anchor moveWithCells="1" sizeWithCells="1">
                  <from>
                    <xdr:col>3</xdr:col>
                    <xdr:colOff>523875</xdr:colOff>
                    <xdr:row>1</xdr:row>
                    <xdr:rowOff>180975</xdr:rowOff>
                  </from>
                  <to>
                    <xdr:col>5</xdr:col>
                    <xdr:colOff>180975</xdr:colOff>
                    <xdr:row>2</xdr:row>
                    <xdr:rowOff>142875</xdr:rowOff>
                  </to>
                </anchor>
              </controlPr>
            </control>
          </mc:Choice>
        </mc:AlternateContent>
        <mc:AlternateContent xmlns:mc="http://schemas.openxmlformats.org/markup-compatibility/2006">
          <mc:Choice Requires="x14">
            <control shapeId="2052" r:id="rId6" name="Button 4">
              <controlPr defaultSize="0" print="0" autoFill="0" autoPict="0" macro="[0]!Show_K">
                <anchor moveWithCells="1" sizeWithCells="1">
                  <from>
                    <xdr:col>3</xdr:col>
                    <xdr:colOff>504825</xdr:colOff>
                    <xdr:row>3</xdr:row>
                    <xdr:rowOff>38100</xdr:rowOff>
                  </from>
                  <to>
                    <xdr:col>5</xdr:col>
                    <xdr:colOff>161925</xdr:colOff>
                    <xdr:row>4</xdr:row>
                    <xdr:rowOff>0</xdr:rowOff>
                  </to>
                </anchor>
              </controlPr>
            </control>
          </mc:Choice>
        </mc:AlternateContent>
        <mc:AlternateContent xmlns:mc="http://schemas.openxmlformats.org/markup-compatibility/2006">
          <mc:Choice Requires="x14">
            <control shapeId="2054" r:id="rId7" name="Button 6">
              <controlPr defaultSize="0" print="0" autoFill="0" autoPict="0" macro="[0]!Renew">
                <anchor moveWithCells="1" sizeWithCells="1">
                  <from>
                    <xdr:col>0</xdr:col>
                    <xdr:colOff>428625</xdr:colOff>
                    <xdr:row>1</xdr:row>
                    <xdr:rowOff>104775</xdr:rowOff>
                  </from>
                  <to>
                    <xdr:col>1</xdr:col>
                    <xdr:colOff>523875</xdr:colOff>
                    <xdr:row>3</xdr:row>
                    <xdr:rowOff>104775</xdr:rowOff>
                  </to>
                </anchor>
              </controlPr>
            </control>
          </mc:Choice>
        </mc:AlternateContent>
        <mc:AlternateContent xmlns:mc="http://schemas.openxmlformats.org/markup-compatibility/2006">
          <mc:Choice Requires="x14">
            <control shapeId="2056" r:id="rId8" name="Button 8">
              <controlPr defaultSize="0" print="0" autoFill="0" autoPict="0" macro="[0]!TerzaghiAdv">
                <anchor moveWithCells="1" sizeWithCells="1">
                  <from>
                    <xdr:col>6</xdr:col>
                    <xdr:colOff>47625</xdr:colOff>
                    <xdr:row>21</xdr:row>
                    <xdr:rowOff>47625</xdr:rowOff>
                  </from>
                  <to>
                    <xdr:col>6</xdr:col>
                    <xdr:colOff>676275</xdr:colOff>
                    <xdr:row>22</xdr:row>
                    <xdr:rowOff>66675</xdr:rowOff>
                  </to>
                </anchor>
              </controlPr>
            </control>
          </mc:Choice>
        </mc:AlternateContent>
        <mc:AlternateContent xmlns:mc="http://schemas.openxmlformats.org/markup-compatibility/2006">
          <mc:Choice Requires="x14">
            <control shapeId="2057" r:id="rId9" name="Button 9">
              <controlPr defaultSize="0" print="0" autoFill="0" autoPict="0" macro="[0]!ZunkerAdv">
                <anchor moveWithCells="1" sizeWithCells="1">
                  <from>
                    <xdr:col>6</xdr:col>
                    <xdr:colOff>38100</xdr:colOff>
                    <xdr:row>26</xdr:row>
                    <xdr:rowOff>28575</xdr:rowOff>
                  </from>
                  <to>
                    <xdr:col>6</xdr:col>
                    <xdr:colOff>676275</xdr:colOff>
                    <xdr:row>27</xdr:row>
                    <xdr:rowOff>28575</xdr:rowOff>
                  </to>
                </anchor>
              </controlPr>
            </control>
          </mc:Choice>
        </mc:AlternateContent>
        <mc:AlternateContent xmlns:mc="http://schemas.openxmlformats.org/markup-compatibility/2006">
          <mc:Choice Requires="x14">
            <control shapeId="2058" r:id="rId10" name="Button 10">
              <controlPr defaultSize="0" print="0" autoFill="0" autoPict="0" macro="[0]!BarrAdv">
                <anchor moveWithCells="1" sizeWithCells="1">
                  <from>
                    <xdr:col>6</xdr:col>
                    <xdr:colOff>28575</xdr:colOff>
                    <xdr:row>29</xdr:row>
                    <xdr:rowOff>76200</xdr:rowOff>
                  </from>
                  <to>
                    <xdr:col>6</xdr:col>
                    <xdr:colOff>647700</xdr:colOff>
                    <xdr:row>30</xdr:row>
                    <xdr:rowOff>66675</xdr:rowOff>
                  </to>
                </anchor>
              </controlPr>
            </control>
          </mc:Choice>
        </mc:AlternateContent>
        <mc:AlternateContent xmlns:mc="http://schemas.openxmlformats.org/markup-compatibility/2006">
          <mc:Choice Requires="x14">
            <control shapeId="2059" r:id="rId11" name="Button 11">
              <controlPr defaultSize="0" print="0" autoFill="0" autoPict="0" macro="[0]!Module25GraphsAdvButtons.SlichterAdv">
                <anchor moveWithCells="1" sizeWithCells="1">
                  <from>
                    <xdr:col>6</xdr:col>
                    <xdr:colOff>47625</xdr:colOff>
                    <xdr:row>20</xdr:row>
                    <xdr:rowOff>47625</xdr:rowOff>
                  </from>
                  <to>
                    <xdr:col>6</xdr:col>
                    <xdr:colOff>676275</xdr:colOff>
                    <xdr:row>21</xdr:row>
                    <xdr:rowOff>28575</xdr:rowOff>
                  </to>
                </anchor>
              </controlPr>
            </control>
          </mc:Choice>
        </mc:AlternateContent>
        <mc:AlternateContent xmlns:mc="http://schemas.openxmlformats.org/markup-compatibility/2006">
          <mc:Choice Requires="x14">
            <control shapeId="2061" r:id="rId12" name="Button 13">
              <controlPr defaultSize="0" print="0" autoFill="0" autoPict="0" macro="[0]!KozenyAdv">
                <anchor moveWithCells="1" sizeWithCells="1">
                  <from>
                    <xdr:col>6</xdr:col>
                    <xdr:colOff>47625</xdr:colOff>
                    <xdr:row>25</xdr:row>
                    <xdr:rowOff>9525</xdr:rowOff>
                  </from>
                  <to>
                    <xdr:col>6</xdr:col>
                    <xdr:colOff>685800</xdr:colOff>
                    <xdr:row>26</xdr:row>
                    <xdr:rowOff>9525</xdr:rowOff>
                  </to>
                </anchor>
              </controlPr>
            </control>
          </mc:Choice>
        </mc:AlternateContent>
        <mc:AlternateContent xmlns:mc="http://schemas.openxmlformats.org/markup-compatibility/2006">
          <mc:Choice Requires="x14">
            <control shapeId="2062" r:id="rId13" name="Button 14">
              <controlPr defaultSize="0" print="0" autoFill="0" autoPict="0" macro="[0]!ShepherdAdv">
                <anchor moveWithCells="1" sizeWithCells="1">
                  <from>
                    <xdr:col>6</xdr:col>
                    <xdr:colOff>0</xdr:colOff>
                    <xdr:row>32</xdr:row>
                    <xdr:rowOff>180975</xdr:rowOff>
                  </from>
                  <to>
                    <xdr:col>6</xdr:col>
                    <xdr:colOff>638175</xdr:colOff>
                    <xdr:row>33</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O47"/>
  <sheetViews>
    <sheetView workbookViewId="0">
      <selection activeCell="L16" sqref="L16"/>
    </sheetView>
  </sheetViews>
  <sheetFormatPr defaultRowHeight="15" x14ac:dyDescent="0.25"/>
  <cols>
    <col min="24" max="24" width="13.5703125" customWidth="1"/>
    <col min="27" max="27" width="14.5703125" customWidth="1"/>
    <col min="40" max="41" width="15" customWidth="1"/>
  </cols>
  <sheetData>
    <row r="1" spans="1:41" x14ac:dyDescent="0.25">
      <c r="A1" t="s">
        <v>61</v>
      </c>
    </row>
    <row r="3" spans="1:41" x14ac:dyDescent="0.25">
      <c r="A3" t="s">
        <v>56</v>
      </c>
      <c r="G3" t="s">
        <v>35</v>
      </c>
      <c r="M3" t="s">
        <v>129</v>
      </c>
    </row>
    <row r="4" spans="1:41" x14ac:dyDescent="0.25">
      <c r="A4" t="s">
        <v>34</v>
      </c>
      <c r="D4" t="s">
        <v>62</v>
      </c>
      <c r="G4" t="s">
        <v>34</v>
      </c>
      <c r="J4" t="s">
        <v>62</v>
      </c>
      <c r="M4" t="s">
        <v>34</v>
      </c>
      <c r="P4" t="s">
        <v>62</v>
      </c>
      <c r="AN4" s="84"/>
      <c r="AO4" s="84"/>
    </row>
    <row r="5" spans="1:41" x14ac:dyDescent="0.25">
      <c r="A5">
        <v>2</v>
      </c>
      <c r="D5">
        <v>100</v>
      </c>
      <c r="G5">
        <v>10</v>
      </c>
      <c r="J5">
        <v>85.23</v>
      </c>
      <c r="M5">
        <v>10</v>
      </c>
      <c r="P5">
        <v>99.99</v>
      </c>
    </row>
    <row r="6" spans="1:41" x14ac:dyDescent="0.25">
      <c r="A6">
        <v>0.82</v>
      </c>
      <c r="D6">
        <v>80</v>
      </c>
      <c r="G6">
        <v>4.75</v>
      </c>
      <c r="J6">
        <v>79.569999999999993</v>
      </c>
      <c r="M6">
        <v>9</v>
      </c>
      <c r="P6">
        <v>99.9</v>
      </c>
    </row>
    <row r="7" spans="1:41" x14ac:dyDescent="0.25">
      <c r="A7">
        <v>0.55000000000000004</v>
      </c>
      <c r="D7">
        <v>60</v>
      </c>
      <c r="G7">
        <v>2.36</v>
      </c>
      <c r="J7">
        <v>66.73</v>
      </c>
      <c r="M7">
        <v>3</v>
      </c>
      <c r="P7">
        <v>99.8</v>
      </c>
    </row>
    <row r="8" spans="1:41" x14ac:dyDescent="0.25">
      <c r="A8">
        <v>0.42</v>
      </c>
      <c r="D8">
        <v>40</v>
      </c>
      <c r="G8">
        <v>1.18</v>
      </c>
      <c r="J8">
        <v>49.99</v>
      </c>
      <c r="M8">
        <v>1.3</v>
      </c>
      <c r="P8">
        <v>98</v>
      </c>
    </row>
    <row r="9" spans="1:41" x14ac:dyDescent="0.25">
      <c r="A9">
        <v>0.28000000000000003</v>
      </c>
      <c r="D9">
        <v>20</v>
      </c>
      <c r="G9">
        <v>0.6</v>
      </c>
      <c r="J9">
        <v>30.75</v>
      </c>
      <c r="M9">
        <v>0.8</v>
      </c>
      <c r="P9">
        <v>97</v>
      </c>
    </row>
    <row r="10" spans="1:41" x14ac:dyDescent="0.25">
      <c r="A10">
        <v>0.15</v>
      </c>
      <c r="D10">
        <v>10</v>
      </c>
      <c r="G10">
        <v>0.42499999999999999</v>
      </c>
      <c r="J10">
        <v>17.55</v>
      </c>
      <c r="M10">
        <v>0.4</v>
      </c>
      <c r="P10">
        <v>95</v>
      </c>
      <c r="AH10" s="78"/>
    </row>
    <row r="11" spans="1:41" x14ac:dyDescent="0.25">
      <c r="A11">
        <v>4.4999999999999998E-2</v>
      </c>
      <c r="D11">
        <v>0</v>
      </c>
      <c r="G11">
        <v>0.3</v>
      </c>
      <c r="J11">
        <v>6.28</v>
      </c>
      <c r="M11">
        <v>0.23</v>
      </c>
      <c r="P11">
        <v>82</v>
      </c>
      <c r="AH11" s="78"/>
    </row>
    <row r="12" spans="1:41" x14ac:dyDescent="0.25">
      <c r="G12">
        <v>0.15</v>
      </c>
      <c r="J12">
        <v>2.84</v>
      </c>
      <c r="M12">
        <v>0.15</v>
      </c>
      <c r="P12">
        <v>31</v>
      </c>
      <c r="AH12" s="78"/>
    </row>
    <row r="13" spans="1:41" x14ac:dyDescent="0.25">
      <c r="A13" t="s">
        <v>57</v>
      </c>
      <c r="G13">
        <v>7.4999999999999997E-2</v>
      </c>
      <c r="J13">
        <v>0</v>
      </c>
      <c r="M13">
        <v>7.0000000000000007E-2</v>
      </c>
      <c r="P13">
        <v>10</v>
      </c>
      <c r="AH13" s="78"/>
    </row>
    <row r="14" spans="1:41" x14ac:dyDescent="0.25">
      <c r="A14" t="s">
        <v>34</v>
      </c>
      <c r="D14" t="s">
        <v>62</v>
      </c>
      <c r="M14">
        <v>0.04</v>
      </c>
      <c r="P14">
        <v>2.6</v>
      </c>
      <c r="AH14" s="78"/>
    </row>
    <row r="15" spans="1:41" x14ac:dyDescent="0.25">
      <c r="A15">
        <v>2</v>
      </c>
      <c r="D15">
        <v>100</v>
      </c>
      <c r="M15">
        <v>2.7E-2</v>
      </c>
      <c r="P15">
        <v>2.6</v>
      </c>
      <c r="AH15" s="78"/>
    </row>
    <row r="16" spans="1:41" x14ac:dyDescent="0.25">
      <c r="A16">
        <v>1.5</v>
      </c>
      <c r="D16">
        <v>95</v>
      </c>
      <c r="G16" t="s">
        <v>36</v>
      </c>
      <c r="M16">
        <v>1.7000000000000001E-2</v>
      </c>
      <c r="P16">
        <v>2.6</v>
      </c>
      <c r="AH16" s="78"/>
    </row>
    <row r="17" spans="1:34" x14ac:dyDescent="0.25">
      <c r="A17">
        <v>1.2</v>
      </c>
      <c r="D17">
        <v>90</v>
      </c>
      <c r="G17" t="s">
        <v>34</v>
      </c>
      <c r="J17" t="s">
        <v>62</v>
      </c>
      <c r="M17">
        <v>0.01</v>
      </c>
      <c r="P17">
        <v>2.5</v>
      </c>
      <c r="AH17" s="78"/>
    </row>
    <row r="18" spans="1:34" x14ac:dyDescent="0.25">
      <c r="A18">
        <v>0.95</v>
      </c>
      <c r="D18">
        <v>85</v>
      </c>
      <c r="G18">
        <v>1.18</v>
      </c>
      <c r="J18">
        <v>100</v>
      </c>
      <c r="M18">
        <v>5.4999999999999997E-3</v>
      </c>
      <c r="P18">
        <v>1</v>
      </c>
      <c r="AH18" s="78"/>
    </row>
    <row r="19" spans="1:34" x14ac:dyDescent="0.25">
      <c r="A19">
        <v>0.82</v>
      </c>
      <c r="D19">
        <v>80</v>
      </c>
      <c r="G19">
        <v>0.6</v>
      </c>
      <c r="J19">
        <v>96.2</v>
      </c>
      <c r="M19">
        <v>2E-3</v>
      </c>
      <c r="P19">
        <v>0</v>
      </c>
      <c r="AH19" s="78"/>
    </row>
    <row r="20" spans="1:34" x14ac:dyDescent="0.25">
      <c r="A20">
        <v>0.73</v>
      </c>
      <c r="D20">
        <v>75</v>
      </c>
      <c r="G20">
        <v>0.42499999999999999</v>
      </c>
      <c r="J20">
        <v>77.650000000000006</v>
      </c>
      <c r="AH20" s="78"/>
    </row>
    <row r="21" spans="1:34" x14ac:dyDescent="0.25">
      <c r="A21">
        <v>0.66</v>
      </c>
      <c r="D21">
        <v>70</v>
      </c>
      <c r="G21">
        <v>0.3</v>
      </c>
      <c r="J21">
        <v>48.41</v>
      </c>
      <c r="M21" t="s">
        <v>132</v>
      </c>
      <c r="AH21" s="78"/>
    </row>
    <row r="22" spans="1:34" x14ac:dyDescent="0.25">
      <c r="A22">
        <v>0.6</v>
      </c>
      <c r="D22">
        <v>65</v>
      </c>
      <c r="G22">
        <v>0.21199999999999999</v>
      </c>
      <c r="J22">
        <v>18.88</v>
      </c>
      <c r="M22">
        <v>10</v>
      </c>
      <c r="N22">
        <v>0</v>
      </c>
      <c r="O22" t="s">
        <v>133</v>
      </c>
      <c r="P22">
        <v>110.69</v>
      </c>
    </row>
    <row r="23" spans="1:34" x14ac:dyDescent="0.25">
      <c r="A23">
        <v>0.55000000000000004</v>
      </c>
      <c r="D23">
        <v>60</v>
      </c>
      <c r="G23">
        <v>0.15</v>
      </c>
      <c r="J23">
        <v>2.2999999999999998</v>
      </c>
      <c r="M23">
        <v>9</v>
      </c>
      <c r="N23">
        <v>0</v>
      </c>
      <c r="O23" t="s">
        <v>134</v>
      </c>
    </row>
    <row r="24" spans="1:34" x14ac:dyDescent="0.25">
      <c r="A24">
        <v>0.51</v>
      </c>
      <c r="D24">
        <v>55</v>
      </c>
      <c r="G24">
        <v>7.4999999999999997E-2</v>
      </c>
      <c r="J24">
        <v>0</v>
      </c>
      <c r="M24">
        <v>4</v>
      </c>
      <c r="N24">
        <v>64.33</v>
      </c>
      <c r="P24" t="s">
        <v>135</v>
      </c>
      <c r="Q24" t="s">
        <v>136</v>
      </c>
    </row>
    <row r="25" spans="1:34" x14ac:dyDescent="0.25">
      <c r="A25">
        <v>0.48</v>
      </c>
      <c r="D25">
        <v>50</v>
      </c>
      <c r="M25">
        <v>2</v>
      </c>
      <c r="N25">
        <v>12.89</v>
      </c>
    </row>
    <row r="26" spans="1:34" x14ac:dyDescent="0.25">
      <c r="A26">
        <v>0.45</v>
      </c>
      <c r="D26">
        <v>45</v>
      </c>
      <c r="G26" t="s">
        <v>37</v>
      </c>
      <c r="M26">
        <v>1</v>
      </c>
      <c r="N26">
        <v>11.81</v>
      </c>
    </row>
    <row r="27" spans="1:34" x14ac:dyDescent="0.25">
      <c r="A27">
        <v>0.42</v>
      </c>
      <c r="D27">
        <v>40</v>
      </c>
      <c r="G27" t="s">
        <v>34</v>
      </c>
      <c r="J27" t="s">
        <v>62</v>
      </c>
      <c r="M27">
        <v>0.5</v>
      </c>
      <c r="N27">
        <v>7.51</v>
      </c>
    </row>
    <row r="28" spans="1:34" x14ac:dyDescent="0.25">
      <c r="A28">
        <v>0.39</v>
      </c>
      <c r="D28">
        <v>35</v>
      </c>
      <c r="G28">
        <v>4.75</v>
      </c>
      <c r="J28">
        <v>95.05</v>
      </c>
      <c r="M28">
        <v>0.29699999999999999</v>
      </c>
      <c r="N28">
        <v>3.56</v>
      </c>
    </row>
    <row r="29" spans="1:34" x14ac:dyDescent="0.25">
      <c r="A29">
        <v>0.36</v>
      </c>
      <c r="D29">
        <v>30</v>
      </c>
      <c r="G29">
        <v>2.36</v>
      </c>
      <c r="J29">
        <v>85.08</v>
      </c>
      <c r="M29">
        <v>0.17699999999999999</v>
      </c>
      <c r="N29">
        <v>2.38</v>
      </c>
    </row>
    <row r="30" spans="1:34" x14ac:dyDescent="0.25">
      <c r="A30">
        <v>0.32</v>
      </c>
      <c r="D30">
        <v>25</v>
      </c>
      <c r="G30">
        <v>2</v>
      </c>
      <c r="J30">
        <v>82.02</v>
      </c>
      <c r="M30">
        <v>0.125</v>
      </c>
      <c r="N30">
        <v>2.97</v>
      </c>
    </row>
    <row r="31" spans="1:34" x14ac:dyDescent="0.25">
      <c r="A31">
        <v>0.28000000000000003</v>
      </c>
      <c r="D31">
        <v>20</v>
      </c>
      <c r="G31">
        <v>1.18</v>
      </c>
      <c r="J31">
        <v>64.66</v>
      </c>
      <c r="M31">
        <v>6.3E-2</v>
      </c>
      <c r="N31">
        <v>2.2799999999999998</v>
      </c>
    </row>
    <row r="32" spans="1:34" x14ac:dyDescent="0.25">
      <c r="A32">
        <v>0.22</v>
      </c>
      <c r="D32">
        <v>15</v>
      </c>
      <c r="G32">
        <v>0.6</v>
      </c>
      <c r="J32">
        <v>44.76</v>
      </c>
      <c r="M32">
        <v>0.01</v>
      </c>
      <c r="N32">
        <v>1.54</v>
      </c>
    </row>
    <row r="33" spans="1:10" x14ac:dyDescent="0.25">
      <c r="A33">
        <v>0.15</v>
      </c>
      <c r="D33">
        <v>10</v>
      </c>
      <c r="G33">
        <v>0.42499999999999999</v>
      </c>
      <c r="J33">
        <v>23.42</v>
      </c>
    </row>
    <row r="34" spans="1:10" x14ac:dyDescent="0.25">
      <c r="A34">
        <v>0.08</v>
      </c>
      <c r="D34">
        <v>5</v>
      </c>
      <c r="G34">
        <v>0.3</v>
      </c>
      <c r="J34">
        <v>7.96</v>
      </c>
    </row>
    <row r="35" spans="1:10" x14ac:dyDescent="0.25">
      <c r="A35">
        <v>4.4999999999999998E-2</v>
      </c>
      <c r="D35">
        <v>0</v>
      </c>
      <c r="G35">
        <v>0.15</v>
      </c>
      <c r="J35">
        <v>2.11</v>
      </c>
    </row>
    <row r="36" spans="1:10" x14ac:dyDescent="0.25">
      <c r="G36">
        <v>7.4999999999999997E-2</v>
      </c>
      <c r="J36">
        <v>0</v>
      </c>
    </row>
    <row r="37" spans="1:10" x14ac:dyDescent="0.25">
      <c r="A37" t="s">
        <v>58</v>
      </c>
    </row>
    <row r="38" spans="1:10" x14ac:dyDescent="0.25">
      <c r="A38" t="s">
        <v>34</v>
      </c>
      <c r="D38" t="s">
        <v>62</v>
      </c>
      <c r="G38" t="s">
        <v>38</v>
      </c>
    </row>
    <row r="39" spans="1:10" x14ac:dyDescent="0.25">
      <c r="A39">
        <v>5</v>
      </c>
      <c r="D39">
        <v>100</v>
      </c>
      <c r="G39" t="s">
        <v>34</v>
      </c>
      <c r="J39" t="s">
        <v>62</v>
      </c>
    </row>
    <row r="40" spans="1:10" x14ac:dyDescent="0.25">
      <c r="A40">
        <v>0.85</v>
      </c>
      <c r="D40">
        <v>80</v>
      </c>
      <c r="G40">
        <v>1.18</v>
      </c>
      <c r="J40">
        <v>100</v>
      </c>
    </row>
    <row r="41" spans="1:10" x14ac:dyDescent="0.25">
      <c r="A41">
        <v>0.3</v>
      </c>
      <c r="D41">
        <v>60</v>
      </c>
      <c r="G41">
        <v>0.6</v>
      </c>
      <c r="J41">
        <v>98.44</v>
      </c>
    </row>
    <row r="42" spans="1:10" x14ac:dyDescent="0.25">
      <c r="A42">
        <v>0.12</v>
      </c>
      <c r="D42">
        <v>40</v>
      </c>
      <c r="G42">
        <v>0.42499999999999999</v>
      </c>
      <c r="J42">
        <v>91.55</v>
      </c>
    </row>
    <row r="43" spans="1:10" x14ac:dyDescent="0.25">
      <c r="A43">
        <v>3.9E-2</v>
      </c>
      <c r="D43">
        <v>20</v>
      </c>
      <c r="G43">
        <v>0.3</v>
      </c>
      <c r="J43">
        <v>68.78</v>
      </c>
    </row>
    <row r="44" spans="1:10" x14ac:dyDescent="0.25">
      <c r="A44">
        <v>1.4E-2</v>
      </c>
      <c r="D44">
        <v>10</v>
      </c>
      <c r="G44">
        <v>0.21199999999999999</v>
      </c>
      <c r="J44">
        <v>25.83</v>
      </c>
    </row>
    <row r="45" spans="1:10" x14ac:dyDescent="0.25">
      <c r="A45">
        <v>2.5000000000000001E-3</v>
      </c>
      <c r="D45">
        <v>5</v>
      </c>
      <c r="G45">
        <v>0.15</v>
      </c>
      <c r="J45">
        <v>7.89</v>
      </c>
    </row>
    <row r="46" spans="1:10" x14ac:dyDescent="0.25">
      <c r="A46">
        <v>1E-3</v>
      </c>
      <c r="D46">
        <v>0</v>
      </c>
      <c r="G46">
        <v>7.4999999999999997E-2</v>
      </c>
      <c r="J46">
        <v>0.93</v>
      </c>
    </row>
    <row r="47" spans="1:10" x14ac:dyDescent="0.25">
      <c r="G47">
        <v>6.3E-2</v>
      </c>
      <c r="J47">
        <v>0</v>
      </c>
    </row>
  </sheetData>
  <sortState xmlns:xlrd2="http://schemas.microsoft.com/office/spreadsheetml/2017/richdata2" ref="AH5:AI21">
    <sortCondition descending="1" ref="AH5:AH21"/>
  </sortState>
  <pageMargins left="0.7" right="0.7" top="0.75" bottom="0.75" header="0.3" footer="0.3"/>
  <pageSetup orientation="portrait" horizontalDpi="1200" verticalDpi="12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E6:R35"/>
  <sheetViews>
    <sheetView showGridLines="0" tabSelected="1" zoomScaleNormal="100" workbookViewId="0">
      <selection activeCell="S12" sqref="S12"/>
    </sheetView>
  </sheetViews>
  <sheetFormatPr defaultRowHeight="15" x14ac:dyDescent="0.25"/>
  <sheetData>
    <row r="6" spans="5:14" x14ac:dyDescent="0.25">
      <c r="E6">
        <v>20</v>
      </c>
    </row>
    <row r="11" spans="5:14" x14ac:dyDescent="0.25">
      <c r="N11">
        <v>980</v>
      </c>
    </row>
    <row r="12" spans="5:14" x14ac:dyDescent="0.25">
      <c r="N12">
        <v>0.99813600000000002</v>
      </c>
    </row>
    <row r="35" spans="18:18" ht="21" x14ac:dyDescent="0.35">
      <c r="R35" s="98"/>
    </row>
  </sheetData>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32"/>
  <sheetViews>
    <sheetView topLeftCell="A16" workbookViewId="0">
      <selection activeCell="B21" sqref="B21"/>
    </sheetView>
  </sheetViews>
  <sheetFormatPr defaultColWidth="9.140625" defaultRowHeight="15" x14ac:dyDescent="0.25"/>
  <cols>
    <col min="1" max="1" width="6.85546875" style="97" customWidth="1"/>
    <col min="2" max="2" width="91.42578125" style="77" customWidth="1"/>
    <col min="3" max="16384" width="9.140625" style="95"/>
  </cols>
  <sheetData>
    <row r="1" spans="1:2" s="94" customFormat="1" ht="20.25" customHeight="1" x14ac:dyDescent="0.25">
      <c r="A1" s="97"/>
      <c r="B1" s="76" t="s">
        <v>60</v>
      </c>
    </row>
    <row r="2" spans="1:2" ht="45" x14ac:dyDescent="0.25">
      <c r="A2" s="97">
        <v>1</v>
      </c>
      <c r="B2" s="96" t="s">
        <v>110</v>
      </c>
    </row>
    <row r="3" spans="1:2" ht="30" x14ac:dyDescent="0.25">
      <c r="A3" s="97">
        <f>A2+1</f>
        <v>2</v>
      </c>
      <c r="B3" s="96" t="s">
        <v>78</v>
      </c>
    </row>
    <row r="4" spans="1:2" ht="30" x14ac:dyDescent="0.25">
      <c r="A4" s="97">
        <f t="shared" ref="A4:A27" si="0">A3+1</f>
        <v>3</v>
      </c>
      <c r="B4" s="96" t="s">
        <v>77</v>
      </c>
    </row>
    <row r="5" spans="1:2" ht="45" x14ac:dyDescent="0.25">
      <c r="A5" s="97">
        <f t="shared" si="0"/>
        <v>4</v>
      </c>
      <c r="B5" s="96" t="s">
        <v>111</v>
      </c>
    </row>
    <row r="6" spans="1:2" ht="30" x14ac:dyDescent="0.25">
      <c r="A6" s="97">
        <f t="shared" si="0"/>
        <v>5</v>
      </c>
      <c r="B6" s="96" t="s">
        <v>112</v>
      </c>
    </row>
    <row r="7" spans="1:2" ht="45" x14ac:dyDescent="0.25">
      <c r="A7" s="97">
        <f t="shared" si="0"/>
        <v>6</v>
      </c>
      <c r="B7" s="96" t="s">
        <v>128</v>
      </c>
    </row>
    <row r="8" spans="1:2" ht="30" x14ac:dyDescent="0.25">
      <c r="A8" s="97">
        <f t="shared" si="0"/>
        <v>7</v>
      </c>
      <c r="B8" s="96" t="s">
        <v>90</v>
      </c>
    </row>
    <row r="9" spans="1:2" ht="30" x14ac:dyDescent="0.25">
      <c r="A9" s="97">
        <f t="shared" si="0"/>
        <v>8</v>
      </c>
      <c r="B9" s="96" t="s">
        <v>121</v>
      </c>
    </row>
    <row r="10" spans="1:2" x14ac:dyDescent="0.25">
      <c r="A10" s="97">
        <f t="shared" si="0"/>
        <v>9</v>
      </c>
      <c r="B10" s="96" t="s">
        <v>116</v>
      </c>
    </row>
    <row r="11" spans="1:2" x14ac:dyDescent="0.25">
      <c r="A11" s="97">
        <f t="shared" si="0"/>
        <v>10</v>
      </c>
      <c r="B11" s="96" t="s">
        <v>127</v>
      </c>
    </row>
    <row r="12" spans="1:2" ht="45" x14ac:dyDescent="0.25">
      <c r="A12" s="97">
        <f t="shared" si="0"/>
        <v>11</v>
      </c>
      <c r="B12" s="96" t="s">
        <v>122</v>
      </c>
    </row>
    <row r="13" spans="1:2" ht="30" x14ac:dyDescent="0.25">
      <c r="A13" s="97">
        <f t="shared" si="0"/>
        <v>12</v>
      </c>
      <c r="B13" s="96" t="s">
        <v>113</v>
      </c>
    </row>
    <row r="14" spans="1:2" ht="30" x14ac:dyDescent="0.25">
      <c r="A14" s="97">
        <f t="shared" si="0"/>
        <v>13</v>
      </c>
      <c r="B14" s="96" t="s">
        <v>117</v>
      </c>
    </row>
    <row r="15" spans="1:2" ht="30" x14ac:dyDescent="0.25">
      <c r="A15" s="97">
        <f t="shared" si="0"/>
        <v>14</v>
      </c>
      <c r="B15" s="96" t="s">
        <v>123</v>
      </c>
    </row>
    <row r="16" spans="1:2" x14ac:dyDescent="0.25">
      <c r="A16" s="97">
        <f t="shared" si="0"/>
        <v>15</v>
      </c>
      <c r="B16" s="96" t="s">
        <v>124</v>
      </c>
    </row>
    <row r="17" spans="1:2" ht="36.75" customHeight="1" x14ac:dyDescent="0.25">
      <c r="A17" s="97">
        <f t="shared" si="0"/>
        <v>16</v>
      </c>
      <c r="B17" s="96" t="s">
        <v>93</v>
      </c>
    </row>
    <row r="18" spans="1:2" ht="33" customHeight="1" x14ac:dyDescent="0.25">
      <c r="A18" s="97">
        <f t="shared" si="0"/>
        <v>17</v>
      </c>
      <c r="B18" s="96" t="s">
        <v>125</v>
      </c>
    </row>
    <row r="19" spans="1:2" ht="30" x14ac:dyDescent="0.25">
      <c r="A19" s="97">
        <f t="shared" si="0"/>
        <v>18</v>
      </c>
      <c r="B19" s="96" t="s">
        <v>118</v>
      </c>
    </row>
    <row r="20" spans="1:2" ht="45" x14ac:dyDescent="0.25">
      <c r="A20" s="97">
        <f t="shared" si="0"/>
        <v>19</v>
      </c>
      <c r="B20" s="96" t="s">
        <v>114</v>
      </c>
    </row>
    <row r="21" spans="1:2" x14ac:dyDescent="0.25">
      <c r="A21" s="97">
        <f>A20+1</f>
        <v>20</v>
      </c>
      <c r="B21" s="77" t="s">
        <v>141</v>
      </c>
    </row>
    <row r="22" spans="1:2" ht="30" x14ac:dyDescent="0.25">
      <c r="A22" s="97">
        <f t="shared" si="0"/>
        <v>21</v>
      </c>
      <c r="B22" s="96" t="s">
        <v>119</v>
      </c>
    </row>
    <row r="23" spans="1:2" x14ac:dyDescent="0.25">
      <c r="A23" s="97">
        <f t="shared" si="0"/>
        <v>22</v>
      </c>
      <c r="B23" s="96" t="s">
        <v>120</v>
      </c>
    </row>
    <row r="24" spans="1:2" ht="30" customHeight="1" x14ac:dyDescent="0.25">
      <c r="A24" s="97">
        <f t="shared" si="0"/>
        <v>23</v>
      </c>
      <c r="B24" s="96" t="s">
        <v>138</v>
      </c>
    </row>
    <row r="25" spans="1:2" ht="45" x14ac:dyDescent="0.25">
      <c r="A25" s="97">
        <f t="shared" si="0"/>
        <v>24</v>
      </c>
      <c r="B25" s="96" t="s">
        <v>76</v>
      </c>
    </row>
    <row r="26" spans="1:2" x14ac:dyDescent="0.25">
      <c r="A26" s="97">
        <f t="shared" si="0"/>
        <v>25</v>
      </c>
      <c r="B26" s="96" t="s">
        <v>115</v>
      </c>
    </row>
    <row r="27" spans="1:2" ht="30" x14ac:dyDescent="0.25">
      <c r="A27" s="97">
        <f t="shared" si="0"/>
        <v>26</v>
      </c>
      <c r="B27" s="96" t="s">
        <v>126</v>
      </c>
    </row>
    <row r="28" spans="1:2" x14ac:dyDescent="0.25">
      <c r="B28" s="95"/>
    </row>
    <row r="29" spans="1:2" x14ac:dyDescent="0.25">
      <c r="B29" s="96"/>
    </row>
    <row r="30" spans="1:2" x14ac:dyDescent="0.25">
      <c r="B30" s="95"/>
    </row>
    <row r="31" spans="1:2" x14ac:dyDescent="0.25">
      <c r="B31" s="95"/>
    </row>
    <row r="32" spans="1:2" x14ac:dyDescent="0.25">
      <c r="B32" s="95"/>
    </row>
  </sheetData>
  <sortState xmlns:xlrd2="http://schemas.microsoft.com/office/spreadsheetml/2017/richdata2" ref="B2:B5">
    <sortCondition ref="B2"/>
  </sortState>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J61"/>
  <sheetViews>
    <sheetView showGridLines="0" topLeftCell="A5" zoomScale="110" zoomScaleNormal="110" workbookViewId="0">
      <selection activeCell="H1" sqref="H1"/>
    </sheetView>
  </sheetViews>
  <sheetFormatPr defaultRowHeight="15" x14ac:dyDescent="0.25"/>
  <cols>
    <col min="1" max="4" width="7.140625" customWidth="1"/>
    <col min="5" max="5" width="2.42578125" customWidth="1"/>
    <col min="6" max="6" width="10.140625" customWidth="1"/>
    <col min="7" max="10" width="14.5703125" customWidth="1"/>
  </cols>
  <sheetData>
    <row r="2" spans="1:9" x14ac:dyDescent="0.25">
      <c r="C2" t="s">
        <v>66</v>
      </c>
      <c r="G2" t="s">
        <v>67</v>
      </c>
      <c r="H2" s="20"/>
      <c r="I2" s="20"/>
    </row>
    <row r="4" spans="1:9" x14ac:dyDescent="0.25">
      <c r="C4" t="s">
        <v>68</v>
      </c>
      <c r="E4" s="21"/>
      <c r="F4" s="21"/>
      <c r="G4" s="21"/>
      <c r="H4" s="21"/>
      <c r="I4" s="21"/>
    </row>
    <row r="5" spans="1:9" x14ac:dyDescent="0.25">
      <c r="D5" s="49" t="str">
        <f>Input!C5</f>
        <v>Mass Sample (g):</v>
      </c>
      <c r="F5" s="50">
        <f>Input!C6</f>
        <v>100</v>
      </c>
      <c r="H5" s="49" t="str">
        <f>Input!E5</f>
        <v>T (oC)</v>
      </c>
      <c r="I5" s="50">
        <f>Input!E6</f>
        <v>36</v>
      </c>
    </row>
    <row r="6" spans="1:9" x14ac:dyDescent="0.25">
      <c r="D6" s="24"/>
    </row>
    <row r="7" spans="1:9" ht="18.75" x14ac:dyDescent="0.3">
      <c r="A7" s="108">
        <f>Input!K2</f>
        <v>0</v>
      </c>
      <c r="B7" s="108"/>
      <c r="C7" s="108"/>
      <c r="D7" s="108"/>
      <c r="E7" s="108"/>
      <c r="F7" s="108"/>
      <c r="G7" s="108"/>
      <c r="H7" s="108"/>
      <c r="I7" s="108"/>
    </row>
    <row r="20" spans="1:10" ht="48.75" x14ac:dyDescent="0.25">
      <c r="A20" s="25" t="str">
        <f>Input!B7</f>
        <v>Sieve opening (ps)              di (mm)</v>
      </c>
      <c r="B20" s="25" t="str">
        <f>Input!C7</f>
        <v>Mass of retained (mr) 
(g)</v>
      </c>
      <c r="C20" s="25" t="str">
        <f>Input!D7</f>
        <v>mass fraction (mf)</v>
      </c>
      <c r="D20" s="26" t="str">
        <f>Input!E7</f>
        <v>Percent Passing (pp)</v>
      </c>
      <c r="E20" s="24"/>
      <c r="F20" s="106" t="str">
        <f>Input!K8</f>
        <v>Effective Grain Diameters (mm)</v>
      </c>
      <c r="G20" s="107"/>
      <c r="H20" s="106" t="str">
        <f>Input!M8</f>
        <v>Other Useful Parameters</v>
      </c>
      <c r="I20" s="107"/>
    </row>
    <row r="21" spans="1:10" s="22" customFormat="1" x14ac:dyDescent="0.25">
      <c r="A21" s="27">
        <f>IF(ISBLANK(Input!B8)," ",Input!B8)</f>
        <v>10</v>
      </c>
      <c r="B21" s="27">
        <f>IF(ISBLANK(Input!C8)," ",Input!C8)</f>
        <v>900.96999999999935</v>
      </c>
      <c r="C21" s="27">
        <f>IF(ISBLANK(Input!D8)," ",Input!D8)</f>
        <v>0.14769999999999989</v>
      </c>
      <c r="D21" s="28">
        <f>IF(ISBLANK(Input!E8)," ",Input!E8)</f>
        <v>85.23</v>
      </c>
      <c r="E21" s="48"/>
      <c r="F21" s="29" t="str">
        <f>Input!K9</f>
        <v>d10</v>
      </c>
      <c r="G21" s="51">
        <f>Input!L9</f>
        <v>0.34125998225377108</v>
      </c>
      <c r="H21" s="30" t="s">
        <v>6</v>
      </c>
      <c r="I21" s="31">
        <f>Input!N9</f>
        <v>5.5254159389792541</v>
      </c>
      <c r="J21"/>
    </row>
    <row r="22" spans="1:10" x14ac:dyDescent="0.25">
      <c r="A22" s="32">
        <f>IF(ISBLANK(Input!B9)," ",Input!B9)</f>
        <v>4.75</v>
      </c>
      <c r="B22" s="32">
        <f>IF(ISBLANK(Input!C9)," ",Input!C9)</f>
        <v>345.26000000000067</v>
      </c>
      <c r="C22" s="32">
        <f>IF(ISBLANK(Input!D9)," ",Input!D9)</f>
        <v>5.6600000000000109E-2</v>
      </c>
      <c r="D22" s="33">
        <f>IF(ISBLANK(Input!E9)," ",Input!E9)</f>
        <v>79.569999999999993</v>
      </c>
      <c r="E22" s="23"/>
      <c r="F22" s="34" t="str">
        <f>Input!K10</f>
        <v>d17</v>
      </c>
      <c r="G22" s="52">
        <f>Input!L10</f>
        <v>0.41889973380656609</v>
      </c>
      <c r="H22" s="35" t="s">
        <v>5</v>
      </c>
      <c r="I22" s="36">
        <f>Input!N10</f>
        <v>0.34607789450250426</v>
      </c>
    </row>
    <row r="23" spans="1:10" x14ac:dyDescent="0.25">
      <c r="A23" s="32">
        <f>IF(ISBLANK(Input!B10)," ",Input!B10)</f>
        <v>2.36</v>
      </c>
      <c r="B23" s="32">
        <f>IF(ISBLANK(Input!C10)," ",Input!C10)</f>
        <v>783.23999999999944</v>
      </c>
      <c r="C23" s="32">
        <f>IF(ISBLANK(Input!D10)," ",Input!D10)</f>
        <v>0.1283999999999999</v>
      </c>
      <c r="D23" s="33">
        <f>IF(ISBLANK(Input!E10)," ",Input!E10)</f>
        <v>66.73</v>
      </c>
      <c r="E23" s="23"/>
      <c r="F23" s="34" t="str">
        <f>Input!K11</f>
        <v>d20</v>
      </c>
      <c r="G23" s="52">
        <f>Input!L11</f>
        <v>0.45748106060606059</v>
      </c>
      <c r="H23" s="35" t="s">
        <v>70</v>
      </c>
      <c r="I23" s="36">
        <f>Input!N11</f>
        <v>980</v>
      </c>
    </row>
    <row r="24" spans="1:10" x14ac:dyDescent="0.25">
      <c r="A24" s="32">
        <f>IF(ISBLANK(Input!B11)," ",Input!B11)</f>
        <v>1.18</v>
      </c>
      <c r="B24" s="32">
        <f>IF(ISBLANK(Input!C11)," ",Input!C11)</f>
        <v>1021.1400000000001</v>
      </c>
      <c r="C24" s="32">
        <f>IF(ISBLANK(Input!D11)," ",Input!D11)</f>
        <v>0.16740000000000002</v>
      </c>
      <c r="D24" s="33">
        <f>IF(ISBLANK(Input!E11)," ",Input!E11)</f>
        <v>49.99</v>
      </c>
      <c r="E24" s="23"/>
      <c r="F24" s="34" t="str">
        <f>Input!K12</f>
        <v>d50</v>
      </c>
      <c r="G24" s="52">
        <f>Input!L12</f>
        <v>1.1807048984468338</v>
      </c>
      <c r="H24" s="35" t="s">
        <v>71</v>
      </c>
      <c r="I24" s="37">
        <f>Input!N12</f>
        <v>0.99813600000000002</v>
      </c>
    </row>
    <row r="25" spans="1:10" x14ac:dyDescent="0.25">
      <c r="A25" s="32">
        <f>IF(ISBLANK(Input!B12)," ",Input!B12)</f>
        <v>0.6</v>
      </c>
      <c r="B25" s="32">
        <f>IF(ISBLANK(Input!C12)," ",Input!C12)</f>
        <v>1173.6400000000001</v>
      </c>
      <c r="C25" s="32">
        <f>IF(ISBLANK(Input!D12)," ",Input!D12)</f>
        <v>0.19240000000000002</v>
      </c>
      <c r="D25" s="33">
        <f>IF(ISBLANK(Input!E12)," ",Input!E12)</f>
        <v>30.75</v>
      </c>
      <c r="E25" s="23"/>
      <c r="F25" s="34" t="str">
        <f>Input!K13</f>
        <v>d60</v>
      </c>
      <c r="G25" s="52">
        <f>Input!L13</f>
        <v>1.8856033452807641</v>
      </c>
      <c r="H25" s="35" t="s">
        <v>72</v>
      </c>
      <c r="I25" s="37">
        <f>Input!N13</f>
        <v>9.8479999999999991E-3</v>
      </c>
    </row>
    <row r="26" spans="1:10" x14ac:dyDescent="0.25">
      <c r="A26" s="32">
        <f>IF(ISBLANK(Input!B13)," ",Input!B13)</f>
        <v>0.42499999999999999</v>
      </c>
      <c r="B26" s="32">
        <f>IF(ISBLANK(Input!C13)," ",Input!C13)</f>
        <v>805.2</v>
      </c>
      <c r="C26" s="32">
        <f>IF(ISBLANK(Input!D13)," ",Input!D13)</f>
        <v>0.13200000000000001</v>
      </c>
      <c r="D26" s="33">
        <f>IF(ISBLANK(Input!E13)," ",Input!E13)</f>
        <v>17.55</v>
      </c>
      <c r="E26" s="23"/>
      <c r="F26" s="34" t="str">
        <f>Input!K15</f>
        <v>de (Kruger)</v>
      </c>
      <c r="G26" s="52">
        <f>Input!L15</f>
        <v>0</v>
      </c>
      <c r="H26" s="35" t="s">
        <v>73</v>
      </c>
      <c r="I26" s="75">
        <f>Input!N14</f>
        <v>99327.099918765234</v>
      </c>
    </row>
    <row r="27" spans="1:10" x14ac:dyDescent="0.25">
      <c r="A27" s="32">
        <f>IF(ISBLANK(Input!B14)," ",Input!B14)</f>
        <v>0.3</v>
      </c>
      <c r="B27" s="32">
        <f>IF(ISBLANK(Input!C14)," ",Input!C14)</f>
        <v>687.46999999999991</v>
      </c>
      <c r="C27" s="32">
        <f>IF(ISBLANK(Input!D14)," ",Input!D14)</f>
        <v>0.11269999999999998</v>
      </c>
      <c r="D27" s="33">
        <f>IF(ISBLANK(Input!E14)," ",Input!E14)</f>
        <v>6.28</v>
      </c>
      <c r="E27" s="23"/>
      <c r="F27" s="34" t="str">
        <f>Input!K16</f>
        <v>de (Kozeny)</v>
      </c>
      <c r="G27" s="52">
        <f>Input!L16</f>
        <v>0</v>
      </c>
      <c r="H27" s="35" t="s">
        <v>59</v>
      </c>
      <c r="I27" s="38">
        <f>Input!N15</f>
        <v>1.0530200000000001</v>
      </c>
    </row>
    <row r="28" spans="1:10" x14ac:dyDescent="0.25">
      <c r="A28" s="32">
        <f>IF(ISBLANK(Input!B15)," ",Input!B15)</f>
        <v>0.15</v>
      </c>
      <c r="B28" s="32">
        <f>IF(ISBLANK(Input!C15)," ",Input!C15)</f>
        <v>209.84000000000003</v>
      </c>
      <c r="C28" s="32">
        <f>IF(ISBLANK(Input!D15)," ",Input!D15)</f>
        <v>3.4400000000000007E-2</v>
      </c>
      <c r="D28" s="33">
        <f>IF(ISBLANK(Input!E15)," ",Input!E15)</f>
        <v>2.84</v>
      </c>
      <c r="E28" s="23"/>
      <c r="F28" s="34" t="str">
        <f>Input!K17</f>
        <v>de (Zunker)</v>
      </c>
      <c r="G28" s="52">
        <f>Input!L17</f>
        <v>0</v>
      </c>
      <c r="H28" s="39" t="s">
        <v>91</v>
      </c>
      <c r="I28" s="52">
        <f>Input!L14</f>
        <v>0</v>
      </c>
    </row>
    <row r="29" spans="1:10" x14ac:dyDescent="0.25">
      <c r="A29" s="32">
        <f>IF(ISBLANK(Input!B16)," ",Input!B16)</f>
        <v>7.4999999999999997E-2</v>
      </c>
      <c r="B29" s="32">
        <f>IF(ISBLANK(Input!C16)," ",Input!C16)</f>
        <v>173.23999999999998</v>
      </c>
      <c r="C29" s="32">
        <f>IF(ISBLANK(Input!D16)," ",Input!D16)</f>
        <v>2.8399999999999998E-2</v>
      </c>
      <c r="D29" s="33">
        <f>IF(ISBLANK(Input!E16)," ",Input!E16)</f>
        <v>0</v>
      </c>
      <c r="E29" s="23"/>
      <c r="F29" s="34" t="str">
        <f>Input!K18</f>
        <v>de (Zamarin)</v>
      </c>
      <c r="G29" s="52">
        <f>Input!L18</f>
        <v>0</v>
      </c>
      <c r="H29" s="74" t="s">
        <v>92</v>
      </c>
      <c r="I29" s="52">
        <f>Input!N21</f>
        <v>1.9455243084559206</v>
      </c>
    </row>
    <row r="30" spans="1:10" x14ac:dyDescent="0.25">
      <c r="A30" s="32" t="str">
        <f>IF(ISBLANK(Input!B17)," ",Input!B17)</f>
        <v xml:space="preserve"> </v>
      </c>
      <c r="B30" s="32" t="str">
        <f>IF(ISBLANK(Input!C17)," ",Input!C17)</f>
        <v xml:space="preserve"> </v>
      </c>
      <c r="C30" s="32" t="str">
        <f>IF(ISBLANK(Input!D17)," ",Input!D17)</f>
        <v xml:space="preserve"> </v>
      </c>
      <c r="D30" s="33" t="str">
        <f>IF(ISBLANK(Input!E17)," ",Input!E17)</f>
        <v xml:space="preserve"> </v>
      </c>
      <c r="E30" s="23"/>
      <c r="F30" s="40" t="str">
        <f>Input!K19</f>
        <v>Io (Alyameni)</v>
      </c>
      <c r="G30" s="53">
        <f>Input!L19</f>
        <v>0.13139875320550543</v>
      </c>
      <c r="H30" s="41"/>
      <c r="I30" s="42"/>
    </row>
    <row r="31" spans="1:10" x14ac:dyDescent="0.25">
      <c r="A31" s="32" t="str">
        <f>IF(ISBLANK(Input!B18)," ",Input!B18)</f>
        <v xml:space="preserve"> </v>
      </c>
      <c r="B31" s="32" t="str">
        <f>IF(ISBLANK(Input!C18)," ",Input!C18)</f>
        <v xml:space="preserve"> </v>
      </c>
      <c r="C31" s="32" t="str">
        <f>IF(ISBLANK(Input!D18)," ",Input!D18)</f>
        <v xml:space="preserve"> </v>
      </c>
      <c r="D31" s="33" t="str">
        <f>IF(ISBLANK(Input!E18)," ",Input!E18)</f>
        <v xml:space="preserve"> </v>
      </c>
      <c r="E31" s="23"/>
      <c r="F31" s="111" t="str">
        <f>Input!$L$22</f>
        <v>mm</v>
      </c>
      <c r="G31" s="112"/>
      <c r="H31" s="54">
        <f>Input!$M$22</f>
        <v>0</v>
      </c>
      <c r="I31" s="55" t="str">
        <f>Input!$N$22</f>
        <v>% in sample</v>
      </c>
    </row>
    <row r="32" spans="1:10" x14ac:dyDescent="0.25">
      <c r="A32" s="32" t="str">
        <f>IF(ISBLANK(Input!B19)," ",Input!B19)</f>
        <v xml:space="preserve"> </v>
      </c>
      <c r="B32" s="32" t="str">
        <f>IF(ISBLANK(Input!C19)," ",Input!C19)</f>
        <v xml:space="preserve"> </v>
      </c>
      <c r="C32" s="32" t="str">
        <f>IF(ISBLANK(Input!D19)," ",Input!D19)</f>
        <v xml:space="preserve"> </v>
      </c>
      <c r="D32" s="33" t="str">
        <f>IF(ISBLANK(Input!E19)," ",Input!E19)</f>
        <v xml:space="preserve"> </v>
      </c>
      <c r="E32" s="23"/>
      <c r="F32" s="113" t="str">
        <f>Input!L23</f>
        <v>&gt;64</v>
      </c>
      <c r="G32" s="114"/>
      <c r="H32" s="45" t="str">
        <f>Input!M23</f>
        <v>Boulder</v>
      </c>
      <c r="I32" s="56" t="str">
        <f>IF(ISBLANK(Input!N23)," ",Input!N23)</f>
        <v xml:space="preserve"> </v>
      </c>
    </row>
    <row r="33" spans="1:9" x14ac:dyDescent="0.25">
      <c r="A33" s="32" t="str">
        <f>IF(ISBLANK(Input!B20)," ",Input!B20)</f>
        <v xml:space="preserve"> </v>
      </c>
      <c r="B33" s="32" t="str">
        <f>IF(ISBLANK(Input!C20)," ",Input!C20)</f>
        <v xml:space="preserve"> </v>
      </c>
      <c r="C33" s="32" t="str">
        <f>IF(ISBLANK(Input!D20)," ",Input!D20)</f>
        <v xml:space="preserve"> </v>
      </c>
      <c r="D33" s="33" t="str">
        <f>IF(ISBLANK(Input!E20)," ",Input!E20)</f>
        <v xml:space="preserve"> </v>
      </c>
      <c r="E33" s="23"/>
      <c r="F33" s="115" t="str">
        <f>Input!L24</f>
        <v>16 - 64</v>
      </c>
      <c r="G33" s="116"/>
      <c r="H33" s="46" t="str">
        <f>Input!M24</f>
        <v>coarse gravel</v>
      </c>
      <c r="I33" s="56" t="str">
        <f>IF(ISBLANK(Input!N24)," ",Input!N24)</f>
        <v xml:space="preserve"> </v>
      </c>
    </row>
    <row r="34" spans="1:9" x14ac:dyDescent="0.25">
      <c r="A34" s="32" t="str">
        <f>IF(ISBLANK(Input!B21)," ",Input!B21)</f>
        <v xml:space="preserve"> </v>
      </c>
      <c r="B34" s="32" t="str">
        <f>IF(ISBLANK(Input!C21)," ",Input!C21)</f>
        <v xml:space="preserve"> </v>
      </c>
      <c r="C34" s="32" t="str">
        <f>IF(ISBLANK(Input!D21)," ",Input!D21)</f>
        <v xml:space="preserve"> </v>
      </c>
      <c r="D34" s="33" t="str">
        <f>IF(ISBLANK(Input!E21)," ",Input!E21)</f>
        <v xml:space="preserve"> </v>
      </c>
      <c r="E34" s="23"/>
      <c r="F34" s="115" t="str">
        <f>Input!L25</f>
        <v>8 - 16</v>
      </c>
      <c r="G34" s="116"/>
      <c r="H34" s="46" t="str">
        <f>Input!M25</f>
        <v>medium gravel</v>
      </c>
      <c r="I34" s="56" t="str">
        <f>IF(ISBLANK(Input!N25)," ",Input!N25)</f>
        <v xml:space="preserve"> </v>
      </c>
    </row>
    <row r="35" spans="1:9" x14ac:dyDescent="0.25">
      <c r="A35" s="32" t="str">
        <f>IF(ISBLANK(Input!B22)," ",Input!B22)</f>
        <v xml:space="preserve"> </v>
      </c>
      <c r="B35" s="32" t="str">
        <f>IF(ISBLANK(Input!C22)," ",Input!C22)</f>
        <v xml:space="preserve"> </v>
      </c>
      <c r="C35" s="32" t="str">
        <f>IF(ISBLANK(Input!D22)," ",Input!D22)</f>
        <v xml:space="preserve"> </v>
      </c>
      <c r="D35" s="33" t="str">
        <f>IF(ISBLANK(Input!E22)," ",Input!E22)</f>
        <v xml:space="preserve"> </v>
      </c>
      <c r="E35" s="23"/>
      <c r="F35" s="115" t="str">
        <f>Input!L26</f>
        <v>2  - 8</v>
      </c>
      <c r="G35" s="116"/>
      <c r="H35" s="46" t="str">
        <f>Input!M26</f>
        <v>fine gravel</v>
      </c>
      <c r="I35" s="56" t="str">
        <f>IF(ISBLANK(Input!N26)," ",Input!N26)</f>
        <v xml:space="preserve"> </v>
      </c>
    </row>
    <row r="36" spans="1:9" x14ac:dyDescent="0.25">
      <c r="A36" s="32" t="str">
        <f>IF(ISBLANK(Input!B23)," ",Input!B23)</f>
        <v xml:space="preserve"> </v>
      </c>
      <c r="B36" s="32" t="str">
        <f>IF(ISBLANK(Input!C23)," ",Input!C23)</f>
        <v xml:space="preserve"> </v>
      </c>
      <c r="C36" s="32" t="str">
        <f>IF(ISBLANK(Input!D23)," ",Input!D23)</f>
        <v xml:space="preserve"> </v>
      </c>
      <c r="D36" s="33" t="str">
        <f>IF(ISBLANK(Input!E23)," ",Input!E23)</f>
        <v xml:space="preserve"> </v>
      </c>
      <c r="E36" s="23"/>
      <c r="F36" s="115" t="str">
        <f>Input!L27</f>
        <v>0.5 - 2</v>
      </c>
      <c r="G36" s="116"/>
      <c r="H36" s="46" t="str">
        <f>Input!M27</f>
        <v>coarse sand</v>
      </c>
      <c r="I36" s="56" t="str">
        <f>IF(ISBLANK(Input!N27)," ",Input!N27)</f>
        <v xml:space="preserve"> </v>
      </c>
    </row>
    <row r="37" spans="1:9" x14ac:dyDescent="0.25">
      <c r="A37" s="32" t="str">
        <f>IF(ISBLANK(Input!B24)," ",Input!B24)</f>
        <v xml:space="preserve"> </v>
      </c>
      <c r="B37" s="32" t="str">
        <f>IF(ISBLANK(Input!C24)," ",Input!C24)</f>
        <v xml:space="preserve"> </v>
      </c>
      <c r="C37" s="32" t="str">
        <f>IF(ISBLANK(Input!D24)," ",Input!D24)</f>
        <v xml:space="preserve"> </v>
      </c>
      <c r="D37" s="33" t="str">
        <f>IF(ISBLANK(Input!E24)," ",Input!E24)</f>
        <v xml:space="preserve"> </v>
      </c>
      <c r="E37" s="23"/>
      <c r="F37" s="115" t="str">
        <f>Input!L28</f>
        <v>0.25 - 0.5</v>
      </c>
      <c r="G37" s="116"/>
      <c r="H37" s="46" t="str">
        <f>Input!M28</f>
        <v>medium sand</v>
      </c>
      <c r="I37" s="56" t="str">
        <f>IF(ISBLANK(Input!N28)," ",Input!N28)</f>
        <v xml:space="preserve"> </v>
      </c>
    </row>
    <row r="38" spans="1:9" x14ac:dyDescent="0.25">
      <c r="A38" s="32" t="str">
        <f>IF(ISBLANK(Input!B25)," ",Input!B25)</f>
        <v xml:space="preserve"> </v>
      </c>
      <c r="B38" s="32" t="str">
        <f>IF(ISBLANK(Input!C25)," ",Input!C25)</f>
        <v xml:space="preserve"> </v>
      </c>
      <c r="C38" s="32" t="str">
        <f>IF(ISBLANK(Input!D25)," ",Input!D25)</f>
        <v xml:space="preserve"> </v>
      </c>
      <c r="D38" s="33" t="str">
        <f>IF(ISBLANK(Input!E25)," ",Input!E25)</f>
        <v xml:space="preserve"> </v>
      </c>
      <c r="E38" s="23"/>
      <c r="F38" s="115" t="str">
        <f>Input!L29</f>
        <v>0.063 - 0.25</v>
      </c>
      <c r="G38" s="116"/>
      <c r="H38" s="46" t="str">
        <f>Input!M29</f>
        <v>fine sand</v>
      </c>
      <c r="I38" s="56" t="str">
        <f>IF(ISBLANK(Input!N29)," ",Input!N29)</f>
        <v xml:space="preserve"> </v>
      </c>
    </row>
    <row r="39" spans="1:9" x14ac:dyDescent="0.25">
      <c r="A39" s="32" t="str">
        <f>IF(ISBLANK(Input!B26)," ",Input!B26)</f>
        <v xml:space="preserve"> </v>
      </c>
      <c r="B39" s="32" t="str">
        <f>IF(ISBLANK(Input!C26)," ",Input!C26)</f>
        <v xml:space="preserve"> </v>
      </c>
      <c r="C39" s="32" t="str">
        <f>IF(ISBLANK(Input!D26)," ",Input!D26)</f>
        <v xml:space="preserve"> </v>
      </c>
      <c r="D39" s="33" t="str">
        <f>IF(ISBLANK(Input!E26)," ",Input!E26)</f>
        <v xml:space="preserve"> </v>
      </c>
      <c r="E39" s="23"/>
      <c r="F39" s="115" t="str">
        <f>Input!L30</f>
        <v>0.016 - 0.063</v>
      </c>
      <c r="G39" s="116"/>
      <c r="H39" s="46" t="str">
        <f>Input!M30</f>
        <v>coarse silt</v>
      </c>
      <c r="I39" s="56" t="str">
        <f>IF(ISBLANK(Input!N30)," ",Input!N30)</f>
        <v xml:space="preserve"> </v>
      </c>
    </row>
    <row r="40" spans="1:9" x14ac:dyDescent="0.25">
      <c r="A40" s="32" t="str">
        <f>IF(ISBLANK(Input!B27)," ",Input!B27)</f>
        <v xml:space="preserve"> </v>
      </c>
      <c r="B40" s="32" t="str">
        <f>IF(ISBLANK(Input!C27)," ",Input!C27)</f>
        <v xml:space="preserve"> </v>
      </c>
      <c r="C40" s="32" t="str">
        <f>IF(ISBLANK(Input!D27)," ",Input!D27)</f>
        <v xml:space="preserve"> </v>
      </c>
      <c r="D40" s="33" t="str">
        <f>IF(ISBLANK(Input!E27)," ",Input!E27)</f>
        <v xml:space="preserve"> </v>
      </c>
      <c r="E40" s="23"/>
      <c r="F40" s="115" t="str">
        <f>Input!L31</f>
        <v>0.008 - 0.016</v>
      </c>
      <c r="G40" s="116"/>
      <c r="H40" s="46" t="str">
        <f>Input!M31</f>
        <v>medium silt</v>
      </c>
      <c r="I40" s="56" t="str">
        <f>IF(ISBLANK(Input!N31)," ",Input!N31)</f>
        <v xml:space="preserve"> </v>
      </c>
    </row>
    <row r="41" spans="1:9" x14ac:dyDescent="0.25">
      <c r="A41" s="32" t="str">
        <f>IF(ISBLANK(Input!B28)," ",Input!B28)</f>
        <v xml:space="preserve"> </v>
      </c>
      <c r="B41" s="32" t="str">
        <f>IF(ISBLANK(Input!C28)," ",Input!C28)</f>
        <v xml:space="preserve"> </v>
      </c>
      <c r="C41" s="32" t="str">
        <f>IF(ISBLANK(Input!D28)," ",Input!D28)</f>
        <v xml:space="preserve"> </v>
      </c>
      <c r="D41" s="33" t="str">
        <f>IF(ISBLANK(Input!E28)," ",Input!E28)</f>
        <v xml:space="preserve"> </v>
      </c>
      <c r="E41" s="23"/>
      <c r="F41" s="115" t="str">
        <f>Input!L32</f>
        <v>0.002 - 0.008</v>
      </c>
      <c r="G41" s="116"/>
      <c r="H41" s="46" t="str">
        <f>Input!M32</f>
        <v>fine silt</v>
      </c>
      <c r="I41" s="56" t="str">
        <f>IF(ISBLANK(Input!N32)," ",Input!N32)</f>
        <v xml:space="preserve"> </v>
      </c>
    </row>
    <row r="42" spans="1:9" x14ac:dyDescent="0.25">
      <c r="A42" s="43" t="str">
        <f>IF(ISBLANK(Input!B29)," ",Input!B29)</f>
        <v xml:space="preserve"> </v>
      </c>
      <c r="B42" s="43" t="str">
        <f>IF(ISBLANK(Input!C29)," ",Input!C29)</f>
        <v xml:space="preserve"> </v>
      </c>
      <c r="C42" s="43" t="str">
        <f>IF(ISBLANK(Input!D29)," ",Input!D29)</f>
        <v xml:space="preserve"> </v>
      </c>
      <c r="D42" s="44" t="str">
        <f>IF(ISBLANK(Input!E29)," ",Input!E29)</f>
        <v xml:space="preserve"> </v>
      </c>
      <c r="E42" s="23"/>
      <c r="F42" s="109" t="str">
        <f>Input!L33</f>
        <v>&lt;0.002</v>
      </c>
      <c r="G42" s="110"/>
      <c r="H42" s="57" t="str">
        <f>Input!M33</f>
        <v>clay</v>
      </c>
      <c r="I42" s="58" t="str">
        <f>IF(ISBLANK(Input!N33)," ",Input!N33)</f>
        <v xml:space="preserve"> </v>
      </c>
    </row>
    <row r="43" spans="1:9" x14ac:dyDescent="0.25">
      <c r="A43" s="23" t="str">
        <f>IF(ISBLANK(Input!B29)," ","Data continue, additional pages required …")</f>
        <v xml:space="preserve"> </v>
      </c>
      <c r="B43" s="23"/>
      <c r="C43" s="23"/>
      <c r="D43" s="23"/>
      <c r="E43" s="23"/>
    </row>
    <row r="44" spans="1:9" x14ac:dyDescent="0.25">
      <c r="E44" s="23"/>
      <c r="F44" s="23"/>
    </row>
    <row r="45" spans="1:9" x14ac:dyDescent="0.25">
      <c r="A45" s="23"/>
      <c r="B45" s="23"/>
      <c r="C45" s="23"/>
      <c r="D45" s="23"/>
      <c r="E45" s="23"/>
      <c r="F45" s="23"/>
    </row>
    <row r="46" spans="1:9" x14ac:dyDescent="0.25">
      <c r="A46" s="23"/>
      <c r="B46" s="23"/>
      <c r="C46" s="23"/>
      <c r="D46" s="23"/>
      <c r="E46" s="23"/>
      <c r="F46" s="23"/>
      <c r="G46" s="23"/>
      <c r="H46" s="23"/>
      <c r="I46" s="23"/>
    </row>
    <row r="47" spans="1:9" x14ac:dyDescent="0.25">
      <c r="A47" s="23"/>
      <c r="B47" s="23"/>
      <c r="C47" s="23"/>
      <c r="D47" s="23"/>
      <c r="E47" s="23"/>
      <c r="F47" s="23"/>
      <c r="G47" s="23"/>
      <c r="H47" s="23"/>
      <c r="I47" s="23"/>
    </row>
    <row r="48" spans="1:9" x14ac:dyDescent="0.25">
      <c r="A48" s="23"/>
      <c r="B48" s="23"/>
      <c r="C48" s="23"/>
      <c r="D48" s="23"/>
      <c r="E48" s="23"/>
      <c r="F48" s="23"/>
      <c r="G48" s="23"/>
    </row>
    <row r="49" spans="1:10" x14ac:dyDescent="0.25">
      <c r="A49" s="23"/>
      <c r="B49" s="23"/>
      <c r="C49" s="23"/>
      <c r="D49" s="23"/>
      <c r="E49" s="23"/>
      <c r="F49" s="23"/>
      <c r="G49" s="23"/>
    </row>
    <row r="50" spans="1:10" x14ac:dyDescent="0.25">
      <c r="A50" s="23"/>
      <c r="B50" s="23"/>
      <c r="C50" s="23"/>
      <c r="D50" s="23"/>
      <c r="E50" s="23"/>
      <c r="F50" s="23"/>
      <c r="G50" s="23"/>
    </row>
    <row r="51" spans="1:10" x14ac:dyDescent="0.25">
      <c r="A51" s="23"/>
      <c r="B51" s="23"/>
      <c r="C51" s="23"/>
      <c r="D51" s="23"/>
      <c r="E51" s="23"/>
      <c r="F51" s="23"/>
      <c r="G51" s="23"/>
    </row>
    <row r="52" spans="1:10" x14ac:dyDescent="0.25">
      <c r="A52" s="23"/>
      <c r="B52" s="23"/>
      <c r="C52" s="23"/>
      <c r="D52" s="23"/>
      <c r="E52" s="23"/>
      <c r="F52" s="23"/>
      <c r="G52" s="23"/>
    </row>
    <row r="53" spans="1:10" x14ac:dyDescent="0.25">
      <c r="A53" s="23"/>
      <c r="B53" s="23"/>
      <c r="C53" s="23"/>
      <c r="D53" s="23"/>
      <c r="E53" s="23"/>
      <c r="F53" s="23"/>
      <c r="G53" s="23"/>
    </row>
    <row r="54" spans="1:10" x14ac:dyDescent="0.25">
      <c r="A54" s="23"/>
      <c r="B54" s="23"/>
      <c r="C54" s="23"/>
      <c r="D54" s="23"/>
      <c r="E54" s="23"/>
      <c r="F54" s="23"/>
      <c r="G54" s="23"/>
    </row>
    <row r="55" spans="1:10" x14ac:dyDescent="0.25">
      <c r="A55" s="23"/>
      <c r="B55" s="23"/>
      <c r="C55" s="23"/>
      <c r="D55" s="23"/>
      <c r="E55" s="23"/>
      <c r="F55" s="23"/>
      <c r="G55" s="23"/>
    </row>
    <row r="56" spans="1:10" x14ac:dyDescent="0.25">
      <c r="A56" s="23"/>
      <c r="B56" s="23"/>
      <c r="C56" s="23"/>
      <c r="D56" s="23"/>
      <c r="E56" s="23"/>
      <c r="F56" s="23"/>
      <c r="G56" s="23"/>
    </row>
    <row r="57" spans="1:10" x14ac:dyDescent="0.25">
      <c r="A57" s="23"/>
      <c r="B57" s="23"/>
      <c r="C57" s="23"/>
      <c r="D57" s="23"/>
      <c r="E57" s="23"/>
      <c r="F57" s="23"/>
      <c r="G57" s="23"/>
    </row>
    <row r="58" spans="1:10" x14ac:dyDescent="0.25">
      <c r="A58" s="23"/>
      <c r="B58" s="23"/>
      <c r="C58" s="23"/>
      <c r="D58" s="23"/>
      <c r="E58" s="23"/>
      <c r="F58" s="23"/>
      <c r="G58" s="23"/>
    </row>
    <row r="59" spans="1:10" x14ac:dyDescent="0.25">
      <c r="A59" s="23"/>
      <c r="B59" s="23"/>
      <c r="C59" s="23"/>
      <c r="D59" s="23"/>
      <c r="E59" s="23"/>
      <c r="F59" s="23"/>
      <c r="G59" s="23"/>
      <c r="H59" s="23"/>
      <c r="I59" s="23"/>
      <c r="J59" s="23"/>
    </row>
    <row r="60" spans="1:10" x14ac:dyDescent="0.25">
      <c r="A60" s="23"/>
      <c r="B60" s="23"/>
      <c r="C60" s="23"/>
      <c r="D60" s="23"/>
      <c r="E60" s="23"/>
      <c r="F60" s="23"/>
      <c r="G60" s="23"/>
      <c r="H60" s="23"/>
      <c r="I60" s="23"/>
      <c r="J60" s="23"/>
    </row>
    <row r="61" spans="1:10" x14ac:dyDescent="0.25">
      <c r="A61" s="23"/>
      <c r="B61" s="23"/>
      <c r="C61" s="23"/>
      <c r="D61" s="23"/>
      <c r="E61" s="23"/>
      <c r="F61" s="23"/>
      <c r="G61" s="23"/>
      <c r="H61" s="23"/>
      <c r="I61" s="23"/>
      <c r="J61" s="23"/>
    </row>
  </sheetData>
  <mergeCells count="15">
    <mergeCell ref="F20:G20"/>
    <mergeCell ref="H20:I20"/>
    <mergeCell ref="A7:I7"/>
    <mergeCell ref="F42:G42"/>
    <mergeCell ref="F31:G31"/>
    <mergeCell ref="F32:G32"/>
    <mergeCell ref="F33:G33"/>
    <mergeCell ref="F34:G34"/>
    <mergeCell ref="F35:G35"/>
    <mergeCell ref="F36:G36"/>
    <mergeCell ref="F37:G37"/>
    <mergeCell ref="F38:G38"/>
    <mergeCell ref="F39:G39"/>
    <mergeCell ref="F40:G40"/>
    <mergeCell ref="F41:G41"/>
  </mergeCell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2:I45"/>
  <sheetViews>
    <sheetView showGridLines="0" zoomScale="90" zoomScaleNormal="90" workbookViewId="0">
      <selection activeCell="F27" sqref="F27"/>
    </sheetView>
  </sheetViews>
  <sheetFormatPr defaultRowHeight="15" x14ac:dyDescent="0.25"/>
  <cols>
    <col min="1" max="1" width="9.42578125" customWidth="1"/>
    <col min="2" max="2" width="7.5703125" customWidth="1"/>
    <col min="3" max="3" width="24.140625" customWidth="1"/>
  </cols>
  <sheetData>
    <row r="2" spans="1:8" x14ac:dyDescent="0.25">
      <c r="C2" t="s">
        <v>75</v>
      </c>
      <c r="F2" t="s">
        <v>67</v>
      </c>
      <c r="G2" s="20"/>
      <c r="H2" s="20"/>
    </row>
    <row r="4" spans="1:8" x14ac:dyDescent="0.25">
      <c r="C4" t="s">
        <v>68</v>
      </c>
      <c r="D4" s="21"/>
      <c r="E4" s="21"/>
      <c r="F4" s="21"/>
      <c r="G4" s="21"/>
      <c r="H4" s="21"/>
    </row>
    <row r="6" spans="1:8" x14ac:dyDescent="0.25">
      <c r="C6" s="66" t="str">
        <f>Input!C5</f>
        <v>Mass Sample (g):</v>
      </c>
      <c r="D6" s="65">
        <f>Input!C6</f>
        <v>100</v>
      </c>
      <c r="F6" s="49" t="str">
        <f>Input!E5</f>
        <v>T (oC)</v>
      </c>
      <c r="G6" s="65">
        <f>Input!E6</f>
        <v>36</v>
      </c>
    </row>
    <row r="8" spans="1:8" ht="18.75" x14ac:dyDescent="0.3">
      <c r="A8" s="108">
        <f>Input!K2</f>
        <v>0</v>
      </c>
      <c r="B8" s="108"/>
      <c r="C8" s="108"/>
      <c r="D8" s="108"/>
      <c r="E8" s="108"/>
      <c r="F8" s="108"/>
      <c r="G8" s="108"/>
      <c r="H8" s="108"/>
    </row>
    <row r="20" spans="3:9" x14ac:dyDescent="0.25">
      <c r="E20" s="24"/>
      <c r="F20" s="24"/>
      <c r="G20" s="24"/>
      <c r="H20" s="24"/>
      <c r="I20" s="24"/>
    </row>
    <row r="21" spans="3:9" x14ac:dyDescent="0.25">
      <c r="E21" s="48"/>
      <c r="F21" s="24"/>
      <c r="G21" s="24"/>
      <c r="H21" s="24"/>
      <c r="I21" s="24"/>
    </row>
    <row r="22" spans="3:9" x14ac:dyDescent="0.25">
      <c r="E22" s="23"/>
      <c r="F22" s="24"/>
      <c r="G22" s="24"/>
      <c r="H22" s="24"/>
      <c r="I22" s="24"/>
    </row>
    <row r="23" spans="3:9" x14ac:dyDescent="0.25">
      <c r="E23" s="23"/>
      <c r="F23" s="24"/>
      <c r="G23" s="24"/>
      <c r="H23" s="24"/>
      <c r="I23" s="24"/>
    </row>
    <row r="24" spans="3:9" x14ac:dyDescent="0.25">
      <c r="E24" s="23"/>
      <c r="F24" s="24"/>
      <c r="G24" s="24"/>
      <c r="H24" s="24"/>
      <c r="I24" s="24"/>
    </row>
    <row r="25" spans="3:9" x14ac:dyDescent="0.25">
      <c r="E25" s="23"/>
      <c r="F25" s="24"/>
      <c r="G25" s="24"/>
      <c r="H25" s="24"/>
      <c r="I25" s="24"/>
    </row>
    <row r="26" spans="3:9" x14ac:dyDescent="0.25">
      <c r="E26" s="23"/>
      <c r="F26" s="24"/>
      <c r="G26" s="24"/>
      <c r="H26" s="24"/>
      <c r="I26" s="24"/>
    </row>
    <row r="27" spans="3:9" ht="24" x14ac:dyDescent="0.25">
      <c r="C27" s="47" t="str">
        <f>Input!G$18</f>
        <v>Estimation of Hydraulic Conductivity</v>
      </c>
      <c r="D27" s="47" t="str">
        <f>Input!H$18</f>
        <v>cm/s</v>
      </c>
      <c r="E27" s="47" t="str">
        <f>Input!I$18</f>
        <v>m/s</v>
      </c>
      <c r="F27" s="47" t="str">
        <f>Input!J$18</f>
        <v>m/d</v>
      </c>
      <c r="G27" s="47" t="s">
        <v>130</v>
      </c>
      <c r="H27" s="24"/>
      <c r="I27" s="24"/>
    </row>
    <row r="28" spans="3:9" x14ac:dyDescent="0.25">
      <c r="C28" s="59" t="s">
        <v>15</v>
      </c>
      <c r="D28" s="61" t="str">
        <f>IF(ISBLANK(Input!H19)," ",Input!H19)</f>
        <v xml:space="preserve"> </v>
      </c>
      <c r="E28" s="61">
        <f>IF(ISBLANK(Input!I19)," ",Input!I19)</f>
        <v>0</v>
      </c>
      <c r="F28" s="63">
        <f>IF(ISBLANK(Input!J19)," ",Input!J19)</f>
        <v>0</v>
      </c>
      <c r="G28" s="63"/>
      <c r="H28" s="24"/>
      <c r="I28" s="24"/>
    </row>
    <row r="29" spans="3:9" x14ac:dyDescent="0.25">
      <c r="C29" s="60" t="s">
        <v>74</v>
      </c>
      <c r="D29" s="62">
        <f>IF(ISBLANK(Input!H20)," ",Input!H20)</f>
        <v>0.11645837548784416</v>
      </c>
      <c r="E29" s="62">
        <f>IF(ISBLANK(Input!I20)," ",Input!I20)</f>
        <v>1.1645837548784415E-3</v>
      </c>
      <c r="F29" s="64">
        <f>IF(ISBLANK(Input!J20)," ",Input!J20)</f>
        <v>100.62003642149736</v>
      </c>
      <c r="G29" s="64"/>
      <c r="H29" s="24"/>
      <c r="I29" s="24"/>
    </row>
    <row r="30" spans="3:9" x14ac:dyDescent="0.25">
      <c r="C30" s="60" t="s">
        <v>16</v>
      </c>
      <c r="D30" s="62">
        <f>IF(ISBLANK(Input!H21)," ",Input!H21)</f>
        <v>3.5359243159494493E-2</v>
      </c>
      <c r="E30" s="62">
        <f>IF(ISBLANK(Input!I21)," ",Input!I21)</f>
        <v>3.5359243159494491E-4</v>
      </c>
      <c r="F30" s="64">
        <f>IF(ISBLANK(Input!J21)," ",Input!J21)</f>
        <v>30.55038608980324</v>
      </c>
      <c r="G30" s="64"/>
      <c r="H30" s="24"/>
      <c r="I30" s="24"/>
    </row>
    <row r="31" spans="3:9" x14ac:dyDescent="0.25">
      <c r="C31" s="60" t="s">
        <v>17</v>
      </c>
      <c r="D31" s="62">
        <f>IF(ISBLANK(Input!H22)," ",Input!H22)</f>
        <v>7.6705338998967323E-2</v>
      </c>
      <c r="E31" s="62">
        <f>IF(ISBLANK(Input!I22)," ",Input!I22)</f>
        <v>7.6705338998967322E-4</v>
      </c>
      <c r="F31" s="64">
        <f>IF(ISBLANK(Input!J22)," ",Input!J22)</f>
        <v>66.273412895107768</v>
      </c>
      <c r="G31" s="64"/>
      <c r="H31" s="24"/>
      <c r="I31" s="24"/>
    </row>
    <row r="32" spans="3:9" x14ac:dyDescent="0.25">
      <c r="C32" s="60" t="s">
        <v>18</v>
      </c>
      <c r="D32" s="62" t="str">
        <f>IF(ISBLANK(Input!H23)," ",Input!H23)</f>
        <v xml:space="preserve"> </v>
      </c>
      <c r="E32" s="62">
        <f>IF(ISBLANK(Input!I23)," ",Input!I23)</f>
        <v>0</v>
      </c>
      <c r="F32" s="64">
        <f>IF(ISBLANK(Input!J23)," ",Input!J23)</f>
        <v>0</v>
      </c>
      <c r="G32" s="64"/>
      <c r="H32" s="24"/>
      <c r="I32" s="24"/>
    </row>
    <row r="33" spans="1:9" x14ac:dyDescent="0.25">
      <c r="C33" s="60" t="s">
        <v>19</v>
      </c>
      <c r="D33" s="62" t="str">
        <f>IF(ISBLANK(Input!H24)," ",Input!H24)</f>
        <v xml:space="preserve"> </v>
      </c>
      <c r="E33" s="62">
        <f>IF(ISBLANK(Input!I24)," ",Input!I24)</f>
        <v>0</v>
      </c>
      <c r="F33" s="64">
        <f>IF(ISBLANK(Input!J24)," ",Input!J24)</f>
        <v>0</v>
      </c>
      <c r="G33" s="64"/>
      <c r="H33" s="24"/>
      <c r="I33" s="24"/>
    </row>
    <row r="34" spans="1:9" x14ac:dyDescent="0.25">
      <c r="A34" s="23"/>
      <c r="B34" s="23"/>
      <c r="C34" s="60" t="s">
        <v>20</v>
      </c>
      <c r="D34" s="62" t="str">
        <f>IF(ISBLANK(Input!H25)," ",Input!H25)</f>
        <v xml:space="preserve"> </v>
      </c>
      <c r="E34" s="62">
        <f>IF(ISBLANK(Input!I25)," ",Input!I25)</f>
        <v>0</v>
      </c>
      <c r="F34" s="64">
        <f>IF(ISBLANK(Input!J25)," ",Input!J25)</f>
        <v>0</v>
      </c>
      <c r="G34" s="64"/>
      <c r="H34" s="24"/>
      <c r="I34" s="24"/>
    </row>
    <row r="35" spans="1:9" x14ac:dyDescent="0.25">
      <c r="C35" s="60" t="s">
        <v>21</v>
      </c>
      <c r="D35" s="62" t="str">
        <f>IF(ISBLANK(Input!H26)," ",Input!H26)</f>
        <v xml:space="preserve"> </v>
      </c>
      <c r="E35" s="62">
        <f>IF(ISBLANK(Input!I26)," ",Input!I26)</f>
        <v>0</v>
      </c>
      <c r="F35" s="64">
        <f>IF(ISBLANK(Input!J26)," ",Input!J26)</f>
        <v>0</v>
      </c>
      <c r="G35" s="64"/>
      <c r="H35" s="24"/>
      <c r="I35" s="24"/>
    </row>
    <row r="36" spans="1:9" x14ac:dyDescent="0.25">
      <c r="C36" s="60" t="s">
        <v>22</v>
      </c>
      <c r="D36" s="62" t="str">
        <f>IF(ISBLANK(Input!H27)," ",Input!H27)</f>
        <v xml:space="preserve"> </v>
      </c>
      <c r="E36" s="62">
        <f>IF(ISBLANK(Input!I27)," ",Input!I27)</f>
        <v>0</v>
      </c>
      <c r="F36" s="64">
        <f>IF(ISBLANK(Input!J27)," ",Input!J27)</f>
        <v>0</v>
      </c>
      <c r="G36" s="64"/>
    </row>
    <row r="37" spans="1:9" x14ac:dyDescent="0.25">
      <c r="C37" s="60" t="s">
        <v>23</v>
      </c>
      <c r="D37" s="62" t="str">
        <f>IF(ISBLANK(Input!H28)," ",Input!H28)</f>
        <v xml:space="preserve"> </v>
      </c>
      <c r="E37" s="62">
        <f>IF(ISBLANK(Input!I28)," ",Input!I28)</f>
        <v>0</v>
      </c>
      <c r="F37" s="64">
        <f>IF(ISBLANK(Input!J28)," ",Input!J28)</f>
        <v>0</v>
      </c>
      <c r="G37" s="64"/>
    </row>
    <row r="38" spans="1:9" x14ac:dyDescent="0.25">
      <c r="C38" s="60" t="s">
        <v>13</v>
      </c>
      <c r="D38" s="62" t="str">
        <f>IF(ISBLANK(Input!H29)," ",Input!H29)</f>
        <v xml:space="preserve"> </v>
      </c>
      <c r="E38" s="62">
        <f>IF(ISBLANK(Input!I29)," ",Input!I29)</f>
        <v>0</v>
      </c>
      <c r="F38" s="64">
        <f>IF(ISBLANK(Input!J29)," ",Input!J29)</f>
        <v>0</v>
      </c>
      <c r="G38" s="64"/>
    </row>
    <row r="39" spans="1:9" x14ac:dyDescent="0.25">
      <c r="C39" s="60" t="s">
        <v>24</v>
      </c>
      <c r="D39" s="62" t="str">
        <f>IF(ISBLANK(Input!H30)," ",Input!H30)</f>
        <v xml:space="preserve"> </v>
      </c>
      <c r="E39" s="62">
        <f>IF(ISBLANK(Input!I30)," ",Input!I30)</f>
        <v>0</v>
      </c>
      <c r="F39" s="64">
        <f>IF(ISBLANK(Input!J30)," ",Input!J30)</f>
        <v>0</v>
      </c>
      <c r="G39" s="64"/>
    </row>
    <row r="40" spans="1:9" x14ac:dyDescent="0.25">
      <c r="C40" s="60" t="s">
        <v>25</v>
      </c>
      <c r="D40" s="62" t="str">
        <f>IF(ISBLANK(Input!H31)," ",Input!H31)</f>
        <v xml:space="preserve"> </v>
      </c>
      <c r="E40" s="62">
        <f>IF(ISBLANK(Input!I31)," ",Input!I31)</f>
        <v>0</v>
      </c>
      <c r="F40" s="64">
        <f>IF(ISBLANK(Input!J31)," ",Input!J31)</f>
        <v>0</v>
      </c>
      <c r="G40" s="64"/>
    </row>
    <row r="41" spans="1:9" x14ac:dyDescent="0.25">
      <c r="C41" s="60" t="s">
        <v>79</v>
      </c>
      <c r="D41" s="62" t="str">
        <f>IF(ISBLANK(Input!H32)," ",Input!H32)</f>
        <v xml:space="preserve"> </v>
      </c>
      <c r="E41" s="62">
        <f>IF(ISBLANK(Input!I32)," ",Input!I32)</f>
        <v>0</v>
      </c>
      <c r="F41" s="64">
        <f>IF(ISBLANK(Input!J32)," ",Input!J32)</f>
        <v>0</v>
      </c>
      <c r="G41" s="64"/>
    </row>
    <row r="42" spans="1:9" x14ac:dyDescent="0.25">
      <c r="C42" s="60" t="s">
        <v>80</v>
      </c>
      <c r="D42" s="62" t="str">
        <f>IF(ISBLANK(Input!H33)," ",Input!H33)</f>
        <v xml:space="preserve"> </v>
      </c>
      <c r="E42" s="62">
        <f>IF(ISBLANK(Input!I33)," ",Input!I33)</f>
        <v>0</v>
      </c>
      <c r="F42" s="64">
        <f>IF(ISBLANK(Input!J33)," ",Input!J33)</f>
        <v>0</v>
      </c>
      <c r="G42" s="64"/>
    </row>
    <row r="43" spans="1:9" ht="15.75" thickBot="1" x14ac:dyDescent="0.3">
      <c r="C43" s="60" t="s">
        <v>139</v>
      </c>
      <c r="D43" s="62" t="str">
        <f>IF(ISBLANK(Input!H34)," ",Input!H34)</f>
        <v xml:space="preserve"> </v>
      </c>
      <c r="E43" s="62">
        <f>IF(ISBLANK(Input!I34)," ",Input!I34)</f>
        <v>0</v>
      </c>
      <c r="F43" s="64">
        <f>IF(ISBLANK(Input!J34)," ",Input!J34)</f>
        <v>0</v>
      </c>
      <c r="G43" s="100"/>
    </row>
    <row r="44" spans="1:9" ht="15.75" thickBot="1" x14ac:dyDescent="0.3">
      <c r="C44" s="81" t="s">
        <v>102</v>
      </c>
      <c r="D44" s="82" t="e">
        <f>IF(ISBLANK(Input!H35)," ",Input!H35)</f>
        <v>#NUM!</v>
      </c>
      <c r="E44" s="82" t="e">
        <f>IF(ISBLANK(Input!I35)," ",Input!I35)</f>
        <v>#NUM!</v>
      </c>
      <c r="F44" s="83" t="e">
        <f>IF(ISBLANK(Input!J35)," ",Input!J35)</f>
        <v>#NUM!</v>
      </c>
    </row>
    <row r="45" spans="1:9" ht="15.75" thickBot="1" x14ac:dyDescent="0.3">
      <c r="C45" s="81" t="s">
        <v>104</v>
      </c>
      <c r="D45" s="82">
        <f>IF(ISBLANK(Input!H36)," ",Input!H36)</f>
        <v>0</v>
      </c>
      <c r="E45" s="82">
        <f>IF(ISBLANK(Input!I36)," ",Input!I36)</f>
        <v>0</v>
      </c>
      <c r="F45" s="83">
        <f>IF(ISBLANK(Input!J36)," ",Input!J36)</f>
        <v>0</v>
      </c>
    </row>
  </sheetData>
  <mergeCells count="1">
    <mergeCell ref="A8:H8"/>
  </mergeCells>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Instructions</vt:lpstr>
      <vt:lpstr>Input</vt:lpstr>
      <vt:lpstr>Examples</vt:lpstr>
      <vt:lpstr>Equations</vt:lpstr>
      <vt:lpstr>References</vt:lpstr>
      <vt:lpstr> Report Grain Size</vt:lpstr>
      <vt:lpstr>Report K</vt:lpstr>
      <vt:lpstr>Equations!OLE_LINK2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Devlin, John Frederick</dc:creator>
  <cp:lastModifiedBy>Oliver Brincks Lund</cp:lastModifiedBy>
  <dcterms:created xsi:type="dcterms:W3CDTF">2014-07-04T14:42:06Z</dcterms:created>
  <dcterms:modified xsi:type="dcterms:W3CDTF">2025-08-29T09:23:07Z</dcterms:modified>
</cp:coreProperties>
</file>