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5011" documentId="13_ncr:1_{B53D4F62-5837-4CC7-B407-CE4C14C324F1}" xr6:coauthVersionLast="47" xr6:coauthVersionMax="47" xr10:uidLastSave="{DEA83CD8-A386-408B-83D8-E3408059D3CF}"/>
  <bookViews>
    <workbookView xWindow="28680" yWindow="-30" windowWidth="29040" windowHeight="17520" tabRatio="703" activeTab="1" xr2:uid="{00000000-000D-0000-FFFF-FFFF00000000}"/>
  </bookViews>
  <sheets>
    <sheet name="Instructions" sheetId="1" r:id="rId1"/>
    <sheet name="Input" sheetId="2" r:id="rId2"/>
    <sheet name="Sheet1" sheetId="9" r:id="rId3"/>
    <sheet name="Examples" sheetId="4" r:id="rId4"/>
    <sheet name="Equations" sheetId="5" r:id="rId5"/>
    <sheet name="References" sheetId="6" r:id="rId6"/>
    <sheet name=" Report Grain Size" sheetId="7" r:id="rId7"/>
    <sheet name="Report K" sheetId="8" r:id="rId8"/>
  </sheets>
  <definedNames>
    <definedName name="OLE_LINK2" localSheetId="4">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4" i="2" l="1"/>
  <c r="J32" i="2"/>
  <c r="A8" i="2"/>
  <c r="A9" i="2"/>
  <c r="A10" i="2"/>
  <c r="A11" i="2"/>
  <c r="A12" i="2"/>
  <c r="A13" i="2"/>
  <c r="A14"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C15" i="9"/>
  <c r="E15" i="9" s="1"/>
  <c r="F15" i="9" s="1"/>
  <c r="F9" i="9"/>
  <c r="E9" i="9"/>
  <c r="D8" i="9"/>
  <c r="C9" i="9"/>
  <c r="C10" i="9"/>
  <c r="E10" i="9" s="1"/>
  <c r="F10" i="9" s="1"/>
  <c r="C11" i="9"/>
  <c r="E11" i="9" s="1"/>
  <c r="F11" i="9" s="1"/>
  <c r="C12" i="9"/>
  <c r="E12" i="9" s="1"/>
  <c r="F12" i="9" s="1"/>
  <c r="C13" i="9"/>
  <c r="E13" i="9" s="1"/>
  <c r="F13" i="9" s="1"/>
  <c r="C14" i="9"/>
  <c r="E14" i="9" s="1"/>
  <c r="F14" i="9" s="1"/>
  <c r="C8" i="9"/>
  <c r="E8" i="9" s="1"/>
  <c r="F8" i="9" s="1"/>
  <c r="L19" i="2" l="1"/>
  <c r="AB18" i="2" l="1"/>
  <c r="D43" i="8"/>
  <c r="D41" i="8"/>
  <c r="AD18" i="2" l="1"/>
  <c r="AI18" i="2"/>
  <c r="AK18" i="2"/>
  <c r="AJ18" i="2"/>
  <c r="A3" i="6"/>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B4" i="2" l="1"/>
  <c r="AB5" i="2"/>
  <c r="AI5" i="2" s="1"/>
  <c r="AB6" i="2"/>
  <c r="AD6" i="2" s="1"/>
  <c r="AB7" i="2"/>
  <c r="AI7" i="2" s="1"/>
  <c r="AB8" i="2"/>
  <c r="AB9" i="2"/>
  <c r="AD9" i="2" s="1"/>
  <c r="AB10" i="2"/>
  <c r="AD10" i="2" s="1"/>
  <c r="AB11" i="2"/>
  <c r="AI11" i="2" s="1"/>
  <c r="AB12" i="2"/>
  <c r="AD12" i="2" s="1"/>
  <c r="AB13" i="2"/>
  <c r="AI13" i="2" s="1"/>
  <c r="AB14" i="2"/>
  <c r="AB15" i="2"/>
  <c r="AB16" i="2"/>
  <c r="AB17" i="2"/>
  <c r="AB3" i="2"/>
  <c r="AI17" i="2" l="1"/>
  <c r="AD11" i="2"/>
  <c r="AD7" i="2"/>
  <c r="AI3" i="2"/>
  <c r="AI10" i="2"/>
  <c r="AF9" i="2"/>
  <c r="AI6" i="2"/>
  <c r="AD13" i="2"/>
  <c r="AD5" i="2"/>
  <c r="AI14" i="2"/>
  <c r="AD3" i="2"/>
  <c r="AD16" i="2"/>
  <c r="AE9" i="2"/>
  <c r="AI15" i="2"/>
  <c r="AI9" i="2"/>
  <c r="AI12" i="2"/>
  <c r="AI8" i="2"/>
  <c r="AD17" i="2"/>
  <c r="AD15" i="2"/>
  <c r="AI16" i="2"/>
  <c r="AD14" i="2"/>
  <c r="AD8" i="2"/>
  <c r="H20" i="2" l="1"/>
  <c r="AI4" i="2" l="1"/>
  <c r="AD4" i="2"/>
  <c r="D42" i="8"/>
  <c r="AD20" i="2" l="1"/>
  <c r="H36" i="2" s="1"/>
  <c r="AD19" i="2"/>
  <c r="H35" i="2" s="1"/>
  <c r="D30" i="8" l="1"/>
  <c r="D31" i="8"/>
  <c r="D32" i="8"/>
  <c r="D33" i="8"/>
  <c r="D34" i="8"/>
  <c r="D35" i="8"/>
  <c r="D36" i="8"/>
  <c r="D37" i="8"/>
  <c r="D38" i="8"/>
  <c r="D39" i="8"/>
  <c r="D40" i="8"/>
  <c r="N21" i="2" l="1"/>
  <c r="I29" i="7" s="1"/>
  <c r="I33" i="2" l="1"/>
  <c r="AJ17" i="2" s="1"/>
  <c r="N18" i="2"/>
  <c r="J33" i="2"/>
  <c r="AK17" i="2" s="1"/>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s="1"/>
  <c r="O10" i="2" l="1"/>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I21" i="2"/>
  <c r="AJ5" i="2" s="1"/>
  <c r="J20" i="2"/>
  <c r="J21" i="2"/>
  <c r="AK5" i="2" s="1"/>
  <c r="J19" i="2"/>
  <c r="I19" i="2"/>
  <c r="AK4" i="2" l="1"/>
  <c r="AF4" i="2"/>
  <c r="AJ4" i="2"/>
  <c r="AE4" i="2"/>
  <c r="AE3" i="2"/>
  <c r="AJ3" i="2"/>
  <c r="AF3" i="2"/>
  <c r="AK3" i="2"/>
  <c r="F30" i="8"/>
  <c r="AF5" i="2"/>
  <c r="E30" i="8"/>
  <c r="AE5" i="2"/>
  <c r="E29" i="8"/>
  <c r="F29" i="8"/>
  <c r="F28" i="8"/>
  <c r="E28" i="8"/>
  <c r="AF19" i="2" l="1"/>
  <c r="J35" i="2" s="1"/>
  <c r="E43" i="8" l="1"/>
  <c r="AE18" i="2"/>
  <c r="F43" i="8"/>
  <c r="AF20" i="2" l="1"/>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<sst xmlns="http://schemas.openxmlformats.org/spreadsheetml/2006/main" count="245" uniqueCount="148">
  <si>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</si>
  <si>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</si>
  <si>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</si>
  <si>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</si>
  <si>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</si>
  <si>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</si>
  <si>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</si>
  <si>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</si>
  <si>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</si>
  <si>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</si>
  <si>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</si>
  <si>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</si>
  <si>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</si>
  <si>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</si>
  <si>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</si>
  <si>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</si>
  <si>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</si>
  <si>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</si>
  <si>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</si>
  <si>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</si>
  <si>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</si>
  <si>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</si>
  <si>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</si>
  <si>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</si>
  <si>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</si>
  <si>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</si>
  <si>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</si>
  <si>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</si>
  <si>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</si>
  <si>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</si>
  <si>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</si>
  <si>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</si>
  <si>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</si>
  <si>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</si>
  <si>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</si>
  <si>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</si>
  <si>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</si>
  <si>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</si>
  <si>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</si>
  <si>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</si>
  <si>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</si>
  <si>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</si>
  <si>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</si>
  <si>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</si>
  <si>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</si>
  <si>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</si>
  <si>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</si>
  <si>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</si>
  <si>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</si>
  <si>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</si>
  <si>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</si>
  <si>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</si>
  <si>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</si>
  <si>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</si>
  <si>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</si>
  <si>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</si>
  <si>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</si>
  <si>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</si>
  <si>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</si>
  <si>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</si>
  <si>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</si>
  <si>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</si>
  <si>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</si>
  <si>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</si>
  <si>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</si>
  <si>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</si>
  <si>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</si>
  <si>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</si>
  <si>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</si>
  <si>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</si>
  <si>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</si>
  <si>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</si>
  <si>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</si>
  <si>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</si>
  <si>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</si>
  <si>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</si>
  <si>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</si>
  <si>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</si>
  <si>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</si>
  <si>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</si>
  <si>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</si>
  <si>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</si>
  <si>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</si>
  <si>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</si>
  <si>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</si>
  <si>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</si>
  <si>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</si>
  <si>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</si>
  <si>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</si>
  <si>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</si>
  <si>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</si>
  <si>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</si>
  <si>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</si>
  <si>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</si>
  <si>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</si>
  <si>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</si>
  <si>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</si>
  <si>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</si>
  <si>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</si>
  <si>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</si>
  <si>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</si>
  <si>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</si>
  <si>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</si>
  <si>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</si>
  <si>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</si>
  <si>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</si>
  <si>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</si>
  <si>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</si>
  <si>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</si>
  <si>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</si>
  <si>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</si>
  <si>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</si>
  <si>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</si>
  <si>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</si>
  <si>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</si>
  <si>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</si>
  <si>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</si>
  <si>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</si>
  <si>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</si>
  <si>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</si>
  <si>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</si>
  <si>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</si>
  <si>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</si>
  <si>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</si>
  <si>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</si>
  <si>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</si>
  <si>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</si>
  <si>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</si>
  <si>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</si>
  <si>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</si>
  <si>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</si>
  <si>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</si>
  <si>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</si>
  <si>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</si>
  <si>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</si>
  <si>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</si>
  <si>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</si>
  <si>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</si>
  <si>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</si>
  <si>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</si>
  <si>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Shepherd, R.G.  1989.  Correlations of permeability and grain size.  Ground Water, 27(5): 633-638.</t>
  </si>
  <si>
    <t>Sample 1 Alyamani and Sen</t>
  </si>
  <si>
    <t>Paul Van Horne &lt;Paul.VanHorne@shanwil.com&gt;</t>
  </si>
  <si>
    <t>total mass: 417.54 g</t>
  </si>
  <si>
    <t>log10</t>
  </si>
  <si>
    <t>log10(2)</t>
  </si>
  <si>
    <t>log2</t>
  </si>
  <si>
    <t>-Log2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</si>
</sst>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00"/>
    <numFmt numFmtId="165" formatCode="\(##\)"/>
    <numFmt numFmtId="166" formatCode=".000E+00"/>
    <numFmt numFmtId="167" formatCode="0.0000"/>
    <numFmt numFmtId="168" formatCode="0.0000E+00"/>
    <numFmt numFmtId="169" formatCode="0.000E+00"/>
    <numFmt numFmtId="170" formatCode="0.0"/>
    <numFmt numFmtId="171" formatCode="0.000000000000000"/>
    <numFmt numFmtId="172" formatCode="0.0000000"/>
    <numFmt numFmtId="173" formatCode="0.00000"/>
  </numFmts>
  <fonts count="36"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
      <sz val="10"/>
      <color theme="1"/>
      <name val="Times New Roman"/>
      <family val="1"/>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22">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0" fontId="3" fillId="2" borderId="0" xfId="0" applyFont="1" applyFill="1"/>
    <xf numFmtId="169" fontId="3" fillId="2" borderId="0" xfId="0" applyNumberFormat="1" applyFont="1" applyFill="1"/>
    <xf numFmtId="170" fontId="0" fillId="2" borderId="0" xfId="0" applyNumberFormat="1" applyFill="1"/>
    <xf numFmtId="0" fontId="11" fillId="0" borderId="0" xfId="0" applyFont="1" applyAlignment="1">
      <alignment horizontal="right" vertical="center"/>
    </xf>
    <xf numFmtId="0" fontId="35" fillId="0" borderId="0" xfId="0" applyFont="1"/>
    <xf numFmtId="171" fontId="0" fillId="2" borderId="0" xfId="0" applyNumberFormat="1" applyFill="1"/>
    <xf numFmtId="0" fontId="0" fillId="0" borderId="0" xfId="0" quotePrefix="1"/>
    <xf numFmtId="172" fontId="1" fillId="2" borderId="0" xfId="0" applyNumberFormat="1" applyFont="1" applyFill="1" applyAlignment="1">
      <alignment horizontal="center"/>
    </xf>
    <xf numFmtId="2" fontId="1" fillId="2" borderId="25" xfId="0" applyNumberFormat="1" applyFont="1" applyFill="1" applyBorder="1" applyAlignment="1">
      <alignment horizontal="center"/>
    </xf>
    <xf numFmtId="173" fontId="1" fillId="2" borderId="18" xfId="0" applyNumberFormat="1" applyFont="1" applyFill="1" applyBorder="1" applyAlignment="1">
      <alignment horizontal="center"/>
    </xf>
    <xf numFmtId="173" fontId="1" fillId="2" borderId="4" xfId="0" applyNumberFormat="1" applyFont="1" applyFill="1" applyBorder="1" applyAlignment="1">
      <alignment horizontal="center"/>
    </xf>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187</c:v>
                </c:pt>
              </c:numCache>
            </c:numRef>
          </c:val>
          <c:extLst>
            <c:ext xmlns:c16="http://schemas.microsoft.com/office/drawing/2014/chart" uri="{C3380CC4-5D6E-409C-BE32-E72D297353CC}">
              <c16:uniqueId val="{00000000-F7E3-47F8-82AD-FF74471F5890}"/>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F7E3-47F8-82AD-FF74471F5890}"/>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F7E3-47F8-82AD-FF74471F5890}"/>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numCache>
            </c:numRef>
          </c:val>
          <c:smooth val="0"/>
          <c:extLst>
            <c:ext xmlns:c16="http://schemas.microsoft.com/office/drawing/2014/chart" uri="{C3380CC4-5D6E-409C-BE32-E72D297353CC}">
              <c16:uniqueId val="{00000003-F7E3-47F8-82AD-FF74471F5890}"/>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extLst>
            <c:ext xmlns:c16="http://schemas.microsoft.com/office/drawing/2014/chart" uri="{C3380CC4-5D6E-409C-BE32-E72D297353CC}">
              <c16:uniqueId val="{00000000-6233-47C6-9ABD-6165877F01DC}"/>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extLst>
            <c:ext xmlns:c16="http://schemas.microsoft.com/office/drawing/2014/chart" uri="{C3380CC4-5D6E-409C-BE32-E72D297353CC}">
              <c16:uniqueId val="{00000001-6233-47C6-9ABD-6165877F01DC}"/>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6469-4341-B1BA-95755F1CB8F1}"/>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extLst>
            <c:ext xmlns:c16="http://schemas.microsoft.com/office/drawing/2014/chart" uri="{C3380CC4-5D6E-409C-BE32-E72D297353CC}">
              <c16:uniqueId val="{00000000-AD38-4C3C-8CDA-24F060076BCC}"/>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7048-48E5-8BBB-BD2804DC1824}"/>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187</c:v>
                </c:pt>
              </c:numCache>
            </c:numRef>
          </c:val>
          <c:extLst>
            <c:ext xmlns:c16="http://schemas.microsoft.com/office/drawing/2014/chart" uri="{C3380CC4-5D6E-409C-BE32-E72D297353CC}">
              <c16:uniqueId val="{00000000-BA23-49B1-AE11-FAF0D25A492C}"/>
            </c:ext>
          </c:extLst>
        </c:ser>
        <c:ser>
          <c:idx val="3"/>
          <c:order val="3"/>
          <c:tx>
            <c:v>Failed criteria</c:v>
          </c:tx>
          <c:spPr>
            <a:noFill/>
            <a:ln w="1905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BA23-49B1-AE11-FAF0D25A492C}"/>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A23-49B1-AE11-FAF0D25A492C}"/>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Input!$AM$3:$AM$18</c:f>
              <c:numCache>
                <c:formatCode>.000E+00</c:formatCode>
                <c:ptCount val="16"/>
                <c:pt idx="0">
                  <c:v>17</c:v>
                </c:pt>
                <c:pt idx="1">
                  <c:v>17</c:v>
                </c:pt>
                <c:pt idx="2">
                  <c:v>17</c:v>
                </c:pt>
                <c:pt idx="3">
                  <c:v>17</c:v>
                </c:pt>
                <c:pt idx="4">
                  <c:v>17</c:v>
                </c:pt>
                <c:pt idx="5">
                  <c:v>17</c:v>
                </c:pt>
                <c:pt idx="6">
                  <c:v>17</c:v>
                </c:pt>
                <c:pt idx="7">
                  <c:v>17</c:v>
                </c:pt>
                <c:pt idx="8">
                  <c:v>17</c:v>
                </c:pt>
                <c:pt idx="9">
                  <c:v>17</c:v>
                </c:pt>
                <c:pt idx="10">
                  <c:v>17</c:v>
                </c:pt>
                <c:pt idx="11">
                  <c:v>17</c:v>
                </c:pt>
                <c:pt idx="12">
                  <c:v>17</c:v>
                </c:pt>
                <c:pt idx="13">
                  <c:v>17</c:v>
                </c:pt>
                <c:pt idx="14">
                  <c:v>17</c:v>
                </c:pt>
                <c:pt idx="15">
                  <c:v>17</c:v>
                </c:pt>
              </c:numCache>
            </c:numRef>
          </c:val>
          <c:smooth val="0"/>
          <c:extLst>
            <c:ext xmlns:c16="http://schemas.microsoft.com/office/drawing/2014/chart" uri="{C3380CC4-5D6E-409C-BE32-E72D297353CC}">
              <c16:uniqueId val="{00000003-BA23-49B1-AE11-FAF0D25A492C}"/>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2.3.11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November, 2021</a:t>
          </a:r>
        </a:p>
      </xdr:txBody>
    </xdr:sp>
    <xdr:clientData/>
  </xdr:twoCellAnchor>
  <xdr:twoCellAnchor>
    <xdr:from>
      <xdr:col>0</xdr:col>
      <xdr:colOff>222884</xdr:colOff>
      <xdr:row>32</xdr:row>
      <xdr:rowOff>35781</xdr:rowOff>
    </xdr:from>
    <xdr:to>
      <xdr:col>15</xdr:col>
      <xdr:colOff>436989</xdr:colOff>
      <xdr:row>49</xdr:row>
      <xdr:rowOff>27498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22884" y="5887941"/>
          <a:ext cx="9358105" cy="31006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65</xdr:row>
      <xdr:rowOff>85725</xdr:rowOff>
    </xdr:from>
    <xdr:to>
      <xdr:col>15</xdr:col>
      <xdr:colOff>273326</xdr:colOff>
      <xdr:row>70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63</xdr:row>
      <xdr:rowOff>146603</xdr:rowOff>
    </xdr:from>
    <xdr:to>
      <xdr:col>10</xdr:col>
      <xdr:colOff>124239</xdr:colOff>
      <xdr:row>65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70</xdr:row>
      <xdr:rowOff>47624</xdr:rowOff>
    </xdr:from>
    <xdr:to>
      <xdr:col>11</xdr:col>
      <xdr:colOff>551042</xdr:colOff>
      <xdr:row>89</xdr:row>
      <xdr:rowOff>92887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89</xdr:row>
      <xdr:rowOff>185946</xdr:rowOff>
    </xdr:from>
    <xdr:to>
      <xdr:col>10</xdr:col>
      <xdr:colOff>339587</xdr:colOff>
      <xdr:row>91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92</xdr:row>
      <xdr:rowOff>42656</xdr:rowOff>
    </xdr:from>
    <xdr:to>
      <xdr:col>15</xdr:col>
      <xdr:colOff>430695</xdr:colOff>
      <xdr:row>93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111</xdr:row>
      <xdr:rowOff>137077</xdr:rowOff>
    </xdr:from>
    <xdr:to>
      <xdr:col>10</xdr:col>
      <xdr:colOff>496957</xdr:colOff>
      <xdr:row>113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114</xdr:row>
      <xdr:rowOff>24435</xdr:rowOff>
    </xdr:from>
    <xdr:to>
      <xdr:col>15</xdr:col>
      <xdr:colOff>99391</xdr:colOff>
      <xdr:row>121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136</xdr:row>
      <xdr:rowOff>71644</xdr:rowOff>
    </xdr:from>
    <xdr:to>
      <xdr:col>10</xdr:col>
      <xdr:colOff>541271</xdr:colOff>
      <xdr:row>138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138</xdr:row>
      <xdr:rowOff>77933</xdr:rowOff>
    </xdr:from>
    <xdr:to>
      <xdr:col>15</xdr:col>
      <xdr:colOff>339586</xdr:colOff>
      <xdr:row>143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162</xdr:row>
      <xdr:rowOff>40171</xdr:rowOff>
    </xdr:from>
    <xdr:to>
      <xdr:col>10</xdr:col>
      <xdr:colOff>524289</xdr:colOff>
      <xdr:row>163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164</xdr:row>
      <xdr:rowOff>133350</xdr:rowOff>
    </xdr:from>
    <xdr:to>
      <xdr:col>15</xdr:col>
      <xdr:colOff>472108</xdr:colOff>
      <xdr:row>176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187</xdr:row>
      <xdr:rowOff>44902</xdr:rowOff>
    </xdr:from>
    <xdr:to>
      <xdr:col>10</xdr:col>
      <xdr:colOff>427500</xdr:colOff>
      <xdr:row>188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189</xdr:row>
      <xdr:rowOff>91702</xdr:rowOff>
    </xdr:from>
    <xdr:to>
      <xdr:col>15</xdr:col>
      <xdr:colOff>347868</xdr:colOff>
      <xdr:row>193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232</xdr:row>
      <xdr:rowOff>61466</xdr:rowOff>
    </xdr:from>
    <xdr:to>
      <xdr:col>12</xdr:col>
      <xdr:colOff>41412</xdr:colOff>
      <xdr:row>234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235</xdr:row>
      <xdr:rowOff>61883</xdr:rowOff>
    </xdr:from>
    <xdr:to>
      <xdr:col>15</xdr:col>
      <xdr:colOff>397565</xdr:colOff>
      <xdr:row>250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268</xdr:row>
      <xdr:rowOff>42692</xdr:rowOff>
    </xdr:from>
    <xdr:to>
      <xdr:col>12</xdr:col>
      <xdr:colOff>298173</xdr:colOff>
      <xdr:row>271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286</xdr:row>
      <xdr:rowOff>76240</xdr:rowOff>
    </xdr:from>
    <xdr:to>
      <xdr:col>15</xdr:col>
      <xdr:colOff>198783</xdr:colOff>
      <xdr:row>301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311</xdr:row>
      <xdr:rowOff>95701</xdr:rowOff>
    </xdr:from>
    <xdr:to>
      <xdr:col>15</xdr:col>
      <xdr:colOff>240194</xdr:colOff>
      <xdr:row>313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314</xdr:row>
      <xdr:rowOff>102153</xdr:rowOff>
    </xdr:from>
    <xdr:to>
      <xdr:col>15</xdr:col>
      <xdr:colOff>253450</xdr:colOff>
      <xdr:row>318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338</xdr:row>
      <xdr:rowOff>165275</xdr:rowOff>
    </xdr:from>
    <xdr:to>
      <xdr:col>13</xdr:col>
      <xdr:colOff>49695</xdr:colOff>
      <xdr:row>343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344</xdr:row>
      <xdr:rowOff>41162</xdr:rowOff>
    </xdr:from>
    <xdr:to>
      <xdr:col>15</xdr:col>
      <xdr:colOff>152929</xdr:colOff>
      <xdr:row>355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45</xdr:row>
      <xdr:rowOff>173183</xdr:rowOff>
    </xdr:from>
    <xdr:to>
      <xdr:col>12</xdr:col>
      <xdr:colOff>169372</xdr:colOff>
      <xdr:row>63</xdr:row>
      <xdr:rowOff>98053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176</xdr:row>
      <xdr:rowOff>13803</xdr:rowOff>
    </xdr:from>
    <xdr:to>
      <xdr:col>10</xdr:col>
      <xdr:colOff>212666</xdr:colOff>
      <xdr:row>186</xdr:row>
      <xdr:rowOff>102220</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302</xdr:row>
      <xdr:rowOff>5773</xdr:rowOff>
    </xdr:from>
    <xdr:to>
      <xdr:col>14</xdr:col>
      <xdr:colOff>440729</xdr:colOff>
      <xdr:row>311</xdr:row>
      <xdr:rowOff>18242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323628</xdr:colOff>
      <xdr:row>5</xdr:row>
      <xdr:rowOff>49232</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436764</xdr:colOff>
      <xdr:row>13</xdr:row>
      <xdr:rowOff>94222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94</xdr:row>
      <xdr:rowOff>112568</xdr:rowOff>
    </xdr:from>
    <xdr:to>
      <xdr:col>11</xdr:col>
      <xdr:colOff>550371</xdr:colOff>
      <xdr:row>111</xdr:row>
      <xdr:rowOff>58983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216</xdr:row>
      <xdr:rowOff>110835</xdr:rowOff>
    </xdr:from>
    <xdr:to>
      <xdr:col>11</xdr:col>
      <xdr:colOff>129713</xdr:colOff>
      <xdr:row>232</xdr:row>
      <xdr:rowOff>10757</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218</xdr:row>
      <xdr:rowOff>86592</xdr:rowOff>
    </xdr:from>
    <xdr:to>
      <xdr:col>11</xdr:col>
      <xdr:colOff>484908</xdr:colOff>
      <xdr:row>219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318</xdr:row>
      <xdr:rowOff>116277</xdr:rowOff>
    </xdr:from>
    <xdr:to>
      <xdr:col>12</xdr:col>
      <xdr:colOff>48607</xdr:colOff>
      <xdr:row>338</xdr:row>
      <xdr:rowOff>175145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121</xdr:row>
      <xdr:rowOff>133350</xdr:rowOff>
    </xdr:from>
    <xdr:to>
      <xdr:col>10</xdr:col>
      <xdr:colOff>434340</xdr:colOff>
      <xdr:row>135</xdr:row>
      <xdr:rowOff>59415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143</xdr:row>
      <xdr:rowOff>142875</xdr:rowOff>
    </xdr:from>
    <xdr:to>
      <xdr:col>12</xdr:col>
      <xdr:colOff>283455</xdr:colOff>
      <xdr:row>162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212</xdr:row>
      <xdr:rowOff>152400</xdr:rowOff>
    </xdr:from>
    <xdr:to>
      <xdr:col>15</xdr:col>
      <xdr:colOff>228600</xdr:colOff>
      <xdr:row>216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201</xdr:row>
      <xdr:rowOff>38100</xdr:rowOff>
    </xdr:from>
    <xdr:to>
      <xdr:col>10</xdr:col>
      <xdr:colOff>581025</xdr:colOff>
      <xdr:row>212</xdr:row>
      <xdr:rowOff>57150</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194</xdr:row>
      <xdr:rowOff>9525</xdr:rowOff>
    </xdr:from>
    <xdr:to>
      <xdr:col>11</xdr:col>
      <xdr:colOff>209550</xdr:colOff>
      <xdr:row>201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250</xdr:row>
      <xdr:rowOff>9525</xdr:rowOff>
    </xdr:from>
    <xdr:to>
      <xdr:col>11</xdr:col>
      <xdr:colOff>400050</xdr:colOff>
      <xdr:row>267</xdr:row>
      <xdr:rowOff>133749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271</xdr:row>
      <xdr:rowOff>171450</xdr:rowOff>
    </xdr:from>
    <xdr:to>
      <xdr:col>15</xdr:col>
      <xdr:colOff>66675</xdr:colOff>
      <xdr:row>276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275</xdr:row>
      <xdr:rowOff>180975</xdr:rowOff>
    </xdr:from>
    <xdr:to>
      <xdr:col>10</xdr:col>
      <xdr:colOff>136777</xdr:colOff>
      <xdr:row>281</xdr:row>
      <xdr:rowOff>169405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282</xdr:row>
      <xdr:rowOff>104775</xdr:rowOff>
    </xdr:from>
    <xdr:to>
      <xdr:col>11</xdr:col>
      <xdr:colOff>485776</xdr:colOff>
      <xdr:row>285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129540</xdr:colOff>
      <xdr:row>18</xdr:row>
      <xdr:rowOff>89534</xdr:rowOff>
    </xdr:from>
    <xdr:to>
      <xdr:col>15</xdr:col>
      <xdr:colOff>247650</xdr:colOff>
      <xdr:row>29</xdr:row>
      <xdr:rowOff>167640</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9540" y="3381374"/>
          <a:ext cx="9262110" cy="20897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a:p>
          <a:pPr algn="l"/>
          <a:r>
            <a:rPr lang="en-US" sz="1200"/>
            <a:t>v.2.3.3 updated to correct problem</a:t>
          </a:r>
          <a:r>
            <a:rPr lang="en-US" sz="1200" baseline="0"/>
            <a:t> with validity tick mark location for Hazen method</a:t>
          </a:r>
        </a:p>
        <a:p>
          <a:pPr algn="l"/>
          <a:r>
            <a:rPr lang="en-US" sz="1200" baseline="0"/>
            <a:t>v.2.3.4 updated to correct problem with calculation of d</a:t>
          </a:r>
          <a:r>
            <a:rPr lang="en-US" sz="1200" baseline="-25000"/>
            <a:t>geometric</a:t>
          </a:r>
        </a:p>
        <a:p>
          <a:pPr algn="l"/>
          <a:r>
            <a:rPr lang="en-US" sz="1200" baseline="0"/>
            <a:t>v.2.3.5 updated to prevent the Io term in Alyamani and Sen method from becoming negative, and added Shephard method in Report sheet graph</a:t>
          </a:r>
        </a:p>
        <a:p>
          <a:pPr algn="l"/>
          <a:r>
            <a:rPr lang="en-US" sz="1200" baseline="0"/>
            <a:t>v.2.3.6 updated to correct bug in cell L19, Alyamani and Sen formula for Io</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v.2.3.7 updated to show Shephard criteria status and correct a cosmetic issue in grain size distribution graph</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v.2.3.8 </a:t>
          </a:r>
          <a:r>
            <a:rPr lang="en-US" sz="1200"/>
            <a:t>released to increase the number of sieves that can be run from 30 to 100</a:t>
          </a:r>
          <a:endParaRPr lang="en-US" sz="1200" baseline="0">
            <a:solidFill>
              <a:schemeClr val="dk1"/>
            </a:solidFill>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200" baseline="0">
              <a:solidFill>
                <a:schemeClr val="dk1"/>
              </a:solidFill>
              <a:latin typeface="+mn-lt"/>
              <a:ea typeface="+mn-ea"/>
              <a:cs typeface="+mn-cs"/>
            </a:rPr>
            <a:t>v.2.3.9 updated the phi formula to correctly display the sign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v.2.3.10  correction to an typo introduced in v.2.3.9 to the formula for computed n in cell N10</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v.2.3.11 corrected typo affecting sediment descriptors involving 'silt', Aug. 2025</a:t>
          </a:r>
          <a:endParaRPr lang="en-US" sz="1200">
            <a:effectLst/>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sz="1200" baseline="0">
            <a:solidFill>
              <a:schemeClr val="dk1"/>
            </a:solidFill>
            <a:latin typeface="+mn-lt"/>
            <a:ea typeface="+mn-ea"/>
            <a:cs typeface="+mn-cs"/>
          </a:endParaRPr>
        </a:p>
        <a:p>
          <a:pPr algn="l"/>
          <a:endParaRPr lang="en-US" sz="1200" baseline="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171450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514350</xdr:colOff>
          <xdr:row>1</xdr:row>
          <xdr:rowOff>180975</xdr:rowOff>
        </xdr:from>
        <xdr:to>
          <xdr:col>5</xdr:col>
          <xdr:colOff>180975</xdr:colOff>
          <xdr:row>2</xdr:row>
          <xdr:rowOff>133350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514350</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666750</xdr:colOff>
          <xdr:row>22</xdr:row>
          <xdr:rowOff>57150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19050</xdr:rowOff>
        </xdr:from>
        <xdr:to>
          <xdr:col>6</xdr:col>
          <xdr:colOff>676275</xdr:colOff>
          <xdr:row>27</xdr:row>
          <xdr:rowOff>19050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29</xdr:row>
          <xdr:rowOff>76200</xdr:rowOff>
        </xdr:from>
        <xdr:to>
          <xdr:col>6</xdr:col>
          <xdr:colOff>647700</xdr:colOff>
          <xdr:row>30</xdr:row>
          <xdr:rowOff>57150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5</xdr:col>
      <xdr:colOff>381394</xdr:colOff>
      <xdr:row>4</xdr:row>
      <xdr:rowOff>148662</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65760"/>
          <a:ext cx="2819794" cy="514422"/>
        </a:xfrm>
        <a:prstGeom prst="rect">
          <a:avLst/>
        </a:prstGeom>
      </xdr:spPr>
    </xdr:pic>
    <xdr:clientData/>
  </xdr:twoCellAnchor>
  <xdr:oneCellAnchor>
    <xdr:from>
      <xdr:col>9</xdr:col>
      <xdr:colOff>106680</xdr:colOff>
      <xdr:row>3</xdr:row>
      <xdr:rowOff>175260</xdr:rowOff>
    </xdr:from>
    <xdr:ext cx="65" cy="172227"/>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5593080" y="723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editAs="oneCell">
    <xdr:from>
      <xdr:col>6</xdr:col>
      <xdr:colOff>152400</xdr:colOff>
      <xdr:row>1</xdr:row>
      <xdr:rowOff>91440</xdr:rowOff>
    </xdr:from>
    <xdr:to>
      <xdr:col>10</xdr:col>
      <xdr:colOff>19372</xdr:colOff>
      <xdr:row>6</xdr:row>
      <xdr:rowOff>24883</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3810000" y="274320"/>
          <a:ext cx="2305372" cy="8478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57149</xdr:colOff>
      <xdr:row>12</xdr:row>
      <xdr:rowOff>64179</xdr:rowOff>
    </xdr:from>
    <xdr:to>
      <xdr:col>15</xdr:col>
      <xdr:colOff>426244</xdr:colOff>
      <xdr:row>112</xdr:row>
      <xdr:rowOff>147636</xdr:rowOff>
    </xdr:to>
    <xdr:grpSp>
      <xdr:nvGrpSpPr>
        <xdr:cNvPr id="3" name="Group 2">
          <a:extLst>
            <a:ext uri="{FF2B5EF4-FFF2-40B4-BE49-F238E27FC236}">
              <a16:creationId xmlns:a16="http://schemas.microsoft.com/office/drawing/2014/main" id="{00000000-0008-0000-0400-000003000000}"/>
            </a:ext>
          </a:extLst>
        </xdr:cNvPr>
        <xdr:cNvGrpSpPr/>
      </xdr:nvGrpSpPr>
      <xdr:grpSpPr>
        <a:xfrm>
          <a:off x="664368" y="2350179"/>
          <a:ext cx="8870157" cy="19204895"/>
          <a:chOff x="702468" y="2169204"/>
          <a:chExt cx="8870157" cy="19204895"/>
        </a:xfrm>
      </xdr:grpSpPr>
      <xdr:pic>
        <xdr:nvPicPr>
          <xdr:cNvPr id="128" name="Picture 127">
            <a:extLst>
              <a:ext uri="{FF2B5EF4-FFF2-40B4-BE49-F238E27FC236}">
                <a16:creationId xmlns:a16="http://schemas.microsoft.com/office/drawing/2014/main" id="{00000000-0008-0000-04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130" name="Picture 129">
            <a:extLst>
              <a:ext uri="{FF2B5EF4-FFF2-40B4-BE49-F238E27FC236}">
                <a16:creationId xmlns:a16="http://schemas.microsoft.com/office/drawing/2014/main" id="{00000000-0008-0000-04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205" zoomScaleNormal="10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108"/>
  <sheetViews>
    <sheetView showGridLines="0" tabSelected="1" zoomScale="80" zoomScaleNormal="80" workbookViewId="0">
      <selection activeCell="B8" sqref="B8"/>
    </sheetView>
  </sheetViews>
  <sheetFormatPr defaultColWidth="9.140625" defaultRowHeight="15" x14ac:dyDescent="0.25"/>
  <cols>
    <col min="1" max="1" width="9.140625" style="73"/>
    <col min="2" max="2" width="10.5703125" style="10" customWidth="1"/>
    <col min="3" max="3" width="12.140625" style="10" customWidth="1"/>
    <col min="4" max="4" width="9.28515625" style="10" customWidth="1"/>
    <col min="5" max="5" width="9.140625" style="10" customWidth="1"/>
    <col min="6" max="6" width="4.5703125" style="7" customWidth="1"/>
    <col min="7" max="7" width="34.5703125" style="7" customWidth="1"/>
    <col min="8" max="8" width="11" style="7" customWidth="1"/>
    <col min="9" max="9" width="16.7109375" style="7" customWidth="1"/>
    <col min="10" max="10" width="17.140625" style="7" customWidth="1"/>
    <col min="11" max="11" width="34" style="7" customWidth="1"/>
    <col min="12" max="12" width="16.28515625" style="7" customWidth="1"/>
    <col min="13" max="13" width="18.140625" style="7" customWidth="1"/>
    <col min="14" max="14" width="13.42578125" style="7" customWidth="1"/>
    <col min="15" max="15" width="9.140625" style="7"/>
    <col min="16" max="16" width="18.7109375" style="7" bestFit="1" customWidth="1"/>
    <col min="17" max="17" width="19" style="7" customWidth="1"/>
    <col min="18" max="20" width="9.140625" style="7"/>
    <col min="21" max="21" width="10.140625" style="7" customWidth="1"/>
    <col min="22" max="16384" width="9.140625" style="7"/>
  </cols>
  <sheetData>
    <row r="1" spans="1:40" ht="8.25" customHeight="1" x14ac:dyDescent="0.25"/>
    <row r="2" spans="1:40" x14ac:dyDescent="0.25">
      <c r="K2" s="110"/>
      <c r="L2" s="110"/>
      <c r="M2" s="110"/>
      <c r="N2" s="110"/>
      <c r="U2" s="7" t="s">
        <v>139</v>
      </c>
      <c r="V2" s="7" t="s">
        <v>22</v>
      </c>
      <c r="W2" s="7" t="s">
        <v>17</v>
      </c>
      <c r="X2" s="7" t="s">
        <v>24</v>
      </c>
      <c r="Y2" s="7" t="s">
        <v>106</v>
      </c>
      <c r="AA2" s="86" t="s">
        <v>105</v>
      </c>
      <c r="AC2" s="7" t="s">
        <v>14</v>
      </c>
      <c r="AD2" s="7" t="s">
        <v>26</v>
      </c>
      <c r="AE2" s="7" t="s">
        <v>27</v>
      </c>
      <c r="AF2" s="7" t="s">
        <v>28</v>
      </c>
      <c r="AH2" s="7" t="s">
        <v>14</v>
      </c>
      <c r="AI2" s="7" t="s">
        <v>26</v>
      </c>
      <c r="AJ2" s="7" t="s">
        <v>27</v>
      </c>
      <c r="AK2" s="7" t="s">
        <v>28</v>
      </c>
      <c r="AM2" s="7" t="s">
        <v>108</v>
      </c>
      <c r="AN2" s="7" t="s">
        <v>109</v>
      </c>
    </row>
    <row r="3" spans="1:40" x14ac:dyDescent="0.25">
      <c r="K3" s="110"/>
      <c r="L3" s="110"/>
      <c r="M3" s="110"/>
      <c r="N3" s="110"/>
      <c r="U3" s="101">
        <v>1631.9999999999998</v>
      </c>
      <c r="V3" s="7">
        <v>1.5499999999999999E-3</v>
      </c>
      <c r="W3" s="7">
        <v>8.3999999999999995E-3</v>
      </c>
      <c r="X3" s="7">
        <v>4.0200000000000001E-3</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0</v>
      </c>
      <c r="AJ3" s="7">
        <f t="shared" ref="AJ3:AK3" si="1">IF($AB3=0,I19," ")</f>
        <v>0</v>
      </c>
      <c r="AK3" s="7">
        <f t="shared" si="1"/>
        <v>0</v>
      </c>
      <c r="AM3" s="90">
        <f t="shared" ref="AM3:AM18" si="2">$J$36</f>
        <v>17</v>
      </c>
      <c r="AN3" s="88" t="e">
        <f t="shared" ref="AN3:AN18" si="3">$J$35</f>
        <v>#NUM!</v>
      </c>
    </row>
    <row r="4" spans="1:40" x14ac:dyDescent="0.25">
      <c r="K4" s="110"/>
      <c r="L4" s="110"/>
      <c r="M4" s="110"/>
      <c r="N4" s="110"/>
      <c r="W4" s="97"/>
      <c r="AB4" s="7">
        <f t="shared" ref="AB4:AB18" si="4">IF(ISBLANK(F20)=FALSE,1,0)</f>
        <v>1</v>
      </c>
      <c r="AC4" s="7" t="s">
        <v>107</v>
      </c>
      <c r="AD4" s="7">
        <f t="shared" ref="AD4:AD16" si="5">IF($AB4&gt;0,$AB4*H20," ")</f>
        <v>0</v>
      </c>
      <c r="AE4" s="7">
        <f t="shared" ref="AE4:AE16" si="6">IF($AB4&gt;0,$AB4*I20," ")</f>
        <v>0</v>
      </c>
      <c r="AF4" s="7">
        <f t="shared" ref="AF4:AF16" si="7">IF($AB4&gt;0,$AB4*J20," ")</f>
        <v>0</v>
      </c>
      <c r="AH4" s="7" t="s">
        <v>107</v>
      </c>
      <c r="AI4" s="7" t="str">
        <f t="shared" ref="AI4:AI16" si="8">IF($AB4=0,H20," ")</f>
        <v xml:space="preserve"> </v>
      </c>
      <c r="AJ4" s="7" t="str">
        <f t="shared" ref="AJ4:AJ16" si="9">IF($AB4=0,I20," ")</f>
        <v xml:space="preserve"> </v>
      </c>
      <c r="AK4" s="7" t="str">
        <f t="shared" ref="AK4:AK16" si="10">IF($AB4=0,J20," ")</f>
        <v xml:space="preserve"> </v>
      </c>
      <c r="AM4" s="90">
        <f t="shared" si="2"/>
        <v>17</v>
      </c>
      <c r="AN4" s="88" t="e">
        <f t="shared" si="3"/>
        <v>#NUM!</v>
      </c>
    </row>
    <row r="5" spans="1:40" ht="17.25" x14ac:dyDescent="0.25">
      <c r="C5" s="1" t="s">
        <v>0</v>
      </c>
      <c r="D5" s="1"/>
      <c r="E5" s="1" t="s">
        <v>29</v>
      </c>
      <c r="K5" s="110"/>
      <c r="L5" s="110"/>
      <c r="M5" s="110"/>
      <c r="N5" s="110"/>
      <c r="AB5" s="7">
        <f t="shared" si="4"/>
        <v>1</v>
      </c>
      <c r="AC5" s="7" t="s">
        <v>16</v>
      </c>
      <c r="AD5" s="7">
        <f t="shared" si="5"/>
        <v>0</v>
      </c>
      <c r="AE5" s="7">
        <f t="shared" si="6"/>
        <v>0</v>
      </c>
      <c r="AF5" s="7">
        <f t="shared" si="7"/>
        <v>0</v>
      </c>
      <c r="AH5" s="7" t="s">
        <v>16</v>
      </c>
      <c r="AI5" s="7" t="str">
        <f t="shared" si="8"/>
        <v xml:space="preserve"> </v>
      </c>
      <c r="AJ5" s="7" t="str">
        <f t="shared" si="9"/>
        <v xml:space="preserve"> </v>
      </c>
      <c r="AK5" s="7" t="str">
        <f t="shared" si="10"/>
        <v xml:space="preserve"> </v>
      </c>
      <c r="AM5" s="90">
        <f t="shared" si="2"/>
        <v>17</v>
      </c>
      <c r="AN5" s="88" t="e">
        <f t="shared" si="3"/>
        <v>#NUM!</v>
      </c>
    </row>
    <row r="6" spans="1:40" x14ac:dyDescent="0.25">
      <c r="C6">
        <v>0</v>
      </c>
      <c r="E6" s="12">
        <v>20</v>
      </c>
      <c r="K6" s="110"/>
      <c r="L6" s="110"/>
      <c r="M6" s="110"/>
      <c r="N6" s="110"/>
      <c r="AB6" s="7">
        <f t="shared" si="4"/>
        <v>0</v>
      </c>
      <c r="AC6" s="7" t="s">
        <v>17</v>
      </c>
      <c r="AD6" s="7" t="str">
        <f t="shared" si="5"/>
        <v xml:space="preserve"> </v>
      </c>
      <c r="AE6" s="7" t="str">
        <f t="shared" si="6"/>
        <v xml:space="preserve"> </v>
      </c>
      <c r="AF6" s="7" t="str">
        <f t="shared" si="7"/>
        <v xml:space="preserve"> </v>
      </c>
      <c r="AH6" s="7" t="s">
        <v>17</v>
      </c>
      <c r="AI6" s="7">
        <f t="shared" si="8"/>
        <v>0</v>
      </c>
      <c r="AJ6" s="7">
        <f t="shared" si="9"/>
        <v>0</v>
      </c>
      <c r="AK6" s="7">
        <f t="shared" si="10"/>
        <v>0</v>
      </c>
      <c r="AM6" s="90">
        <f t="shared" si="2"/>
        <v>17</v>
      </c>
      <c r="AN6" s="88" t="e">
        <f t="shared" si="3"/>
        <v>#NUM!</v>
      </c>
    </row>
    <row r="7" spans="1:40" ht="63" x14ac:dyDescent="0.25">
      <c r="A7" s="79" t="s">
        <v>101</v>
      </c>
      <c r="B7" s="11" t="s">
        <v>69</v>
      </c>
      <c r="C7" s="11" t="s">
        <v>64</v>
      </c>
      <c r="D7" s="70" t="s">
        <v>63</v>
      </c>
      <c r="E7" s="70" t="s">
        <v>65</v>
      </c>
      <c r="K7" s="110"/>
      <c r="L7" s="110"/>
      <c r="M7" s="110"/>
      <c r="N7" s="110"/>
      <c r="AB7" s="7">
        <f t="shared" si="4"/>
        <v>1</v>
      </c>
      <c r="AC7" s="7" t="s">
        <v>18</v>
      </c>
      <c r="AD7" s="7">
        <f t="shared" si="5"/>
        <v>0</v>
      </c>
      <c r="AE7" s="7">
        <f t="shared" si="6"/>
        <v>0</v>
      </c>
      <c r="AF7" s="7">
        <f t="shared" si="7"/>
        <v>0</v>
      </c>
      <c r="AH7" s="7" t="s">
        <v>18</v>
      </c>
      <c r="AI7" s="7" t="str">
        <f t="shared" si="8"/>
        <v xml:space="preserve"> </v>
      </c>
      <c r="AJ7" s="7" t="str">
        <f t="shared" si="9"/>
        <v xml:space="preserve"> </v>
      </c>
      <c r="AK7" s="7" t="str">
        <f t="shared" si="10"/>
        <v xml:space="preserve"> </v>
      </c>
      <c r="AM7" s="90">
        <f t="shared" si="2"/>
        <v>17</v>
      </c>
      <c r="AN7" s="88" t="e">
        <f t="shared" si="3"/>
        <v>#NUM!</v>
      </c>
    </row>
    <row r="8" spans="1:40" x14ac:dyDescent="0.25">
      <c r="A8" s="73" t="str">
        <f>IF(ISBLANK(B8)," ",-3.3193*LOG(B8))</f>
        <v xml:space="preserve"> </v>
      </c>
      <c r="B8"/>
      <c r="C8"/>
      <c r="D8"/>
      <c r="E8"/>
      <c r="K8" s="67" t="s">
        <v>9</v>
      </c>
      <c r="L8" s="1"/>
      <c r="M8" s="68" t="s">
        <v>10</v>
      </c>
      <c r="N8" s="68"/>
      <c r="V8" s="7" t="s">
        <v>131</v>
      </c>
      <c r="W8" s="7" t="s">
        <v>137</v>
      </c>
      <c r="AB8" s="7">
        <f t="shared" si="4"/>
        <v>1</v>
      </c>
      <c r="AC8" s="7" t="s">
        <v>19</v>
      </c>
      <c r="AD8" s="7">
        <f t="shared" si="5"/>
        <v>0</v>
      </c>
      <c r="AE8" s="7">
        <f t="shared" si="6"/>
        <v>0</v>
      </c>
      <c r="AF8" s="7">
        <f t="shared" si="7"/>
        <v>0</v>
      </c>
      <c r="AH8" s="7" t="s">
        <v>19</v>
      </c>
      <c r="AI8" s="7" t="str">
        <f t="shared" si="8"/>
        <v xml:space="preserve"> </v>
      </c>
      <c r="AJ8" s="7" t="str">
        <f t="shared" si="9"/>
        <v xml:space="preserve"> </v>
      </c>
      <c r="AK8" s="7" t="str">
        <f t="shared" si="10"/>
        <v xml:space="preserve"> </v>
      </c>
      <c r="AM8" s="90">
        <f t="shared" si="2"/>
        <v>17</v>
      </c>
      <c r="AN8" s="88" t="e">
        <f t="shared" si="3"/>
        <v>#NUM!</v>
      </c>
    </row>
    <row r="9" spans="1:40" x14ac:dyDescent="0.25">
      <c r="A9" s="73" t="str">
        <f t="shared" ref="A9:A72" si="11">IF(ISBLANK(B9)," ",-3.3193*LOG(B9))</f>
        <v xml:space="preserve"> </v>
      </c>
      <c r="B9"/>
      <c r="C9"/>
      <c r="D9"/>
      <c r="E9"/>
      <c r="K9" s="1" t="s">
        <v>1</v>
      </c>
      <c r="L9" s="6"/>
      <c r="M9" s="1" t="s">
        <v>6</v>
      </c>
      <c r="N9" s="4" t="e">
        <f>L13/L9</f>
        <v>#DIV/0!</v>
      </c>
      <c r="V9" s="7">
        <v>0</v>
      </c>
      <c r="W9" s="7" t="e">
        <f>2^((N17+N18+N19)/3)</f>
        <v>#NUM!</v>
      </c>
      <c r="AB9" s="7">
        <f t="shared" si="4"/>
        <v>0</v>
      </c>
      <c r="AC9" s="7" t="s">
        <v>20</v>
      </c>
      <c r="AD9" s="7" t="str">
        <f t="shared" si="5"/>
        <v xml:space="preserve"> </v>
      </c>
      <c r="AE9" s="7" t="str">
        <f t="shared" si="6"/>
        <v xml:space="preserve"> </v>
      </c>
      <c r="AF9" s="7" t="str">
        <f t="shared" si="7"/>
        <v xml:space="preserve"> </v>
      </c>
      <c r="AH9" s="7" t="s">
        <v>20</v>
      </c>
      <c r="AI9" s="7">
        <f t="shared" si="8"/>
        <v>0</v>
      </c>
      <c r="AJ9" s="7">
        <f t="shared" si="9"/>
        <v>0</v>
      </c>
      <c r="AK9" s="7">
        <f t="shared" si="10"/>
        <v>0</v>
      </c>
      <c r="AM9" s="90">
        <f t="shared" si="2"/>
        <v>17</v>
      </c>
      <c r="AN9" s="88" t="e">
        <f t="shared" si="3"/>
        <v>#NUM!</v>
      </c>
    </row>
    <row r="10" spans="1:40" x14ac:dyDescent="0.25">
      <c r="A10" s="73" t="str">
        <f t="shared" si="11"/>
        <v xml:space="preserve"> </v>
      </c>
      <c r="B10"/>
      <c r="C10"/>
      <c r="D10"/>
      <c r="E10"/>
      <c r="K10" s="1" t="s">
        <v>3</v>
      </c>
      <c r="L10" s="6"/>
      <c r="M10" s="1" t="s">
        <v>5</v>
      </c>
      <c r="N10" s="99" t="e">
        <f>0.255*(1+0.83^N9)</f>
        <v>#DIV/0!</v>
      </c>
      <c r="O10" s="99" t="e">
        <f>IF(V9&gt;0,V9,0.255*(1+0.83^N9))</f>
        <v>#DIV/0!</v>
      </c>
      <c r="AB10" s="7">
        <f t="shared" si="4"/>
        <v>0</v>
      </c>
      <c r="AC10" s="7" t="s">
        <v>21</v>
      </c>
      <c r="AD10" s="7" t="str">
        <f t="shared" si="5"/>
        <v xml:space="preserve"> </v>
      </c>
      <c r="AE10" s="7" t="str">
        <f t="shared" si="6"/>
        <v xml:space="preserve"> </v>
      </c>
      <c r="AF10" s="7" t="str">
        <f t="shared" si="7"/>
        <v xml:space="preserve"> </v>
      </c>
      <c r="AH10" s="7" t="s">
        <v>21</v>
      </c>
      <c r="AI10" s="7">
        <f t="shared" si="8"/>
        <v>0</v>
      </c>
      <c r="AJ10" s="7">
        <f t="shared" si="9"/>
        <v>0</v>
      </c>
      <c r="AK10" s="7">
        <f t="shared" si="10"/>
        <v>0</v>
      </c>
      <c r="AM10" s="90">
        <f t="shared" si="2"/>
        <v>17</v>
      </c>
      <c r="AN10" s="88" t="e">
        <f t="shared" si="3"/>
        <v>#NUM!</v>
      </c>
    </row>
    <row r="11" spans="1:40" ht="17.25" x14ac:dyDescent="0.25">
      <c r="A11" s="73" t="str">
        <f t="shared" si="11"/>
        <v xml:space="preserve"> </v>
      </c>
      <c r="B11"/>
      <c r="C11"/>
      <c r="D11"/>
      <c r="E11"/>
      <c r="K11" s="1" t="s">
        <v>4</v>
      </c>
      <c r="L11" s="6"/>
      <c r="M11" s="1" t="s">
        <v>31</v>
      </c>
      <c r="N11" s="5"/>
      <c r="AB11" s="7">
        <f t="shared" si="4"/>
        <v>1</v>
      </c>
      <c r="AC11" s="7" t="s">
        <v>22</v>
      </c>
      <c r="AD11" s="7">
        <f t="shared" si="5"/>
        <v>0</v>
      </c>
      <c r="AE11" s="7">
        <f t="shared" si="6"/>
        <v>0</v>
      </c>
      <c r="AF11" s="7">
        <f t="shared" si="7"/>
        <v>0</v>
      </c>
      <c r="AH11" s="7" t="s">
        <v>22</v>
      </c>
      <c r="AI11" s="7" t="str">
        <f t="shared" si="8"/>
        <v xml:space="preserve"> </v>
      </c>
      <c r="AJ11" s="7" t="str">
        <f t="shared" si="9"/>
        <v xml:space="preserve"> </v>
      </c>
      <c r="AK11" s="7" t="str">
        <f t="shared" si="10"/>
        <v xml:space="preserve"> </v>
      </c>
      <c r="AM11" s="90">
        <f t="shared" si="2"/>
        <v>17</v>
      </c>
      <c r="AN11" s="88" t="e">
        <f t="shared" si="3"/>
        <v>#NUM!</v>
      </c>
    </row>
    <row r="12" spans="1:40" ht="17.25" x14ac:dyDescent="0.25">
      <c r="A12" s="73" t="str">
        <f t="shared" si="11"/>
        <v xml:space="preserve"> </v>
      </c>
      <c r="B12"/>
      <c r="C12"/>
      <c r="D12"/>
      <c r="E12"/>
      <c r="K12" s="1" t="s">
        <v>39</v>
      </c>
      <c r="L12" s="6"/>
      <c r="M12" s="1" t="s">
        <v>32</v>
      </c>
      <c r="N12" s="17"/>
      <c r="AB12" s="7">
        <f t="shared" si="4"/>
        <v>1</v>
      </c>
      <c r="AC12" s="7" t="s">
        <v>23</v>
      </c>
      <c r="AD12" s="7">
        <f t="shared" si="5"/>
        <v>0</v>
      </c>
      <c r="AE12" s="7">
        <f t="shared" si="6"/>
        <v>0</v>
      </c>
      <c r="AF12" s="7">
        <f t="shared" si="7"/>
        <v>0</v>
      </c>
      <c r="AH12" s="7" t="s">
        <v>23</v>
      </c>
      <c r="AI12" s="7" t="str">
        <f t="shared" si="8"/>
        <v xml:space="preserve"> </v>
      </c>
      <c r="AJ12" s="7" t="str">
        <f t="shared" si="9"/>
        <v xml:space="preserve"> </v>
      </c>
      <c r="AK12" s="7" t="str">
        <f t="shared" si="10"/>
        <v xml:space="preserve"> </v>
      </c>
      <c r="AM12" s="90">
        <f t="shared" si="2"/>
        <v>17</v>
      </c>
      <c r="AN12" s="88" t="e">
        <f t="shared" si="3"/>
        <v>#NUM!</v>
      </c>
    </row>
    <row r="13" spans="1:40" x14ac:dyDescent="0.25">
      <c r="A13" s="73" t="str">
        <f t="shared" si="11"/>
        <v xml:space="preserve"> </v>
      </c>
      <c r="B13"/>
      <c r="C13"/>
      <c r="D13"/>
      <c r="E13"/>
      <c r="K13" s="1" t="s">
        <v>2</v>
      </c>
      <c r="L13" s="6"/>
      <c r="M13" s="1" t="s">
        <v>33</v>
      </c>
      <c r="N13" s="17"/>
      <c r="AB13" s="7">
        <f t="shared" si="4"/>
        <v>1</v>
      </c>
      <c r="AC13" s="7" t="s">
        <v>13</v>
      </c>
      <c r="AD13" s="7">
        <f t="shared" si="5"/>
        <v>0</v>
      </c>
      <c r="AE13" s="7">
        <f t="shared" si="6"/>
        <v>0</v>
      </c>
      <c r="AF13" s="7">
        <f t="shared" si="7"/>
        <v>0</v>
      </c>
      <c r="AH13" s="7" t="s">
        <v>13</v>
      </c>
      <c r="AI13" s="7" t="str">
        <f t="shared" si="8"/>
        <v xml:space="preserve"> </v>
      </c>
      <c r="AJ13" s="7" t="str">
        <f t="shared" si="9"/>
        <v xml:space="preserve"> </v>
      </c>
      <c r="AK13" s="7" t="str">
        <f t="shared" si="10"/>
        <v xml:space="preserve"> </v>
      </c>
      <c r="AM13" s="90">
        <f t="shared" si="2"/>
        <v>17</v>
      </c>
      <c r="AN13" s="88" t="e">
        <f t="shared" si="3"/>
        <v>#NUM!</v>
      </c>
    </row>
    <row r="14" spans="1:40" ht="18" x14ac:dyDescent="0.35">
      <c r="A14" s="73" t="str">
        <f t="shared" si="11"/>
        <v xml:space="preserve"> </v>
      </c>
      <c r="B14"/>
      <c r="C14"/>
      <c r="D14"/>
      <c r="E14"/>
      <c r="K14" s="1" t="s">
        <v>94</v>
      </c>
      <c r="L14" s="6"/>
      <c r="M14" s="1" t="s">
        <v>30</v>
      </c>
      <c r="N14" s="18"/>
      <c r="AB14" s="7">
        <f t="shared" si="4"/>
        <v>1</v>
      </c>
      <c r="AC14" s="7" t="s">
        <v>24</v>
      </c>
      <c r="AD14" s="7">
        <f t="shared" si="5"/>
        <v>0</v>
      </c>
      <c r="AE14" s="7">
        <f t="shared" si="6"/>
        <v>0</v>
      </c>
      <c r="AF14" s="7">
        <f t="shared" si="7"/>
        <v>0</v>
      </c>
      <c r="AH14" s="7" t="s">
        <v>24</v>
      </c>
      <c r="AI14" s="7" t="str">
        <f t="shared" si="8"/>
        <v xml:space="preserve"> </v>
      </c>
      <c r="AJ14" s="7" t="str">
        <f t="shared" si="9"/>
        <v xml:space="preserve"> </v>
      </c>
      <c r="AK14" s="7" t="str">
        <f t="shared" si="10"/>
        <v xml:space="preserve"> </v>
      </c>
      <c r="AM14" s="90">
        <f t="shared" si="2"/>
        <v>17</v>
      </c>
      <c r="AN14" s="88" t="e">
        <f t="shared" si="3"/>
        <v>#NUM!</v>
      </c>
    </row>
    <row r="15" spans="1:40" x14ac:dyDescent="0.25">
      <c r="B15"/>
      <c r="C15"/>
      <c r="D15"/>
      <c r="E15"/>
      <c r="K15" s="1" t="s">
        <v>7</v>
      </c>
      <c r="L15" s="6"/>
      <c r="M15" s="1" t="s">
        <v>59</v>
      </c>
      <c r="N15" s="6"/>
      <c r="AB15" s="7">
        <f t="shared" si="4"/>
        <v>1</v>
      </c>
      <c r="AC15" s="7" t="s">
        <v>25</v>
      </c>
      <c r="AD15" s="7">
        <f t="shared" si="5"/>
        <v>0</v>
      </c>
      <c r="AE15" s="7">
        <f t="shared" si="6"/>
        <v>0</v>
      </c>
      <c r="AF15" s="7">
        <f t="shared" si="7"/>
        <v>0</v>
      </c>
      <c r="AH15" s="7" t="s">
        <v>25</v>
      </c>
      <c r="AI15" s="7" t="str">
        <f t="shared" si="8"/>
        <v xml:space="preserve"> </v>
      </c>
      <c r="AJ15" s="7" t="str">
        <f t="shared" si="9"/>
        <v xml:space="preserve"> </v>
      </c>
      <c r="AK15" s="7" t="str">
        <f t="shared" si="10"/>
        <v xml:space="preserve"> </v>
      </c>
      <c r="AM15" s="90">
        <f t="shared" si="2"/>
        <v>17</v>
      </c>
      <c r="AN15" s="88" t="e">
        <f t="shared" si="3"/>
        <v>#NUM!</v>
      </c>
    </row>
    <row r="16" spans="1:40" ht="16.5" x14ac:dyDescent="0.3">
      <c r="A16" s="73" t="str">
        <f t="shared" si="11"/>
        <v xml:space="preserve"> </v>
      </c>
      <c r="B16"/>
      <c r="C16"/>
      <c r="D16"/>
      <c r="E16"/>
      <c r="K16" s="1" t="s">
        <v>8</v>
      </c>
      <c r="L16" s="6"/>
      <c r="M16" s="1" t="s">
        <v>99</v>
      </c>
      <c r="N16" s="6"/>
      <c r="P16" s="104"/>
      <c r="AB16" s="7">
        <f t="shared" si="4"/>
        <v>0</v>
      </c>
      <c r="AC16" s="7" t="s">
        <v>79</v>
      </c>
      <c r="AD16" s="7" t="str">
        <f t="shared" si="5"/>
        <v xml:space="preserve"> </v>
      </c>
      <c r="AE16" s="7" t="str">
        <f t="shared" si="6"/>
        <v xml:space="preserve"> </v>
      </c>
      <c r="AF16" s="7" t="str">
        <f t="shared" si="7"/>
        <v xml:space="preserve"> </v>
      </c>
      <c r="AH16" s="7" t="s">
        <v>79</v>
      </c>
      <c r="AI16" s="7">
        <f t="shared" si="8"/>
        <v>0</v>
      </c>
      <c r="AJ16" s="7">
        <f t="shared" si="9"/>
        <v>0</v>
      </c>
      <c r="AK16" s="7">
        <f t="shared" si="10"/>
        <v>0</v>
      </c>
      <c r="AM16" s="90">
        <f t="shared" si="2"/>
        <v>17</v>
      </c>
      <c r="AN16" s="88" t="e">
        <f t="shared" si="3"/>
        <v>#NUM!</v>
      </c>
    </row>
    <row r="17" spans="1:40" ht="16.5" x14ac:dyDescent="0.3">
      <c r="A17" s="73" t="str">
        <f t="shared" si="11"/>
        <v xml:space="preserve"> </v>
      </c>
      <c r="B17"/>
      <c r="C17"/>
      <c r="D17"/>
      <c r="E17"/>
      <c r="K17" s="1" t="s">
        <v>11</v>
      </c>
      <c r="L17" s="6"/>
      <c r="M17" s="1" t="s">
        <v>98</v>
      </c>
      <c r="N17" s="6"/>
      <c r="AB17" s="7">
        <f t="shared" si="4"/>
        <v>1</v>
      </c>
      <c r="AC17" s="7" t="s">
        <v>80</v>
      </c>
      <c r="AD17" s="7">
        <f t="shared" ref="AD17:AF18" si="12">IF($AB17&gt;0,$AB17*H33," ")</f>
        <v>0</v>
      </c>
      <c r="AE17" s="7">
        <f t="shared" si="12"/>
        <v>0</v>
      </c>
      <c r="AF17" s="7">
        <f t="shared" si="12"/>
        <v>0</v>
      </c>
      <c r="AH17" s="7" t="s">
        <v>80</v>
      </c>
      <c r="AI17" s="7" t="str">
        <f t="shared" ref="AI17:AK18" si="13">IF($AB17=0,H33," ")</f>
        <v xml:space="preserve"> </v>
      </c>
      <c r="AJ17" s="7" t="str">
        <f t="shared" si="13"/>
        <v xml:space="preserve"> </v>
      </c>
      <c r="AK17" s="7" t="str">
        <f t="shared" si="13"/>
        <v xml:space="preserve"> </v>
      </c>
      <c r="AM17" s="90">
        <f t="shared" si="2"/>
        <v>17</v>
      </c>
      <c r="AN17" s="88" t="e">
        <f t="shared" si="3"/>
        <v>#NUM!</v>
      </c>
    </row>
    <row r="18" spans="1:40" ht="16.5" x14ac:dyDescent="0.3">
      <c r="A18" s="73" t="str">
        <f t="shared" si="11"/>
        <v xml:space="preserve"> </v>
      </c>
      <c r="B18"/>
      <c r="C18"/>
      <c r="D18"/>
      <c r="E18"/>
      <c r="F18" s="10"/>
      <c r="G18" s="1" t="s">
        <v>14</v>
      </c>
      <c r="H18" s="1" t="s">
        <v>26</v>
      </c>
      <c r="I18" s="1" t="s">
        <v>27</v>
      </c>
      <c r="J18" s="1" t="s">
        <v>28</v>
      </c>
      <c r="K18" s="1" t="s">
        <v>12</v>
      </c>
      <c r="L18" s="6"/>
      <c r="M18" s="1" t="s">
        <v>97</v>
      </c>
      <c r="N18" s="14" t="e">
        <f>3.3193*LOG(L12)</f>
        <v>#NUM!</v>
      </c>
      <c r="AB18" s="7">
        <f t="shared" si="4"/>
        <v>1</v>
      </c>
      <c r="AC18" s="7" t="s">
        <v>139</v>
      </c>
      <c r="AD18" s="7">
        <f t="shared" si="12"/>
        <v>0</v>
      </c>
      <c r="AE18" s="7">
        <f t="shared" si="12"/>
        <v>0</v>
      </c>
      <c r="AF18" s="7">
        <v>187</v>
      </c>
      <c r="AH18" s="7" t="s">
        <v>139</v>
      </c>
      <c r="AI18" s="7" t="str">
        <f t="shared" si="13"/>
        <v xml:space="preserve"> </v>
      </c>
      <c r="AJ18" s="7" t="str">
        <f t="shared" si="13"/>
        <v xml:space="preserve"> </v>
      </c>
      <c r="AK18" s="7" t="str">
        <f t="shared" si="13"/>
        <v xml:space="preserve"> </v>
      </c>
      <c r="AM18" s="90">
        <f t="shared" si="2"/>
        <v>17</v>
      </c>
      <c r="AN18" s="88" t="e">
        <f t="shared" si="3"/>
        <v>#NUM!</v>
      </c>
    </row>
    <row r="19" spans="1:40" ht="16.5" x14ac:dyDescent="0.3">
      <c r="A19" s="73" t="str">
        <f t="shared" si="11"/>
        <v xml:space="preserve"> </v>
      </c>
      <c r="B19"/>
      <c r="C19"/>
      <c r="D19"/>
      <c r="E19"/>
      <c r="F19" s="86"/>
      <c r="G19" s="13" t="s">
        <v>15</v>
      </c>
      <c r="H19" s="19"/>
      <c r="I19" s="15">
        <f>H19/100</f>
        <v>0</v>
      </c>
      <c r="J19" s="71">
        <f>H19/100*24*60*60</f>
        <v>0</v>
      </c>
      <c r="K19" s="1" t="s">
        <v>40</v>
      </c>
      <c r="L19" s="14">
        <f>IF(L9-10*(L12-L9)/40&lt;0,0,L9-10*(L12-L9)/40)</f>
        <v>0</v>
      </c>
      <c r="M19" s="1" t="s">
        <v>96</v>
      </c>
      <c r="N19" s="6"/>
      <c r="AC19" s="7" t="s">
        <v>102</v>
      </c>
      <c r="AD19" s="7" t="e">
        <f>GEOMEAN(AD3:AD18)</f>
        <v>#NUM!</v>
      </c>
      <c r="AE19" s="7" t="e">
        <f t="shared" ref="AE19" si="14">GEOMEAN(AE3:AE18)</f>
        <v>#NUM!</v>
      </c>
      <c r="AF19" s="7" t="e">
        <f>GEOMEAN(AF3:AF18)</f>
        <v>#NUM!</v>
      </c>
      <c r="AM19" s="91"/>
    </row>
    <row r="20" spans="1:40" ht="18.75" x14ac:dyDescent="0.35">
      <c r="A20" s="73" t="str">
        <f t="shared" si="11"/>
        <v xml:space="preserve"> </v>
      </c>
      <c r="B20"/>
      <c r="C20"/>
      <c r="D20"/>
      <c r="E20"/>
      <c r="F20" s="86" t="s">
        <v>105</v>
      </c>
      <c r="G20" s="1" t="s">
        <v>103</v>
      </c>
      <c r="H20" s="16">
        <f>L9^2</f>
        <v>0</v>
      </c>
      <c r="I20" s="16">
        <f t="shared" ref="I20:I32" si="15">H20/100</f>
        <v>0</v>
      </c>
      <c r="J20" s="72">
        <f>H20/100*24*60*60</f>
        <v>0</v>
      </c>
      <c r="M20" s="1" t="s">
        <v>95</v>
      </c>
      <c r="N20" s="6"/>
      <c r="AC20" s="7" t="s">
        <v>104</v>
      </c>
      <c r="AD20" s="7">
        <f>AVERAGE(AD3:AD18)</f>
        <v>0</v>
      </c>
      <c r="AE20" s="7">
        <f t="shared" ref="AE20" si="16">AVERAGE(AE3:AE18)</f>
        <v>0</v>
      </c>
      <c r="AF20" s="7">
        <f>AVERAGE(AF3:AF18)</f>
        <v>17</v>
      </c>
      <c r="AM20" s="91"/>
    </row>
    <row r="21" spans="1:40" ht="16.5" x14ac:dyDescent="0.3">
      <c r="A21" s="73" t="str">
        <f t="shared" si="11"/>
        <v xml:space="preserve"> </v>
      </c>
      <c r="B21"/>
      <c r="C21"/>
      <c r="D21"/>
      <c r="E21"/>
      <c r="F21" s="86" t="s">
        <v>105</v>
      </c>
      <c r="G21" s="1" t="s">
        <v>16</v>
      </c>
      <c r="H21" s="19"/>
      <c r="I21" s="16">
        <f t="shared" si="15"/>
        <v>0</v>
      </c>
      <c r="J21" s="72">
        <f>H21/100*24*60*60</f>
        <v>0</v>
      </c>
      <c r="M21" s="69" t="s">
        <v>100</v>
      </c>
      <c r="N21" s="14">
        <f>(N19-N17)/4+(N20-N16)/6.6</f>
        <v>0</v>
      </c>
      <c r="AM21" s="91"/>
    </row>
    <row r="22" spans="1:40" x14ac:dyDescent="0.25">
      <c r="A22" s="73" t="str">
        <f t="shared" si="11"/>
        <v xml:space="preserve"> </v>
      </c>
      <c r="B22"/>
      <c r="C22"/>
      <c r="D22"/>
      <c r="E22"/>
      <c r="F22" s="86"/>
      <c r="G22" s="1" t="s">
        <v>17</v>
      </c>
      <c r="H22" s="19"/>
      <c r="I22" s="16">
        <f t="shared" si="15"/>
        <v>0</v>
      </c>
      <c r="J22" s="72">
        <f t="shared" ref="J22:J31" si="17">H22/100*24*60*60</f>
        <v>0</v>
      </c>
      <c r="K22" s="2"/>
      <c r="L22" s="1" t="s">
        <v>41</v>
      </c>
      <c r="M22" s="1"/>
      <c r="N22" s="1" t="s">
        <v>42</v>
      </c>
      <c r="AM22" s="91"/>
    </row>
    <row r="23" spans="1:40" ht="12.75" customHeight="1" x14ac:dyDescent="0.25">
      <c r="A23" s="73" t="str">
        <f t="shared" si="11"/>
        <v xml:space="preserve"> </v>
      </c>
      <c r="B23"/>
      <c r="C23"/>
      <c r="D23"/>
      <c r="E23"/>
      <c r="F23" s="86" t="s">
        <v>105</v>
      </c>
      <c r="G23" s="1" t="s">
        <v>18</v>
      </c>
      <c r="H23" s="19"/>
      <c r="I23" s="16">
        <f t="shared" si="15"/>
        <v>0</v>
      </c>
      <c r="J23" s="72">
        <f t="shared" si="17"/>
        <v>0</v>
      </c>
      <c r="K23" s="2"/>
      <c r="L23" s="13" t="s">
        <v>43</v>
      </c>
      <c r="M23" s="13" t="s">
        <v>81</v>
      </c>
      <c r="N23" s="3"/>
      <c r="AM23" s="91"/>
    </row>
    <row r="24" spans="1:40" x14ac:dyDescent="0.25">
      <c r="A24" s="73" t="str">
        <f t="shared" si="11"/>
        <v xml:space="preserve"> </v>
      </c>
      <c r="B24"/>
      <c r="C24"/>
      <c r="D24"/>
      <c r="E24"/>
      <c r="F24" s="86" t="s">
        <v>105</v>
      </c>
      <c r="G24" s="1" t="s">
        <v>19</v>
      </c>
      <c r="H24" s="19"/>
      <c r="I24" s="16">
        <f t="shared" si="15"/>
        <v>0</v>
      </c>
      <c r="J24" s="72">
        <f t="shared" si="17"/>
        <v>0</v>
      </c>
      <c r="K24" s="2"/>
      <c r="L24" s="8" t="s">
        <v>46</v>
      </c>
      <c r="M24" s="1" t="s">
        <v>82</v>
      </c>
      <c r="N24" s="3"/>
      <c r="AM24" s="91"/>
    </row>
    <row r="25" spans="1:40" x14ac:dyDescent="0.25">
      <c r="A25" s="73" t="str">
        <f t="shared" si="11"/>
        <v xml:space="preserve"> </v>
      </c>
      <c r="B25"/>
      <c r="C25"/>
      <c r="D25"/>
      <c r="E25"/>
      <c r="F25" s="87"/>
      <c r="G25" s="1" t="s">
        <v>20</v>
      </c>
      <c r="H25" s="19"/>
      <c r="I25" s="16">
        <f t="shared" si="15"/>
        <v>0</v>
      </c>
      <c r="J25" s="72">
        <f t="shared" si="17"/>
        <v>0</v>
      </c>
      <c r="K25" s="2"/>
      <c r="L25" s="9" t="s">
        <v>47</v>
      </c>
      <c r="M25" s="1" t="s">
        <v>83</v>
      </c>
      <c r="N25" s="6"/>
      <c r="AM25" s="91"/>
    </row>
    <row r="26" spans="1:40" x14ac:dyDescent="0.25">
      <c r="A26" s="73" t="str">
        <f t="shared" si="11"/>
        <v xml:space="preserve"> </v>
      </c>
      <c r="B26"/>
      <c r="C26"/>
      <c r="D26"/>
      <c r="E26"/>
      <c r="F26" s="86"/>
      <c r="G26" s="1" t="s">
        <v>21</v>
      </c>
      <c r="H26" s="19"/>
      <c r="I26" s="16">
        <f t="shared" si="15"/>
        <v>0</v>
      </c>
      <c r="J26" s="72">
        <f t="shared" si="17"/>
        <v>0</v>
      </c>
      <c r="K26" s="2"/>
      <c r="L26" s="8" t="s">
        <v>48</v>
      </c>
      <c r="M26" s="1" t="s">
        <v>84</v>
      </c>
      <c r="N26" s="6"/>
      <c r="AM26" s="91"/>
    </row>
    <row r="27" spans="1:40" x14ac:dyDescent="0.25">
      <c r="A27" s="73" t="str">
        <f t="shared" si="11"/>
        <v xml:space="preserve"> </v>
      </c>
      <c r="B27"/>
      <c r="C27"/>
      <c r="D27"/>
      <c r="E27"/>
      <c r="F27" s="86" t="s">
        <v>105</v>
      </c>
      <c r="G27" s="1" t="s">
        <v>22</v>
      </c>
      <c r="H27" s="19"/>
      <c r="I27" s="16">
        <f t="shared" si="15"/>
        <v>0</v>
      </c>
      <c r="J27" s="72">
        <f t="shared" si="17"/>
        <v>0</v>
      </c>
      <c r="K27" s="2"/>
      <c r="L27" s="8" t="s">
        <v>49</v>
      </c>
      <c r="M27" s="1" t="s">
        <v>85</v>
      </c>
      <c r="N27" s="6"/>
      <c r="AM27" s="91"/>
    </row>
    <row r="28" spans="1:40" x14ac:dyDescent="0.25">
      <c r="A28" s="73" t="str">
        <f t="shared" si="11"/>
        <v xml:space="preserve"> </v>
      </c>
      <c r="B28"/>
      <c r="C28"/>
      <c r="D28"/>
      <c r="E28"/>
      <c r="F28" s="86" t="s">
        <v>105</v>
      </c>
      <c r="G28" s="1" t="s">
        <v>23</v>
      </c>
      <c r="H28" s="19"/>
      <c r="I28" s="16">
        <f t="shared" si="15"/>
        <v>0</v>
      </c>
      <c r="J28" s="72">
        <f t="shared" si="17"/>
        <v>0</v>
      </c>
      <c r="K28" s="2"/>
      <c r="L28" s="8" t="s">
        <v>50</v>
      </c>
      <c r="M28" s="1" t="s">
        <v>86</v>
      </c>
      <c r="N28" s="6"/>
      <c r="AM28" s="91"/>
    </row>
    <row r="29" spans="1:40" x14ac:dyDescent="0.25">
      <c r="A29" s="73" t="str">
        <f t="shared" si="11"/>
        <v xml:space="preserve"> </v>
      </c>
      <c r="B29"/>
      <c r="C29"/>
      <c r="D29"/>
      <c r="E29"/>
      <c r="F29" s="86" t="s">
        <v>105</v>
      </c>
      <c r="G29" s="1" t="s">
        <v>13</v>
      </c>
      <c r="H29" s="19"/>
      <c r="I29" s="16">
        <f t="shared" si="15"/>
        <v>0</v>
      </c>
      <c r="J29" s="72">
        <f t="shared" si="17"/>
        <v>0</v>
      </c>
      <c r="K29" s="2"/>
      <c r="L29" s="8" t="s">
        <v>51</v>
      </c>
      <c r="M29" s="1" t="s">
        <v>87</v>
      </c>
      <c r="N29" s="6"/>
      <c r="AM29" s="91"/>
    </row>
    <row r="30" spans="1:40" x14ac:dyDescent="0.25">
      <c r="A30" s="73" t="str">
        <f t="shared" si="11"/>
        <v xml:space="preserve"> </v>
      </c>
      <c r="B30"/>
      <c r="C30"/>
      <c r="D30"/>
      <c r="E30"/>
      <c r="F30" s="86" t="s">
        <v>105</v>
      </c>
      <c r="G30" s="1" t="s">
        <v>24</v>
      </c>
      <c r="H30" s="19"/>
      <c r="I30" s="16">
        <f t="shared" si="15"/>
        <v>0</v>
      </c>
      <c r="J30" s="72">
        <f t="shared" si="17"/>
        <v>0</v>
      </c>
      <c r="K30" s="2"/>
      <c r="L30" s="8" t="s">
        <v>52</v>
      </c>
      <c r="M30" s="1" t="s">
        <v>88</v>
      </c>
      <c r="N30" s="3"/>
      <c r="AM30" s="91"/>
    </row>
    <row r="31" spans="1:40" x14ac:dyDescent="0.25">
      <c r="A31" s="73" t="str">
        <f t="shared" si="11"/>
        <v xml:space="preserve"> </v>
      </c>
      <c r="B31"/>
      <c r="C31"/>
      <c r="D31"/>
      <c r="E31"/>
      <c r="F31" s="86" t="s">
        <v>105</v>
      </c>
      <c r="G31" s="1" t="s">
        <v>25</v>
      </c>
      <c r="H31" s="19"/>
      <c r="I31" s="16">
        <f t="shared" si="15"/>
        <v>0</v>
      </c>
      <c r="J31" s="72">
        <f t="shared" si="17"/>
        <v>0</v>
      </c>
      <c r="K31" s="2"/>
      <c r="L31" s="8" t="s">
        <v>53</v>
      </c>
      <c r="M31" s="1" t="s">
        <v>89</v>
      </c>
      <c r="N31" s="3"/>
      <c r="AM31" s="91"/>
    </row>
    <row r="32" spans="1:40" x14ac:dyDescent="0.25">
      <c r="A32" s="73" t="str">
        <f t="shared" si="11"/>
        <v xml:space="preserve"> </v>
      </c>
      <c r="B32"/>
      <c r="C32"/>
      <c r="D32"/>
      <c r="E32"/>
      <c r="F32" s="86"/>
      <c r="G32" s="1" t="s">
        <v>79</v>
      </c>
      <c r="H32" s="19"/>
      <c r="I32" s="16">
        <f t="shared" si="15"/>
        <v>0</v>
      </c>
      <c r="J32" s="106">
        <f>H32/100*24*60*60</f>
        <v>0</v>
      </c>
      <c r="K32" s="2"/>
      <c r="L32" s="8" t="s">
        <v>54</v>
      </c>
      <c r="M32" s="1" t="s">
        <v>44</v>
      </c>
      <c r="N32" s="3"/>
    </row>
    <row r="33" spans="1:14" x14ac:dyDescent="0.25">
      <c r="A33" s="73" t="str">
        <f t="shared" si="11"/>
        <v xml:space="preserve"> </v>
      </c>
      <c r="B33"/>
      <c r="C33"/>
      <c r="D33"/>
      <c r="E33"/>
      <c r="F33" s="86" t="s">
        <v>105</v>
      </c>
      <c r="G33" s="1" t="s">
        <v>80</v>
      </c>
      <c r="H33" s="19"/>
      <c r="I33" s="16">
        <f>H33/100</f>
        <v>0</v>
      </c>
      <c r="J33" s="72">
        <f>H33/100*24*60*60</f>
        <v>0</v>
      </c>
      <c r="L33" s="1" t="s">
        <v>55</v>
      </c>
      <c r="M33" s="1" t="s">
        <v>45</v>
      </c>
      <c r="N33" s="3"/>
    </row>
    <row r="34" spans="1:14" x14ac:dyDescent="0.25">
      <c r="A34" s="73" t="str">
        <f t="shared" si="11"/>
        <v xml:space="preserve"> </v>
      </c>
      <c r="B34"/>
      <c r="C34"/>
      <c r="D34"/>
      <c r="E34"/>
      <c r="F34" s="86" t="s">
        <v>105</v>
      </c>
      <c r="G34" s="1" t="s">
        <v>139</v>
      </c>
      <c r="H34" s="19"/>
      <c r="I34" s="16">
        <f>H34/100</f>
        <v>0</v>
      </c>
      <c r="J34" s="72">
        <v>187</v>
      </c>
    </row>
    <row r="35" spans="1:14" x14ac:dyDescent="0.25">
      <c r="A35" s="73" t="str">
        <f t="shared" si="11"/>
        <v xml:space="preserve"> </v>
      </c>
      <c r="B35"/>
      <c r="C35"/>
      <c r="D35"/>
      <c r="E35"/>
      <c r="G35" s="89" t="s">
        <v>102</v>
      </c>
      <c r="H35" s="108" t="e">
        <f>AD19</f>
        <v>#NUM!</v>
      </c>
      <c r="I35" s="109" t="e">
        <f t="shared" ref="I35:I36" si="18">AE19</f>
        <v>#NUM!</v>
      </c>
      <c r="J35" s="107" t="e">
        <f>AF19</f>
        <v>#NUM!</v>
      </c>
      <c r="K35" s="84"/>
    </row>
    <row r="36" spans="1:14" x14ac:dyDescent="0.25">
      <c r="A36" s="73" t="str">
        <f t="shared" si="11"/>
        <v xml:space="preserve"> </v>
      </c>
      <c r="B36"/>
      <c r="C36"/>
      <c r="D36"/>
      <c r="E36"/>
      <c r="G36" s="85" t="s">
        <v>104</v>
      </c>
      <c r="H36" s="108">
        <f>AD20</f>
        <v>0</v>
      </c>
      <c r="I36" s="108">
        <f t="shared" si="18"/>
        <v>0</v>
      </c>
      <c r="J36" s="107">
        <f>AF20</f>
        <v>17</v>
      </c>
    </row>
    <row r="37" spans="1:14" x14ac:dyDescent="0.25">
      <c r="A37" s="73" t="str">
        <f t="shared" si="11"/>
        <v xml:space="preserve"> </v>
      </c>
      <c r="B37"/>
      <c r="C37"/>
      <c r="D37"/>
      <c r="E37"/>
    </row>
    <row r="38" spans="1:14" x14ac:dyDescent="0.25">
      <c r="A38" s="73" t="str">
        <f t="shared" si="11"/>
        <v xml:space="preserve"> </v>
      </c>
      <c r="B38"/>
      <c r="C38"/>
      <c r="D38"/>
      <c r="E38"/>
    </row>
    <row r="39" spans="1:14" x14ac:dyDescent="0.25">
      <c r="A39" s="73" t="str">
        <f t="shared" si="11"/>
        <v xml:space="preserve"> </v>
      </c>
      <c r="B39"/>
      <c r="C39"/>
      <c r="D39"/>
      <c r="E39"/>
      <c r="I39" s="100"/>
    </row>
    <row r="40" spans="1:14" x14ac:dyDescent="0.25">
      <c r="A40" s="73" t="str">
        <f t="shared" si="11"/>
        <v xml:space="preserve"> </v>
      </c>
      <c r="B40"/>
      <c r="C40"/>
      <c r="D40"/>
      <c r="E40"/>
    </row>
    <row r="41" spans="1:14" x14ac:dyDescent="0.25">
      <c r="A41" s="73" t="str">
        <f t="shared" si="11"/>
        <v xml:space="preserve"> </v>
      </c>
      <c r="B41"/>
      <c r="C41"/>
      <c r="D41"/>
      <c r="E41"/>
    </row>
    <row r="42" spans="1:14" x14ac:dyDescent="0.25">
      <c r="A42" s="73" t="str">
        <f t="shared" si="11"/>
        <v xml:space="preserve"> </v>
      </c>
      <c r="B42" s="12"/>
      <c r="C42" s="12"/>
      <c r="D42" s="12"/>
      <c r="E42" s="12"/>
    </row>
    <row r="43" spans="1:14" x14ac:dyDescent="0.25">
      <c r="A43" s="73" t="str">
        <f t="shared" si="11"/>
        <v xml:space="preserve"> </v>
      </c>
      <c r="B43" s="12"/>
      <c r="C43" s="12"/>
      <c r="D43" s="12"/>
      <c r="E43" s="12"/>
    </row>
    <row r="44" spans="1:14" x14ac:dyDescent="0.25">
      <c r="A44" s="73" t="str">
        <f t="shared" si="11"/>
        <v xml:space="preserve"> </v>
      </c>
      <c r="B44" s="12"/>
      <c r="C44" s="12"/>
      <c r="D44" s="12"/>
      <c r="E44" s="12"/>
    </row>
    <row r="45" spans="1:14" x14ac:dyDescent="0.25">
      <c r="A45" s="73" t="str">
        <f t="shared" si="11"/>
        <v xml:space="preserve"> </v>
      </c>
      <c r="B45" s="12"/>
      <c r="C45" s="12"/>
      <c r="D45" s="12"/>
      <c r="E45" s="12"/>
    </row>
    <row r="46" spans="1:14" x14ac:dyDescent="0.25">
      <c r="A46" s="73" t="str">
        <f t="shared" si="11"/>
        <v xml:space="preserve"> </v>
      </c>
      <c r="B46" s="12"/>
      <c r="C46" s="12"/>
      <c r="D46" s="12"/>
      <c r="E46" s="12"/>
    </row>
    <row r="47" spans="1:14" x14ac:dyDescent="0.25">
      <c r="A47" s="73" t="str">
        <f t="shared" si="11"/>
        <v xml:space="preserve"> </v>
      </c>
      <c r="B47" s="12"/>
      <c r="C47" s="12"/>
      <c r="D47" s="12"/>
      <c r="E47" s="12"/>
    </row>
    <row r="48" spans="1:14" x14ac:dyDescent="0.25">
      <c r="A48" s="73" t="str">
        <f t="shared" si="11"/>
        <v xml:space="preserve"> </v>
      </c>
      <c r="B48" s="12"/>
      <c r="C48" s="12"/>
      <c r="D48" s="12"/>
      <c r="E48" s="12"/>
    </row>
    <row r="49" spans="1:5" x14ac:dyDescent="0.25">
      <c r="A49" s="73" t="str">
        <f t="shared" si="11"/>
        <v xml:space="preserve"> </v>
      </c>
      <c r="B49" s="12"/>
      <c r="C49" s="12"/>
      <c r="D49" s="12"/>
      <c r="E49" s="12"/>
    </row>
    <row r="50" spans="1:5" x14ac:dyDescent="0.25">
      <c r="A50" s="73" t="str">
        <f t="shared" si="11"/>
        <v xml:space="preserve"> </v>
      </c>
      <c r="B50" s="12"/>
      <c r="C50" s="12"/>
      <c r="D50" s="12"/>
      <c r="E50" s="12"/>
    </row>
    <row r="51" spans="1:5" x14ac:dyDescent="0.25">
      <c r="A51" s="73" t="str">
        <f t="shared" si="11"/>
        <v xml:space="preserve"> </v>
      </c>
      <c r="B51" s="12"/>
      <c r="C51" s="12"/>
      <c r="D51" s="12"/>
      <c r="E51" s="12"/>
    </row>
    <row r="52" spans="1:5" x14ac:dyDescent="0.25">
      <c r="A52" s="73" t="str">
        <f t="shared" si="11"/>
        <v xml:space="preserve"> </v>
      </c>
      <c r="B52" s="12"/>
      <c r="C52" s="12"/>
      <c r="D52" s="12"/>
      <c r="E52" s="12"/>
    </row>
    <row r="53" spans="1:5" x14ac:dyDescent="0.25">
      <c r="A53" s="73" t="str">
        <f t="shared" si="11"/>
        <v xml:space="preserve"> </v>
      </c>
      <c r="B53" s="12"/>
      <c r="C53" s="12"/>
      <c r="D53" s="12"/>
      <c r="E53" s="12"/>
    </row>
    <row r="54" spans="1:5" x14ac:dyDescent="0.25">
      <c r="A54" s="73" t="str">
        <f t="shared" si="11"/>
        <v xml:space="preserve"> </v>
      </c>
      <c r="B54" s="12"/>
      <c r="C54" s="12"/>
      <c r="D54" s="12"/>
      <c r="E54" s="12"/>
    </row>
    <row r="55" spans="1:5" x14ac:dyDescent="0.25">
      <c r="A55" s="73" t="str">
        <f t="shared" si="11"/>
        <v xml:space="preserve"> </v>
      </c>
      <c r="B55" s="12"/>
      <c r="C55" s="12"/>
      <c r="D55" s="12"/>
      <c r="E55" s="12"/>
    </row>
    <row r="56" spans="1:5" x14ac:dyDescent="0.25">
      <c r="A56" s="73" t="str">
        <f t="shared" si="11"/>
        <v xml:space="preserve"> </v>
      </c>
      <c r="B56" s="12"/>
      <c r="C56" s="12"/>
      <c r="D56" s="12"/>
      <c r="E56" s="12"/>
    </row>
    <row r="57" spans="1:5" x14ac:dyDescent="0.25">
      <c r="A57" s="73" t="str">
        <f t="shared" si="11"/>
        <v xml:space="preserve"> </v>
      </c>
      <c r="B57" s="12"/>
      <c r="C57" s="12"/>
      <c r="D57" s="12"/>
      <c r="E57" s="12"/>
    </row>
    <row r="58" spans="1:5" x14ac:dyDescent="0.25">
      <c r="A58" s="73" t="str">
        <f t="shared" si="11"/>
        <v xml:space="preserve"> </v>
      </c>
      <c r="B58" s="12"/>
      <c r="C58" s="12"/>
      <c r="D58" s="12"/>
      <c r="E58" s="12"/>
    </row>
    <row r="59" spans="1:5" x14ac:dyDescent="0.25">
      <c r="A59" s="73" t="str">
        <f t="shared" si="11"/>
        <v xml:space="preserve"> </v>
      </c>
      <c r="B59" s="12"/>
      <c r="C59" s="12"/>
      <c r="D59" s="12"/>
      <c r="E59" s="12"/>
    </row>
    <row r="60" spans="1:5" x14ac:dyDescent="0.25">
      <c r="A60" s="73" t="str">
        <f t="shared" si="11"/>
        <v xml:space="preserve"> </v>
      </c>
      <c r="B60" s="12"/>
      <c r="C60" s="12"/>
      <c r="D60" s="12"/>
      <c r="E60" s="12"/>
    </row>
    <row r="61" spans="1:5" x14ac:dyDescent="0.25">
      <c r="A61" s="73" t="str">
        <f t="shared" si="11"/>
        <v xml:space="preserve"> </v>
      </c>
      <c r="B61" s="12"/>
      <c r="C61" s="12"/>
      <c r="D61" s="12"/>
      <c r="E61" s="12"/>
    </row>
    <row r="62" spans="1:5" x14ac:dyDescent="0.25">
      <c r="A62" s="73" t="str">
        <f t="shared" si="11"/>
        <v xml:space="preserve"> </v>
      </c>
      <c r="B62" s="12"/>
      <c r="C62" s="12"/>
      <c r="D62" s="12"/>
      <c r="E62" s="12"/>
    </row>
    <row r="63" spans="1:5" x14ac:dyDescent="0.25">
      <c r="A63" s="73" t="str">
        <f t="shared" si="11"/>
        <v xml:space="preserve"> </v>
      </c>
      <c r="B63" s="12"/>
      <c r="C63" s="12"/>
      <c r="D63" s="12"/>
      <c r="E63" s="12"/>
    </row>
    <row r="64" spans="1:5" x14ac:dyDescent="0.25">
      <c r="A64" s="73" t="str">
        <f t="shared" si="11"/>
        <v xml:space="preserve"> </v>
      </c>
      <c r="B64" s="12"/>
      <c r="C64" s="12"/>
      <c r="D64" s="12"/>
      <c r="E64" s="12"/>
    </row>
    <row r="65" spans="1:5" x14ac:dyDescent="0.25">
      <c r="A65" s="73" t="str">
        <f t="shared" si="11"/>
        <v xml:space="preserve"> </v>
      </c>
      <c r="B65" s="12"/>
      <c r="C65" s="12"/>
      <c r="D65" s="12"/>
      <c r="E65" s="12"/>
    </row>
    <row r="66" spans="1:5" x14ac:dyDescent="0.25">
      <c r="A66" s="73" t="str">
        <f t="shared" si="11"/>
        <v xml:space="preserve"> </v>
      </c>
      <c r="B66" s="12"/>
      <c r="C66" s="12"/>
      <c r="D66" s="12"/>
      <c r="E66" s="12"/>
    </row>
    <row r="67" spans="1:5" x14ac:dyDescent="0.25">
      <c r="A67" s="73" t="str">
        <f t="shared" si="11"/>
        <v xml:space="preserve"> </v>
      </c>
      <c r="B67" s="12"/>
      <c r="C67" s="12"/>
      <c r="D67" s="12"/>
      <c r="E67" s="12"/>
    </row>
    <row r="68" spans="1:5" x14ac:dyDescent="0.25">
      <c r="A68" s="73" t="str">
        <f t="shared" si="11"/>
        <v xml:space="preserve"> </v>
      </c>
      <c r="B68" s="12"/>
      <c r="C68" s="12"/>
      <c r="D68" s="12"/>
      <c r="E68" s="12"/>
    </row>
    <row r="69" spans="1:5" x14ac:dyDescent="0.25">
      <c r="A69" s="73" t="str">
        <f t="shared" si="11"/>
        <v xml:space="preserve"> </v>
      </c>
      <c r="B69" s="12"/>
      <c r="C69" s="12"/>
      <c r="D69" s="12"/>
      <c r="E69" s="12"/>
    </row>
    <row r="70" spans="1:5" x14ac:dyDescent="0.25">
      <c r="A70" s="73" t="str">
        <f t="shared" si="11"/>
        <v xml:space="preserve"> </v>
      </c>
      <c r="B70" s="12"/>
      <c r="C70" s="12"/>
      <c r="D70" s="12"/>
      <c r="E70" s="12"/>
    </row>
    <row r="71" spans="1:5" x14ac:dyDescent="0.25">
      <c r="A71" s="73" t="str">
        <f t="shared" si="11"/>
        <v xml:space="preserve"> </v>
      </c>
      <c r="B71" s="12"/>
      <c r="C71" s="12"/>
      <c r="D71" s="12"/>
      <c r="E71" s="12"/>
    </row>
    <row r="72" spans="1:5" x14ac:dyDescent="0.25">
      <c r="A72" s="73" t="str">
        <f t="shared" si="11"/>
        <v xml:space="preserve"> </v>
      </c>
      <c r="B72" s="12"/>
      <c r="C72" s="12"/>
      <c r="D72" s="12"/>
      <c r="E72" s="12"/>
    </row>
    <row r="73" spans="1:5" x14ac:dyDescent="0.25">
      <c r="A73" s="73" t="str">
        <f t="shared" ref="A73:A108" si="19">IF(ISBLANK(B73)," ",-3.3193*LOG(B73))</f>
        <v xml:space="preserve"> </v>
      </c>
      <c r="B73" s="12"/>
      <c r="C73" s="12"/>
      <c r="D73" s="12"/>
      <c r="E73" s="12"/>
    </row>
    <row r="74" spans="1:5" x14ac:dyDescent="0.25">
      <c r="A74" s="73" t="str">
        <f t="shared" si="19"/>
        <v xml:space="preserve"> </v>
      </c>
      <c r="B74" s="12"/>
      <c r="C74" s="12"/>
      <c r="D74" s="12"/>
      <c r="E74" s="12"/>
    </row>
    <row r="75" spans="1:5" x14ac:dyDescent="0.25">
      <c r="A75" s="73" t="str">
        <f t="shared" si="19"/>
        <v xml:space="preserve"> </v>
      </c>
      <c r="B75" s="12"/>
      <c r="C75" s="12"/>
      <c r="D75" s="12"/>
      <c r="E75" s="12"/>
    </row>
    <row r="76" spans="1:5" x14ac:dyDescent="0.25">
      <c r="A76" s="73" t="str">
        <f t="shared" si="19"/>
        <v xml:space="preserve"> </v>
      </c>
      <c r="B76" s="12"/>
      <c r="C76" s="12"/>
      <c r="D76" s="12"/>
      <c r="E76" s="12"/>
    </row>
    <row r="77" spans="1:5" x14ac:dyDescent="0.25">
      <c r="A77" s="73" t="str">
        <f t="shared" si="19"/>
        <v xml:space="preserve"> </v>
      </c>
      <c r="B77" s="12"/>
      <c r="C77" s="12"/>
      <c r="D77" s="12"/>
      <c r="E77" s="12"/>
    </row>
    <row r="78" spans="1:5" x14ac:dyDescent="0.25">
      <c r="A78" s="73" t="str">
        <f t="shared" si="19"/>
        <v xml:space="preserve"> </v>
      </c>
      <c r="B78" s="12"/>
      <c r="C78" s="12"/>
      <c r="D78" s="12"/>
      <c r="E78" s="12"/>
    </row>
    <row r="79" spans="1:5" x14ac:dyDescent="0.25">
      <c r="A79" s="73" t="str">
        <f t="shared" si="19"/>
        <v xml:space="preserve"> </v>
      </c>
      <c r="B79" s="12"/>
      <c r="C79" s="12"/>
      <c r="D79" s="12"/>
      <c r="E79" s="12"/>
    </row>
    <row r="80" spans="1:5" x14ac:dyDescent="0.25">
      <c r="A80" s="73" t="str">
        <f t="shared" si="19"/>
        <v xml:space="preserve"> </v>
      </c>
      <c r="B80" s="12"/>
      <c r="C80" s="12"/>
      <c r="D80" s="12"/>
      <c r="E80" s="12"/>
    </row>
    <row r="81" spans="1:5" x14ac:dyDescent="0.25">
      <c r="A81" s="73" t="str">
        <f t="shared" si="19"/>
        <v xml:space="preserve"> </v>
      </c>
      <c r="B81" s="12"/>
      <c r="C81" s="12"/>
      <c r="D81" s="12"/>
      <c r="E81" s="12"/>
    </row>
    <row r="82" spans="1:5" x14ac:dyDescent="0.25">
      <c r="A82" s="73" t="str">
        <f t="shared" si="19"/>
        <v xml:space="preserve"> </v>
      </c>
      <c r="B82" s="12"/>
      <c r="C82" s="12"/>
      <c r="D82" s="12"/>
      <c r="E82" s="12"/>
    </row>
    <row r="83" spans="1:5" x14ac:dyDescent="0.25">
      <c r="A83" s="73" t="str">
        <f t="shared" si="19"/>
        <v xml:space="preserve"> </v>
      </c>
      <c r="B83" s="12"/>
      <c r="C83" s="12"/>
      <c r="D83" s="12"/>
      <c r="E83" s="12"/>
    </row>
    <row r="84" spans="1:5" x14ac:dyDescent="0.25">
      <c r="A84" s="73" t="str">
        <f t="shared" si="19"/>
        <v xml:space="preserve"> </v>
      </c>
      <c r="B84" s="12"/>
      <c r="C84" s="12"/>
      <c r="D84" s="12"/>
      <c r="E84" s="12"/>
    </row>
    <row r="85" spans="1:5" x14ac:dyDescent="0.25">
      <c r="A85" s="73" t="str">
        <f t="shared" si="19"/>
        <v xml:space="preserve"> </v>
      </c>
      <c r="B85" s="12"/>
      <c r="C85" s="12"/>
      <c r="D85" s="12"/>
      <c r="E85" s="12"/>
    </row>
    <row r="86" spans="1:5" x14ac:dyDescent="0.25">
      <c r="A86" s="73" t="str">
        <f t="shared" si="19"/>
        <v xml:space="preserve"> </v>
      </c>
      <c r="B86" s="12"/>
      <c r="C86" s="12"/>
      <c r="D86" s="12"/>
      <c r="E86" s="12"/>
    </row>
    <row r="87" spans="1:5" x14ac:dyDescent="0.25">
      <c r="A87" s="73" t="str">
        <f t="shared" si="19"/>
        <v xml:space="preserve"> </v>
      </c>
      <c r="B87" s="12"/>
      <c r="C87" s="12"/>
      <c r="D87" s="12"/>
      <c r="E87" s="12"/>
    </row>
    <row r="88" spans="1:5" x14ac:dyDescent="0.25">
      <c r="A88" s="73" t="str">
        <f t="shared" si="19"/>
        <v xml:space="preserve"> </v>
      </c>
      <c r="B88" s="12"/>
      <c r="C88" s="12"/>
      <c r="D88" s="12"/>
      <c r="E88" s="12"/>
    </row>
    <row r="89" spans="1:5" x14ac:dyDescent="0.25">
      <c r="A89" s="73" t="str">
        <f t="shared" si="19"/>
        <v xml:space="preserve"> </v>
      </c>
      <c r="B89" s="12"/>
      <c r="C89" s="12"/>
      <c r="D89" s="12"/>
      <c r="E89" s="12"/>
    </row>
    <row r="90" spans="1:5" x14ac:dyDescent="0.25">
      <c r="A90" s="73" t="str">
        <f t="shared" si="19"/>
        <v xml:space="preserve"> </v>
      </c>
      <c r="B90" s="12"/>
      <c r="C90" s="12"/>
      <c r="D90" s="12"/>
      <c r="E90" s="12"/>
    </row>
    <row r="91" spans="1:5" x14ac:dyDescent="0.25">
      <c r="A91" s="73" t="str">
        <f t="shared" si="19"/>
        <v xml:space="preserve"> </v>
      </c>
      <c r="B91" s="12"/>
      <c r="C91" s="12"/>
      <c r="D91" s="12"/>
      <c r="E91" s="12"/>
    </row>
    <row r="92" spans="1:5" x14ac:dyDescent="0.25">
      <c r="A92" s="73" t="str">
        <f t="shared" si="19"/>
        <v xml:space="preserve"> </v>
      </c>
      <c r="B92" s="12"/>
      <c r="C92" s="12"/>
      <c r="D92" s="12"/>
      <c r="E92" s="12"/>
    </row>
    <row r="93" spans="1:5" x14ac:dyDescent="0.25">
      <c r="A93" s="73" t="str">
        <f t="shared" si="19"/>
        <v xml:space="preserve"> </v>
      </c>
      <c r="B93" s="12"/>
      <c r="C93" s="12"/>
      <c r="D93" s="12"/>
      <c r="E93" s="12"/>
    </row>
    <row r="94" spans="1:5" x14ac:dyDescent="0.25">
      <c r="A94" s="73" t="str">
        <f t="shared" si="19"/>
        <v xml:space="preserve"> </v>
      </c>
      <c r="B94" s="12"/>
      <c r="C94" s="12"/>
      <c r="D94" s="12"/>
      <c r="E94" s="12"/>
    </row>
    <row r="95" spans="1:5" x14ac:dyDescent="0.25">
      <c r="A95" s="73" t="str">
        <f t="shared" si="19"/>
        <v xml:space="preserve"> </v>
      </c>
      <c r="B95" s="12"/>
      <c r="C95" s="12"/>
      <c r="D95" s="12"/>
      <c r="E95" s="12"/>
    </row>
    <row r="96" spans="1:5" x14ac:dyDescent="0.25">
      <c r="A96" s="73" t="str">
        <f t="shared" si="19"/>
        <v xml:space="preserve"> </v>
      </c>
      <c r="B96" s="12"/>
      <c r="C96" s="12"/>
      <c r="D96" s="12"/>
      <c r="E96" s="12"/>
    </row>
    <row r="97" spans="1:5" x14ac:dyDescent="0.25">
      <c r="A97" s="73" t="str">
        <f t="shared" si="19"/>
        <v xml:space="preserve"> </v>
      </c>
      <c r="B97" s="12"/>
      <c r="C97" s="12"/>
      <c r="D97" s="12"/>
      <c r="E97" s="12"/>
    </row>
    <row r="98" spans="1:5" x14ac:dyDescent="0.25">
      <c r="A98" s="73" t="str">
        <f t="shared" si="19"/>
        <v xml:space="preserve"> </v>
      </c>
      <c r="B98" s="12"/>
      <c r="C98" s="12"/>
      <c r="D98" s="12"/>
      <c r="E98" s="12"/>
    </row>
    <row r="99" spans="1:5" x14ac:dyDescent="0.25">
      <c r="A99" s="73" t="str">
        <f t="shared" si="19"/>
        <v xml:space="preserve"> </v>
      </c>
      <c r="B99" s="12"/>
      <c r="C99" s="12"/>
      <c r="D99" s="12"/>
      <c r="E99" s="12"/>
    </row>
    <row r="100" spans="1:5" x14ac:dyDescent="0.25">
      <c r="A100" s="73" t="str">
        <f t="shared" si="19"/>
        <v xml:space="preserve"> </v>
      </c>
      <c r="B100" s="12"/>
      <c r="C100" s="12"/>
      <c r="D100" s="12"/>
      <c r="E100" s="12"/>
    </row>
    <row r="101" spans="1:5" x14ac:dyDescent="0.25">
      <c r="A101" s="73" t="str">
        <f t="shared" si="19"/>
        <v xml:space="preserve"> </v>
      </c>
      <c r="B101" s="12"/>
      <c r="C101" s="12"/>
      <c r="D101" s="12"/>
      <c r="E101" s="12"/>
    </row>
    <row r="102" spans="1:5" x14ac:dyDescent="0.25">
      <c r="A102" s="73" t="str">
        <f t="shared" si="19"/>
        <v xml:space="preserve"> </v>
      </c>
      <c r="B102" s="12"/>
      <c r="C102" s="12"/>
      <c r="D102" s="12"/>
      <c r="E102" s="12"/>
    </row>
    <row r="103" spans="1:5" x14ac:dyDescent="0.25">
      <c r="A103" s="73" t="str">
        <f t="shared" si="19"/>
        <v xml:space="preserve"> </v>
      </c>
      <c r="B103" s="12"/>
      <c r="C103" s="12"/>
      <c r="D103" s="12"/>
      <c r="E103" s="12"/>
    </row>
    <row r="104" spans="1:5" x14ac:dyDescent="0.25">
      <c r="A104" s="73" t="str">
        <f t="shared" si="19"/>
        <v xml:space="preserve"> </v>
      </c>
      <c r="B104" s="12"/>
      <c r="C104" s="12"/>
      <c r="D104" s="12"/>
      <c r="E104" s="12"/>
    </row>
    <row r="105" spans="1:5" x14ac:dyDescent="0.25">
      <c r="A105" s="73" t="str">
        <f t="shared" si="19"/>
        <v xml:space="preserve"> </v>
      </c>
      <c r="B105" s="12"/>
      <c r="C105" s="12"/>
      <c r="D105" s="12"/>
      <c r="E105" s="12"/>
    </row>
    <row r="106" spans="1:5" x14ac:dyDescent="0.25">
      <c r="A106" s="73" t="str">
        <f t="shared" si="19"/>
        <v xml:space="preserve"> </v>
      </c>
      <c r="B106" s="12"/>
      <c r="C106" s="12"/>
      <c r="D106" s="12"/>
      <c r="E106" s="12"/>
    </row>
    <row r="107" spans="1:5" x14ac:dyDescent="0.25">
      <c r="A107" s="73" t="str">
        <f t="shared" si="19"/>
        <v xml:space="preserve"> </v>
      </c>
      <c r="B107" s="12"/>
      <c r="C107" s="12"/>
      <c r="D107" s="12"/>
      <c r="E107" s="12"/>
    </row>
    <row r="108" spans="1:5" x14ac:dyDescent="0.25">
      <c r="A108" s="73" t="str">
        <f t="shared" si="19"/>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171450</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514350</xdr:colOff>
                    <xdr:row>1</xdr:row>
                    <xdr:rowOff>180975</xdr:rowOff>
                  </from>
                  <to>
                    <xdr:col>5</xdr:col>
                    <xdr:colOff>180975</xdr:colOff>
                    <xdr:row>2</xdr:row>
                    <xdr:rowOff>133350</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514350</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666750</xdr:colOff>
                    <xdr:row>22</xdr:row>
                    <xdr:rowOff>57150</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19050</xdr:rowOff>
                  </from>
                  <to>
                    <xdr:col>6</xdr:col>
                    <xdr:colOff>676275</xdr:colOff>
                    <xdr:row>27</xdr:row>
                    <xdr:rowOff>19050</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19050</xdr:colOff>
                    <xdr:row>29</xdr:row>
                    <xdr:rowOff>76200</xdr:rowOff>
                  </from>
                  <to>
                    <xdr:col>6</xdr:col>
                    <xdr:colOff>647700</xdr:colOff>
                    <xdr:row>30</xdr:row>
                    <xdr:rowOff>57150</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19050</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A7CE9-EFB9-4ABB-96E9-D92CAE347154}">
  <sheetPr codeName="Sheet8"/>
  <dimension ref="B7:F15"/>
  <sheetViews>
    <sheetView workbookViewId="0">
      <selection activeCell="D43" sqref="D43"/>
    </sheetView>
  </sheetViews>
  <sheetFormatPr defaultRowHeight="15" x14ac:dyDescent="0.25"/>
  <sheetData>
    <row r="7" spans="2:6" x14ac:dyDescent="0.25">
      <c r="B7" t="s">
        <v>41</v>
      </c>
      <c r="C7" t="s">
        <v>144</v>
      </c>
      <c r="D7" t="s">
        <v>145</v>
      </c>
      <c r="E7" t="s">
        <v>146</v>
      </c>
      <c r="F7" s="105" t="s">
        <v>147</v>
      </c>
    </row>
    <row r="8" spans="2:6" x14ac:dyDescent="0.25">
      <c r="B8">
        <v>2</v>
      </c>
      <c r="C8">
        <f>LOG(B8)</f>
        <v>0.3010299956639812</v>
      </c>
      <c r="D8">
        <f>LOG(2)</f>
        <v>0.3010299956639812</v>
      </c>
      <c r="E8">
        <f>C8/$D$8</f>
        <v>1</v>
      </c>
      <c r="F8">
        <f>-E8</f>
        <v>-1</v>
      </c>
    </row>
    <row r="9" spans="2:6" x14ac:dyDescent="0.25">
      <c r="B9">
        <v>0.82</v>
      </c>
      <c r="C9">
        <f t="shared" ref="C9:C15" si="0">LOG(B9)</f>
        <v>-8.6186147616283335E-2</v>
      </c>
      <c r="E9">
        <f t="shared" ref="E9:E15" si="1">C9/$D$8</f>
        <v>-0.28630418515664108</v>
      </c>
      <c r="F9">
        <f t="shared" ref="F9:F15" si="2">-E9</f>
        <v>0.28630418515664108</v>
      </c>
    </row>
    <row r="10" spans="2:6" x14ac:dyDescent="0.25">
      <c r="B10">
        <v>0.55000000000000004</v>
      </c>
      <c r="C10">
        <f t="shared" si="0"/>
        <v>-0.25963731050575611</v>
      </c>
      <c r="E10">
        <f t="shared" si="1"/>
        <v>-0.86249647625006498</v>
      </c>
      <c r="F10">
        <f t="shared" si="2"/>
        <v>0.86249647625006498</v>
      </c>
    </row>
    <row r="11" spans="2:6" x14ac:dyDescent="0.25">
      <c r="B11">
        <v>0.42</v>
      </c>
      <c r="C11">
        <f t="shared" si="0"/>
        <v>-0.37675070960209955</v>
      </c>
      <c r="E11">
        <f t="shared" si="1"/>
        <v>-1.2515387669959646</v>
      </c>
      <c r="F11">
        <f t="shared" si="2"/>
        <v>1.2515387669959646</v>
      </c>
    </row>
    <row r="12" spans="2:6" x14ac:dyDescent="0.25">
      <c r="B12">
        <v>0.28000000000000003</v>
      </c>
      <c r="C12">
        <f t="shared" si="0"/>
        <v>-0.55284196865778079</v>
      </c>
      <c r="E12">
        <f t="shared" si="1"/>
        <v>-1.8365012677171206</v>
      </c>
      <c r="F12">
        <f t="shared" si="2"/>
        <v>1.8365012677171206</v>
      </c>
    </row>
    <row r="13" spans="2:6" x14ac:dyDescent="0.25">
      <c r="B13">
        <v>0.15</v>
      </c>
      <c r="C13">
        <f t="shared" si="0"/>
        <v>-0.82390874094431876</v>
      </c>
      <c r="E13">
        <f t="shared" si="1"/>
        <v>-2.7369655941662061</v>
      </c>
      <c r="F13">
        <f t="shared" si="2"/>
        <v>2.7369655941662061</v>
      </c>
    </row>
    <row r="14" spans="2:6" x14ac:dyDescent="0.25">
      <c r="B14">
        <v>4.4999999999999998E-2</v>
      </c>
      <c r="C14">
        <f t="shared" si="0"/>
        <v>-1.3467874862246563</v>
      </c>
      <c r="E14">
        <f t="shared" si="1"/>
        <v>-4.4739311883324122</v>
      </c>
      <c r="F14">
        <f t="shared" si="2"/>
        <v>4.4739311883324122</v>
      </c>
    </row>
    <row r="15" spans="2:6" x14ac:dyDescent="0.25">
      <c r="B15">
        <v>4</v>
      </c>
      <c r="C15">
        <f t="shared" si="0"/>
        <v>0.6020599913279624</v>
      </c>
      <c r="E15">
        <f t="shared" si="1"/>
        <v>2</v>
      </c>
      <c r="F15">
        <f t="shared" si="2"/>
        <v>-2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topLeftCell="A22" workbookViewId="0">
      <selection activeCell="A5" sqref="A5:D11"/>
    </sheetView>
  </sheetViews>
  <sheetFormatPr defaultRowHeight="15" x14ac:dyDescent="0.25"/>
  <cols>
    <col min="24" max="24" width="13.5703125" customWidth="1"/>
    <col min="27" max="27" width="14.7109375" customWidth="1"/>
    <col min="40" max="41" width="15" customWidth="1"/>
  </cols>
  <sheetData>
    <row r="1" spans="1:41" x14ac:dyDescent="0.25">
      <c r="A1" t="s">
        <v>61</v>
      </c>
    </row>
    <row r="3" spans="1:41" x14ac:dyDescent="0.25">
      <c r="A3" t="s">
        <v>56</v>
      </c>
      <c r="G3" t="s">
        <v>35</v>
      </c>
      <c r="M3" t="s">
        <v>129</v>
      </c>
      <c r="T3" t="s">
        <v>141</v>
      </c>
    </row>
    <row r="4" spans="1:41" x14ac:dyDescent="0.25">
      <c r="A4" t="s">
        <v>34</v>
      </c>
      <c r="D4" t="s">
        <v>62</v>
      </c>
      <c r="G4" t="s">
        <v>34</v>
      </c>
      <c r="J4" t="s">
        <v>62</v>
      </c>
      <c r="M4" t="s">
        <v>34</v>
      </c>
      <c r="P4" t="s">
        <v>62</v>
      </c>
      <c r="T4" t="s">
        <v>34</v>
      </c>
      <c r="W4" t="s">
        <v>62</v>
      </c>
      <c r="AN4" s="83"/>
      <c r="AO4" s="83"/>
    </row>
    <row r="5" spans="1:41" x14ac:dyDescent="0.25">
      <c r="A5">
        <v>2</v>
      </c>
      <c r="D5">
        <v>100</v>
      </c>
      <c r="G5">
        <v>10</v>
      </c>
      <c r="J5">
        <v>85.23</v>
      </c>
      <c r="M5">
        <v>10</v>
      </c>
      <c r="P5">
        <v>99.99</v>
      </c>
      <c r="T5">
        <v>3.7</v>
      </c>
      <c r="W5">
        <v>95</v>
      </c>
    </row>
    <row r="6" spans="1:41" x14ac:dyDescent="0.25">
      <c r="A6">
        <v>0.82</v>
      </c>
      <c r="D6">
        <v>80</v>
      </c>
      <c r="G6">
        <v>4.75</v>
      </c>
      <c r="J6">
        <v>79.569999999999993</v>
      </c>
      <c r="M6">
        <v>9</v>
      </c>
      <c r="P6">
        <v>99.9</v>
      </c>
      <c r="T6">
        <v>2.82</v>
      </c>
      <c r="W6">
        <v>90</v>
      </c>
    </row>
    <row r="7" spans="1:41" x14ac:dyDescent="0.25">
      <c r="A7">
        <v>0.55000000000000004</v>
      </c>
      <c r="D7">
        <v>60</v>
      </c>
      <c r="G7">
        <v>2.36</v>
      </c>
      <c r="J7">
        <v>66.73</v>
      </c>
      <c r="M7">
        <v>3</v>
      </c>
      <c r="P7">
        <v>99.8</v>
      </c>
      <c r="T7">
        <v>2</v>
      </c>
      <c r="W7">
        <v>85</v>
      </c>
    </row>
    <row r="8" spans="1:41" x14ac:dyDescent="0.25">
      <c r="A8">
        <v>0.42</v>
      </c>
      <c r="D8">
        <v>40</v>
      </c>
      <c r="G8">
        <v>1.18</v>
      </c>
      <c r="J8">
        <v>49.99</v>
      </c>
      <c r="M8">
        <v>1.3</v>
      </c>
      <c r="P8">
        <v>98</v>
      </c>
      <c r="T8">
        <v>1.81</v>
      </c>
      <c r="W8">
        <v>80</v>
      </c>
    </row>
    <row r="9" spans="1:41" x14ac:dyDescent="0.25">
      <c r="A9">
        <v>0.28000000000000003</v>
      </c>
      <c r="D9">
        <v>20</v>
      </c>
      <c r="G9">
        <v>0.6</v>
      </c>
      <c r="J9">
        <v>30.75</v>
      </c>
      <c r="M9">
        <v>0.8</v>
      </c>
      <c r="P9">
        <v>97</v>
      </c>
      <c r="T9">
        <v>1.7</v>
      </c>
      <c r="W9">
        <v>75</v>
      </c>
    </row>
    <row r="10" spans="1:41" x14ac:dyDescent="0.25">
      <c r="A10">
        <v>0.15</v>
      </c>
      <c r="D10">
        <v>10</v>
      </c>
      <c r="G10">
        <v>0.42499999999999999</v>
      </c>
      <c r="J10">
        <v>17.55</v>
      </c>
      <c r="M10">
        <v>0.4</v>
      </c>
      <c r="P10">
        <v>95</v>
      </c>
      <c r="T10">
        <v>1.52</v>
      </c>
      <c r="W10">
        <v>70</v>
      </c>
      <c r="AH10" s="78"/>
    </row>
    <row r="11" spans="1:41" x14ac:dyDescent="0.25">
      <c r="A11">
        <v>4.4999999999999998E-2</v>
      </c>
      <c r="D11">
        <v>0</v>
      </c>
      <c r="G11">
        <v>0.3</v>
      </c>
      <c r="J11">
        <v>6.28</v>
      </c>
      <c r="M11">
        <v>0.23</v>
      </c>
      <c r="P11">
        <v>82</v>
      </c>
      <c r="T11">
        <v>1.48</v>
      </c>
      <c r="W11">
        <v>65</v>
      </c>
      <c r="AH11" s="78"/>
    </row>
    <row r="12" spans="1:41" x14ac:dyDescent="0.25">
      <c r="G12">
        <v>0.15</v>
      </c>
      <c r="J12">
        <v>2.84</v>
      </c>
      <c r="M12">
        <v>0.15</v>
      </c>
      <c r="P12">
        <v>31</v>
      </c>
      <c r="T12">
        <v>1.31</v>
      </c>
      <c r="W12">
        <v>60</v>
      </c>
      <c r="AH12" s="78"/>
    </row>
    <row r="13" spans="1:41" x14ac:dyDescent="0.25">
      <c r="A13" t="s">
        <v>57</v>
      </c>
      <c r="G13">
        <v>7.4999999999999997E-2</v>
      </c>
      <c r="J13">
        <v>0</v>
      </c>
      <c r="M13">
        <v>7.0000000000000007E-2</v>
      </c>
      <c r="P13">
        <v>10</v>
      </c>
      <c r="T13">
        <v>1.1200000000000001</v>
      </c>
      <c r="W13">
        <v>55</v>
      </c>
      <c r="AH13" s="78"/>
    </row>
    <row r="14" spans="1:41" x14ac:dyDescent="0.25">
      <c r="A14" t="s">
        <v>34</v>
      </c>
      <c r="D14" t="s">
        <v>62</v>
      </c>
      <c r="M14">
        <v>0.04</v>
      </c>
      <c r="P14">
        <v>2.6</v>
      </c>
      <c r="T14">
        <v>0.95</v>
      </c>
      <c r="W14">
        <v>50</v>
      </c>
      <c r="AH14" s="78"/>
    </row>
    <row r="15" spans="1:41" x14ac:dyDescent="0.25">
      <c r="A15">
        <v>2</v>
      </c>
      <c r="D15">
        <v>100</v>
      </c>
      <c r="M15">
        <v>2.7E-2</v>
      </c>
      <c r="P15">
        <v>2.6</v>
      </c>
      <c r="T15">
        <v>0.92</v>
      </c>
      <c r="W15">
        <v>45</v>
      </c>
      <c r="AH15" s="78"/>
    </row>
    <row r="16" spans="1:41" x14ac:dyDescent="0.25">
      <c r="A16">
        <v>1.5</v>
      </c>
      <c r="D16">
        <v>95</v>
      </c>
      <c r="G16" t="s">
        <v>36</v>
      </c>
      <c r="M16">
        <v>1.7000000000000001E-2</v>
      </c>
      <c r="P16">
        <v>2.6</v>
      </c>
      <c r="T16">
        <v>0.86</v>
      </c>
      <c r="W16">
        <v>40</v>
      </c>
      <c r="AH16" s="78"/>
    </row>
    <row r="17" spans="1:34" x14ac:dyDescent="0.25">
      <c r="A17">
        <v>1.2</v>
      </c>
      <c r="D17">
        <v>90</v>
      </c>
      <c r="G17" t="s">
        <v>34</v>
      </c>
      <c r="J17" t="s">
        <v>62</v>
      </c>
      <c r="M17">
        <v>0.01</v>
      </c>
      <c r="P17">
        <v>2.5</v>
      </c>
      <c r="T17">
        <v>0.8</v>
      </c>
      <c r="W17">
        <v>35</v>
      </c>
      <c r="AH17" s="78"/>
    </row>
    <row r="18" spans="1:34" x14ac:dyDescent="0.25">
      <c r="A18">
        <v>0.95</v>
      </c>
      <c r="D18">
        <v>85</v>
      </c>
      <c r="G18">
        <v>1.18</v>
      </c>
      <c r="J18">
        <v>100</v>
      </c>
      <c r="M18">
        <v>5.4999999999999997E-3</v>
      </c>
      <c r="P18">
        <v>1</v>
      </c>
      <c r="T18">
        <v>0.75</v>
      </c>
      <c r="W18">
        <v>30</v>
      </c>
      <c r="AH18" s="78"/>
    </row>
    <row r="19" spans="1:34" x14ac:dyDescent="0.25">
      <c r="A19">
        <v>0.82</v>
      </c>
      <c r="D19">
        <v>80</v>
      </c>
      <c r="G19">
        <v>0.6</v>
      </c>
      <c r="J19">
        <v>96.2</v>
      </c>
      <c r="M19">
        <v>2E-3</v>
      </c>
      <c r="P19">
        <v>0</v>
      </c>
      <c r="T19">
        <v>0.61</v>
      </c>
      <c r="W19">
        <v>25</v>
      </c>
      <c r="AH19" s="78"/>
    </row>
    <row r="20" spans="1:34" x14ac:dyDescent="0.25">
      <c r="A20">
        <v>0.73</v>
      </c>
      <c r="D20">
        <v>75</v>
      </c>
      <c r="G20">
        <v>0.42499999999999999</v>
      </c>
      <c r="J20">
        <v>77.650000000000006</v>
      </c>
      <c r="T20">
        <v>0.55000000000000004</v>
      </c>
      <c r="W20">
        <v>20</v>
      </c>
      <c r="AH20" s="78"/>
    </row>
    <row r="21" spans="1:34" x14ac:dyDescent="0.25">
      <c r="A21">
        <v>0.66</v>
      </c>
      <c r="D21">
        <v>70</v>
      </c>
      <c r="G21">
        <v>0.3</v>
      </c>
      <c r="J21">
        <v>48.41</v>
      </c>
      <c r="M21" t="s">
        <v>132</v>
      </c>
      <c r="T21">
        <v>0.5</v>
      </c>
      <c r="W21">
        <v>15</v>
      </c>
      <c r="AH21" s="78"/>
    </row>
    <row r="22" spans="1:34" x14ac:dyDescent="0.25">
      <c r="A22">
        <v>0.6</v>
      </c>
      <c r="D22">
        <v>65</v>
      </c>
      <c r="G22">
        <v>0.21199999999999999</v>
      </c>
      <c r="J22">
        <v>18.88</v>
      </c>
      <c r="M22">
        <v>10</v>
      </c>
      <c r="N22">
        <v>0</v>
      </c>
      <c r="O22" t="s">
        <v>133</v>
      </c>
      <c r="P22">
        <v>110.69</v>
      </c>
      <c r="T22">
        <v>0.4</v>
      </c>
      <c r="W22">
        <v>10</v>
      </c>
    </row>
    <row r="23" spans="1:34" x14ac:dyDescent="0.25">
      <c r="A23">
        <v>0.55000000000000004</v>
      </c>
      <c r="D23">
        <v>60</v>
      </c>
      <c r="G23">
        <v>0.15</v>
      </c>
      <c r="J23">
        <v>2.2999999999999998</v>
      </c>
      <c r="M23">
        <v>9</v>
      </c>
      <c r="N23">
        <v>0</v>
      </c>
      <c r="O23" t="s">
        <v>134</v>
      </c>
      <c r="T23">
        <v>0.3</v>
      </c>
      <c r="W23">
        <v>5</v>
      </c>
    </row>
    <row r="24" spans="1:34" x14ac:dyDescent="0.25">
      <c r="A24">
        <v>0.51</v>
      </c>
      <c r="D24">
        <v>55</v>
      </c>
      <c r="G24">
        <v>7.4999999999999997E-2</v>
      </c>
      <c r="J24">
        <v>0</v>
      </c>
      <c r="M24">
        <v>4</v>
      </c>
      <c r="N24">
        <v>64.33</v>
      </c>
      <c r="P24" t="s">
        <v>135</v>
      </c>
      <c r="Q24" t="s">
        <v>136</v>
      </c>
    </row>
    <row r="25" spans="1:34" x14ac:dyDescent="0.25">
      <c r="A25">
        <v>0.48</v>
      </c>
      <c r="D25">
        <v>50</v>
      </c>
      <c r="M25">
        <v>2</v>
      </c>
      <c r="N25">
        <v>12.89</v>
      </c>
      <c r="T25" t="s">
        <v>142</v>
      </c>
    </row>
    <row r="26" spans="1:34" x14ac:dyDescent="0.25">
      <c r="A26">
        <v>0.45</v>
      </c>
      <c r="D26">
        <v>45</v>
      </c>
      <c r="G26" t="s">
        <v>37</v>
      </c>
      <c r="M26">
        <v>1</v>
      </c>
      <c r="N26">
        <v>11.81</v>
      </c>
      <c r="T26" t="s">
        <v>34</v>
      </c>
      <c r="W26" t="s">
        <v>62</v>
      </c>
      <c r="X26" t="s">
        <v>143</v>
      </c>
    </row>
    <row r="27" spans="1:34" x14ac:dyDescent="0.25">
      <c r="A27">
        <v>0.42</v>
      </c>
      <c r="D27">
        <v>40</v>
      </c>
      <c r="G27" t="s">
        <v>34</v>
      </c>
      <c r="J27" t="s">
        <v>62</v>
      </c>
      <c r="M27">
        <v>0.5</v>
      </c>
      <c r="N27">
        <v>7.51</v>
      </c>
      <c r="T27" s="102">
        <v>38.1</v>
      </c>
      <c r="U27" s="103"/>
      <c r="V27" s="103"/>
      <c r="W27" s="102">
        <v>100</v>
      </c>
    </row>
    <row r="28" spans="1:34" x14ac:dyDescent="0.25">
      <c r="A28">
        <v>0.39</v>
      </c>
      <c r="D28">
        <v>35</v>
      </c>
      <c r="G28">
        <v>4.75</v>
      </c>
      <c r="J28">
        <v>95.05</v>
      </c>
      <c r="M28">
        <v>0.29699999999999999</v>
      </c>
      <c r="N28">
        <v>3.56</v>
      </c>
      <c r="T28" s="102">
        <v>25.4</v>
      </c>
      <c r="U28" s="103"/>
      <c r="V28" s="103"/>
      <c r="W28" s="102">
        <v>91.028400000000005</v>
      </c>
    </row>
    <row r="29" spans="1:34" x14ac:dyDescent="0.25">
      <c r="A29">
        <v>0.36</v>
      </c>
      <c r="D29">
        <v>30</v>
      </c>
      <c r="G29">
        <v>2.36</v>
      </c>
      <c r="J29">
        <v>85.08</v>
      </c>
      <c r="M29">
        <v>0.17699999999999999</v>
      </c>
      <c r="N29">
        <v>2.38</v>
      </c>
      <c r="T29" s="102">
        <v>19</v>
      </c>
      <c r="U29" s="103"/>
      <c r="V29" s="103"/>
      <c r="W29" s="102">
        <v>88.920820000000006</v>
      </c>
    </row>
    <row r="30" spans="1:34" x14ac:dyDescent="0.25">
      <c r="A30">
        <v>0.32</v>
      </c>
      <c r="D30">
        <v>25</v>
      </c>
      <c r="G30">
        <v>2</v>
      </c>
      <c r="J30">
        <v>82.02</v>
      </c>
      <c r="M30">
        <v>0.125</v>
      </c>
      <c r="N30">
        <v>2.97</v>
      </c>
      <c r="T30" s="102">
        <v>12.5</v>
      </c>
      <c r="U30" s="103"/>
      <c r="V30" s="103"/>
      <c r="W30" s="102">
        <v>77.805719999999994</v>
      </c>
    </row>
    <row r="31" spans="1:34" x14ac:dyDescent="0.25">
      <c r="A31">
        <v>0.28000000000000003</v>
      </c>
      <c r="D31">
        <v>20</v>
      </c>
      <c r="G31">
        <v>1.18</v>
      </c>
      <c r="J31">
        <v>64.66</v>
      </c>
      <c r="M31">
        <v>6.3E-2</v>
      </c>
      <c r="N31">
        <v>2.2799999999999998</v>
      </c>
      <c r="T31" s="102">
        <v>9.5</v>
      </c>
      <c r="U31" s="103"/>
      <c r="V31" s="103"/>
      <c r="W31" s="102">
        <v>76.500460000000004</v>
      </c>
    </row>
    <row r="32" spans="1:34" x14ac:dyDescent="0.25">
      <c r="A32">
        <v>0.22</v>
      </c>
      <c r="D32">
        <v>15</v>
      </c>
      <c r="G32">
        <v>0.6</v>
      </c>
      <c r="J32">
        <v>44.76</v>
      </c>
      <c r="M32">
        <v>0.01</v>
      </c>
      <c r="N32">
        <v>1.54</v>
      </c>
      <c r="T32" s="102">
        <v>4.75</v>
      </c>
      <c r="U32" s="103"/>
      <c r="V32" s="103"/>
      <c r="W32" s="102">
        <v>70.110650000000007</v>
      </c>
    </row>
    <row r="33" spans="1:23" x14ac:dyDescent="0.25">
      <c r="A33">
        <v>0.15</v>
      </c>
      <c r="D33">
        <v>10</v>
      </c>
      <c r="G33">
        <v>0.42499999999999999</v>
      </c>
      <c r="J33">
        <v>23.42</v>
      </c>
      <c r="T33" s="102">
        <v>2</v>
      </c>
      <c r="U33" s="103"/>
      <c r="V33" s="103"/>
      <c r="W33" s="102">
        <v>64.580640000000002</v>
      </c>
    </row>
    <row r="34" spans="1:23" x14ac:dyDescent="0.25">
      <c r="A34">
        <v>0.08</v>
      </c>
      <c r="D34">
        <v>5</v>
      </c>
      <c r="G34">
        <v>0.3</v>
      </c>
      <c r="J34">
        <v>7.96</v>
      </c>
      <c r="T34" s="102">
        <v>0.85</v>
      </c>
      <c r="U34" s="103"/>
      <c r="V34" s="103"/>
      <c r="W34" s="102">
        <v>60.39987</v>
      </c>
    </row>
    <row r="35" spans="1:23" x14ac:dyDescent="0.25">
      <c r="A35">
        <v>4.4999999999999998E-2</v>
      </c>
      <c r="D35">
        <v>0</v>
      </c>
      <c r="G35">
        <v>0.15</v>
      </c>
      <c r="J35">
        <v>2.11</v>
      </c>
      <c r="T35" s="102">
        <v>0.42499999999999999</v>
      </c>
      <c r="U35" s="103"/>
      <c r="V35" s="103"/>
      <c r="W35" s="102">
        <v>56.573230000000002</v>
      </c>
    </row>
    <row r="36" spans="1:23" x14ac:dyDescent="0.25">
      <c r="G36">
        <v>7.4999999999999997E-2</v>
      </c>
      <c r="J36">
        <v>0</v>
      </c>
      <c r="T36" s="102">
        <v>0.25</v>
      </c>
      <c r="U36" s="103"/>
      <c r="V36" s="103"/>
      <c r="W36" s="102">
        <v>50.238129999999998</v>
      </c>
    </row>
    <row r="37" spans="1:23" x14ac:dyDescent="0.25">
      <c r="A37" t="s">
        <v>58</v>
      </c>
      <c r="T37" s="102">
        <v>0.15</v>
      </c>
      <c r="U37" s="103"/>
      <c r="V37" s="103"/>
      <c r="W37" s="102">
        <v>42.348770000000002</v>
      </c>
    </row>
    <row r="38" spans="1:23" x14ac:dyDescent="0.25">
      <c r="A38" t="s">
        <v>34</v>
      </c>
      <c r="D38" t="s">
        <v>62</v>
      </c>
      <c r="G38" t="s">
        <v>38</v>
      </c>
      <c r="T38" s="102">
        <v>7.4999999999999997E-2</v>
      </c>
      <c r="U38" s="103"/>
      <c r="V38" s="103"/>
      <c r="W38" s="102">
        <v>32.895299999999999</v>
      </c>
    </row>
    <row r="39" spans="1:23" x14ac:dyDescent="0.25">
      <c r="A39">
        <v>5</v>
      </c>
      <c r="D39">
        <v>100</v>
      </c>
      <c r="G39" t="s">
        <v>34</v>
      </c>
      <c r="J39" t="s">
        <v>62</v>
      </c>
      <c r="T39" s="102">
        <v>3.0700000000000002E-2</v>
      </c>
      <c r="U39" s="103"/>
      <c r="V39" s="103"/>
      <c r="W39" s="102">
        <v>25.460619999999999</v>
      </c>
    </row>
    <row r="40" spans="1:23" x14ac:dyDescent="0.25">
      <c r="A40">
        <v>0.85</v>
      </c>
      <c r="D40">
        <v>80</v>
      </c>
      <c r="G40">
        <v>1.18</v>
      </c>
      <c r="J40">
        <v>100</v>
      </c>
      <c r="T40" s="102">
        <v>1.9900000000000001E-2</v>
      </c>
      <c r="U40" s="103"/>
      <c r="V40" s="103"/>
      <c r="W40" s="102">
        <v>22.022379999999998</v>
      </c>
    </row>
    <row r="41" spans="1:23" x14ac:dyDescent="0.25">
      <c r="A41">
        <v>0.3</v>
      </c>
      <c r="D41">
        <v>60</v>
      </c>
      <c r="G41">
        <v>0.6</v>
      </c>
      <c r="J41">
        <v>98.44</v>
      </c>
      <c r="T41" s="102">
        <v>1.18E-2</v>
      </c>
      <c r="U41" s="103"/>
      <c r="V41" s="103"/>
      <c r="W41" s="102">
        <v>18.27158</v>
      </c>
    </row>
    <row r="42" spans="1:23" x14ac:dyDescent="0.25">
      <c r="A42">
        <v>0.12</v>
      </c>
      <c r="D42">
        <v>40</v>
      </c>
      <c r="G42">
        <v>0.42499999999999999</v>
      </c>
      <c r="J42">
        <v>91.55</v>
      </c>
      <c r="T42" s="102">
        <v>8.5000000000000006E-3</v>
      </c>
      <c r="U42" s="103"/>
      <c r="V42" s="103"/>
      <c r="W42" s="102">
        <v>16.288989999999998</v>
      </c>
    </row>
    <row r="43" spans="1:23" x14ac:dyDescent="0.25">
      <c r="A43">
        <v>3.9E-2</v>
      </c>
      <c r="D43">
        <v>20</v>
      </c>
      <c r="G43">
        <v>0.3</v>
      </c>
      <c r="J43">
        <v>68.78</v>
      </c>
      <c r="T43" s="102">
        <v>6.1000000000000004E-3</v>
      </c>
      <c r="U43" s="103"/>
      <c r="V43" s="103"/>
      <c r="W43" s="102">
        <v>14.25731</v>
      </c>
    </row>
    <row r="44" spans="1:23" x14ac:dyDescent="0.25">
      <c r="A44">
        <v>1.4E-2</v>
      </c>
      <c r="D44">
        <v>10</v>
      </c>
      <c r="G44">
        <v>0.21199999999999999</v>
      </c>
      <c r="J44">
        <v>25.83</v>
      </c>
      <c r="T44" s="102">
        <v>3.0000000000000001E-3</v>
      </c>
      <c r="U44" s="103"/>
      <c r="V44" s="103"/>
      <c r="W44" s="102">
        <v>11.386100000000001</v>
      </c>
    </row>
    <row r="45" spans="1:23" x14ac:dyDescent="0.25">
      <c r="A45">
        <v>2.5000000000000001E-3</v>
      </c>
      <c r="D45">
        <v>5</v>
      </c>
      <c r="G45">
        <v>0.15</v>
      </c>
      <c r="J45">
        <v>7.89</v>
      </c>
      <c r="T45" s="102">
        <v>1.2999999999999999E-3</v>
      </c>
      <c r="U45" s="103"/>
      <c r="V45" s="103"/>
      <c r="W45" s="102">
        <v>8.4167170000000002</v>
      </c>
    </row>
    <row r="46" spans="1:23" x14ac:dyDescent="0.25">
      <c r="A46">
        <v>1E-3</v>
      </c>
      <c r="D46">
        <v>0</v>
      </c>
      <c r="G46">
        <v>7.4999999999999997E-2</v>
      </c>
      <c r="J46">
        <v>0.93</v>
      </c>
    </row>
    <row r="47" spans="1:23"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opLeftCell="A7" zoomScale="80" zoomScaleNormal="80" workbookViewId="0">
      <selection activeCell="Q19" sqref="Q19"/>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6"/>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workbookViewId="0"/>
  </sheetViews>
  <sheetFormatPr defaultColWidth="9.140625" defaultRowHeight="15" x14ac:dyDescent="0.25"/>
  <cols>
    <col min="1" max="1" width="6.85546875" style="95" customWidth="1"/>
    <col min="2" max="2" width="91.28515625" style="77" customWidth="1"/>
    <col min="3" max="16384" width="9.140625" style="93"/>
  </cols>
  <sheetData>
    <row r="1" spans="1:2" s="92" customFormat="1" ht="20.25" customHeight="1" x14ac:dyDescent="0.25">
      <c r="A1" s="95"/>
      <c r="B1" s="76" t="s">
        <v>60</v>
      </c>
    </row>
    <row r="2" spans="1:2" ht="45" x14ac:dyDescent="0.25">
      <c r="A2" s="95">
        <v>1</v>
      </c>
      <c r="B2" s="94" t="s">
        <v>110</v>
      </c>
    </row>
    <row r="3" spans="1:2" ht="30" x14ac:dyDescent="0.25">
      <c r="A3" s="95">
        <f>A2+1</f>
        <v>2</v>
      </c>
      <c r="B3" s="94" t="s">
        <v>78</v>
      </c>
    </row>
    <row r="4" spans="1:2" ht="30" x14ac:dyDescent="0.25">
      <c r="A4" s="95">
        <f t="shared" ref="A4:A27" si="0">A3+1</f>
        <v>3</v>
      </c>
      <c r="B4" s="94" t="s">
        <v>77</v>
      </c>
    </row>
    <row r="5" spans="1:2" ht="45" x14ac:dyDescent="0.25">
      <c r="A5" s="95">
        <f t="shared" si="0"/>
        <v>4</v>
      </c>
      <c r="B5" s="94" t="s">
        <v>111</v>
      </c>
    </row>
    <row r="6" spans="1:2" ht="30" x14ac:dyDescent="0.25">
      <c r="A6" s="95">
        <f t="shared" si="0"/>
        <v>5</v>
      </c>
      <c r="B6" s="94" t="s">
        <v>112</v>
      </c>
    </row>
    <row r="7" spans="1:2" ht="45" x14ac:dyDescent="0.25">
      <c r="A7" s="95">
        <f t="shared" si="0"/>
        <v>6</v>
      </c>
      <c r="B7" s="94" t="s">
        <v>128</v>
      </c>
    </row>
    <row r="8" spans="1:2" ht="30" x14ac:dyDescent="0.25">
      <c r="A8" s="95">
        <f t="shared" si="0"/>
        <v>7</v>
      </c>
      <c r="B8" s="94" t="s">
        <v>90</v>
      </c>
    </row>
    <row r="9" spans="1:2" ht="30" x14ac:dyDescent="0.25">
      <c r="A9" s="95">
        <f t="shared" si="0"/>
        <v>8</v>
      </c>
      <c r="B9" s="94" t="s">
        <v>121</v>
      </c>
    </row>
    <row r="10" spans="1:2" x14ac:dyDescent="0.25">
      <c r="A10" s="95">
        <f t="shared" si="0"/>
        <v>9</v>
      </c>
      <c r="B10" s="94" t="s">
        <v>116</v>
      </c>
    </row>
    <row r="11" spans="1:2" x14ac:dyDescent="0.25">
      <c r="A11" s="95">
        <f t="shared" si="0"/>
        <v>10</v>
      </c>
      <c r="B11" s="94" t="s">
        <v>127</v>
      </c>
    </row>
    <row r="12" spans="1:2" ht="45" x14ac:dyDescent="0.25">
      <c r="A12" s="95">
        <f t="shared" si="0"/>
        <v>11</v>
      </c>
      <c r="B12" s="94" t="s">
        <v>122</v>
      </c>
    </row>
    <row r="13" spans="1:2" ht="30" x14ac:dyDescent="0.25">
      <c r="A13" s="95">
        <f t="shared" si="0"/>
        <v>12</v>
      </c>
      <c r="B13" s="94" t="s">
        <v>113</v>
      </c>
    </row>
    <row r="14" spans="1:2" ht="30" x14ac:dyDescent="0.25">
      <c r="A14" s="95">
        <f t="shared" si="0"/>
        <v>13</v>
      </c>
      <c r="B14" s="94" t="s">
        <v>117</v>
      </c>
    </row>
    <row r="15" spans="1:2" ht="30" x14ac:dyDescent="0.25">
      <c r="A15" s="95">
        <f t="shared" si="0"/>
        <v>14</v>
      </c>
      <c r="B15" s="94" t="s">
        <v>123</v>
      </c>
    </row>
    <row r="16" spans="1:2" x14ac:dyDescent="0.25">
      <c r="A16" s="95">
        <f t="shared" si="0"/>
        <v>15</v>
      </c>
      <c r="B16" s="94" t="s">
        <v>124</v>
      </c>
    </row>
    <row r="17" spans="1:2" ht="36.75" customHeight="1" x14ac:dyDescent="0.25">
      <c r="A17" s="95">
        <f t="shared" si="0"/>
        <v>16</v>
      </c>
      <c r="B17" s="94" t="s">
        <v>93</v>
      </c>
    </row>
    <row r="18" spans="1:2" ht="33" customHeight="1" x14ac:dyDescent="0.25">
      <c r="A18" s="95">
        <f t="shared" si="0"/>
        <v>17</v>
      </c>
      <c r="B18" s="94" t="s">
        <v>125</v>
      </c>
    </row>
    <row r="19" spans="1:2" ht="30" x14ac:dyDescent="0.25">
      <c r="A19" s="95">
        <f t="shared" si="0"/>
        <v>18</v>
      </c>
      <c r="B19" s="94" t="s">
        <v>118</v>
      </c>
    </row>
    <row r="20" spans="1:2" ht="45" x14ac:dyDescent="0.25">
      <c r="A20" s="95">
        <f t="shared" si="0"/>
        <v>19</v>
      </c>
      <c r="B20" s="94" t="s">
        <v>114</v>
      </c>
    </row>
    <row r="21" spans="1:2" x14ac:dyDescent="0.25">
      <c r="A21" s="95">
        <f>A20+1</f>
        <v>20</v>
      </c>
      <c r="B21" s="77" t="s">
        <v>140</v>
      </c>
    </row>
    <row r="22" spans="1:2" ht="30" x14ac:dyDescent="0.25">
      <c r="A22" s="95">
        <f t="shared" si="0"/>
        <v>21</v>
      </c>
      <c r="B22" s="94" t="s">
        <v>119</v>
      </c>
    </row>
    <row r="23" spans="1:2" x14ac:dyDescent="0.25">
      <c r="A23" s="95">
        <f t="shared" si="0"/>
        <v>22</v>
      </c>
      <c r="B23" s="94" t="s">
        <v>120</v>
      </c>
    </row>
    <row r="24" spans="1:2" ht="30" customHeight="1" x14ac:dyDescent="0.25">
      <c r="A24" s="95">
        <f t="shared" si="0"/>
        <v>23</v>
      </c>
      <c r="B24" s="94" t="s">
        <v>138</v>
      </c>
    </row>
    <row r="25" spans="1:2" ht="45" x14ac:dyDescent="0.25">
      <c r="A25" s="95">
        <f t="shared" si="0"/>
        <v>24</v>
      </c>
      <c r="B25" s="94" t="s">
        <v>76</v>
      </c>
    </row>
    <row r="26" spans="1:2" x14ac:dyDescent="0.25">
      <c r="A26" s="95">
        <f t="shared" si="0"/>
        <v>25</v>
      </c>
      <c r="B26" s="94" t="s">
        <v>115</v>
      </c>
    </row>
    <row r="27" spans="1:2" ht="30" x14ac:dyDescent="0.25">
      <c r="A27" s="95">
        <f t="shared" si="0"/>
        <v>26</v>
      </c>
      <c r="B27" s="94" t="s">
        <v>126</v>
      </c>
    </row>
    <row r="28" spans="1:2" x14ac:dyDescent="0.25">
      <c r="B28" s="93"/>
    </row>
    <row r="29" spans="1:2" x14ac:dyDescent="0.25">
      <c r="B29" s="94"/>
    </row>
    <row r="30" spans="1:2" x14ac:dyDescent="0.25">
      <c r="B30" s="93"/>
    </row>
    <row r="31" spans="1:2" x14ac:dyDescent="0.25">
      <c r="B31" s="93"/>
    </row>
    <row r="32" spans="1:2" x14ac:dyDescent="0.25">
      <c r="B32" s="93"/>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topLeftCell="A9" zoomScale="110" zoomScaleNormal="110" workbookViewId="0"/>
  </sheetViews>
  <sheetFormatPr defaultRowHeight="15" x14ac:dyDescent="0.25"/>
  <cols>
    <col min="1" max="4" width="7.140625" customWidth="1"/>
    <col min="5" max="5" width="2.285156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0</v>
      </c>
      <c r="H5" s="49" t="str">
        <f>Input!E5</f>
        <v>T (oC)</v>
      </c>
      <c r="I5" s="50">
        <f>Input!E6</f>
        <v>20</v>
      </c>
    </row>
    <row r="6" spans="1:9" x14ac:dyDescent="0.25">
      <c r="D6" s="24"/>
    </row>
    <row r="7" spans="1:9" ht="18.75" x14ac:dyDescent="0.3">
      <c r="A7" s="113">
        <f>Input!K2</f>
        <v>0</v>
      </c>
      <c r="B7" s="113"/>
      <c r="C7" s="113"/>
      <c r="D7" s="113"/>
      <c r="E7" s="113"/>
      <c r="F7" s="113"/>
      <c r="G7" s="113"/>
      <c r="H7" s="113"/>
      <c r="I7" s="113"/>
    </row>
    <row r="20" spans="1:10" ht="48.75" x14ac:dyDescent="0.25">
      <c r="A20" s="25" t="str">
        <f>Input!B7</f>
        <v>Sieve opening (ps)              di (mm)</v>
      </c>
      <c r="B20" s="25" t="str">
        <f>Input!C7</f>
        <v>Mass of retained (mr) 
(g)</v>
      </c>
      <c r="C20" s="25" t="str">
        <f>Input!D7</f>
        <v>mass fraction (mf)</v>
      </c>
      <c r="D20" s="26" t="str">
        <f>Input!E7</f>
        <v>Percent Passing (pp)</v>
      </c>
      <c r="E20" s="24"/>
      <c r="F20" s="111" t="str">
        <f>Input!K8</f>
        <v>Effective Grain Diameters (mm)</v>
      </c>
      <c r="G20" s="112"/>
      <c r="H20" s="111" t="str">
        <f>Input!M8</f>
        <v>Other Useful Parameters</v>
      </c>
      <c r="I20" s="112"/>
    </row>
    <row r="21" spans="1:10" s="22" customFormat="1" x14ac:dyDescent="0.25">
      <c r="A21" s="27" t="str">
        <f>IF(ISBLANK(Input!B8)," ",Input!B8)</f>
        <v xml:space="preserve"> </v>
      </c>
      <c r="B21" s="27" t="str">
        <f>IF(ISBLANK(Input!C8)," ",Input!C8)</f>
        <v xml:space="preserve"> </v>
      </c>
      <c r="C21" s="27" t="str">
        <f>IF(ISBLANK(Input!D8)," ",Input!D8)</f>
        <v xml:space="preserve"> </v>
      </c>
      <c r="D21" s="28" t="str">
        <f>IF(ISBLANK(Input!E8)," ",Input!E8)</f>
        <v xml:space="preserve"> </v>
      </c>
      <c r="E21" s="48"/>
      <c r="F21" s="29" t="str">
        <f>Input!K9</f>
        <v>d10</v>
      </c>
      <c r="G21" s="51">
        <f>Input!L9</f>
        <v>0</v>
      </c>
      <c r="H21" s="30" t="s">
        <v>6</v>
      </c>
      <c r="I21" s="31" t="e">
        <f>Input!N9</f>
        <v>#DIV/0!</v>
      </c>
      <c r="J21"/>
    </row>
    <row r="22" spans="1:10" x14ac:dyDescent="0.25">
      <c r="A22" s="32" t="str">
        <f>IF(ISBLANK(Input!B9)," ",Input!B9)</f>
        <v xml:space="preserve"> </v>
      </c>
      <c r="B22" s="32" t="str">
        <f>IF(ISBLANK(Input!C9)," ",Input!C9)</f>
        <v xml:space="preserve"> </v>
      </c>
      <c r="C22" s="32" t="str">
        <f>IF(ISBLANK(Input!D9)," ",Input!D9)</f>
        <v xml:space="preserve"> </v>
      </c>
      <c r="D22" s="33" t="str">
        <f>IF(ISBLANK(Input!E9)," ",Input!E9)</f>
        <v xml:space="preserve"> </v>
      </c>
      <c r="E22" s="23"/>
      <c r="F22" s="34" t="str">
        <f>Input!K10</f>
        <v>d17</v>
      </c>
      <c r="G22" s="52">
        <f>Input!L10</f>
        <v>0</v>
      </c>
      <c r="H22" s="35" t="s">
        <v>5</v>
      </c>
      <c r="I22" s="36" t="e">
        <f>Input!N10</f>
        <v>#DIV/0!</v>
      </c>
    </row>
    <row r="23" spans="1:10" x14ac:dyDescent="0.25">
      <c r="A23" s="32" t="str">
        <f>IF(ISBLANK(Input!B10)," ",Input!B10)</f>
        <v xml:space="preserve"> </v>
      </c>
      <c r="B23" s="32" t="str">
        <f>IF(ISBLANK(Input!C10)," ",Input!C10)</f>
        <v xml:space="preserve"> </v>
      </c>
      <c r="C23" s="32" t="str">
        <f>IF(ISBLANK(Input!D10)," ",Input!D10)</f>
        <v xml:space="preserve"> </v>
      </c>
      <c r="D23" s="33" t="str">
        <f>IF(ISBLANK(Input!E10)," ",Input!E10)</f>
        <v xml:space="preserve"> </v>
      </c>
      <c r="E23" s="23"/>
      <c r="F23" s="34" t="str">
        <f>Input!K11</f>
        <v>d20</v>
      </c>
      <c r="G23" s="52">
        <f>Input!L11</f>
        <v>0</v>
      </c>
      <c r="H23" s="35" t="s">
        <v>70</v>
      </c>
      <c r="I23" s="36">
        <f>Input!N11</f>
        <v>0</v>
      </c>
    </row>
    <row r="24" spans="1:10" x14ac:dyDescent="0.25">
      <c r="A24" s="32" t="str">
        <f>IF(ISBLANK(Input!B11)," ",Input!B11)</f>
        <v xml:space="preserve"> </v>
      </c>
      <c r="B24" s="32" t="str">
        <f>IF(ISBLANK(Input!C11)," ",Input!C11)</f>
        <v xml:space="preserve"> </v>
      </c>
      <c r="C24" s="32" t="str">
        <f>IF(ISBLANK(Input!D11)," ",Input!D11)</f>
        <v xml:space="preserve"> </v>
      </c>
      <c r="D24" s="33" t="str">
        <f>IF(ISBLANK(Input!E11)," ",Input!E11)</f>
        <v xml:space="preserve"> </v>
      </c>
      <c r="E24" s="23"/>
      <c r="F24" s="34" t="str">
        <f>Input!K12</f>
        <v>d50</v>
      </c>
      <c r="G24" s="52">
        <f>Input!L12</f>
        <v>0</v>
      </c>
      <c r="H24" s="35" t="s">
        <v>71</v>
      </c>
      <c r="I24" s="37">
        <f>Input!N12</f>
        <v>0</v>
      </c>
    </row>
    <row r="25" spans="1:10" x14ac:dyDescent="0.25">
      <c r="A25" s="32" t="str">
        <f>IF(ISBLANK(Input!B12)," ",Input!B12)</f>
        <v xml:space="preserve"> </v>
      </c>
      <c r="B25" s="32" t="str">
        <f>IF(ISBLANK(Input!C12)," ",Input!C12)</f>
        <v xml:space="preserve"> </v>
      </c>
      <c r="C25" s="32" t="str">
        <f>IF(ISBLANK(Input!D12)," ",Input!D12)</f>
        <v xml:space="preserve"> </v>
      </c>
      <c r="D25" s="33" t="str">
        <f>IF(ISBLANK(Input!E12)," ",Input!E12)</f>
        <v xml:space="preserve"> </v>
      </c>
      <c r="E25" s="23"/>
      <c r="F25" s="34" t="str">
        <f>Input!K13</f>
        <v>d60</v>
      </c>
      <c r="G25" s="52">
        <f>Input!L13</f>
        <v>0</v>
      </c>
      <c r="H25" s="35" t="s">
        <v>72</v>
      </c>
      <c r="I25" s="37">
        <f>Input!N13</f>
        <v>0</v>
      </c>
    </row>
    <row r="26" spans="1:10" x14ac:dyDescent="0.25">
      <c r="A26" s="32" t="str">
        <f>IF(ISBLANK(Input!B13)," ",Input!B13)</f>
        <v xml:space="preserve"> </v>
      </c>
      <c r="B26" s="32" t="str">
        <f>IF(ISBLANK(Input!C13)," ",Input!C13)</f>
        <v xml:space="preserve"> </v>
      </c>
      <c r="C26" s="32" t="str">
        <f>IF(ISBLANK(Input!D13)," ",Input!D13)</f>
        <v xml:space="preserve"> </v>
      </c>
      <c r="D26" s="33" t="str">
        <f>IF(ISBLANK(Input!E13)," ",Input!E13)</f>
        <v xml:space="preserve"> </v>
      </c>
      <c r="E26" s="23"/>
      <c r="F26" s="34" t="str">
        <f>Input!K15</f>
        <v>de (Kruger)</v>
      </c>
      <c r="G26" s="52">
        <f>Input!L15</f>
        <v>0</v>
      </c>
      <c r="H26" s="35" t="s">
        <v>73</v>
      </c>
      <c r="I26" s="75">
        <f>Input!N14</f>
        <v>0</v>
      </c>
    </row>
    <row r="27" spans="1:10" x14ac:dyDescent="0.25">
      <c r="A27" s="32" t="str">
        <f>IF(ISBLANK(Input!B14)," ",Input!B14)</f>
        <v xml:space="preserve"> </v>
      </c>
      <c r="B27" s="32" t="str">
        <f>IF(ISBLANK(Input!C14)," ",Input!C14)</f>
        <v xml:space="preserve"> </v>
      </c>
      <c r="C27" s="32" t="str">
        <f>IF(ISBLANK(Input!D14)," ",Input!D14)</f>
        <v xml:space="preserve"> </v>
      </c>
      <c r="D27" s="33" t="str">
        <f>IF(ISBLANK(Input!E14)," ",Input!E14)</f>
        <v xml:space="preserve"> </v>
      </c>
      <c r="E27" s="23"/>
      <c r="F27" s="34" t="str">
        <f>Input!K16</f>
        <v>de (Kozeny)</v>
      </c>
      <c r="G27" s="52">
        <f>Input!L16</f>
        <v>0</v>
      </c>
      <c r="H27" s="35" t="s">
        <v>59</v>
      </c>
      <c r="I27" s="38">
        <f>Input!N15</f>
        <v>0</v>
      </c>
    </row>
    <row r="28" spans="1:10" x14ac:dyDescent="0.25">
      <c r="A28" s="32" t="str">
        <f>IF(ISBLANK(Input!B15)," ",Input!B15)</f>
        <v xml:space="preserve"> </v>
      </c>
      <c r="B28" s="32" t="str">
        <f>IF(ISBLANK(Input!C15)," ",Input!C15)</f>
        <v xml:space="preserve"> </v>
      </c>
      <c r="C28" s="32" t="str">
        <f>IF(ISBLANK(Input!D15)," ",Input!D15)</f>
        <v xml:space="preserve"> </v>
      </c>
      <c r="D28" s="33" t="str">
        <f>IF(ISBLANK(Input!E15)," ",Input!E15)</f>
        <v xml:space="preserve"> </v>
      </c>
      <c r="E28" s="23"/>
      <c r="F28" s="34" t="str">
        <f>Input!K17</f>
        <v>de (Zunker)</v>
      </c>
      <c r="G28" s="52">
        <f>Input!L17</f>
        <v>0</v>
      </c>
      <c r="H28" s="39" t="s">
        <v>91</v>
      </c>
      <c r="I28" s="52">
        <f>Input!L14</f>
        <v>0</v>
      </c>
    </row>
    <row r="29" spans="1:10" x14ac:dyDescent="0.25">
      <c r="A29" s="32" t="str">
        <f>IF(ISBLANK(Input!B16)," ",Input!B16)</f>
        <v xml:space="preserve"> </v>
      </c>
      <c r="B29" s="32" t="str">
        <f>IF(ISBLANK(Input!C16)," ",Input!C16)</f>
        <v xml:space="preserve"> </v>
      </c>
      <c r="C29" s="32" t="str">
        <f>IF(ISBLANK(Input!D16)," ",Input!D16)</f>
        <v xml:space="preserve"> </v>
      </c>
      <c r="D29" s="33" t="str">
        <f>IF(ISBLANK(Input!E16)," ",Input!E16)</f>
        <v xml:space="preserve"> </v>
      </c>
      <c r="E29" s="23"/>
      <c r="F29" s="34" t="str">
        <f>Input!K18</f>
        <v>de (Zamarin)</v>
      </c>
      <c r="G29" s="52">
        <f>Input!L18</f>
        <v>0</v>
      </c>
      <c r="H29" s="74" t="s">
        <v>92</v>
      </c>
      <c r="I29" s="52">
        <f>Input!N21</f>
        <v>0</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0</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6" t="str">
        <f>Input!$L$22</f>
        <v>mm</v>
      </c>
      <c r="G31" s="117"/>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8" t="str">
        <f>Input!L23</f>
        <v>&gt;64</v>
      </c>
      <c r="G32" s="119"/>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20" t="str">
        <f>Input!L24</f>
        <v>16 - 64</v>
      </c>
      <c r="G33" s="121"/>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20" t="str">
        <f>Input!L25</f>
        <v>8 - 16</v>
      </c>
      <c r="G34" s="121"/>
      <c r="H34" s="46" t="str">
        <f>Input!M25</f>
        <v>medium gravel</v>
      </c>
      <c r="I34" s="56" t="str">
        <f>IF(ISBLANK(Input!N25)," ",Input!N25)</f>
        <v xml:space="preserve"> </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20" t="str">
        <f>Input!L26</f>
        <v>2  - 8</v>
      </c>
      <c r="G35" s="121"/>
      <c r="H35" s="46" t="str">
        <f>Input!M26</f>
        <v>fine gravel</v>
      </c>
      <c r="I35" s="56" t="str">
        <f>IF(ISBLANK(Input!N26)," ",Input!N26)</f>
        <v xml:space="preserve"> </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20" t="str">
        <f>Input!L27</f>
        <v>0.5 - 2</v>
      </c>
      <c r="G36" s="121"/>
      <c r="H36" s="46" t="str">
        <f>Input!M27</f>
        <v>coarse sand</v>
      </c>
      <c r="I36" s="56" t="str">
        <f>IF(ISBLANK(Input!N27)," ",Input!N27)</f>
        <v xml:space="preserve"> </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20" t="str">
        <f>Input!L28</f>
        <v>0.25 - 0.5</v>
      </c>
      <c r="G37" s="121"/>
      <c r="H37" s="46" t="str">
        <f>Input!M28</f>
        <v>medium sand</v>
      </c>
      <c r="I37" s="56" t="str">
        <f>IF(ISBLANK(Input!N28)," ",Input!N28)</f>
        <v xml:space="preserve"> </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20" t="str">
        <f>Input!L29</f>
        <v>0.063 - 0.25</v>
      </c>
      <c r="G38" s="121"/>
      <c r="H38" s="46" t="str">
        <f>Input!M29</f>
        <v>fine sand</v>
      </c>
      <c r="I38" s="56" t="str">
        <f>IF(ISBLANK(Input!N29)," ",Input!N29)</f>
        <v xml:space="preserve"> </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20" t="str">
        <f>Input!L30</f>
        <v>0.016 - 0.063</v>
      </c>
      <c r="G39" s="121"/>
      <c r="H39" s="46" t="str">
        <f>Input!M30</f>
        <v>coarse silt</v>
      </c>
      <c r="I39" s="56" t="str">
        <f>IF(ISBLANK(Input!N30)," ",Input!N30)</f>
        <v xml:space="preserve"> </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20" t="str">
        <f>Input!L31</f>
        <v>0.008 - 0.016</v>
      </c>
      <c r="G40" s="121"/>
      <c r="H40" s="46" t="str">
        <f>Input!M31</f>
        <v>medium silt</v>
      </c>
      <c r="I40" s="56" t="str">
        <f>IF(ISBLANK(Input!N31)," ",Input!N31)</f>
        <v xml:space="preserve"> </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20" t="str">
        <f>Input!L32</f>
        <v>0.002 - 0.008</v>
      </c>
      <c r="G41" s="121"/>
      <c r="H41" s="46" t="str">
        <f>Input!M32</f>
        <v>fine silt</v>
      </c>
      <c r="I41" s="56" t="str">
        <f>IF(ISBLANK(Input!N32)," ",Input!N32)</f>
        <v xml:space="preserve"> </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14" t="str">
        <f>Input!L33</f>
        <v>&lt;0.002</v>
      </c>
      <c r="G42" s="115"/>
      <c r="H42" s="57" t="str">
        <f>Input!M33</f>
        <v>clay</v>
      </c>
      <c r="I42" s="58" t="str">
        <f>IF(ISBLANK(Input!N33)," ",Input!N33)</f>
        <v xml:space="preserve"> </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0</v>
      </c>
      <c r="F6" s="49" t="str">
        <f>Input!E5</f>
        <v>T (oC)</v>
      </c>
      <c r="G6" s="65">
        <f>Input!E6</f>
        <v>20</v>
      </c>
    </row>
    <row r="8" spans="1:8" ht="18.75" x14ac:dyDescent="0.3">
      <c r="A8" s="113">
        <f>Input!K2</f>
        <v>0</v>
      </c>
      <c r="B8" s="113"/>
      <c r="C8" s="113"/>
      <c r="D8" s="113"/>
      <c r="E8" s="113"/>
      <c r="F8" s="113"/>
      <c r="G8" s="113"/>
      <c r="H8" s="113"/>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t="str">
        <f>IF(ISBLANK(Input!H19)," ",Input!H19)</f>
        <v xml:space="preserve"> </v>
      </c>
      <c r="E28" s="61">
        <f>IF(ISBLANK(Input!I19)," ",Input!I19)</f>
        <v>0</v>
      </c>
      <c r="F28" s="63">
        <f>IF(ISBLANK(Input!J19)," ",Input!J19)</f>
        <v>0</v>
      </c>
      <c r="G28" s="63"/>
      <c r="H28" s="24"/>
      <c r="I28" s="24"/>
    </row>
    <row r="29" spans="3:9" x14ac:dyDescent="0.25">
      <c r="C29" s="60" t="s">
        <v>74</v>
      </c>
      <c r="D29" s="62">
        <f>IF(ISBLANK(Input!H20)," ",Input!H20)</f>
        <v>0</v>
      </c>
      <c r="E29" s="62">
        <f>IF(ISBLANK(Input!I20)," ",Input!I20)</f>
        <v>0</v>
      </c>
      <c r="F29" s="64">
        <f>IF(ISBLANK(Input!J20)," ",Input!J20)</f>
        <v>0</v>
      </c>
      <c r="G29" s="64"/>
      <c r="H29" s="24"/>
      <c r="I29" s="24"/>
    </row>
    <row r="30" spans="3:9" x14ac:dyDescent="0.25">
      <c r="C30" s="60" t="s">
        <v>16</v>
      </c>
      <c r="D30" s="62" t="str">
        <f>IF(ISBLANK(Input!H21)," ",Input!H21)</f>
        <v xml:space="preserve"> </v>
      </c>
      <c r="E30" s="62">
        <f>IF(ISBLANK(Input!I21)," ",Input!I21)</f>
        <v>0</v>
      </c>
      <c r="F30" s="64">
        <f>IF(ISBLANK(Input!J21)," ",Input!J21)</f>
        <v>0</v>
      </c>
      <c r="G30" s="64"/>
      <c r="H30" s="24"/>
      <c r="I30" s="24"/>
    </row>
    <row r="31" spans="3:9" x14ac:dyDescent="0.25">
      <c r="C31" s="60" t="s">
        <v>17</v>
      </c>
      <c r="D31" s="62" t="str">
        <f>IF(ISBLANK(Input!H22)," ",Input!H22)</f>
        <v xml:space="preserve"> </v>
      </c>
      <c r="E31" s="62">
        <f>IF(ISBLANK(Input!I22)," ",Input!I22)</f>
        <v>0</v>
      </c>
      <c r="F31" s="64">
        <f>IF(ISBLANK(Input!J22)," ",Input!J22)</f>
        <v>0</v>
      </c>
      <c r="G31" s="64"/>
      <c r="H31" s="24"/>
      <c r="I31" s="24"/>
    </row>
    <row r="32" spans="3:9" x14ac:dyDescent="0.25">
      <c r="C32" s="60" t="s">
        <v>18</v>
      </c>
      <c r="D32" s="62" t="str">
        <f>IF(ISBLANK(Input!H23)," ",Input!H23)</f>
        <v xml:space="preserve"> </v>
      </c>
      <c r="E32" s="62">
        <f>IF(ISBLANK(Input!I23)," ",Input!I23)</f>
        <v>0</v>
      </c>
      <c r="F32" s="64">
        <f>IF(ISBLANK(Input!J23)," ",Input!J23)</f>
        <v>0</v>
      </c>
      <c r="G32" s="64"/>
      <c r="H32" s="24"/>
      <c r="I32" s="24"/>
    </row>
    <row r="33" spans="1:9" x14ac:dyDescent="0.25">
      <c r="C33" s="60" t="s">
        <v>19</v>
      </c>
      <c r="D33" s="62" t="str">
        <f>IF(ISBLANK(Input!H24)," ",Input!H24)</f>
        <v xml:space="preserve"> </v>
      </c>
      <c r="E33" s="62">
        <f>IF(ISBLANK(Input!I24)," ",Input!I24)</f>
        <v>0</v>
      </c>
      <c r="F33" s="64">
        <f>IF(ISBLANK(Input!J24)," ",Input!J24)</f>
        <v>0</v>
      </c>
      <c r="G33" s="64"/>
      <c r="H33" s="24"/>
      <c r="I33" s="24"/>
    </row>
    <row r="34" spans="1:9" x14ac:dyDescent="0.25">
      <c r="A34" s="23"/>
      <c r="B34" s="23"/>
      <c r="C34" s="60" t="s">
        <v>20</v>
      </c>
      <c r="D34" s="62" t="str">
        <f>IF(ISBLANK(Input!H25)," ",Input!H25)</f>
        <v xml:space="preserve"> </v>
      </c>
      <c r="E34" s="62">
        <f>IF(ISBLANK(Input!I25)," ",Input!I25)</f>
        <v>0</v>
      </c>
      <c r="F34" s="64">
        <f>IF(ISBLANK(Input!J25)," ",Input!J25)</f>
        <v>0</v>
      </c>
      <c r="G34" s="64"/>
      <c r="H34" s="24"/>
      <c r="I34" s="24"/>
    </row>
    <row r="35" spans="1:9" x14ac:dyDescent="0.25">
      <c r="C35" s="60" t="s">
        <v>21</v>
      </c>
      <c r="D35" s="62" t="str">
        <f>IF(ISBLANK(Input!H26)," ",Input!H26)</f>
        <v xml:space="preserve"> </v>
      </c>
      <c r="E35" s="62">
        <f>IF(ISBLANK(Input!I26)," ",Input!I26)</f>
        <v>0</v>
      </c>
      <c r="F35" s="64">
        <f>IF(ISBLANK(Input!J26)," ",Input!J26)</f>
        <v>0</v>
      </c>
      <c r="G35" s="64"/>
      <c r="H35" s="24"/>
      <c r="I35" s="24"/>
    </row>
    <row r="36" spans="1:9" x14ac:dyDescent="0.25">
      <c r="C36" s="60" t="s">
        <v>22</v>
      </c>
      <c r="D36" s="62" t="str">
        <f>IF(ISBLANK(Input!H27)," ",Input!H27)</f>
        <v xml:space="preserve"> </v>
      </c>
      <c r="E36" s="62">
        <f>IF(ISBLANK(Input!I27)," ",Input!I27)</f>
        <v>0</v>
      </c>
      <c r="F36" s="64">
        <f>IF(ISBLANK(Input!J27)," ",Input!J27)</f>
        <v>0</v>
      </c>
      <c r="G36" s="64"/>
    </row>
    <row r="37" spans="1:9" x14ac:dyDescent="0.25">
      <c r="C37" s="60" t="s">
        <v>23</v>
      </c>
      <c r="D37" s="62" t="str">
        <f>IF(ISBLANK(Input!H28)," ",Input!H28)</f>
        <v xml:space="preserve"> </v>
      </c>
      <c r="E37" s="62">
        <f>IF(ISBLANK(Input!I28)," ",Input!I28)</f>
        <v>0</v>
      </c>
      <c r="F37" s="64">
        <f>IF(ISBLANK(Input!J28)," ",Input!J28)</f>
        <v>0</v>
      </c>
      <c r="G37" s="64"/>
    </row>
    <row r="38" spans="1:9" x14ac:dyDescent="0.25">
      <c r="C38" s="60" t="s">
        <v>13</v>
      </c>
      <c r="D38" s="62" t="str">
        <f>IF(ISBLANK(Input!H29)," ",Input!H29)</f>
        <v xml:space="preserve"> </v>
      </c>
      <c r="E38" s="62">
        <f>IF(ISBLANK(Input!I29)," ",Input!I29)</f>
        <v>0</v>
      </c>
      <c r="F38" s="64">
        <f>IF(ISBLANK(Input!J29)," ",Input!J29)</f>
        <v>0</v>
      </c>
      <c r="G38" s="64"/>
    </row>
    <row r="39" spans="1:9" x14ac:dyDescent="0.25">
      <c r="C39" s="60" t="s">
        <v>24</v>
      </c>
      <c r="D39" s="62" t="str">
        <f>IF(ISBLANK(Input!H30)," ",Input!H30)</f>
        <v xml:space="preserve"> </v>
      </c>
      <c r="E39" s="62">
        <f>IF(ISBLANK(Input!I30)," ",Input!I30)</f>
        <v>0</v>
      </c>
      <c r="F39" s="64">
        <f>IF(ISBLANK(Input!J30)," ",Input!J30)</f>
        <v>0</v>
      </c>
      <c r="G39" s="64"/>
    </row>
    <row r="40" spans="1:9" x14ac:dyDescent="0.25">
      <c r="C40" s="60" t="s">
        <v>25</v>
      </c>
      <c r="D40" s="62" t="str">
        <f>IF(ISBLANK(Input!H31)," ",Input!H31)</f>
        <v xml:space="preserve"> </v>
      </c>
      <c r="E40" s="62">
        <f>IF(ISBLANK(Input!I31)," ",Input!I31)</f>
        <v>0</v>
      </c>
      <c r="F40" s="64">
        <f>IF(ISBLANK(Input!J31)," ",Input!J31)</f>
        <v>0</v>
      </c>
      <c r="G40" s="64"/>
    </row>
    <row r="41" spans="1:9" x14ac:dyDescent="0.25">
      <c r="C41" s="60" t="s">
        <v>79</v>
      </c>
      <c r="D41" s="62" t="str">
        <f>IF(ISBLANK(Input!H32)," ",Input!H32)</f>
        <v xml:space="preserve"> </v>
      </c>
      <c r="E41" s="62">
        <f>IF(ISBLANK(Input!I32)," ",Input!I32)</f>
        <v>0</v>
      </c>
      <c r="F41" s="64">
        <f>IF(ISBLANK(Input!J32)," ",Input!J32)</f>
        <v>0</v>
      </c>
      <c r="G41" s="64"/>
    </row>
    <row r="42" spans="1:9" x14ac:dyDescent="0.25">
      <c r="C42" s="60" t="s">
        <v>80</v>
      </c>
      <c r="D42" s="62" t="str">
        <f>IF(ISBLANK(Input!H33)," ",Input!H33)</f>
        <v xml:space="preserve"> </v>
      </c>
      <c r="E42" s="62">
        <f>IF(ISBLANK(Input!I33)," ",Input!I33)</f>
        <v>0</v>
      </c>
      <c r="F42" s="64">
        <f>IF(ISBLANK(Input!J33)," ",Input!J33)</f>
        <v>0</v>
      </c>
      <c r="G42" s="64"/>
    </row>
    <row r="43" spans="1:9" ht="15.75" thickBot="1" x14ac:dyDescent="0.3">
      <c r="C43" s="60" t="s">
        <v>139</v>
      </c>
      <c r="D43" s="62" t="str">
        <f>IF(ISBLANK(Input!H34)," ",Input!H34)</f>
        <v xml:space="preserve"> </v>
      </c>
      <c r="E43" s="62">
        <f>IF(ISBLANK(Input!I34)," ",Input!I34)</f>
        <v>0</v>
      </c>
      <c r="F43" s="64">
        <f>IF(ISBLANK(Input!J34)," ",Input!J34)</f>
        <v>187</v>
      </c>
      <c r="G43" s="98"/>
    </row>
    <row r="44" spans="1:9" ht="15.75" thickBot="1" x14ac:dyDescent="0.3">
      <c r="C44" s="80" t="s">
        <v>102</v>
      </c>
      <c r="D44" s="81" t="e">
        <f>IF(ISBLANK(Input!H35)," ",Input!H35)</f>
        <v>#NUM!</v>
      </c>
      <c r="E44" s="81" t="e">
        <f>IF(ISBLANK(Input!I35)," ",Input!I35)</f>
        <v>#NUM!</v>
      </c>
      <c r="F44" s="82" t="e">
        <f>IF(ISBLANK(Input!J35)," ",Input!J35)</f>
        <v>#NUM!</v>
      </c>
    </row>
    <row r="45" spans="1:9" ht="15.75" thickBot="1" x14ac:dyDescent="0.3">
      <c r="C45" s="80" t="s">
        <v>104</v>
      </c>
      <c r="D45" s="81">
        <f>IF(ISBLANK(Input!H36)," ",Input!H36)</f>
        <v>0</v>
      </c>
      <c r="E45" s="81">
        <f>IF(ISBLANK(Input!I36)," ",Input!I36)</f>
        <v>0</v>
      </c>
      <c r="F45" s="82">
        <f>IF(ISBLANK(Input!J36)," ",Input!J36)</f>
        <v>17</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Sheet1</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2026-06-29T10:06:12Z</dcterms:modified>
</cp:coreProperties>
</file>