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ello" sheetId="1" r:id="rId3"/>
    <sheet state="visible" name="Summary" sheetId="2" r:id="rId4"/>
    <sheet state="visible" name="Fat study1" sheetId="3" r:id="rId5"/>
    <sheet state="visible" name="Fat study2" sheetId="4" r:id="rId6"/>
    <sheet state="visible" name="Fat study3" sheetId="5" r:id="rId7"/>
    <sheet state="visible" name="Price vs health vs smoke point" sheetId="6" r:id="rId8"/>
    <sheet state="visible" name="Sources" sheetId="7" r:id="rId9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J13">
      <text>
        <t xml:space="preserve">Price is for Cod Liver oil --dan.hampson01 Wed Nov  2 11:12:18 2011</t>
      </text>
    </comment>
  </commentList>
</comments>
</file>

<file path=xl/sharedStrings.xml><?xml version="1.0" encoding="utf-8"?>
<sst xmlns="http://schemas.openxmlformats.org/spreadsheetml/2006/main" count="757" uniqueCount="458">
  <si>
    <t>oil / fat</t>
  </si>
  <si>
    <t>Welcome to the data sheet for Oil Well.</t>
  </si>
  <si>
    <t>Relative risk (RR) for coronary outcomes in studies of dietary fatty acid intake</t>
  </si>
  <si>
    <t>type</t>
  </si>
  <si>
    <t>taste strength index</t>
  </si>
  <si>
    <t>http://annals.org/article.aspx?articleid=1846638#Results</t>
  </si>
  <si>
    <t>...based on flavour description</t>
  </si>
  <si>
    <t>Use the tabs below to navigate through different sheets of data.</t>
  </si>
  <si>
    <t>This dataset is twinned with a visualisation from the book, Knowledge is Beautiful by David McCandless (out Sep 2014)</t>
  </si>
  <si>
    <t>You can find out more here:</t>
  </si>
  <si>
    <t>source</t>
  </si>
  <si>
    <t>http://www.informationisbeautiful.net/2014/knowledge-is-beautiful/</t>
  </si>
  <si>
    <t>intl price per metric ton ($)</t>
  </si>
  <si>
    <t>UK retail cost per 100ml ($)</t>
  </si>
  <si>
    <t>dietary fatty acid intake</t>
  </si>
  <si>
    <t>retail markup</t>
  </si>
  <si>
    <t>no. of studies</t>
  </si>
  <si>
    <t>no. of participants</t>
  </si>
  <si>
    <t>no. of events</t>
  </si>
  <si>
    <t>relative risk for coronary disease</t>
  </si>
  <si>
    <t>(comparing top vs. bottom 3rd)</t>
  </si>
  <si>
    <t>saturated %</t>
  </si>
  <si>
    <t>saturated fatty acids</t>
  </si>
  <si>
    <t>polyunsaturated (omega 3 &amp; 6) %</t>
  </si>
  <si>
    <t>monounsaturated %</t>
  </si>
  <si>
    <t>other fat %</t>
  </si>
  <si>
    <t>total reported fat content of oil %</t>
  </si>
  <si>
    <t>other things (water, protein etc.), %</t>
  </si>
  <si>
    <t>(0.97-1.07)</t>
  </si>
  <si>
    <t>monounsaturated fatty acids</t>
  </si>
  <si>
    <t>(0.89-1.09)</t>
  </si>
  <si>
    <t>And you can see more great info graphics &amp; visualisations here:</t>
  </si>
  <si>
    <t>w-3 fatty acids</t>
  </si>
  <si>
    <t>http://www.informationisbeautiful.net</t>
  </si>
  <si>
    <t>Explore more great data</t>
  </si>
  <si>
    <t>a-Linolenic</t>
  </si>
  <si>
    <t>http://www.informationisbeautiful.net/data/</t>
  </si>
  <si>
    <t>(0.86-1.14)</t>
  </si>
  <si>
    <t>Thanks</t>
  </si>
  <si>
    <t>David</t>
  </si>
  <si>
    <t>Sep 2014</t>
  </si>
  <si>
    <t>Total long-chain w-3</t>
  </si>
  <si>
    <t>omega 6 to omega 3 ratio: using calc</t>
  </si>
  <si>
    <t>omega 6 mg per 100g</t>
  </si>
  <si>
    <t>omega 3 mg per 100g</t>
  </si>
  <si>
    <t>omega 3 %</t>
  </si>
  <si>
    <t>omega 6 %</t>
  </si>
  <si>
    <t>trans fat</t>
  </si>
  <si>
    <t>health rating</t>
  </si>
  <si>
    <t>(0.84-1.02)</t>
  </si>
  <si>
    <t>comment on omegas</t>
  </si>
  <si>
    <t>keep in fridge?</t>
  </si>
  <si>
    <t>yield, litres per hectare</t>
  </si>
  <si>
    <t>w-6 fatty acids</t>
  </si>
  <si>
    <t>(0.96-1.07)</t>
  </si>
  <si>
    <t>trans fatty acids</t>
  </si>
  <si>
    <t>(1.06-1.27)</t>
  </si>
  <si>
    <t>smoke point (C), average of sources</t>
  </si>
  <si>
    <t>smoke point (F), average of sources</t>
  </si>
  <si>
    <t>smoke point (C) source 1</t>
  </si>
  <si>
    <t>smoke point (C) source 2</t>
  </si>
  <si>
    <t>smoke point (C) source 3</t>
  </si>
  <si>
    <t>smoke point (C) source 4</t>
  </si>
  <si>
    <t>note</t>
  </si>
  <si>
    <t>source names</t>
  </si>
  <si>
    <t>links</t>
  </si>
  <si>
    <t>Relative risk (RR) for coronary outcomes in studies of 'circulating fatty acid composition'</t>
  </si>
  <si>
    <t>omega 6 : omega 3 ratio (old)</t>
  </si>
  <si>
    <t>Circulating blood fatty acid composition</t>
  </si>
  <si>
    <t>0 = neutral;
1 = gentle; 
2 = strong / distinctive / nutty.</t>
  </si>
  <si>
    <t>n.b.  when oil gets hot enough to start smoking, it also starts to lose its flavour, so some high-heat oils given a neutral flavour rating</t>
  </si>
  <si>
    <t>Total saturated fatty acids</t>
  </si>
  <si>
    <t>0.86-1.30</t>
  </si>
  <si>
    <t>Myristic</t>
  </si>
  <si>
    <t>0.83-1.12</t>
  </si>
  <si>
    <t>Pentadecanoic</t>
  </si>
  <si>
    <t>0.67-1.32</t>
  </si>
  <si>
    <t>Palmitic</t>
  </si>
  <si>
    <t>0.96-1.37</t>
  </si>
  <si>
    <t>1 metric ton = 1,000,000 grams.</t>
  </si>
  <si>
    <t>Margaric</t>
  </si>
  <si>
    <t>0.63-0.93</t>
  </si>
  <si>
    <t>Pantadecanoic + Margaric</t>
  </si>
  <si>
    <t>0.62-1.06</t>
  </si>
  <si>
    <t>cooking oil average density 0.92 g/cm3.</t>
  </si>
  <si>
    <t>Retail cost per 100ml / Trade cost per 100ml - 1</t>
  </si>
  <si>
    <t>Stearic</t>
  </si>
  <si>
    <t>0.93-1.61</t>
  </si>
  <si>
    <t>Total monounsaturated fatty acids</t>
  </si>
  <si>
    <t>0.97-1.17</t>
  </si>
  <si>
    <t>Palmitoleic</t>
  </si>
  <si>
    <t>0.86-1.08</t>
  </si>
  <si>
    <t>Oleic</t>
  </si>
  <si>
    <t>0.97-1.23</t>
  </si>
  <si>
    <t>Total w-3 polyunsaturated fatty acids</t>
  </si>
  <si>
    <t>a-Linoleic</t>
  </si>
  <si>
    <t>0.83-1.03</t>
  </si>
  <si>
    <t>0.63-1.11</t>
  </si>
  <si>
    <t>(oleic acid - omega 9) C18:1. mostly oleic acid &amp; erucic acid</t>
  </si>
  <si>
    <t>Eicosapentaenoic</t>
  </si>
  <si>
    <t>difference between sat, mono, poly sum and fat total</t>
  </si>
  <si>
    <t xml:space="preserve">X to 1. typical hunter-gatherer diet: 1:1. typical Western diet : 15:1-16.7:1. ideal dietary ratio 4:1 or less. </t>
  </si>
  <si>
    <t>mostly alpha linolenic acid, C18:3. consumption of 3 related to positive health benefits. essential during pregnancy</t>
  </si>
  <si>
    <t>mostly linoleic acid, C18:2; high consumption linked to negative health effects</t>
  </si>
  <si>
    <t>in normal state (not after heating)</t>
  </si>
  <si>
    <t>0.65-0.94</t>
  </si>
  <si>
    <t>Docosahexaenoic</t>
  </si>
  <si>
    <t>0.67-0.93</t>
  </si>
  <si>
    <t>Eicosapentaenoic + Docosahexaenoic</t>
  </si>
  <si>
    <t>0.62-0.89</t>
  </si>
  <si>
    <t>after heating / hydrogenation</t>
  </si>
  <si>
    <t>Docosapentaenoic (clupanodonic0</t>
  </si>
  <si>
    <t>0.47-0.89</t>
  </si>
  <si>
    <t>Total w-6 polyunsaturated fatty acids</t>
  </si>
  <si>
    <t>0.84-1.06</t>
  </si>
  <si>
    <t>Linoleic</t>
  </si>
  <si>
    <t>0.77-1.28</t>
  </si>
  <si>
    <t>y-Linolenic</t>
  </si>
  <si>
    <t>0.90-1.17</t>
  </si>
  <si>
    <t>Eicosadienoic</t>
  </si>
  <si>
    <t>0.93-1.33</t>
  </si>
  <si>
    <t>Dihomo-y-linolenic</t>
  </si>
  <si>
    <t>0.93-1.45</t>
  </si>
  <si>
    <t>Arachidonic</t>
  </si>
  <si>
    <t>http://whatscookingamerica.net/Information/CookingOilTypes.htm</t>
  </si>
  <si>
    <t>0.74-0.92</t>
  </si>
  <si>
    <t>Docosatetraenoic</t>
  </si>
  <si>
    <t>0.99-1.45</t>
  </si>
  <si>
    <t>Docosapentaenoic (osbond)</t>
  </si>
  <si>
    <t>0.50-1.88</t>
  </si>
  <si>
    <t>Total trans fatty acids</t>
  </si>
  <si>
    <t>0.76-1.44</t>
  </si>
  <si>
    <t>http://www.clovegarden.com/ingred/oilchart.html</t>
  </si>
  <si>
    <t>Trans-oleic</t>
  </si>
  <si>
    <t>0.39-3.73</t>
  </si>
  <si>
    <t>Trans-linoleic</t>
  </si>
  <si>
    <t>0.83-2.22</t>
  </si>
  <si>
    <t>http://www.jonbarron.org/article/healthiest-cooking-oil-chart-smoke-points</t>
  </si>
  <si>
    <t>http://www.lakewinds.com/store/cooking-oil-temperatures-and-proper-usage-w1147c10528.aspx</t>
  </si>
  <si>
    <t>dark brown - best for searing, browning &amp; deep frying. light brown - best for baking, oven cooking and stir frying. yellow - best for light saute, sauces and low-heat baking. light yellow - don't heat - best for dressing &amp; dips</t>
  </si>
  <si>
    <t>Other sources listed on supplementary sheets</t>
  </si>
  <si>
    <t xml:space="preserve">typical hunter-gatherer diet: 1:1. typical Western diet : 15:1-16.7:1. ideal dietary ratio 4:1 or less. </t>
  </si>
  <si>
    <t>almond</t>
  </si>
  <si>
    <t>refined</t>
  </si>
  <si>
    <t>A strongly-flavored oil good for dressings and drizzling.</t>
  </si>
  <si>
    <t>http://www.culinate.com/articles/features/vegetable_oils</t>
  </si>
  <si>
    <t>Effect of fatty acid supplementation on risk for coronary event</t>
  </si>
  <si>
    <t>derived from available randomized, controlled trials</t>
  </si>
  <si>
    <t>fatty acid supplement</t>
  </si>
  <si>
    <t>no. studies</t>
  </si>
  <si>
    <t>intervention group</t>
  </si>
  <si>
    <t xml:space="preserve">control group </t>
  </si>
  <si>
    <t>relative risk for coronary event</t>
  </si>
  <si>
    <t>no. events</t>
  </si>
  <si>
    <t>no. participants</t>
  </si>
  <si>
    <t>a-Linolenic acid</t>
  </si>
  <si>
    <t>0.69-1.36</t>
  </si>
  <si>
    <t>no 3</t>
  </si>
  <si>
    <t>Long-chain w-3 fatty acid</t>
  </si>
  <si>
    <t>0.86-1.03</t>
  </si>
  <si>
    <t>of which is omega 3</t>
  </si>
  <si>
    <t>w-3 fatty acid</t>
  </si>
  <si>
    <t>0.71-1.12</t>
  </si>
  <si>
    <t>HEALTH RATING (arbitrary)</t>
  </si>
  <si>
    <t>SMOKE POINT °C</t>
  </si>
  <si>
    <t>PRICE PER ML</t>
  </si>
  <si>
    <t>almond oil</t>
  </si>
  <si>
    <t>apricot kernel</t>
  </si>
  <si>
    <t>n</t>
  </si>
  <si>
    <t>argan oil</t>
  </si>
  <si>
    <t>avocado oil</t>
  </si>
  <si>
    <t>-</t>
  </si>
  <si>
    <t>brazil nut oil</t>
  </si>
  <si>
    <t>butter</t>
  </si>
  <si>
    <t>Diabetes in Control, Nutrition Data</t>
  </si>
  <si>
    <t xml:space="preserve">canola oil </t>
  </si>
  <si>
    <t>http://www.diabetesincontrol.com/component/content/article/64-feature-writer-article/2385&amp;Itemid=8</t>
  </si>
  <si>
    <t>cashew oil</t>
  </si>
  <si>
    <t>http://nutritiondata.self.com/facts/fats-and-oils/590/2</t>
  </si>
  <si>
    <t>coconut oil</t>
  </si>
  <si>
    <t>28 to 1</t>
  </si>
  <si>
    <t>beef tallow</t>
  </si>
  <si>
    <t>some say beef tallow greatly enhances flavour of french fries</t>
  </si>
  <si>
    <t>http://www.cheeseslave.com/beef-tallow-french-fries/</t>
  </si>
  <si>
    <t>corn oil</t>
  </si>
  <si>
    <t>cottonseed oil</t>
  </si>
  <si>
    <t>fish oil</t>
  </si>
  <si>
    <t>ghee</t>
  </si>
  <si>
    <t>190-250</t>
  </si>
  <si>
    <t>grape seed oil</t>
  </si>
  <si>
    <t>hazelnut oil</t>
  </si>
  <si>
    <t>hemp oil</t>
  </si>
  <si>
    <t>hydrogenated veg oil</t>
  </si>
  <si>
    <t>lard</t>
  </si>
  <si>
    <t>Nutrition Data, Ebay, Ali Baba</t>
  </si>
  <si>
    <t>http://nutritiondata.self.com/facts/fats-and-oils/482/2</t>
  </si>
  <si>
    <t>http://www.alibaba.com/product-tp/114770255/Tallow.html</t>
  </si>
  <si>
    <t>http://compare.ebay.com/like/190480219495?var=lv&amp;ltyp=AllFixedPriceItemTypes&amp;var=sbar&amp;_lwgsi=y&amp;cbt=y</t>
  </si>
  <si>
    <t>5 to 1</t>
  </si>
  <si>
    <t>flaxseed</t>
  </si>
  <si>
    <t>a traditional European ethnic food, highly regarded for its hearty taste</t>
  </si>
  <si>
    <t>http://en.wikipedia.org/wiki/Flaxseed_oil</t>
  </si>
  <si>
    <t>linseed / flax oil</t>
  </si>
  <si>
    <t>macadamia oil</t>
  </si>
  <si>
    <t>margarine</t>
  </si>
  <si>
    <t>mustard oil</t>
  </si>
  <si>
    <t>olive oil</t>
  </si>
  <si>
    <t>More 3 than 6. Ratio 1 to 5.</t>
  </si>
  <si>
    <t>palm oil</t>
  </si>
  <si>
    <t>peanut oil</t>
  </si>
  <si>
    <t>highest botanical source of Omega 3's (6 x richers in ALA than most fish oils). Yield calculated from "900lb per acre is seed". Oil content of seed 46.2%</t>
  </si>
  <si>
    <t>pecan nut oil</t>
  </si>
  <si>
    <t>Ali Baba, Nutrition Data, Goodness Direct</t>
  </si>
  <si>
    <t>trace</t>
  </si>
  <si>
    <t>http://www.alibaba.com/trade/search?fsb=y&amp;IndexArea=product_en&amp;CatId=&amp;SearchText=flaxseed+oil+cooking</t>
  </si>
  <si>
    <t>pumpkin seed oil</t>
  </si>
  <si>
    <t>http://www.goodnessdirect.co.uk/cgi-local/frameset/detail/324523_Biona_Flaxseed_Oil_250ml.html</t>
  </si>
  <si>
    <t>http://nutritiondata.self.com/facts/fats-and-oils/7554/2</t>
  </si>
  <si>
    <t>rapeseed oil</t>
  </si>
  <si>
    <t>http://www.google.com/url?sa=t&amp;rct=j&amp;q=&amp;esrc=s&amp;source=web&amp;cd=2&amp;cad=rja&amp;ved=0CDkQFjAB&amp;url=http%3A%2F%2Fextension.oregonstate.edu%2Fcatalog%2Fpdf%2Fem%2Fem8952-e.pdf&amp;ei=FU_5UMn5B62Y0QWq-YCoBw&amp;usg=AFQjCNGJX54kFPNaYacXlLQ2NGIYA2EJOQ&amp;sig2=7psiHyXiytD_bIphQXpGXg&amp;bvm=bv.41248874,d.ZG4</t>
  </si>
  <si>
    <t>rice bran oil</t>
  </si>
  <si>
    <t>http://www.grainscanada.gc.ca/flax-lin/trend-tendance/qfc-qlc-eng.htm</t>
  </si>
  <si>
    <t>1 to 3</t>
  </si>
  <si>
    <t>safflower oil</t>
  </si>
  <si>
    <t>Typically refined &amp; used for high-heat cooking</t>
  </si>
  <si>
    <t>sesame oil</t>
  </si>
  <si>
    <t>soybean oil</t>
  </si>
  <si>
    <t>suet</t>
  </si>
  <si>
    <t>sunflower oil</t>
  </si>
  <si>
    <t>walnut oil</t>
  </si>
  <si>
    <t>Oil Seed Extractions, Lakewinds.com, Nutrition Data, Ali Baba, Violey.com, National Oilseeds and Vegetable Oils Development Board</t>
  </si>
  <si>
    <t>https://docs.google.com/viewer?a=v&amp;q=cache:zV42kCj1z5cJ:www.osel.co.nz/content/Product_Flyers/Apricot.pdf+&amp;hl=en&amp;pid=bl&amp;srcid=ADGEESjdNlgo_3u2Hao9jEQWVLOlACRbk1EGCacJtAaMXZJ8widXLFQOCwpWHXBLz0fyGhOA6nfzRvXSISMc8qP9b99x1E8niIDy0NkMncNT5Nh7KGtMBUvOwNKXP_mzpmKBxBMmeJ6X&amp;sig=AHIEtbQ96amJwDr9tWwshEgSzozSPyEq8Q</t>
  </si>
  <si>
    <t>http://nutritiondata.self.com/facts/fats-and-oils/591/2</t>
  </si>
  <si>
    <t>http://www.alibaba.com/product-tp/127432926/Natural_100_PURE_APRICOT_KERNEL_OIL.html</t>
  </si>
  <si>
    <t>http://www.violey.com/en/naturata-apricot-kernel-oil-natively_p_13321.html?crn=gbp</t>
  </si>
  <si>
    <t>https://docs.google.com/viewer?a=v&amp;q=cache:HJT2h39PW14J:www.novodboard.com/wapricot-english.pdf+&amp;hl=en&amp;pid=bl&amp;srcid=ADGEESg9HDnMgKRHF_PFY-UapN0Wu5B1cPq8lFnTmOMpaRIK7i0F4a45IhW8lrY3tuSdT-Xd48G5HH01b1YMxzU9-N-aoR_wjiYlxg7G1fp4IZ_sW0coM8VFU8Pmdq5e8Hon2WT_O7L_&amp;sig=AHIEtbQ7xNDLskhvCUguuB0A6gkK-n_JwA</t>
  </si>
  <si>
    <t>31 to 1</t>
  </si>
  <si>
    <t>argan</t>
  </si>
  <si>
    <t>robust nutty flavor</t>
  </si>
  <si>
    <t>http://notwithoutsalt.com/2011/11/14/argan-oil/</t>
  </si>
  <si>
    <t>Argan Sense</t>
  </si>
  <si>
    <t>http://www.argansense.com/chemistry-of-argan-oil/</t>
  </si>
  <si>
    <t>avocado</t>
  </si>
  <si>
    <t>gentle flavour (although rich &amp; buttery when unrefined)</t>
  </si>
  <si>
    <t>http://www.genevieveknights.com/blog-cooking_oils.htm</t>
  </si>
  <si>
    <t>http://www.cdc.gov/nutrition/everyone/basics/fat/saturatedfat.html</t>
  </si>
  <si>
    <t>http://www.cdc.gov/nutrition/everyone/basics/fat/unsaturatedfat.html</t>
  </si>
  <si>
    <t>http://nutritiondata.self.com/</t>
  </si>
  <si>
    <t>http://www.ncbi.nlm.nih.gov/pubmed/12442909</t>
  </si>
  <si>
    <t>http://www.ncbi.nlm.nih.gov/pubmed/16841858</t>
  </si>
  <si>
    <t>own calcs</t>
  </si>
  <si>
    <t>Nutrition Data</t>
  </si>
  <si>
    <t>http://nutritiondata.self.com/facts/fats-and-oils/620/2</t>
  </si>
  <si>
    <t xml:space="preserve">18 to 1 </t>
  </si>
  <si>
    <t>brazil nut</t>
  </si>
  <si>
    <t>nutty flavour</t>
  </si>
  <si>
    <t>http://www.bbc.co.uk/food/brazil_nut</t>
  </si>
  <si>
    <t>when heated to high temps</t>
  </si>
  <si>
    <t>smoke point 408 degrees</t>
  </si>
  <si>
    <t>Detailed study of Brazil nut (Bertholletia excelsa) oil micro-compounds: phospholipids, tocopherols and sterols - Brazilian Chemical Society.</t>
  </si>
  <si>
    <t>http://www.scielo.br/scielo.php?script=sci_arttext&amp;pid=S0103-50532008000700021</t>
  </si>
  <si>
    <t>http://stm.christogenea.org/index.php/bulletin-board/80-healthy-oils-fats-comparison-chart</t>
  </si>
  <si>
    <t>36 to 1</t>
  </si>
  <si>
    <t>nutty flavour when heated</t>
  </si>
  <si>
    <t>http://culinaryarts.about.com/od/eggsdairy/p/butter.htm</t>
  </si>
  <si>
    <t>http://nutritiondata.self.com/facts/fats-and-oils/7184/2</t>
  </si>
  <si>
    <t>3 to 1</t>
  </si>
  <si>
    <t>butter, clarified (ghee)</t>
  </si>
  <si>
    <t>http://en.wikipedia.org/wiki/Ghee</t>
  </si>
  <si>
    <t>lactose-free. Trans fat content debated.</t>
  </si>
  <si>
    <t>Clove Garden, Herbal Hills, Ghee: Its Chemistry, Processing and Technology - N. C. GANGULi and M. K. JAIN, American Palm Oil Council</t>
  </si>
  <si>
    <t>www.clovegarden.com/ingred/oilchart.html</t>
  </si>
  <si>
    <t>http://herbalhills.in/Article-Cow-Ghee.html</t>
  </si>
  <si>
    <t>https://docs.google.com/viewer?a=v&amp;q=cache:wkySpeOCWUsJ:www.murple.net/recipes/ghee.pdf+&amp;hl=en&amp;pid=bl&amp;srcid=ADGEESjd9slmsKkL10RMK_PINJcjRXBgFl8vY5pE5-QIdikGr1DkmGjP0RRp2E5UtnrILJkJlSA4rJdynGoPb9dW2GExPuoL4-39a6q-imuZ6bu6yrfZSKbXl8ORXLWPGplma2NSgWSz&amp;sig=AHIEtbR1uDooryE0dJilklM8sGOMjm-XWg</t>
  </si>
  <si>
    <t>http://www.google.com/url?sa=t&amp;rct=j&amp;q=&amp;esrc=s&amp;source=web&amp;cd=14&amp;cad=rja&amp;ved=0CEUQFjADOAo&amp;url=http%3A%2F%2Fwww.americanpalmoil.com%2Fpublications%2Fvegetable%2520ghee.pdf&amp;ei=F7b2UI3FKfKa1AXUn4CICg&amp;usg=AFQjCNH22AGvlrwaBcDlds7jfsPuyUsNuA&amp;sig2=ngdaosedN-NJ-nc7jlpl8A&amp;bvm=bv.41018144,d.d2k</t>
  </si>
  <si>
    <t>1 to 1</t>
  </si>
  <si>
    <t>canola / rapeseed</t>
  </si>
  <si>
    <t>neutral flavour</t>
  </si>
  <si>
    <t>27% (hydrogenated)</t>
  </si>
  <si>
    <t>http://nutritiondata.self.com/facts/fats-and-oils/7577/2</t>
  </si>
  <si>
    <t>2 to 1</t>
  </si>
  <si>
    <t>cashew</t>
  </si>
  <si>
    <t>enhances flavour of dishes</t>
  </si>
  <si>
    <t>http://www.smartkitchen.com/resources/cashew-oil</t>
  </si>
  <si>
    <t>Tree Nuts: Composition, Phytochemicals, and Health Effects - Cesarettin Alasalvar, Fereidoon Shahidi, FAO</t>
  </si>
  <si>
    <t>http://books.google.co.uk/books?id=Uu4nzKx74noC&amp;pg=PA158&amp;lpg=PA158&amp;dq=cashew+nut+oil+composition&amp;source=bl&amp;ots=H7e8SPFDN6&amp;sig=3Y3u1kMBhvsROdoyZIH3Uah7pFI&amp;hl=en&amp;sa=X&amp;ei=DzbsUN_yF86S0QXs_oHACA&amp;redir_esc=y#v=onepage&amp;q=cashew%20nut%20oil%20composition&amp;f=false</t>
  </si>
  <si>
    <t>16 to 1</t>
  </si>
  <si>
    <t>coconut</t>
  </si>
  <si>
    <t>unrefined</t>
  </si>
  <si>
    <t xml:space="preserve"> intense flavour, great for Asian dishes</t>
  </si>
  <si>
    <t>Nutrition Data, Organic Direct</t>
  </si>
  <si>
    <t>http://nutritiondata.self.com/facts/fats-and-oils/508/2</t>
  </si>
  <si>
    <t>http://www.organicdirect.com/spectrum-naturals-organic-unrefined-coconut-oil-1214-oz-p-30323.html</t>
  </si>
  <si>
    <t xml:space="preserve">coconut </t>
  </si>
  <si>
    <t>0.5% (hydrogenated)</t>
  </si>
  <si>
    <t>Ali Baba, Nutrition Data, Amazon</t>
  </si>
  <si>
    <t>http://www.alibaba.com/product-gs/457480667/coconut_oil_not_liquid_food_grade_.html</t>
  </si>
  <si>
    <t>http://www.amazon.co.uk/100ml-Coconut-Refined-Oil-solid/dp/B004RG742A</t>
  </si>
  <si>
    <t>corn</t>
  </si>
  <si>
    <t>netrition.com</t>
  </si>
  <si>
    <t>http://www.netrition.com/nuts.html</t>
  </si>
  <si>
    <t>59 to 1</t>
  </si>
  <si>
    <t>cottonseed</t>
  </si>
  <si>
    <t>mild taste</t>
  </si>
  <si>
    <t>http://en.wikipedia.org/wiki/Cottonseed_oil#Use_in_food</t>
  </si>
  <si>
    <t>http://nutritiondata.self.com/facts/fats-and-oils/571/2</t>
  </si>
  <si>
    <t>56 to 1</t>
  </si>
  <si>
    <t>duck fat</t>
  </si>
  <si>
    <t>adds a rich complexity</t>
  </si>
  <si>
    <t>http://www.essentialingredient.com.au/ingredients/cooking-with-duck-fat/</t>
  </si>
  <si>
    <t>Diabetes in Control, Nutrition Data, Ali Baba</t>
  </si>
  <si>
    <t>www.diabetesincontrol.com/component/content/article/64-feature-writer-article/2385&amp;Itemid=8</t>
  </si>
  <si>
    <t>http://www.alibaba.com/product-free/134020304/Goose_Duck_fat_.html</t>
  </si>
  <si>
    <t>http://nutritiondata.self.com/facts/fats-and-oils/617/2</t>
  </si>
  <si>
    <t>13 to 1</t>
  </si>
  <si>
    <t>fish</t>
  </si>
  <si>
    <t>cod liver</t>
  </si>
  <si>
    <t>high-quality cod liver oil has a slightly fishy and bland taste</t>
  </si>
  <si>
    <t>http://wiki.answers.com/Q/What_does_cod_liver_oil_taste_like</t>
  </si>
  <si>
    <t>More 3 than 6. Ratio 1 to 21.</t>
  </si>
  <si>
    <t>none</t>
  </si>
  <si>
    <t>http://nutritiondata.self.com/facts/fats-and-oils/628/2</t>
  </si>
  <si>
    <t>1 to 19</t>
  </si>
  <si>
    <t>grapeseed</t>
  </si>
  <si>
    <t>Yield calculated from 0.5 acre = 1 gallon of oil.</t>
  </si>
  <si>
    <t>Nutrition Data, Apres Vin</t>
  </si>
  <si>
    <t>http://nutritiondata.self.com/facts/fats-and-oils/579/2</t>
  </si>
  <si>
    <t>http://apresvin.com/products</t>
  </si>
  <si>
    <t>76 to 1</t>
  </si>
  <si>
    <t>hazelnut</t>
  </si>
  <si>
    <t>richly flavoured</t>
  </si>
  <si>
    <t>http://nutritiondata.self.com/facts/fats-and-oils/593/2</t>
  </si>
  <si>
    <t>15 to 1</t>
  </si>
  <si>
    <t>hemp</t>
  </si>
  <si>
    <t>can have pleasant nutty flavour, although refined hemp oil has little flavour</t>
  </si>
  <si>
    <t>http://en.wikipedia.org/wiki/Hemp_oil</t>
  </si>
  <si>
    <t>y</t>
  </si>
  <si>
    <t>wikipedia, I health Tree</t>
  </si>
  <si>
    <t>http://www.ihealthtree.com/hempseed-oil-og-24-oz-nutiva.html</t>
  </si>
  <si>
    <t>2.5 to 1</t>
  </si>
  <si>
    <t>Lard generally refers to wet-rendered lard in English, which has a very mild, neutral flavor</t>
  </si>
  <si>
    <t>http://en.wikipedia.org/wiki/Lard</t>
  </si>
  <si>
    <t>http://nutritiondata.self.com/facts/fats-and-oils/483/2</t>
  </si>
  <si>
    <t>10 to 1</t>
  </si>
  <si>
    <t>macadamia</t>
  </si>
  <si>
    <t>Nutty, buttery, creamy flavours</t>
  </si>
  <si>
    <t>Species Nutrition, netrition, agrimac.au</t>
  </si>
  <si>
    <t>http://www.speciesnutrition.com/storemenu/macnutoil.html</t>
  </si>
  <si>
    <t>http://www.google.com/url?sa=t&amp;rct=j&amp;q=&amp;esrc=s&amp;source=web&amp;cd=3&amp;ved=0CD4QFjAC&amp;url=http%3A%2F%2Fwww.agrimac.com.au%2Ffiles%2Fmacadamias%2520-%2520a%2520summary%2520of%2520the%2520nutrition%2520and%2520health%2520benefits.pdf&amp;ei=qYf2UPXFOIGQ0AXp8oAY&amp;usg=AFQjCNF7ZC5TCYKLaksU_WzvsQnTwCnNIA&amp;sig2=1rBrSNGvUH4gRNXMpF4OBw&amp;bvm=bv.41018144,d.d2k&amp;cad=rjt</t>
  </si>
  <si>
    <t>hard</t>
  </si>
  <si>
    <t>consensus seems to be not quite as tasty as butter but can get pretty close</t>
  </si>
  <si>
    <t>http://lowfatcooking.about.com/od/faqs/f/buttermargarine.htm ; http://www.wisegeek.com/what-is-the-difference-between-butter-and-margarine.htm ; http://www.guardian.co.uk/world/2011/sep/23/swedish-butter-shortage-leila-lindholm</t>
  </si>
  <si>
    <t>fat content + omega ratios: Margarine, regular, hard, soybean (hydrogenated)</t>
  </si>
  <si>
    <t>http://nutritiondata.self.com/facts/fats-and-oils/517/2</t>
  </si>
  <si>
    <t>soft: canola, palm, palm kernel mix</t>
  </si>
  <si>
    <t>fat content + omega ratios: canola, palm and palm kernel oils</t>
  </si>
  <si>
    <t>Nutrition Data, USDA</t>
  </si>
  <si>
    <t>http://nutritiondata.self.com/facts/fats-and-oils/10038/2</t>
  </si>
  <si>
    <t>http://ndb.nal.usda.gov/ndb/foods/show/749</t>
  </si>
  <si>
    <t>mustard</t>
  </si>
  <si>
    <t>characteristic &amp; pungent flavour</t>
  </si>
  <si>
    <t>http://en.wikipedia.org/wiki/Mustard_oil</t>
  </si>
  <si>
    <t>Wikipedia, Nutrition Data</t>
  </si>
  <si>
    <t>http://nutritiondata.self.com/facts/fats-and-oils/622/2</t>
  </si>
  <si>
    <t xml:space="preserve">olive  </t>
  </si>
  <si>
    <t>extra virgin</t>
  </si>
  <si>
    <t>delicious variety of flavours</t>
  </si>
  <si>
    <t>Refining usually disguises poor quality oil. Sometimes sold for consumption as 'mild' or 'light' olive oil or in mixtures with virgin.</t>
  </si>
  <si>
    <t>Ali Baba</t>
  </si>
  <si>
    <t>http://www.alibaba.com/product-tp/118861086/OLIVE_OIL.html</t>
  </si>
  <si>
    <t>http://www.ebay.com/itm/180931669077?hlp=false&amp;var=</t>
  </si>
  <si>
    <t>virgin</t>
  </si>
  <si>
    <t>fuller taste than pure oil</t>
  </si>
  <si>
    <t>Biona, Chemistry and quality of olive oil - Rod Mailer</t>
  </si>
  <si>
    <t>http://www.biona.co.uk/product-23-4.html</t>
  </si>
  <si>
    <t>https://docs.google.com/viewer?a=v&amp;q=cache:mu13i9DCh3UJ:www.dpi.nsw.gov.au/__data/assets/pdf_file/0003/87168/pf227-Chemistry-and-quality-of-olive-oil.pdf+&amp;hl=en&amp;pid=bl&amp;srcid=ADGEEShZc4g2ys-iGA5Lpkzpn3HTUlCmTT0cKq8ZUhmLqbY4ezJs1fl41rFyLQyitRUMU-BjG-kc4oG20w2pEbpf1U00aPsKerqyNGXVtIZJtvHr7uiypFMd-yDHI2LRRstKvGcTyg7G&amp;sig=AHIEtbTkJycCSZyd0ssfNhwgxheoCgiU_w</t>
  </si>
  <si>
    <t>almost no flavour of its own</t>
  </si>
  <si>
    <t>Ali Baba, Olive Oil Source</t>
  </si>
  <si>
    <t>http://www.alibaba.com/product-tp/137579590/Virgin_Olive_Oil.html</t>
  </si>
  <si>
    <t>http://www.oliveoilsource.com/definition/refined-olive-oil</t>
  </si>
  <si>
    <t xml:space="preserve">palm </t>
  </si>
  <si>
    <t>defractionated</t>
  </si>
  <si>
    <t>mild, savoury taste</t>
  </si>
  <si>
    <t>http://www.punchng.com/spice/lifestyle-diets/palmoil-healthy-oil-healthy-life/</t>
  </si>
  <si>
    <t>when hydrogenated</t>
  </si>
  <si>
    <t>curezone.com, Nutrition Data</t>
  </si>
  <si>
    <t>http://curezone.com/foods/fatspercent.asp</t>
  </si>
  <si>
    <t>http://nutritiondata.self.com/facts/fats-and-oils/510/2</t>
  </si>
  <si>
    <t>peanut</t>
  </si>
  <si>
    <t>unrefined peanut oil has more flavour but refined used in high-heat cooking</t>
  </si>
  <si>
    <t>http://nutritiondata.self.com/facts/fats-and-oils/506/2</t>
  </si>
  <si>
    <t>34 to 1</t>
  </si>
  <si>
    <t>pecan nut</t>
  </si>
  <si>
    <t>http://en.wikipedia.org/wiki/Pecan_oil</t>
  </si>
  <si>
    <t>Curezone.com, Ali Baba</t>
  </si>
  <si>
    <t>http://www.alibaba.com/product-gs/721759489/Pecan_Oil.html</t>
  </si>
  <si>
    <t>pumpkin seed</t>
  </si>
  <si>
    <t>intense nutty taste</t>
  </si>
  <si>
    <t>http://en.wikipedia.org/wiki/Pumpkin_seed_oil</t>
  </si>
  <si>
    <t>House of Nutrition</t>
  </si>
  <si>
    <t>http://www.houseofnutrition.com/pumpkin.html</t>
  </si>
  <si>
    <t>rice bran</t>
  </si>
  <si>
    <t>neutral, delicate flavour</t>
  </si>
  <si>
    <t>Diabetes in Control</t>
  </si>
  <si>
    <t>27 to 1</t>
  </si>
  <si>
    <t>safflower</t>
  </si>
  <si>
    <t>high oleic</t>
  </si>
  <si>
    <t xml:space="preserve">mild-tasting </t>
  </si>
  <si>
    <t>http://www.pccnaturalmarkets.com/guides/tips_cooking_oils.html</t>
  </si>
  <si>
    <t>http://nutritiondata.self.com/facts/fats-and-oils/574/2</t>
  </si>
  <si>
    <t>78 to 1</t>
  </si>
  <si>
    <t xml:space="preserve">sesame  </t>
  </si>
  <si>
    <t>key flavor component in sauces or dressings</t>
  </si>
  <si>
    <t>http://www.wholefoodsmarket.com/recipes/food-guides/cooking-oils</t>
  </si>
  <si>
    <t>Wikipedia</t>
  </si>
  <si>
    <t>http://en.wikipedia.org/wiki/Sesame_oil</t>
  </si>
  <si>
    <t>45 to 1</t>
  </si>
  <si>
    <t>semi-refined</t>
  </si>
  <si>
    <t>-
</t>
  </si>
  <si>
    <t>Upaya Naturals</t>
  </si>
  <si>
    <t>http://www.upayanaturals.com/Sesame_Oil_500_ml_Unrefined_Raw_Certified_Org_p/mos-010.htm</t>
  </si>
  <si>
    <t>http://nutritiondata.self.com/facts/fats-and-oils/511/2</t>
  </si>
  <si>
    <t>soybean</t>
  </si>
  <si>
    <t>refined, partially hydrogenated</t>
  </si>
  <si>
    <t>http://nutritiondata.self.com/facts/fats-and-oils/503/2</t>
  </si>
  <si>
    <t>11 to 1</t>
  </si>
  <si>
    <t>prized for giving food a distinctive lightness, and a rich but unobtrusive flavour</t>
  </si>
  <si>
    <t>http://www.bbc.co.uk/food/suet</t>
  </si>
  <si>
    <t>Wikipedia, Deebee.co.uk</t>
  </si>
  <si>
    <t>http://en.wikipedia.org/wiki/Tallow#cite_note-9</t>
  </si>
  <si>
    <t>http://www.deebee.co.uk/product.php?ean=5012991002036&amp;title=atora-suet</t>
  </si>
  <si>
    <t>http://nutritiondata.self.com/facts/beef-products/3478/2</t>
  </si>
  <si>
    <t>sunflower</t>
  </si>
  <si>
    <t>linoleic, hydrogenated</t>
  </si>
  <si>
    <t>rich flavour</t>
  </si>
  <si>
    <t>http://nutritiondata.self.com/facts/fats-and-oils/601/2</t>
  </si>
  <si>
    <t>35 to 1</t>
  </si>
  <si>
    <t xml:space="preserve">sunflower  </t>
  </si>
  <si>
    <t>high-oleic</t>
  </si>
  <si>
    <t>Nutrition Data, Vitamins UK</t>
  </si>
  <si>
    <t>http://nutritiondata.self.com/facts/fats-and-oils/623/2</t>
  </si>
  <si>
    <t>http://www.vitaminsuk.com/index.php?main_page=product_info&amp;products_id=30297</t>
  </si>
  <si>
    <t>4 to 1</t>
  </si>
  <si>
    <t>walnut</t>
  </si>
  <si>
    <t>strong flavour</t>
  </si>
  <si>
    <t>http://nutritiondata.self.com/facts/fats-and-oils/589/2</t>
  </si>
  <si>
    <t>6.8 to 1</t>
  </si>
  <si>
    <t>wheat germ</t>
  </si>
  <si>
    <t>strong flavour when used as a cooking oil</t>
  </si>
  <si>
    <t>http://en.wikipedia.org/wiki/Wheat_germ_oil</t>
  </si>
  <si>
    <t>3003kg per hectare average wheat yield. 2% of that is wheat germ. 10% of that is oil.</t>
  </si>
  <si>
    <t>Ali Baba, Nutrition Data, wikipedia, Oklahoma University, FAO</t>
  </si>
  <si>
    <t>http://www.alibaba.com/product-gs/590553339/wheat_germ_oil_Food_grade.html</t>
  </si>
  <si>
    <t>http://nutritiondata.self.com/facts/fats-and-oils/505/2</t>
  </si>
  <si>
    <t>https://docs.google.com/viewer?a=v&amp;q=cache:d8ZvxhqYjmIJ:uqu.edu.sa/files2/tiny_mce/plugins/filemanager/files/4281709/84607_37.pdf+&amp;hl=en&amp;pid=bl&amp;srcid=ADGEESgAJZ-40kH7itIgDpw3LUUmMY9Xcwpbm14TBh3TMDNH-_Sd6WKyxuusC0gYQ3jfHVZEczU_TDXlokSaTu_OZQI2vnTrHI_jtMVq3LA1YHMU0qcMvnwgcL9EbM9v0mpW3cOMHH1x&amp;sig=AHIEtbT0fW-jE_ptXU-K9Ixhx7F_1CTh-Q</t>
  </si>
  <si>
    <t>http://www.fao.org/docrep/006/y4011e/y4011e04.htm</t>
  </si>
  <si>
    <t>6.5 to 1</t>
  </si>
  <si>
    <t>http://en.wikipedia.org/wiki/Omega-3_fatty_acid#The_n.E2.88.926_to_n.E2.88.923_ratio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</si>
</sst>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21">
    <font>
      <sz val="10.0"/>
      <color rgb="FF000000"/>
      <name val="Arial"/>
    </font>
    <font>
      <b/>
      <sz val="9.0"/>
    </font>
    <font>
      <b/>
      <sz val="11.0"/>
    </font>
    <font>
      <b/>
      <sz val="9.0"/>
      <color rgb="FF000000"/>
    </font>
    <font/>
    <font>
      <b/>
      <sz val="9.0"/>
      <color rgb="FF999999"/>
    </font>
    <font>
      <u/>
      <sz val="9.0"/>
      <color rgb="FF0000FF"/>
    </font>
    <font>
      <sz val="9.0"/>
    </font>
    <font>
      <b/>
      <sz val="9.0"/>
      <color rgb="FFB7B7B7"/>
    </font>
    <font>
      <u/>
      <color rgb="FF0000FF"/>
    </font>
    <font>
      <sz val="9.0"/>
      <color rgb="FFB7B7B7"/>
    </font>
    <font>
      <b/>
      <sz val="9.0"/>
      <color rgb="FFCCCCCC"/>
    </font>
    <font>
      <sz val="9.0"/>
      <color rgb="FF0000FF"/>
    </font>
    <font>
      <sz val="9.0"/>
      <color rgb="FF999999"/>
    </font>
    <font>
      <sz val="9.0"/>
      <color rgb="FFCCCCCC"/>
    </font>
    <font>
      <sz val="9.0"/>
      <color rgb="FF000000"/>
    </font>
    <font>
      <sz val="9.0"/>
      <color rgb="FF6AA84F"/>
    </font>
    <font>
      <u/>
      <sz val="9.0"/>
      <color rgb="FF0000FF"/>
    </font>
    <font>
      <u/>
      <sz val="9.0"/>
      <color rgb="FF0000FF"/>
    </font>
    <font>
      <u/>
      <sz val="9.0"/>
      <color rgb="FF0000FF"/>
    </font>
    <font>
      <u/>
      <sz val="9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left" vertical="top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left" vertical="top"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horizontal="left" vertical="top" wrapText="1"/>
    </xf>
    <xf borderId="0" fillId="0" fontId="6" numFmtId="0" xfId="0" applyAlignment="1" applyFont="1">
      <alignment horizontal="left" vertical="top"/>
    </xf>
    <xf borderId="0" fillId="0" fontId="5" numFmtId="0" xfId="0" applyAlignment="1" applyFont="1">
      <alignment horizontal="left" vertical="top"/>
    </xf>
    <xf borderId="0" fillId="0" fontId="7" numFmtId="0" xfId="0" applyAlignment="1" applyFont="1">
      <alignment horizontal="left" vertical="top" wrapText="1"/>
    </xf>
    <xf borderId="0" fillId="3" fontId="5" numFmtId="0" xfId="0" applyAlignment="1" applyFill="1" applyFont="1">
      <alignment horizontal="left" vertical="top" wrapText="1"/>
    </xf>
    <xf borderId="0" fillId="0" fontId="7" numFmtId="164" xfId="0" applyAlignment="1" applyFont="1" applyNumberFormat="1">
      <alignment horizontal="left" vertical="top" wrapText="1"/>
    </xf>
    <xf borderId="0" fillId="2" fontId="5" numFmtId="3" xfId="0" applyAlignment="1" applyFont="1" applyNumberFormat="1">
      <alignment horizontal="left" vertical="top" wrapText="1"/>
    </xf>
    <xf borderId="0" fillId="0" fontId="1" numFmtId="0" xfId="0" applyAlignment="1" applyFont="1">
      <alignment horizontal="left" vertical="top" wrapText="1"/>
    </xf>
    <xf borderId="0" fillId="2" fontId="5" numFmtId="0" xfId="0" applyAlignment="1" applyFont="1">
      <alignment horizontal="left" vertical="top" wrapText="1"/>
    </xf>
    <xf borderId="0" fillId="0" fontId="1" numFmtId="0" xfId="0" applyAlignment="1" applyFont="1">
      <alignment horizontal="left" vertical="top" wrapText="1"/>
    </xf>
    <xf borderId="0" fillId="2" fontId="1" numFmtId="9" xfId="0" applyAlignment="1" applyFont="1" applyNumberFormat="1">
      <alignment horizontal="left" vertical="top" wrapText="1"/>
    </xf>
    <xf borderId="0" fillId="0" fontId="1" numFmtId="164" xfId="0" applyAlignment="1" applyFont="1" applyNumberFormat="1">
      <alignment horizontal="left" vertical="top" wrapText="1"/>
    </xf>
    <xf borderId="0" fillId="3" fontId="8" numFmtId="0" xfId="0" applyAlignment="1" applyFont="1">
      <alignment horizontal="left" vertical="top" wrapText="1"/>
    </xf>
    <xf borderId="0" fillId="0" fontId="7" numFmtId="0" xfId="0" applyAlignment="1" applyFont="1">
      <alignment horizontal="left" vertical="top" wrapText="1"/>
    </xf>
    <xf borderId="0" fillId="2" fontId="3" numFmtId="0" xfId="0" applyAlignment="1" applyFont="1">
      <alignment horizontal="left" vertical="top" wrapText="1"/>
    </xf>
    <xf borderId="0" fillId="0" fontId="7" numFmtId="164" xfId="0" applyAlignment="1" applyFont="1" applyNumberFormat="1">
      <alignment horizontal="left" vertical="top" wrapText="1"/>
    </xf>
    <xf borderId="0" fillId="0" fontId="9" numFmtId="0" xfId="0" applyAlignment="1" applyFont="1">
      <alignment wrapText="1"/>
    </xf>
    <xf borderId="0" fillId="4" fontId="1" numFmtId="0" xfId="0" applyAlignment="1" applyFill="1" applyFont="1">
      <alignment horizontal="left" vertical="top" wrapText="1"/>
    </xf>
    <xf borderId="0" fillId="4" fontId="7" numFmtId="0" xfId="0" applyAlignment="1" applyFont="1">
      <alignment horizontal="left" vertical="top" wrapText="1"/>
    </xf>
    <xf borderId="0" fillId="0" fontId="3" numFmtId="3" xfId="0" applyAlignment="1" applyFont="1" applyNumberFormat="1">
      <alignment horizontal="left" vertical="top" wrapText="1"/>
    </xf>
    <xf borderId="0" fillId="0" fontId="1" numFmtId="3" xfId="0" applyAlignment="1" applyFont="1" applyNumberFormat="1">
      <alignment horizontal="left" vertical="top" wrapText="1"/>
    </xf>
    <xf borderId="0" fillId="0" fontId="5" numFmtId="3" xfId="0" applyAlignment="1" applyFont="1" applyNumberFormat="1">
      <alignment horizontal="left" vertical="top" wrapText="1"/>
    </xf>
    <xf borderId="0" fillId="4" fontId="5" numFmtId="0" xfId="0" applyAlignment="1" applyFont="1">
      <alignment horizontal="left" vertical="top" wrapText="1"/>
    </xf>
    <xf borderId="0" fillId="2" fontId="8" numFmtId="0" xfId="0" applyAlignment="1" applyFont="1">
      <alignment horizontal="left" vertical="top"/>
    </xf>
    <xf borderId="0" fillId="2" fontId="10" numFmtId="0" xfId="0" applyAlignment="1" applyFont="1">
      <alignment horizontal="left" vertical="top"/>
    </xf>
    <xf borderId="0" fillId="2" fontId="10" numFmtId="0" xfId="0" applyAlignment="1" applyFont="1">
      <alignment horizontal="left" vertical="top" wrapText="1"/>
    </xf>
    <xf borderId="0" fillId="0" fontId="4" numFmtId="0" xfId="0" applyAlignment="1" applyFont="1">
      <alignment horizontal="left" vertical="top" wrapText="1"/>
    </xf>
    <xf borderId="0" fillId="2" fontId="7" numFmtId="0" xfId="0" applyAlignment="1" applyFont="1">
      <alignment horizontal="left" vertical="top" wrapText="1"/>
    </xf>
    <xf borderId="0" fillId="0" fontId="1" numFmtId="4" xfId="0" applyAlignment="1" applyFont="1" applyNumberFormat="1">
      <alignment horizontal="left" vertical="top" wrapText="1"/>
    </xf>
    <xf borderId="0" fillId="2" fontId="11" numFmtId="0" xfId="0" applyAlignment="1" applyFont="1">
      <alignment horizontal="left" vertical="top" wrapText="1"/>
    </xf>
    <xf borderId="0" fillId="0" fontId="12" numFmtId="0" xfId="0" applyAlignment="1" applyFont="1">
      <alignment horizontal="left" vertical="top" wrapText="1"/>
    </xf>
    <xf borderId="0" fillId="0" fontId="1" numFmtId="4" xfId="0" applyAlignment="1" applyFont="1" applyNumberFormat="1">
      <alignment horizontal="left" vertical="top" wrapText="1"/>
    </xf>
    <xf borderId="0" fillId="0" fontId="13" numFmtId="0" xfId="0" applyAlignment="1" applyFont="1">
      <alignment horizontal="left" vertical="top" wrapText="1"/>
    </xf>
    <xf borderId="0" fillId="0" fontId="13" numFmtId="0" xfId="0" applyAlignment="1" applyFont="1">
      <alignment horizontal="left" vertical="top"/>
    </xf>
    <xf borderId="0" fillId="3" fontId="13" numFmtId="0" xfId="0" applyAlignment="1" applyFont="1">
      <alignment horizontal="left" vertical="top" wrapText="1"/>
    </xf>
    <xf borderId="0" fillId="0" fontId="13" numFmtId="3" xfId="0" applyAlignment="1" applyFont="1" applyNumberFormat="1">
      <alignment horizontal="left" vertical="top" wrapText="1"/>
    </xf>
    <xf borderId="0" fillId="0" fontId="13" numFmtId="9" xfId="0" applyAlignment="1" applyFont="1" applyNumberFormat="1">
      <alignment horizontal="left" vertical="top" wrapText="1"/>
    </xf>
    <xf borderId="0" fillId="3" fontId="10" numFmtId="0" xfId="0" applyAlignment="1" applyFont="1">
      <alignment horizontal="left" vertical="top" wrapText="1"/>
    </xf>
    <xf borderId="0" fillId="0" fontId="3" numFmtId="0" xfId="0" applyAlignment="1" applyFont="1">
      <alignment horizontal="left" vertical="top" wrapText="1"/>
    </xf>
    <xf borderId="0" fillId="0" fontId="14" numFmtId="0" xfId="0" applyAlignment="1" applyFont="1">
      <alignment horizontal="left" vertical="top" wrapText="1"/>
    </xf>
    <xf borderId="0" fillId="0" fontId="10" numFmtId="0" xfId="0" applyAlignment="1" applyFont="1">
      <alignment horizontal="left" vertical="top" wrapText="1"/>
    </xf>
    <xf borderId="0" fillId="0" fontId="15" numFmtId="0" xfId="0" applyAlignment="1" applyFont="1">
      <alignment horizontal="left" vertical="top" wrapText="1"/>
    </xf>
    <xf borderId="0" fillId="0" fontId="10" numFmtId="0" xfId="0" applyAlignment="1" applyFont="1">
      <alignment horizontal="left" vertical="top" wrapText="1"/>
    </xf>
    <xf borderId="0" fillId="0" fontId="13" numFmtId="0" xfId="0" applyAlignment="1" applyFont="1">
      <alignment horizontal="left" vertical="top" wrapText="1"/>
    </xf>
    <xf borderId="0" fillId="0" fontId="10" numFmtId="164" xfId="0" applyAlignment="1" applyFont="1" applyNumberFormat="1">
      <alignment horizontal="left" vertical="top" wrapText="1"/>
    </xf>
    <xf borderId="0" fillId="0" fontId="14" numFmtId="0" xfId="0" applyAlignment="1" applyFont="1">
      <alignment horizontal="left" vertical="top" wrapText="1"/>
    </xf>
    <xf borderId="0" fillId="0" fontId="8" numFmtId="4" xfId="0" applyAlignment="1" applyFont="1" applyNumberFormat="1">
      <alignment horizontal="left" vertical="top" wrapText="1"/>
    </xf>
    <xf borderId="0" fillId="0" fontId="15" numFmtId="0" xfId="0" applyAlignment="1" applyFont="1">
      <alignment horizontal="left" vertical="top" wrapText="1"/>
    </xf>
    <xf borderId="0" fillId="0" fontId="16" numFmtId="0" xfId="0" applyAlignment="1" applyFont="1">
      <alignment horizontal="left" vertical="top" wrapText="1"/>
    </xf>
    <xf borderId="0" fillId="0" fontId="15" numFmtId="3" xfId="0" applyAlignment="1" applyFont="1" applyNumberFormat="1">
      <alignment horizontal="left" vertical="top" wrapText="1"/>
    </xf>
    <xf borderId="0" fillId="0" fontId="7" numFmtId="3" xfId="0" applyAlignment="1" applyFont="1" applyNumberFormat="1">
      <alignment horizontal="left" vertical="top" wrapText="1"/>
    </xf>
    <xf borderId="0" fillId="2" fontId="17" numFmtId="3" xfId="0" applyAlignment="1" applyFont="1" applyNumberFormat="1">
      <alignment horizontal="left" vertical="top" wrapText="1"/>
    </xf>
    <xf borderId="0" fillId="0" fontId="18" numFmtId="0" xfId="0" applyAlignment="1" applyFont="1">
      <alignment horizontal="left" vertical="top" wrapText="1"/>
    </xf>
    <xf borderId="0" fillId="0" fontId="19" numFmtId="3" xfId="0" applyAlignment="1" applyFont="1" applyNumberFormat="1">
      <alignment horizontal="left" vertical="top"/>
    </xf>
    <xf borderId="0" fillId="4" fontId="13" numFmtId="0" xfId="0" applyAlignment="1" applyFont="1">
      <alignment horizontal="left" vertical="top" wrapText="1"/>
    </xf>
    <xf borderId="0" fillId="0" fontId="10" numFmtId="0" xfId="0" applyAlignment="1" applyFont="1">
      <alignment horizontal="left" vertical="top"/>
    </xf>
    <xf borderId="0" fillId="0" fontId="13" numFmtId="3" xfId="0" applyAlignment="1" applyFont="1" applyNumberFormat="1">
      <alignment horizontal="left" vertical="top" wrapText="1"/>
    </xf>
    <xf borderId="0" fillId="0" fontId="7" numFmtId="9" xfId="0" applyAlignment="1" applyFont="1" applyNumberFormat="1">
      <alignment horizontal="left" vertical="top" wrapText="1"/>
    </xf>
    <xf borderId="0" fillId="0" fontId="15" numFmtId="10" xfId="0" applyAlignment="1" applyFont="1" applyNumberFormat="1">
      <alignment horizontal="left" vertical="top" wrapText="1"/>
    </xf>
    <xf borderId="0" fillId="2" fontId="13" numFmtId="3" xfId="0" applyAlignment="1" applyFont="1" applyNumberFormat="1">
      <alignment horizontal="left" vertical="top" wrapText="1"/>
    </xf>
    <xf borderId="0" fillId="2" fontId="13" numFmtId="3" xfId="0" applyAlignment="1" applyFont="1" applyNumberFormat="1">
      <alignment horizontal="left" vertical="top" wrapText="1"/>
    </xf>
    <xf borderId="0" fillId="2" fontId="13" numFmtId="4" xfId="0" applyAlignment="1" applyFont="1" applyNumberFormat="1">
      <alignment horizontal="left" vertical="top" wrapText="1"/>
    </xf>
    <xf borderId="0" fillId="0" fontId="15" numFmtId="9" xfId="0" applyAlignment="1" applyFont="1" applyNumberFormat="1">
      <alignment horizontal="left" vertical="top" wrapText="1"/>
    </xf>
    <xf borderId="0" fillId="2" fontId="3" numFmtId="9" xfId="0" applyAlignment="1" applyFont="1" applyNumberFormat="1">
      <alignment horizontal="left" vertical="top" wrapText="1"/>
    </xf>
    <xf borderId="0" fillId="2" fontId="7" numFmtId="9" xfId="0" applyAlignment="1" applyFont="1" applyNumberFormat="1">
      <alignment horizontal="left" vertical="top" wrapText="1"/>
    </xf>
    <xf borderId="0" fillId="2" fontId="15" numFmtId="9" xfId="0" applyAlignment="1" applyFont="1" applyNumberFormat="1">
      <alignment horizontal="left" vertical="top" wrapText="1"/>
    </xf>
    <xf borderId="0" fillId="0" fontId="13" numFmtId="9" xfId="0" applyAlignment="1" applyFont="1" applyNumberFormat="1">
      <alignment horizontal="left" vertical="top" wrapText="1"/>
    </xf>
    <xf borderId="0" fillId="0" fontId="15" numFmtId="9" xfId="0" applyAlignment="1" applyFont="1" applyNumberFormat="1">
      <alignment horizontal="left" vertical="top" wrapText="1"/>
    </xf>
    <xf borderId="0" fillId="0" fontId="7" numFmtId="0" xfId="0" applyAlignment="1" applyFont="1">
      <alignment vertical="top" wrapText="1"/>
    </xf>
    <xf borderId="0" fillId="0" fontId="15" numFmtId="3" xfId="0" applyAlignment="1" applyFont="1" applyNumberFormat="1">
      <alignment horizontal="left" vertical="top" wrapText="1"/>
    </xf>
    <xf borderId="0" fillId="0" fontId="1" numFmtId="164" xfId="0" applyAlignment="1" applyFont="1" applyNumberFormat="1">
      <alignment vertical="top" wrapText="1"/>
    </xf>
    <xf borderId="0" fillId="0" fontId="7" numFmtId="164" xfId="0" applyAlignment="1" applyFont="1" applyNumberFormat="1">
      <alignment vertical="top" wrapText="1"/>
    </xf>
    <xf borderId="0" fillId="0" fontId="7" numFmtId="164" xfId="0" applyAlignment="1" applyFont="1" applyNumberFormat="1">
      <alignment vertical="top" wrapText="1"/>
    </xf>
    <xf borderId="0" fillId="0" fontId="7" numFmtId="10" xfId="0" applyAlignment="1" applyFont="1" applyNumberFormat="1">
      <alignment horizontal="left" vertical="top" wrapText="1"/>
    </xf>
    <xf borderId="0" fillId="4" fontId="15" numFmtId="0" xfId="0" applyAlignment="1" applyFont="1">
      <alignment horizontal="left" vertical="top" wrapText="1"/>
    </xf>
    <xf borderId="0" fillId="0" fontId="3" numFmtId="164" xfId="0" applyAlignment="1" applyFont="1" applyNumberFormat="1">
      <alignment horizontal="left" vertical="top" wrapText="1"/>
    </xf>
    <xf borderId="0" fillId="0" fontId="15" numFmtId="164" xfId="0" applyAlignment="1" applyFont="1" applyNumberFormat="1">
      <alignment horizontal="left" vertical="top" wrapText="1"/>
    </xf>
    <xf borderId="0" fillId="2" fontId="13" numFmtId="4" xfId="0" applyAlignment="1" applyFont="1" applyNumberFormat="1">
      <alignment horizontal="left" vertical="top" wrapText="1"/>
    </xf>
    <xf borderId="0" fillId="2" fontId="3" numFmtId="0" xfId="0" applyAlignment="1" applyFont="1">
      <alignment horizontal="left" vertical="top" wrapText="1"/>
    </xf>
    <xf borderId="0" fillId="0" fontId="7" numFmtId="9" xfId="0" applyAlignment="1" applyFont="1" applyNumberFormat="1">
      <alignment horizontal="left" vertical="top" wrapText="1"/>
    </xf>
    <xf borderId="0" fillId="0" fontId="7" numFmtId="10" xfId="0" applyAlignment="1" applyFont="1" applyNumberFormat="1">
      <alignment vertical="top" wrapText="1"/>
    </xf>
    <xf borderId="0" fillId="0" fontId="15" numFmtId="4" xfId="0" applyAlignment="1" applyFont="1" applyNumberFormat="1">
      <alignment horizontal="left" vertical="top" wrapText="1"/>
    </xf>
    <xf borderId="0" fillId="0" fontId="7" numFmtId="0" xfId="0" applyAlignment="1" applyFont="1">
      <alignment horizontal="left" vertical="top" wrapText="1"/>
    </xf>
    <xf borderId="0" fillId="0" fontId="15" numFmtId="4" xfId="0" applyAlignment="1" applyFont="1" applyNumberFormat="1">
      <alignment horizontal="left" vertical="top" wrapText="1"/>
    </xf>
    <xf borderId="0" fillId="2" fontId="4" numFmtId="0" xfId="0" applyAlignment="1" applyFont="1">
      <alignment wrapText="1"/>
    </xf>
    <xf borderId="0" fillId="0" fontId="15" numFmtId="10" xfId="0" applyAlignment="1" applyFont="1" applyNumberFormat="1">
      <alignment horizontal="left" vertical="top" wrapText="1"/>
    </xf>
    <xf borderId="0" fillId="0" fontId="14" numFmtId="164" xfId="0" applyAlignment="1" applyFont="1" applyNumberFormat="1">
      <alignment horizontal="left" vertical="top" wrapText="1"/>
    </xf>
    <xf borderId="0" fillId="0" fontId="7" numFmtId="9" xfId="0" applyAlignment="1" applyFont="1" applyNumberFormat="1">
      <alignment horizontal="left" wrapText="1"/>
    </xf>
    <xf borderId="0" fillId="2" fontId="15" numFmtId="0" xfId="0" applyAlignment="1" applyFont="1">
      <alignment horizontal="left" vertical="top" wrapText="1"/>
    </xf>
    <xf borderId="0" fillId="2" fontId="15" numFmtId="3" xfId="0" applyAlignment="1" applyFont="1" applyNumberFormat="1">
      <alignment horizontal="left" vertical="top" wrapText="1"/>
    </xf>
    <xf borderId="0" fillId="2" fontId="13" numFmtId="0" xfId="0" applyAlignment="1" applyFont="1">
      <alignment horizontal="left" vertical="top" wrapText="1"/>
    </xf>
    <xf borderId="0" fillId="2" fontId="13" numFmtId="0" xfId="0" applyAlignment="1" applyFont="1">
      <alignment horizontal="left" vertical="top" wrapText="1"/>
    </xf>
    <xf borderId="0" fillId="2" fontId="20" numFmtId="0" xfId="0" applyAlignment="1" applyFont="1">
      <alignment horizontal="left" vertical="top"/>
    </xf>
    <xf borderId="0" fillId="2" fontId="15" numFmtId="0" xfId="0" applyAlignment="1" applyFont="1">
      <alignment horizontal="left" vertical="top" wrapText="1"/>
    </xf>
    <xf borderId="0" fillId="2" fontId="14" numFmtId="0" xfId="0" applyAlignment="1" applyFont="1">
      <alignment horizontal="left" vertical="top" wrapText="1"/>
    </xf>
    <xf borderId="0" fillId="0" fontId="13" numFmtId="0" xfId="0" applyAlignment="1" applyFont="1">
      <alignment horizontal="left" vertical="top"/>
    </xf>
    <xf borderId="0" fillId="0" fontId="16" numFmtId="9" xfId="0" applyAlignment="1" applyFont="1" applyNumberFormat="1">
      <alignment horizontal="left" vertical="top" wrapText="1"/>
    </xf>
    <xf borderId="0" fillId="0" fontId="1" numFmtId="9" xfId="0" applyAlignment="1" applyFont="1" applyNumberFormat="1">
      <alignment horizontal="left" vertical="top" wrapText="1"/>
    </xf>
  </cellXfs>
  <cellStyles count="1">
    <cellStyle xfId="0" name="Normal" builtinId="0"/>
  </cellStyles>
  <dxfs count="1">
    <dxf>
      <font>
        <color rgb="FFFFFFFF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nformationisbeautiful.net/2014/knowledge-is-beautiful/" TargetMode="External"/><Relationship Id="rId2" Type="http://schemas.openxmlformats.org/officeDocument/2006/relationships/hyperlink" Target="http://www.informationisbeautiful.net" TargetMode="External"/><Relationship Id="rId3" Type="http://schemas.openxmlformats.org/officeDocument/2006/relationships/hyperlink" Target="http://www.informationisbeautiful.net/data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nutritiondata.self.com/facts/fats-and-oils/7577/2" TargetMode="External"/><Relationship Id="rId42" Type="http://schemas.openxmlformats.org/officeDocument/2006/relationships/hyperlink" Target="http://books.google.co.uk/books?id=Uu4nzKx74noC&amp;pg=PA158&amp;lpg=PA158&amp;dq=cashew+nut+oil+composition&amp;source=bl&amp;ots=H7e8SPFDN6&amp;sig=3Y3u1kMBhvsROdoyZIH3Uah7pFI&amp;hl=en&amp;sa=X&amp;ei=DzbsUN_yF86S0QXs_oHACA&amp;redir_esc=y" TargetMode="External"/><Relationship Id="rId41" Type="http://schemas.openxmlformats.org/officeDocument/2006/relationships/hyperlink" Target="http://www.smartkitchen.com/resources/cashew-oil" TargetMode="External"/><Relationship Id="rId44" Type="http://schemas.openxmlformats.org/officeDocument/2006/relationships/hyperlink" Target="http://nutritiondata.self.com/facts/fats-and-oils/508/2" TargetMode="External"/><Relationship Id="rId43" Type="http://schemas.openxmlformats.org/officeDocument/2006/relationships/hyperlink" Target="http://www.culinate.com/articles/features/vegetable_oils" TargetMode="External"/><Relationship Id="rId46" Type="http://schemas.openxmlformats.org/officeDocument/2006/relationships/hyperlink" Target="http://www.culinate.com/articles/features/vegetable_oils" TargetMode="External"/><Relationship Id="rId45" Type="http://schemas.openxmlformats.org/officeDocument/2006/relationships/hyperlink" Target="http://www.organicdirect.com/spectrum-naturals-organic-unrefined-coconut-oil-1214-oz-p-30323.html" TargetMode="External"/><Relationship Id="rId107" Type="http://schemas.openxmlformats.org/officeDocument/2006/relationships/hyperlink" Target="http://www.culinate.com/articles/features/vegetable_oils" TargetMode="External"/><Relationship Id="rId106" Type="http://schemas.openxmlformats.org/officeDocument/2006/relationships/hyperlink" Target="http://en.wikipedia.org/wiki/Sesame_oil" TargetMode="External"/><Relationship Id="rId105" Type="http://schemas.openxmlformats.org/officeDocument/2006/relationships/hyperlink" Target="http://www.wholefoodsmarket.com/recipes/food-guides/cooking-oils" TargetMode="External"/><Relationship Id="rId104" Type="http://schemas.openxmlformats.org/officeDocument/2006/relationships/hyperlink" Target="http://nutritiondata.self.com/facts/fats-and-oils/574/2" TargetMode="External"/><Relationship Id="rId109" Type="http://schemas.openxmlformats.org/officeDocument/2006/relationships/hyperlink" Target="http://nutritiondata.self.com/facts/fats-and-oils/511/2" TargetMode="External"/><Relationship Id="rId108" Type="http://schemas.openxmlformats.org/officeDocument/2006/relationships/hyperlink" Target="http://www.upayanaturals.com/Sesame_Oil_500_ml_Unrefined_Raw_Certified_Org_p/mos-010.htm" TargetMode="External"/><Relationship Id="rId48" Type="http://schemas.openxmlformats.org/officeDocument/2006/relationships/hyperlink" Target="http://nutritiondata.self.com/facts/fats-and-oils/508/2" TargetMode="External"/><Relationship Id="rId47" Type="http://schemas.openxmlformats.org/officeDocument/2006/relationships/hyperlink" Target="http://www.alibaba.com/product-gs/457480667/coconut_oil_not_liquid_food_grade_.html" TargetMode="External"/><Relationship Id="rId49" Type="http://schemas.openxmlformats.org/officeDocument/2006/relationships/hyperlink" Target="http://www.amazon.co.uk/100ml-Coconut-Refined-Oil-solid/dp/B004RG742A" TargetMode="External"/><Relationship Id="rId103" Type="http://schemas.openxmlformats.org/officeDocument/2006/relationships/hyperlink" Target="http://www.pccnaturalmarkets.com/guides/tips_cooking_oils.html" TargetMode="External"/><Relationship Id="rId102" Type="http://schemas.openxmlformats.org/officeDocument/2006/relationships/hyperlink" Target="http://www.diabetesincontrol.com/component/content/article/64-feature-writer-article/2385&amp;Itemid=8" TargetMode="External"/><Relationship Id="rId101" Type="http://schemas.openxmlformats.org/officeDocument/2006/relationships/hyperlink" Target="http://www.genevieveknights.com/blog-cooking_oils.htm" TargetMode="External"/><Relationship Id="rId100" Type="http://schemas.openxmlformats.org/officeDocument/2006/relationships/hyperlink" Target="http://www.houseofnutrition.com/pumpkin.html" TargetMode="External"/><Relationship Id="rId31" Type="http://schemas.openxmlformats.org/officeDocument/2006/relationships/hyperlink" Target="http://stm.christogenea.org/index.php/bulletin-board/80-healthy-oils-fats-comparison-chart" TargetMode="External"/><Relationship Id="rId30" Type="http://schemas.openxmlformats.org/officeDocument/2006/relationships/hyperlink" Target="http://www.scielo.br/scielo.php?script=sci_arttext&amp;pid=S0103-50532008000700021" TargetMode="External"/><Relationship Id="rId33" Type="http://schemas.openxmlformats.org/officeDocument/2006/relationships/hyperlink" Target="http://nutritiondata.self.com/facts/fats-and-oils/7184/2" TargetMode="External"/><Relationship Id="rId32" Type="http://schemas.openxmlformats.org/officeDocument/2006/relationships/hyperlink" Target="http://culinaryarts.about.com/od/eggsdairy/p/butter.htm" TargetMode="External"/><Relationship Id="rId35" Type="http://schemas.openxmlformats.org/officeDocument/2006/relationships/hyperlink" Target="http://www.clovegarden.com/ingred/oilchart.html" TargetMode="External"/><Relationship Id="rId34" Type="http://schemas.openxmlformats.org/officeDocument/2006/relationships/hyperlink" Target="http://en.wikipedia.org/wiki/Ghee" TargetMode="External"/><Relationship Id="rId37" Type="http://schemas.openxmlformats.org/officeDocument/2006/relationships/hyperlink" Target="https://docs.google.com/viewer?a=v&amp;q=cache:wkySpeOCWUsJ:www.murple.net/recipes/ghee.pdf+&amp;hl=en&amp;pid=bl&amp;srcid=ADGEESjd9slmsKkL10RMK_PINJcjRXBgFl8vY5pE5-QIdikGr1DkmGjP0RRp2E5UtnrILJkJlSA4rJdynGoPb9dW2GExPuoL4-39a6q-imuZ6bu6yrfZSKbXl8ORXLWPGplma2NSgWSz&amp;sig=AHIEtbR1uDooryE0dJilklM8sGOMjm-XWg" TargetMode="External"/><Relationship Id="rId36" Type="http://schemas.openxmlformats.org/officeDocument/2006/relationships/hyperlink" Target="http://herbalhills.in/Article-Cow-Ghee.html" TargetMode="External"/><Relationship Id="rId39" Type="http://schemas.openxmlformats.org/officeDocument/2006/relationships/hyperlink" Target="http://www.culinate.com/articles/features/vegetable_oils" TargetMode="External"/><Relationship Id="rId38" Type="http://schemas.openxmlformats.org/officeDocument/2006/relationships/hyperlink" Target="http://www.google.com/url?sa=t&amp;rct=j&amp;q=&amp;esrc=s&amp;source=web&amp;cd=14&amp;cad=rja&amp;ved=0CEUQFjADOAo&amp;url=http%3A%2F%2Fwww.americanpalmoil.com%2Fpublications%2Fvegetable%2520ghee.pdf&amp;ei=F7b2UI3FKfKa1AXUn4CICg&amp;usg=AFQjCNH22AGvlrwaBcDlds7jfsPuyUsNuA&amp;sig2=ngdaosedN-NJ-nc7jlpl8A&amp;bvm=bv.41018144,d.d2k" TargetMode="External"/><Relationship Id="rId20" Type="http://schemas.openxmlformats.org/officeDocument/2006/relationships/hyperlink" Target="http://www.lakewinds.com/store/cooking-oil-temperatures-and-proper-usage-w1147c10528.aspx" TargetMode="External"/><Relationship Id="rId22" Type="http://schemas.openxmlformats.org/officeDocument/2006/relationships/hyperlink" Target="http://www.alibaba.com/product-tp/127432926/Natural_100_PURE_APRICOT_KERNEL_OIL.html" TargetMode="External"/><Relationship Id="rId21" Type="http://schemas.openxmlformats.org/officeDocument/2006/relationships/hyperlink" Target="http://nutritiondata.self.com/facts/fats-and-oils/591/2" TargetMode="External"/><Relationship Id="rId24" Type="http://schemas.openxmlformats.org/officeDocument/2006/relationships/hyperlink" Target="https://docs.google.com/viewer?a=v&amp;q=cache:HJT2h39PW14J:www.novodboard.com/wapricot-english.pdf+&amp;hl=en&amp;pid=bl&amp;srcid=ADGEESg9HDnMgKRHF_PFY-UapN0Wu5B1cPq8lFnTmOMpaRIK7i0F4a45IhW8lrY3tuSdT-Xd48G5HH01b1YMxzU9-N-aoR_wjiYlxg7G1fp4IZ_sW0coM8VFU8Pmdq5e8Hon2WT_O7L_&amp;sig=AHIEtbQ7xNDLskhvCUguuB0A6gkK-n_JwA" TargetMode="External"/><Relationship Id="rId23" Type="http://schemas.openxmlformats.org/officeDocument/2006/relationships/hyperlink" Target="http://www.violey.com/en/naturata-apricot-kernel-oil-natively_p_13321.html?crn=gbp" TargetMode="External"/><Relationship Id="rId129" Type="http://schemas.openxmlformats.org/officeDocument/2006/relationships/hyperlink" Target="http://en.wikipedia.org/wiki/Omega-3_fatty_acid" TargetMode="External"/><Relationship Id="rId128" Type="http://schemas.openxmlformats.org/officeDocument/2006/relationships/hyperlink" Target="http://www.fao.org/docrep/006/y4011e/y4011e04.htm" TargetMode="External"/><Relationship Id="rId127" Type="http://schemas.openxmlformats.org/officeDocument/2006/relationships/hyperlink" Target="https://docs.google.com/viewer?a=v&amp;q=cache:d8ZvxhqYjmIJ:uqu.edu.sa/files2/tiny_mce/plugins/filemanager/files/4281709/84607_37.pdf+&amp;hl=en&amp;pid=bl&amp;srcid=ADGEESgAJZ-40kH7itIgDpw3LUUmMY9Xcwpbm14TBh3TMDNH-_Sd6WKyxuusC0gYQ3jfHVZEczU_TDXlokSaTu_OZQI2vnTrHI_jtMVq3LA1YHMU0qcMvnwgcL9EbM9v0mpW3cOMHH1x&amp;sig=AHIEtbT0fW-jE_ptXU-K9Ixhx7F_1CTh-Q" TargetMode="External"/><Relationship Id="rId126" Type="http://schemas.openxmlformats.org/officeDocument/2006/relationships/hyperlink" Target="http://en.wikipedia.org/wiki/Wheat_germ_oil" TargetMode="External"/><Relationship Id="rId26" Type="http://schemas.openxmlformats.org/officeDocument/2006/relationships/hyperlink" Target="http://www.argansense.com/chemistry-of-argan-oil/" TargetMode="External"/><Relationship Id="rId121" Type="http://schemas.openxmlformats.org/officeDocument/2006/relationships/hyperlink" Target="http://www.culinate.com/articles/features/vegetable_oils" TargetMode="External"/><Relationship Id="rId25" Type="http://schemas.openxmlformats.org/officeDocument/2006/relationships/hyperlink" Target="http://notwithoutsalt.com/2011/11/14/argan-oil/" TargetMode="External"/><Relationship Id="rId120" Type="http://schemas.openxmlformats.org/officeDocument/2006/relationships/hyperlink" Target="http://www.vitaminsuk.com/index.php?main_page=product_info&amp;products_id=30297" TargetMode="External"/><Relationship Id="rId28" Type="http://schemas.openxmlformats.org/officeDocument/2006/relationships/hyperlink" Target="http://nutritiondata.self.com/facts/fats-and-oils/620/2" TargetMode="External"/><Relationship Id="rId27" Type="http://schemas.openxmlformats.org/officeDocument/2006/relationships/hyperlink" Target="http://www.genevieveknights.com/blog-cooking_oils.htm" TargetMode="External"/><Relationship Id="rId125" Type="http://schemas.openxmlformats.org/officeDocument/2006/relationships/hyperlink" Target="http://nutritiondata.self.com/facts/fats-and-oils/505/2" TargetMode="External"/><Relationship Id="rId29" Type="http://schemas.openxmlformats.org/officeDocument/2006/relationships/hyperlink" Target="http://www.bbc.co.uk/food/brazil_nut" TargetMode="External"/><Relationship Id="rId124" Type="http://schemas.openxmlformats.org/officeDocument/2006/relationships/hyperlink" Target="http://www.alibaba.com/product-gs/590553339/wheat_germ_oil_Food_grade.html" TargetMode="External"/><Relationship Id="rId123" Type="http://schemas.openxmlformats.org/officeDocument/2006/relationships/hyperlink" Target="http://en.wikipedia.org/wiki/Wheat_germ_oil" TargetMode="External"/><Relationship Id="rId122" Type="http://schemas.openxmlformats.org/officeDocument/2006/relationships/hyperlink" Target="http://nutritiondata.self.com/facts/fats-and-oils/589/2" TargetMode="External"/><Relationship Id="rId95" Type="http://schemas.openxmlformats.org/officeDocument/2006/relationships/hyperlink" Target="http://nutritiondata.self.com/facts/fats-and-oils/506/2" TargetMode="External"/><Relationship Id="rId94" Type="http://schemas.openxmlformats.org/officeDocument/2006/relationships/hyperlink" Target="http://www.diabetesincontrol.com/component/content/article/64-feature-writer-article/2385&amp;Itemid=8" TargetMode="External"/><Relationship Id="rId97" Type="http://schemas.openxmlformats.org/officeDocument/2006/relationships/hyperlink" Target="http://curezone.com/foods/fatspercent.asp" TargetMode="External"/><Relationship Id="rId96" Type="http://schemas.openxmlformats.org/officeDocument/2006/relationships/hyperlink" Target="http://en.wikipedia.org/wiki/Pecan_oil" TargetMode="External"/><Relationship Id="rId11" Type="http://schemas.openxmlformats.org/officeDocument/2006/relationships/hyperlink" Target="http://compare.ebay.com/like/190480219495?var=lv&amp;ltyp=AllFixedPriceItemTypes&amp;var=sbar&amp;_lwgsi=y&amp;cbt=y" TargetMode="External"/><Relationship Id="rId99" Type="http://schemas.openxmlformats.org/officeDocument/2006/relationships/hyperlink" Target="http://en.wikipedia.org/wiki/Pumpkin_seed_oil" TargetMode="External"/><Relationship Id="rId10" Type="http://schemas.openxmlformats.org/officeDocument/2006/relationships/hyperlink" Target="http://www.alibaba.com/product-tp/114770255/Tallow.html" TargetMode="External"/><Relationship Id="rId98" Type="http://schemas.openxmlformats.org/officeDocument/2006/relationships/hyperlink" Target="http://www.alibaba.com/product-gs/721759489/Pecan_Oil.html" TargetMode="External"/><Relationship Id="rId13" Type="http://schemas.openxmlformats.org/officeDocument/2006/relationships/hyperlink" Target="http://www.alibaba.com/trade/search?fsb=y&amp;IndexArea=product_en&amp;CatId=&amp;SearchText=flaxseed+oil+cooking" TargetMode="External"/><Relationship Id="rId12" Type="http://schemas.openxmlformats.org/officeDocument/2006/relationships/hyperlink" Target="http://en.wikipedia.org/wiki/Flaxseed_oil" TargetMode="External"/><Relationship Id="rId91" Type="http://schemas.openxmlformats.org/officeDocument/2006/relationships/hyperlink" Target="http://curezone.com/foods/fatspercent.asp" TargetMode="External"/><Relationship Id="rId90" Type="http://schemas.openxmlformats.org/officeDocument/2006/relationships/hyperlink" Target="http://www.punchng.com/spice/lifestyle-diets/palmoil-healthy-oil-healthy-life/" TargetMode="External"/><Relationship Id="rId93" Type="http://schemas.openxmlformats.org/officeDocument/2006/relationships/hyperlink" Target="http://www.culinate.com/articles/features/vegetable_oils" TargetMode="External"/><Relationship Id="rId92" Type="http://schemas.openxmlformats.org/officeDocument/2006/relationships/hyperlink" Target="http://nutritiondata.self.com/facts/fats-and-oils/510/2" TargetMode="External"/><Relationship Id="rId118" Type="http://schemas.openxmlformats.org/officeDocument/2006/relationships/hyperlink" Target="http://www.pccnaturalmarkets.com/guides/tips_cooking_oils.html" TargetMode="External"/><Relationship Id="rId117" Type="http://schemas.openxmlformats.org/officeDocument/2006/relationships/hyperlink" Target="http://nutritiondata.self.com/facts/fats-and-oils/601/2" TargetMode="External"/><Relationship Id="rId116" Type="http://schemas.openxmlformats.org/officeDocument/2006/relationships/hyperlink" Target="http://www.pccnaturalmarkets.com/guides/tips_cooking_oils.html" TargetMode="External"/><Relationship Id="rId115" Type="http://schemas.openxmlformats.org/officeDocument/2006/relationships/hyperlink" Target="http://nutritiondata.self.com/facts/beef-products/3478/2" TargetMode="External"/><Relationship Id="rId119" Type="http://schemas.openxmlformats.org/officeDocument/2006/relationships/hyperlink" Target="http://nutritiondata.self.com/facts/fats-and-oils/623/2" TargetMode="External"/><Relationship Id="rId15" Type="http://schemas.openxmlformats.org/officeDocument/2006/relationships/hyperlink" Target="http://nutritiondata.self.com/facts/fats-and-oils/7554/2" TargetMode="External"/><Relationship Id="rId110" Type="http://schemas.openxmlformats.org/officeDocument/2006/relationships/hyperlink" Target="http://www.culinate.com/articles/features/vegetable_oils" TargetMode="External"/><Relationship Id="rId14" Type="http://schemas.openxmlformats.org/officeDocument/2006/relationships/hyperlink" Target="http://www.goodnessdirect.co.uk/cgi-local/frameset/detail/324523_Biona_Flaxseed_Oil_250ml.html" TargetMode="External"/><Relationship Id="rId17" Type="http://schemas.openxmlformats.org/officeDocument/2006/relationships/hyperlink" Target="http://www.grainscanada.gc.ca/flax-lin/trend-tendance/qfc-qlc-eng.htm" TargetMode="External"/><Relationship Id="rId16" Type="http://schemas.openxmlformats.org/officeDocument/2006/relationships/hyperlink" Target="http://www.google.com/url?sa=t&amp;rct=j&amp;q=&amp;esrc=s&amp;source=web&amp;cd=2&amp;cad=rja&amp;ved=0CDkQFjAB&amp;url=http%3A%2F%2Fextension.oregonstate.edu%2Fcatalog%2Fpdf%2Fem%2Fem8952-e.pdf&amp;ei=FU_5UMn5B62Y0QWq-YCoBw&amp;usg=AFQjCNGJX54kFPNaYacXlLQ2NGIYA2EJOQ&amp;sig2=7psiHyXiytD_bIphQXpGXg&amp;bvm=bv.41248874,d.ZG4" TargetMode="External"/><Relationship Id="rId19" Type="http://schemas.openxmlformats.org/officeDocument/2006/relationships/hyperlink" Target="https://docs.google.com/viewer?a=v&amp;q=cache:zV42kCj1z5cJ:www.osel.co.nz/content/Product_Flyers/Apricot.pdf+&amp;hl=en&amp;pid=bl&amp;srcid=ADGEESjdNlgo_3u2Hao9jEQWVLOlACRbk1EGCacJtAaMXZJ8widXLFQOCwpWHXBLz0fyGhOA6nfzRvXSISMc8qP9b99x1E8niIDy0NkMncNT5Nh7KGtMBUvOwNKXP_mzpmKBxBMmeJ6X&amp;sig=AHIEtbQ96amJwDr9tWwshEgSzozSPyEq8Q" TargetMode="External"/><Relationship Id="rId114" Type="http://schemas.openxmlformats.org/officeDocument/2006/relationships/hyperlink" Target="http://www.deebee.co.uk/product.php?ean=5012991002036&amp;title=atora-suet" TargetMode="External"/><Relationship Id="rId18" Type="http://schemas.openxmlformats.org/officeDocument/2006/relationships/hyperlink" Target="http://www.culinate.com/articles/features/vegetable_oils" TargetMode="External"/><Relationship Id="rId113" Type="http://schemas.openxmlformats.org/officeDocument/2006/relationships/hyperlink" Target="http://en.wikipedia.org/wiki/Tallow" TargetMode="External"/><Relationship Id="rId112" Type="http://schemas.openxmlformats.org/officeDocument/2006/relationships/hyperlink" Target="http://www.bbc.co.uk/food/suet" TargetMode="External"/><Relationship Id="rId111" Type="http://schemas.openxmlformats.org/officeDocument/2006/relationships/hyperlink" Target="http://nutritiondata.self.com/facts/fats-and-oils/503/2" TargetMode="External"/><Relationship Id="rId84" Type="http://schemas.openxmlformats.org/officeDocument/2006/relationships/hyperlink" Target="http://www.genevieveknights.com/blog-cooking_oils.htm" TargetMode="External"/><Relationship Id="rId83" Type="http://schemas.openxmlformats.org/officeDocument/2006/relationships/hyperlink" Target="http://www.ebay.com/itm/180931669077?hlp=false&amp;var=" TargetMode="External"/><Relationship Id="rId86" Type="http://schemas.openxmlformats.org/officeDocument/2006/relationships/hyperlink" Target="https://docs.google.com/viewer?a=v&amp;q=cache:mu13i9DCh3UJ:www.dpi.nsw.gov.au/__data/assets/pdf_file/0003/87168/pf227-Chemistry-and-quality-of-olive-oil.pdf+&amp;hl=en&amp;pid=bl&amp;srcid=ADGEEShZc4g2ys-iGA5Lpkzpn3HTUlCmTT0cKq8ZUhmLqbY4ezJs1fl41rFyLQyitRUMU-BjG-kc4oG20w2pEbpf1U00aPsKerqyNGXVtIZJtvHr7uiypFMd-yDHI2LRRstKvGcTyg7G&amp;sig=AHIEtbTkJycCSZyd0ssfNhwgxheoCgiU_w" TargetMode="External"/><Relationship Id="rId85" Type="http://schemas.openxmlformats.org/officeDocument/2006/relationships/hyperlink" Target="http://www.biona.co.uk/product-23-4.html" TargetMode="External"/><Relationship Id="rId88" Type="http://schemas.openxmlformats.org/officeDocument/2006/relationships/hyperlink" Target="http://www.alibaba.com/product-tp/137579590/Virgin_Olive_Oil.html" TargetMode="External"/><Relationship Id="rId87" Type="http://schemas.openxmlformats.org/officeDocument/2006/relationships/hyperlink" Target="http://www.genevieveknights.com/blog-cooking_oils.htm" TargetMode="External"/><Relationship Id="rId89" Type="http://schemas.openxmlformats.org/officeDocument/2006/relationships/hyperlink" Target="http://www.oliveoilsource.com/definition/refined-olive-oil" TargetMode="External"/><Relationship Id="rId80" Type="http://schemas.openxmlformats.org/officeDocument/2006/relationships/hyperlink" Target="http://nutritiondata.self.com/facts/fats-and-oils/622/2" TargetMode="External"/><Relationship Id="rId82" Type="http://schemas.openxmlformats.org/officeDocument/2006/relationships/hyperlink" Target="http://www.alibaba.com/product-tp/118861086/OLIVE_OIL.html" TargetMode="External"/><Relationship Id="rId81" Type="http://schemas.openxmlformats.org/officeDocument/2006/relationships/hyperlink" Target="http://www.genevieveknights.com/blog-cooking_oils.htm" TargetMode="External"/><Relationship Id="rId1" Type="http://schemas.openxmlformats.org/officeDocument/2006/relationships/hyperlink" Target="http://whatscookingamerica.net/Information/CookingOilTypes.htm" TargetMode="External"/><Relationship Id="rId2" Type="http://schemas.openxmlformats.org/officeDocument/2006/relationships/hyperlink" Target="http://www.clovegarden.com/ingred/oilchart.html" TargetMode="External"/><Relationship Id="rId3" Type="http://schemas.openxmlformats.org/officeDocument/2006/relationships/hyperlink" Target="http://www.jonbarron.org/article/healthiest-cooking-oil-chart-smoke-points" TargetMode="External"/><Relationship Id="rId4" Type="http://schemas.openxmlformats.org/officeDocument/2006/relationships/hyperlink" Target="http://www.lakewinds.com/store/cooking-oil-temperatures-and-proper-usage-w1147c10528.aspx" TargetMode="External"/><Relationship Id="rId9" Type="http://schemas.openxmlformats.org/officeDocument/2006/relationships/hyperlink" Target="http://nutritiondata.self.com/facts/fats-and-oils/482/2" TargetMode="External"/><Relationship Id="rId5" Type="http://schemas.openxmlformats.org/officeDocument/2006/relationships/hyperlink" Target="http://www.culinate.com/articles/features/vegetable_oils" TargetMode="External"/><Relationship Id="rId6" Type="http://schemas.openxmlformats.org/officeDocument/2006/relationships/hyperlink" Target="http://www.diabetesincontrol.com/component/content/article/64-feature-writer-article/2385&amp;Itemid=8" TargetMode="External"/><Relationship Id="rId7" Type="http://schemas.openxmlformats.org/officeDocument/2006/relationships/hyperlink" Target="http://nutritiondata.self.com/facts/fats-and-oils/590/2" TargetMode="External"/><Relationship Id="rId8" Type="http://schemas.openxmlformats.org/officeDocument/2006/relationships/hyperlink" Target="http://www.cheeseslave.com/beef-tallow-french-fries/" TargetMode="External"/><Relationship Id="rId73" Type="http://schemas.openxmlformats.org/officeDocument/2006/relationships/hyperlink" Target="http://www.netrition.com/nuts.html" TargetMode="External"/><Relationship Id="rId72" Type="http://schemas.openxmlformats.org/officeDocument/2006/relationships/hyperlink" Target="http://www.speciesnutrition.com/storemenu/macnutoil.html" TargetMode="External"/><Relationship Id="rId75" Type="http://schemas.openxmlformats.org/officeDocument/2006/relationships/hyperlink" Target="http://nutritiondata.self.com/facts/fats-and-oils/517/2" TargetMode="External"/><Relationship Id="rId74" Type="http://schemas.openxmlformats.org/officeDocument/2006/relationships/hyperlink" Target="http://www.google.com/url?sa=t&amp;rct=j&amp;q=&amp;esrc=s&amp;source=web&amp;cd=3&amp;ved=0CD4QFjAC&amp;url=http%3A%2F%2Fwww.agrimac.com.au%2Ffiles%2Fmacadamias%2520-%2520a%2520summary%2520of%2520the%2520nutrition%2520and%2520health%2520benefits.pdf&amp;ei=qYf2UPXFOIGQ0AXp8oAY&amp;usg=AFQjCNF7ZC5TCYKLaksU_WzvsQnTwCnNIA&amp;sig2=1rBrSNGvUH4gRNXMpF4OBw&amp;bvm=bv.41018144,d.d2k&amp;cad=rjt" TargetMode="External"/><Relationship Id="rId77" Type="http://schemas.openxmlformats.org/officeDocument/2006/relationships/hyperlink" Target="http://ndb.nal.usda.gov/ndb/foods/show/749" TargetMode="External"/><Relationship Id="rId76" Type="http://schemas.openxmlformats.org/officeDocument/2006/relationships/hyperlink" Target="http://nutritiondata.self.com/facts/fats-and-oils/10038/2" TargetMode="External"/><Relationship Id="rId79" Type="http://schemas.openxmlformats.org/officeDocument/2006/relationships/hyperlink" Target="http://en.wikipedia.org/wiki/Mustard_oil" TargetMode="External"/><Relationship Id="rId78" Type="http://schemas.openxmlformats.org/officeDocument/2006/relationships/hyperlink" Target="http://en.wikipedia.org/wiki/Mustard_oil" TargetMode="External"/><Relationship Id="rId71" Type="http://schemas.openxmlformats.org/officeDocument/2006/relationships/hyperlink" Target="http://www.culinate.com/articles/features/vegetable_oils" TargetMode="External"/><Relationship Id="rId70" Type="http://schemas.openxmlformats.org/officeDocument/2006/relationships/hyperlink" Target="http://nutritiondata.self.com/facts/fats-and-oils/483/2" TargetMode="External"/><Relationship Id="rId130" Type="http://schemas.openxmlformats.org/officeDocument/2006/relationships/drawing" Target="../drawings/drawing2.xml"/><Relationship Id="rId62" Type="http://schemas.openxmlformats.org/officeDocument/2006/relationships/hyperlink" Target="http://nutritiondata.self.com/facts/fats-and-oils/579/2" TargetMode="External"/><Relationship Id="rId61" Type="http://schemas.openxmlformats.org/officeDocument/2006/relationships/hyperlink" Target="http://www.culinate.com/articles/features/vegetable_oils" TargetMode="External"/><Relationship Id="rId64" Type="http://schemas.openxmlformats.org/officeDocument/2006/relationships/hyperlink" Target="http://www.culinate.com/articles/features/vegetable_oils" TargetMode="External"/><Relationship Id="rId63" Type="http://schemas.openxmlformats.org/officeDocument/2006/relationships/hyperlink" Target="http://apresvin.com/products" TargetMode="External"/><Relationship Id="rId66" Type="http://schemas.openxmlformats.org/officeDocument/2006/relationships/hyperlink" Target="http://en.wikipedia.org/wiki/Hemp_oil" TargetMode="External"/><Relationship Id="rId65" Type="http://schemas.openxmlformats.org/officeDocument/2006/relationships/hyperlink" Target="http://nutritiondata.self.com/facts/fats-and-oils/593/2" TargetMode="External"/><Relationship Id="rId68" Type="http://schemas.openxmlformats.org/officeDocument/2006/relationships/hyperlink" Target="http://www.ihealthtree.com/hempseed-oil-og-24-oz-nutiva.html" TargetMode="External"/><Relationship Id="rId67" Type="http://schemas.openxmlformats.org/officeDocument/2006/relationships/hyperlink" Target="http://en.wikipedia.org/wiki/Hemp_oil" TargetMode="External"/><Relationship Id="rId60" Type="http://schemas.openxmlformats.org/officeDocument/2006/relationships/hyperlink" Target="http://nutritiondata.self.com/facts/fats-and-oils/628/2" TargetMode="External"/><Relationship Id="rId69" Type="http://schemas.openxmlformats.org/officeDocument/2006/relationships/hyperlink" Target="http://en.wikipedia.org/wiki/Lard" TargetMode="External"/><Relationship Id="rId51" Type="http://schemas.openxmlformats.org/officeDocument/2006/relationships/hyperlink" Target="http://netrition.com" TargetMode="External"/><Relationship Id="rId50" Type="http://schemas.openxmlformats.org/officeDocument/2006/relationships/hyperlink" Target="http://www.culinate.com/articles/features/vegetable_oils" TargetMode="External"/><Relationship Id="rId53" Type="http://schemas.openxmlformats.org/officeDocument/2006/relationships/hyperlink" Target="http://en.wikipedia.org/wiki/Cottonseed_oil" TargetMode="External"/><Relationship Id="rId52" Type="http://schemas.openxmlformats.org/officeDocument/2006/relationships/hyperlink" Target="http://www.netrition.com/nuts.html" TargetMode="External"/><Relationship Id="rId55" Type="http://schemas.openxmlformats.org/officeDocument/2006/relationships/hyperlink" Target="http://www.essentialingredient.com.au/ingredients/cooking-with-duck-fat/" TargetMode="External"/><Relationship Id="rId54" Type="http://schemas.openxmlformats.org/officeDocument/2006/relationships/hyperlink" Target="http://nutritiondata.self.com/facts/fats-and-oils/571/2" TargetMode="External"/><Relationship Id="rId57" Type="http://schemas.openxmlformats.org/officeDocument/2006/relationships/hyperlink" Target="http://www.alibaba.com/product-free/134020304/Goose_Duck_fat_.html" TargetMode="External"/><Relationship Id="rId56" Type="http://schemas.openxmlformats.org/officeDocument/2006/relationships/hyperlink" Target="http://www.diabetesincontrol.com/component/content/article/64-feature-writer-article/2385&amp;Itemid=8" TargetMode="External"/><Relationship Id="rId59" Type="http://schemas.openxmlformats.org/officeDocument/2006/relationships/hyperlink" Target="http://wiki.answers.com/Q/What_does_cod_liver_oil_taste_like" TargetMode="External"/><Relationship Id="rId58" Type="http://schemas.openxmlformats.org/officeDocument/2006/relationships/hyperlink" Target="http://nutritiondata.self.com/facts/fats-and-oils/617/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nnals.org/article.aspx?articleid=1846638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nnals.org/article.aspx?articleid=1846638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annals.org/article.aspx?articleid=1846638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cdc.gov/nutrition/everyone/basics/fat/saturatedfat.html" TargetMode="External"/><Relationship Id="rId2" Type="http://schemas.openxmlformats.org/officeDocument/2006/relationships/hyperlink" Target="http://www.cdc.gov/nutrition/everyone/basics/fat/unsaturatedfat.html" TargetMode="External"/><Relationship Id="rId3" Type="http://schemas.openxmlformats.org/officeDocument/2006/relationships/hyperlink" Target="http://nutritiondata.self.com/" TargetMode="External"/><Relationship Id="rId4" Type="http://schemas.openxmlformats.org/officeDocument/2006/relationships/hyperlink" Target="http://nutritiondata.self.com/" TargetMode="External"/><Relationship Id="rId5" Type="http://schemas.openxmlformats.org/officeDocument/2006/relationships/hyperlink" Target="http://nutritiondata.self.com/" TargetMode="External"/><Relationship Id="rId6" Type="http://schemas.openxmlformats.org/officeDocument/2006/relationships/hyperlink" Target="http://www.ncbi.nlm.nih.gov/pubmed/12442909" TargetMode="External"/><Relationship Id="rId7" Type="http://schemas.openxmlformats.org/officeDocument/2006/relationships/hyperlink" Target="http://www.ncbi.nlm.nih.gov/pubmed/16841858" TargetMode="External"/><Relationship Id="rId8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5.14"/>
    <col customWidth="1" min="2" max="20" width="17.29"/>
  </cols>
  <sheetData>
    <row r="1">
      <c r="A1" s="4" t="s">
        <v>1</v>
      </c>
    </row>
    <row r="3">
      <c r="A3" s="4" t="s">
        <v>7</v>
      </c>
    </row>
    <row r="5">
      <c r="A5" s="4" t="s">
        <v>8</v>
      </c>
    </row>
    <row r="7">
      <c r="A7" s="4" t="s">
        <v>9</v>
      </c>
    </row>
    <row r="8">
      <c r="A8" s="21" t="s">
        <v>11</v>
      </c>
    </row>
    <row r="10">
      <c r="A10" s="4" t="s">
        <v>31</v>
      </c>
    </row>
    <row r="11">
      <c r="A11" s="21" t="s">
        <v>33</v>
      </c>
    </row>
    <row r="13">
      <c r="A13" s="4" t="s">
        <v>34</v>
      </c>
    </row>
    <row r="14">
      <c r="A14" s="21" t="s">
        <v>36</v>
      </c>
    </row>
    <row r="16">
      <c r="A16" s="4" t="s">
        <v>38</v>
      </c>
    </row>
    <row r="17">
      <c r="A17" s="4" t="s">
        <v>39</v>
      </c>
    </row>
    <row r="18">
      <c r="A18" s="4" t="s">
        <v>40</v>
      </c>
    </row>
  </sheetData>
  <hyperlinks>
    <hyperlink r:id="rId1" ref="A8"/>
    <hyperlink r:id="rId2" ref="A11"/>
    <hyperlink r:id="rId3" ref="A1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2.75"/>
  <cols>
    <col customWidth="1" min="1" max="1" width="16.29"/>
    <col customWidth="1" min="2" max="2" width="12.29"/>
    <col customWidth="1" min="3" max="3" width="10.0"/>
    <col customWidth="1" min="4" max="4" width="27.86"/>
    <col customWidth="1" min="5" max="5" width="18.43"/>
    <col customWidth="1" min="6" max="6" width="1.14"/>
    <col customWidth="1" min="7" max="8" width="8.43"/>
    <col customWidth="1" min="9" max="9" width="9.43"/>
    <col customWidth="1" min="10" max="10" width="1.29"/>
    <col customWidth="1" min="11" max="16" width="11.14"/>
    <col customWidth="1" min="17" max="17" width="1.43"/>
    <col customWidth="1" min="18" max="24" width="13.0"/>
    <col customWidth="1" min="25" max="25" width="24.14"/>
    <col customWidth="1" min="26" max="26" width="1.71"/>
    <col customWidth="1" min="27" max="27" width="13.71"/>
    <col customWidth="1" min="28" max="28" width="1.29"/>
    <col customWidth="1" min="29" max="29" width="8.43"/>
    <col customWidth="1" min="30" max="30" width="1.71"/>
    <col customWidth="1" min="31" max="31" width="9.71"/>
    <col customWidth="1" min="32" max="32" width="1.71"/>
    <col customWidth="1" min="33" max="34" width="12.71"/>
    <col customWidth="1" min="35" max="38" width="11.86"/>
    <col customWidth="1" min="39" max="39" width="1.14"/>
    <col customWidth="1" min="40" max="40" width="34.57"/>
    <col customWidth="1" min="41" max="41" width="40.43"/>
    <col customWidth="1" min="42" max="48" width="17.29"/>
  </cols>
  <sheetData>
    <row r="1">
      <c r="A1" s="1" t="s">
        <v>0</v>
      </c>
      <c r="B1" s="1" t="s">
        <v>3</v>
      </c>
      <c r="C1" s="3" t="s">
        <v>4</v>
      </c>
      <c r="D1" s="5" t="s">
        <v>6</v>
      </c>
      <c r="E1" s="7" t="s">
        <v>10</v>
      </c>
      <c r="F1" s="9"/>
      <c r="G1" s="11" t="s">
        <v>12</v>
      </c>
      <c r="H1" s="13" t="s">
        <v>13</v>
      </c>
      <c r="I1" s="15" t="s">
        <v>15</v>
      </c>
      <c r="J1" s="17"/>
      <c r="K1" s="19" t="s">
        <v>21</v>
      </c>
      <c r="L1" s="1" t="s">
        <v>23</v>
      </c>
      <c r="M1" s="19" t="s">
        <v>24</v>
      </c>
      <c r="N1" s="13" t="s">
        <v>25</v>
      </c>
      <c r="O1" s="1" t="s">
        <v>26</v>
      </c>
      <c r="P1" s="13" t="s">
        <v>27</v>
      </c>
      <c r="Q1" s="22"/>
      <c r="R1" s="19" t="s">
        <v>42</v>
      </c>
      <c r="S1" s="13" t="s">
        <v>43</v>
      </c>
      <c r="T1" s="13" t="s">
        <v>44</v>
      </c>
      <c r="U1" s="19" t="s">
        <v>45</v>
      </c>
      <c r="V1" s="19" t="s">
        <v>46</v>
      </c>
      <c r="W1" s="1" t="s">
        <v>47</v>
      </c>
      <c r="X1" s="3" t="s">
        <v>48</v>
      </c>
      <c r="Y1" s="3" t="s">
        <v>50</v>
      </c>
      <c r="Z1" s="22"/>
      <c r="AA1" s="1" t="s">
        <v>47</v>
      </c>
      <c r="AB1" s="22"/>
      <c r="AC1" s="1" t="s">
        <v>51</v>
      </c>
      <c r="AD1" s="22"/>
      <c r="AE1" s="1" t="s">
        <v>52</v>
      </c>
      <c r="AF1" s="23"/>
      <c r="AG1" s="24" t="s">
        <v>57</v>
      </c>
      <c r="AH1" s="25" t="s">
        <v>58</v>
      </c>
      <c r="AI1" s="11" t="s">
        <v>59</v>
      </c>
      <c r="AJ1" s="11" t="s">
        <v>60</v>
      </c>
      <c r="AK1" s="5" t="s">
        <v>61</v>
      </c>
      <c r="AL1" s="26" t="s">
        <v>62</v>
      </c>
      <c r="AM1" s="27"/>
      <c r="AN1" s="13" t="s">
        <v>63</v>
      </c>
      <c r="AO1" s="13" t="s">
        <v>64</v>
      </c>
      <c r="AP1" s="28" t="s">
        <v>65</v>
      </c>
      <c r="AQ1" s="29"/>
      <c r="AR1" s="29"/>
      <c r="AS1" s="29"/>
      <c r="AT1" s="30"/>
      <c r="AU1" s="32"/>
      <c r="AV1" s="34" t="s">
        <v>67</v>
      </c>
    </row>
    <row r="2">
      <c r="A2" s="35"/>
      <c r="B2" s="8"/>
      <c r="C2" s="18" t="s">
        <v>69</v>
      </c>
      <c r="D2" s="37" t="s">
        <v>70</v>
      </c>
      <c r="E2" s="38"/>
      <c r="F2" s="39"/>
      <c r="G2" s="40" t="s">
        <v>79</v>
      </c>
      <c r="H2" s="37" t="s">
        <v>84</v>
      </c>
      <c r="I2" s="41" t="s">
        <v>85</v>
      </c>
      <c r="J2" s="42"/>
      <c r="K2" s="43"/>
      <c r="L2" s="44"/>
      <c r="M2" s="46" t="s">
        <v>98</v>
      </c>
      <c r="N2" s="37" t="s">
        <v>100</v>
      </c>
      <c r="O2" s="44"/>
      <c r="P2" s="48"/>
      <c r="Q2" s="23"/>
      <c r="R2" s="37" t="s">
        <v>101</v>
      </c>
      <c r="S2" s="48"/>
      <c r="T2" s="48"/>
      <c r="U2" s="46" t="s">
        <v>102</v>
      </c>
      <c r="V2" s="46" t="s">
        <v>103</v>
      </c>
      <c r="W2" s="50" t="s">
        <v>104</v>
      </c>
      <c r="X2" s="52"/>
      <c r="Y2" s="52"/>
      <c r="Z2" s="23"/>
      <c r="AA2" s="37" t="s">
        <v>110</v>
      </c>
      <c r="AB2" s="23"/>
      <c r="AC2" s="8"/>
      <c r="AD2" s="23"/>
      <c r="AE2" s="53"/>
      <c r="AF2" s="23"/>
      <c r="AG2" s="54"/>
      <c r="AH2" s="55"/>
      <c r="AI2" s="56" t="s">
        <v>124</v>
      </c>
      <c r="AJ2" s="57" t="s">
        <v>132</v>
      </c>
      <c r="AK2" s="6" t="s">
        <v>137</v>
      </c>
      <c r="AL2" s="58" t="s">
        <v>138</v>
      </c>
      <c r="AM2" s="59"/>
      <c r="AN2" s="37" t="s">
        <v>139</v>
      </c>
      <c r="AO2" s="37" t="s">
        <v>140</v>
      </c>
      <c r="AP2" s="60"/>
      <c r="AQ2" s="60"/>
      <c r="AR2" s="60"/>
      <c r="AS2" s="60"/>
      <c r="AT2" s="45"/>
      <c r="AU2" s="8"/>
      <c r="AV2" s="50" t="s">
        <v>141</v>
      </c>
    </row>
    <row r="3">
      <c r="A3" s="8"/>
      <c r="B3" s="8"/>
      <c r="C3" s="8"/>
      <c r="D3" s="48"/>
      <c r="E3" s="38"/>
      <c r="F3" s="39"/>
      <c r="G3" s="61"/>
      <c r="H3" s="48"/>
      <c r="I3" s="62"/>
      <c r="J3" s="42"/>
      <c r="K3" s="63">
        <f>AVERAGE(K4:K45)</f>
        <v>0.2235114286</v>
      </c>
      <c r="L3" s="8"/>
      <c r="M3" s="52"/>
      <c r="N3" s="48"/>
      <c r="O3" s="8"/>
      <c r="P3" s="48"/>
      <c r="Q3" s="23"/>
      <c r="R3" s="8"/>
      <c r="S3" s="48"/>
      <c r="T3" s="48"/>
      <c r="U3" s="63">
        <f t="shared" ref="U3:V3" si="1">AVERAGE(U4:U45)</f>
        <v>0.03781642857</v>
      </c>
      <c r="V3" s="63">
        <f t="shared" si="1"/>
        <v>0.229645</v>
      </c>
      <c r="W3" s="8"/>
      <c r="X3" s="52"/>
      <c r="Y3" s="52"/>
      <c r="Z3" s="23"/>
      <c r="AA3" s="8"/>
      <c r="AB3" s="23"/>
      <c r="AC3" s="8"/>
      <c r="AD3" s="23"/>
      <c r="AE3" s="8"/>
      <c r="AF3" s="23"/>
      <c r="AG3" s="54"/>
      <c r="AH3" s="55"/>
      <c r="AI3" s="64"/>
      <c r="AJ3" s="48"/>
      <c r="AK3" s="48"/>
      <c r="AL3" s="61"/>
      <c r="AM3" s="59"/>
      <c r="AN3" s="48"/>
      <c r="AO3" s="48"/>
      <c r="AP3" s="60"/>
      <c r="AQ3" s="60"/>
      <c r="AR3" s="60"/>
      <c r="AS3" s="60"/>
      <c r="AT3" s="45"/>
      <c r="AU3" s="8"/>
      <c r="AV3" s="44"/>
    </row>
    <row r="4">
      <c r="A4" s="14" t="s">
        <v>142</v>
      </c>
      <c r="B4" s="18" t="s">
        <v>143</v>
      </c>
      <c r="C4" s="18">
        <v>2.0</v>
      </c>
      <c r="D4" s="37" t="s">
        <v>144</v>
      </c>
      <c r="E4" s="6" t="s">
        <v>145</v>
      </c>
      <c r="F4" s="39"/>
      <c r="G4" s="65">
        <v>17500.0</v>
      </c>
      <c r="H4" s="66">
        <v>7.59</v>
      </c>
      <c r="I4" s="67">
        <f t="shared" ref="I4:I38" si="2">SUM(H4/((G4/0.92)/10000)-1)</f>
        <v>2.990171429</v>
      </c>
      <c r="J4" s="42"/>
      <c r="K4" s="68">
        <v>0.082</v>
      </c>
      <c r="L4" s="69">
        <v>0.174</v>
      </c>
      <c r="M4" s="70">
        <v>0.699</v>
      </c>
      <c r="N4" s="71">
        <f t="shared" ref="N4:N45" si="3">O4-sum(K4:M4)</f>
        <v>0.045</v>
      </c>
      <c r="O4" s="72">
        <v>1.0</v>
      </c>
      <c r="P4" s="71">
        <f t="shared" ref="P4:P45" si="4">1-sum(K4:N4)</f>
        <v>0</v>
      </c>
      <c r="Q4" s="23"/>
      <c r="R4" s="74" t="s">
        <v>157</v>
      </c>
      <c r="S4" s="40">
        <v>17401.0</v>
      </c>
      <c r="T4" s="40">
        <v>0.0</v>
      </c>
      <c r="U4" s="72">
        <v>0.0</v>
      </c>
      <c r="V4" s="67">
        <f t="shared" ref="V4:V7" si="5">S4/100000</f>
        <v>0.17401</v>
      </c>
      <c r="W4" s="46">
        <v>0.0</v>
      </c>
      <c r="X4" s="63">
        <f t="shared" ref="X4:X45" si="6">($K$3-K4)+(U4*3)-(V4/3)</f>
        <v>0.08350809524</v>
      </c>
      <c r="Y4" s="52"/>
      <c r="Z4" s="79"/>
      <c r="AA4" s="52"/>
      <c r="AB4" s="23"/>
      <c r="AC4" s="18" t="s">
        <v>168</v>
      </c>
      <c r="AD4" s="23"/>
      <c r="AE4" s="74">
        <v>1380.0</v>
      </c>
      <c r="AF4" s="23"/>
      <c r="AG4" s="54">
        <f t="shared" ref="AG4:AG9" si="7">average(AI4:AL4)</f>
        <v>229.7407407</v>
      </c>
      <c r="AH4" s="55">
        <f t="shared" ref="AH4:AH9" si="8">(AG4*1.8)+32</f>
        <v>445.5333333</v>
      </c>
      <c r="AI4" s="65">
        <v>216.0</v>
      </c>
      <c r="AJ4" s="37" t="s">
        <v>171</v>
      </c>
      <c r="AK4" s="37">
        <v>216.0</v>
      </c>
      <c r="AL4" s="61">
        <f>(495-32)/1.8</f>
        <v>257.2222222</v>
      </c>
      <c r="AM4" s="59"/>
      <c r="AN4" s="48"/>
      <c r="AO4" s="37" t="s">
        <v>174</v>
      </c>
      <c r="AP4" s="6" t="s">
        <v>176</v>
      </c>
      <c r="AQ4" s="6" t="s">
        <v>178</v>
      </c>
      <c r="AR4" s="60"/>
      <c r="AS4" s="60"/>
      <c r="AT4" s="45"/>
      <c r="AU4" s="8"/>
      <c r="AV4" s="50" t="s">
        <v>180</v>
      </c>
    </row>
    <row r="5">
      <c r="A5" s="3" t="s">
        <v>181</v>
      </c>
      <c r="B5" s="52"/>
      <c r="C5" s="18">
        <v>1.0</v>
      </c>
      <c r="D5" s="37" t="s">
        <v>182</v>
      </c>
      <c r="E5" s="6" t="s">
        <v>183</v>
      </c>
      <c r="F5" s="39"/>
      <c r="G5" s="65">
        <v>1250.0</v>
      </c>
      <c r="H5" s="82">
        <f>SUM(8777/0.92)/10000</f>
        <v>0.9540217391</v>
      </c>
      <c r="I5" s="62">
        <f t="shared" si="2"/>
        <v>6.0216</v>
      </c>
      <c r="J5" s="42"/>
      <c r="K5" s="68">
        <v>0.498</v>
      </c>
      <c r="L5" s="70">
        <v>0.04</v>
      </c>
      <c r="M5" s="70">
        <v>0.418</v>
      </c>
      <c r="N5" s="71">
        <f t="shared" si="3"/>
        <v>0.044</v>
      </c>
      <c r="O5" s="72">
        <v>1.0</v>
      </c>
      <c r="P5" s="71">
        <f t="shared" si="4"/>
        <v>0</v>
      </c>
      <c r="Q5" s="23"/>
      <c r="R5" s="54">
        <f t="shared" ref="R5:R6" si="9">V5/U5</f>
        <v>5.166666667</v>
      </c>
      <c r="S5" s="40">
        <v>3100.0</v>
      </c>
      <c r="T5" s="40">
        <v>600.0</v>
      </c>
      <c r="U5" s="67">
        <f t="shared" ref="U5:U6" si="10">T5/100000</f>
        <v>0.006</v>
      </c>
      <c r="V5" s="67">
        <f t="shared" si="5"/>
        <v>0.031</v>
      </c>
      <c r="W5" s="46">
        <v>0.0</v>
      </c>
      <c r="X5" s="63">
        <f t="shared" si="6"/>
        <v>-0.2668219048</v>
      </c>
      <c r="Y5" s="52"/>
      <c r="Z5" s="23"/>
      <c r="AA5" s="52"/>
      <c r="AB5" s="79"/>
      <c r="AC5" s="18" t="s">
        <v>168</v>
      </c>
      <c r="AD5" s="79"/>
      <c r="AE5" s="74" t="s">
        <v>171</v>
      </c>
      <c r="AF5" s="79"/>
      <c r="AG5" s="54">
        <f t="shared" si="7"/>
        <v>220</v>
      </c>
      <c r="AH5" s="55">
        <f t="shared" si="8"/>
        <v>428</v>
      </c>
      <c r="AI5" s="65" t="s">
        <v>171</v>
      </c>
      <c r="AJ5" s="37">
        <v>220.0</v>
      </c>
      <c r="AK5" s="37" t="s">
        <v>171</v>
      </c>
      <c r="AL5" s="40" t="s">
        <v>171</v>
      </c>
      <c r="AM5" s="59"/>
      <c r="AN5" s="48"/>
      <c r="AO5" s="37" t="s">
        <v>194</v>
      </c>
      <c r="AP5" s="6" t="s">
        <v>195</v>
      </c>
      <c r="AQ5" s="6" t="s">
        <v>196</v>
      </c>
      <c r="AR5" s="6" t="s">
        <v>197</v>
      </c>
      <c r="AS5" s="60"/>
      <c r="AT5" s="45"/>
      <c r="AU5" s="52"/>
      <c r="AV5" s="50" t="s">
        <v>198</v>
      </c>
    </row>
    <row r="6">
      <c r="A6" s="3" t="s">
        <v>199</v>
      </c>
      <c r="B6" s="52"/>
      <c r="C6" s="18">
        <v>2.0</v>
      </c>
      <c r="D6" s="37" t="s">
        <v>200</v>
      </c>
      <c r="E6" s="6" t="s">
        <v>201</v>
      </c>
      <c r="F6" s="39"/>
      <c r="G6" s="64">
        <f>SUM(4.04+7.76)/2*1000</f>
        <v>5900</v>
      </c>
      <c r="H6" s="66">
        <v>3.66</v>
      </c>
      <c r="I6" s="62">
        <f t="shared" si="2"/>
        <v>4.707118644</v>
      </c>
      <c r="J6" s="42"/>
      <c r="K6" s="68">
        <v>0.094</v>
      </c>
      <c r="L6" s="70">
        <v>0.66</v>
      </c>
      <c r="M6" s="70">
        <v>0.202</v>
      </c>
      <c r="N6" s="71">
        <f t="shared" si="3"/>
        <v>0.044</v>
      </c>
      <c r="O6" s="84">
        <v>1.0</v>
      </c>
      <c r="P6" s="71">
        <f t="shared" si="4"/>
        <v>0</v>
      </c>
      <c r="Q6" s="23"/>
      <c r="R6" s="86">
        <f t="shared" si="9"/>
        <v>0.2141676784</v>
      </c>
      <c r="S6" s="40">
        <v>12701.0</v>
      </c>
      <c r="T6" s="40">
        <v>59304.0</v>
      </c>
      <c r="U6" s="67">
        <f t="shared" si="10"/>
        <v>0.59304</v>
      </c>
      <c r="V6" s="67">
        <f t="shared" si="5"/>
        <v>0.12701</v>
      </c>
      <c r="W6" s="46">
        <v>0.0</v>
      </c>
      <c r="X6" s="63">
        <f t="shared" si="6"/>
        <v>1.866294762</v>
      </c>
      <c r="Y6" s="46" t="s">
        <v>207</v>
      </c>
      <c r="Z6" s="79"/>
      <c r="AA6" s="52"/>
      <c r="AB6" s="79"/>
      <c r="AC6" s="18" t="s">
        <v>168</v>
      </c>
      <c r="AD6" s="79"/>
      <c r="AE6" s="74">
        <v>506.36</v>
      </c>
      <c r="AF6" s="79"/>
      <c r="AG6" s="54">
        <f t="shared" si="7"/>
        <v>107.0555556</v>
      </c>
      <c r="AH6" s="55">
        <f t="shared" si="8"/>
        <v>224.7</v>
      </c>
      <c r="AI6" s="65">
        <v>107.0</v>
      </c>
      <c r="AJ6" s="37">
        <v>107.0</v>
      </c>
      <c r="AK6" s="37">
        <v>107.0</v>
      </c>
      <c r="AL6" s="61">
        <f>(225-32)/1.8</f>
        <v>107.2222222</v>
      </c>
      <c r="AM6" s="59"/>
      <c r="AN6" s="37" t="s">
        <v>210</v>
      </c>
      <c r="AO6" s="37" t="s">
        <v>212</v>
      </c>
      <c r="AP6" s="6" t="s">
        <v>214</v>
      </c>
      <c r="AQ6" s="6" t="s">
        <v>216</v>
      </c>
      <c r="AR6" s="6" t="s">
        <v>217</v>
      </c>
      <c r="AS6" s="6" t="s">
        <v>219</v>
      </c>
      <c r="AT6" s="6" t="s">
        <v>221</v>
      </c>
      <c r="AU6" s="52"/>
      <c r="AV6" s="50" t="s">
        <v>222</v>
      </c>
    </row>
    <row r="7">
      <c r="A7" s="3" t="s">
        <v>167</v>
      </c>
      <c r="B7" s="52"/>
      <c r="C7" s="18">
        <v>0.0</v>
      </c>
      <c r="D7" s="37" t="s">
        <v>224</v>
      </c>
      <c r="E7" s="6" t="s">
        <v>145</v>
      </c>
      <c r="F7" s="39"/>
      <c r="G7" s="65">
        <v>22000.0</v>
      </c>
      <c r="H7" s="66">
        <v>8.45</v>
      </c>
      <c r="I7" s="62">
        <f t="shared" si="2"/>
        <v>2.533636364</v>
      </c>
      <c r="J7" s="42"/>
      <c r="K7" s="68">
        <v>0.063</v>
      </c>
      <c r="L7" s="70">
        <v>0.293</v>
      </c>
      <c r="M7" s="70">
        <v>0.6</v>
      </c>
      <c r="N7" s="71">
        <f t="shared" si="3"/>
        <v>0.044</v>
      </c>
      <c r="O7" s="72">
        <v>1.0</v>
      </c>
      <c r="P7" s="71">
        <f t="shared" si="4"/>
        <v>0</v>
      </c>
      <c r="Q7" s="23"/>
      <c r="R7" s="74" t="s">
        <v>157</v>
      </c>
      <c r="S7" s="40">
        <v>29299.0</v>
      </c>
      <c r="T7" s="40">
        <v>0.0</v>
      </c>
      <c r="U7" s="72">
        <v>0.0</v>
      </c>
      <c r="V7" s="67">
        <f t="shared" si="5"/>
        <v>0.29299</v>
      </c>
      <c r="W7" s="46">
        <v>0.0</v>
      </c>
      <c r="X7" s="63">
        <f t="shared" si="6"/>
        <v>0.06284809524</v>
      </c>
      <c r="Y7" s="52"/>
      <c r="Z7" s="79"/>
      <c r="AA7" s="52"/>
      <c r="AB7" s="79"/>
      <c r="AC7" s="46" t="s">
        <v>168</v>
      </c>
      <c r="AD7" s="79"/>
      <c r="AE7" s="46">
        <v>680.0</v>
      </c>
      <c r="AF7" s="79"/>
      <c r="AG7" s="54">
        <f t="shared" si="7"/>
        <v>257.2222222</v>
      </c>
      <c r="AH7" s="55">
        <f t="shared" si="8"/>
        <v>495</v>
      </c>
      <c r="AI7" s="65" t="s">
        <v>171</v>
      </c>
      <c r="AJ7" s="37" t="s">
        <v>171</v>
      </c>
      <c r="AK7" s="37" t="s">
        <v>171</v>
      </c>
      <c r="AL7" s="61">
        <f>(495-32)/1.8</f>
        <v>257.2222222</v>
      </c>
      <c r="AM7" s="59"/>
      <c r="AN7" s="48"/>
      <c r="AO7" s="37" t="s">
        <v>230</v>
      </c>
      <c r="AP7" s="6" t="s">
        <v>231</v>
      </c>
      <c r="AQ7" s="6" t="s">
        <v>138</v>
      </c>
      <c r="AR7" s="6" t="s">
        <v>232</v>
      </c>
      <c r="AS7" s="6" t="s">
        <v>233</v>
      </c>
      <c r="AT7" s="6" t="s">
        <v>234</v>
      </c>
      <c r="AU7" s="6" t="s">
        <v>235</v>
      </c>
      <c r="AV7" s="50" t="s">
        <v>236</v>
      </c>
    </row>
    <row r="8">
      <c r="A8" s="14" t="s">
        <v>237</v>
      </c>
      <c r="B8" s="87"/>
      <c r="C8" s="18">
        <v>2.0</v>
      </c>
      <c r="D8" s="37" t="s">
        <v>238</v>
      </c>
      <c r="E8" s="6" t="s">
        <v>239</v>
      </c>
      <c r="F8" s="39"/>
      <c r="G8" s="65">
        <v>35000.0</v>
      </c>
      <c r="H8" s="66">
        <v>17.48</v>
      </c>
      <c r="I8" s="62">
        <f t="shared" si="2"/>
        <v>3.594742857</v>
      </c>
      <c r="J8" s="42"/>
      <c r="K8" s="68">
        <v>0.18</v>
      </c>
      <c r="L8" s="69">
        <v>0.368</v>
      </c>
      <c r="M8" s="70">
        <v>0.428</v>
      </c>
      <c r="N8" s="71">
        <f t="shared" si="3"/>
        <v>0.024</v>
      </c>
      <c r="O8" s="72">
        <v>1.0</v>
      </c>
      <c r="P8" s="71">
        <f t="shared" si="4"/>
        <v>0</v>
      </c>
      <c r="Q8" s="23"/>
      <c r="R8" s="54">
        <f t="shared" ref="R8:R9" si="11">V8/U8</f>
        <v>17.5</v>
      </c>
      <c r="S8" s="40" t="s">
        <v>171</v>
      </c>
      <c r="T8" s="40" t="s">
        <v>171</v>
      </c>
      <c r="U8" s="72">
        <v>0.02</v>
      </c>
      <c r="V8" s="72">
        <v>0.35</v>
      </c>
      <c r="W8" s="46">
        <v>0.0</v>
      </c>
      <c r="X8" s="63">
        <f t="shared" si="6"/>
        <v>-0.0131552381</v>
      </c>
      <c r="Y8" s="52"/>
      <c r="Z8" s="23"/>
      <c r="AA8" s="52"/>
      <c r="AB8" s="23"/>
      <c r="AC8" s="18" t="s">
        <v>168</v>
      </c>
      <c r="AD8" s="23"/>
      <c r="AE8" s="88">
        <v>0.0625</v>
      </c>
      <c r="AF8" s="23"/>
      <c r="AG8" s="54">
        <f t="shared" si="7"/>
        <v>217.8</v>
      </c>
      <c r="AH8" s="55">
        <f t="shared" si="8"/>
        <v>424.04</v>
      </c>
      <c r="AI8" s="65">
        <v>215.6</v>
      </c>
      <c r="AJ8" s="37">
        <v>220.0</v>
      </c>
      <c r="AK8" s="37" t="s">
        <v>171</v>
      </c>
      <c r="AL8" s="40" t="s">
        <v>171</v>
      </c>
      <c r="AM8" s="59"/>
      <c r="AN8" s="48"/>
      <c r="AO8" s="37" t="s">
        <v>240</v>
      </c>
      <c r="AP8" s="6" t="s">
        <v>241</v>
      </c>
      <c r="AQ8" s="60"/>
      <c r="AR8" s="60"/>
      <c r="AS8" s="60"/>
      <c r="AT8" s="45"/>
      <c r="AU8" s="8"/>
      <c r="AV8" s="50" t="s">
        <v>171</v>
      </c>
    </row>
    <row r="9">
      <c r="A9" s="14" t="s">
        <v>242</v>
      </c>
      <c r="B9" s="18" t="s">
        <v>143</v>
      </c>
      <c r="C9" s="18">
        <v>1.0</v>
      </c>
      <c r="D9" s="37" t="s">
        <v>243</v>
      </c>
      <c r="E9" s="6" t="s">
        <v>244</v>
      </c>
      <c r="F9" s="39"/>
      <c r="G9" s="65">
        <v>6702.0</v>
      </c>
      <c r="H9" s="66">
        <v>2.75</v>
      </c>
      <c r="I9" s="62">
        <f t="shared" si="2"/>
        <v>2.77499254</v>
      </c>
      <c r="J9" s="42"/>
      <c r="K9" s="68">
        <v>0.116</v>
      </c>
      <c r="L9" s="69">
        <v>0.135</v>
      </c>
      <c r="M9" s="70">
        <v>0.706</v>
      </c>
      <c r="N9" s="71">
        <f t="shared" si="3"/>
        <v>0.043</v>
      </c>
      <c r="O9" s="72">
        <v>1.0</v>
      </c>
      <c r="P9" s="71">
        <f t="shared" si="4"/>
        <v>0</v>
      </c>
      <c r="Q9" s="23"/>
      <c r="R9" s="54">
        <f t="shared" si="11"/>
        <v>13.09404389</v>
      </c>
      <c r="S9" s="40">
        <v>12531.0</v>
      </c>
      <c r="T9" s="40">
        <v>957.0</v>
      </c>
      <c r="U9" s="67">
        <f>T9/100000</f>
        <v>0.00957</v>
      </c>
      <c r="V9" s="67">
        <f>S9/100000</f>
        <v>0.12531</v>
      </c>
      <c r="W9" s="46">
        <v>0.0</v>
      </c>
      <c r="X9" s="63">
        <f t="shared" si="6"/>
        <v>0.09445142857</v>
      </c>
      <c r="Y9" s="52"/>
      <c r="Z9" s="79"/>
      <c r="AA9" s="52"/>
      <c r="AB9" s="23"/>
      <c r="AC9" s="18" t="s">
        <v>168</v>
      </c>
      <c r="AD9" s="23"/>
      <c r="AE9" s="74">
        <v>2638.0</v>
      </c>
      <c r="AF9" s="23"/>
      <c r="AG9" s="54">
        <f t="shared" si="7"/>
        <v>269.3888889</v>
      </c>
      <c r="AH9" s="55">
        <f t="shared" si="8"/>
        <v>516.9</v>
      </c>
      <c r="AI9" s="65">
        <v>271.0</v>
      </c>
      <c r="AJ9" s="37">
        <v>270.0</v>
      </c>
      <c r="AK9" s="37">
        <v>271.0</v>
      </c>
      <c r="AL9" s="61">
        <f>(510-32)/1.8</f>
        <v>265.5555556</v>
      </c>
      <c r="AM9" s="59"/>
      <c r="AN9" s="48"/>
      <c r="AO9" s="37" t="s">
        <v>251</v>
      </c>
      <c r="AP9" s="6" t="s">
        <v>252</v>
      </c>
      <c r="AQ9" s="60"/>
      <c r="AR9" s="60"/>
      <c r="AS9" s="60"/>
      <c r="AT9" s="45"/>
      <c r="AU9" s="8"/>
      <c r="AV9" s="50" t="s">
        <v>253</v>
      </c>
    </row>
    <row r="10">
      <c r="A10" s="14" t="s">
        <v>254</v>
      </c>
      <c r="B10" s="87"/>
      <c r="C10" s="18">
        <v>2.0</v>
      </c>
      <c r="D10" s="37" t="s">
        <v>255</v>
      </c>
      <c r="E10" s="6" t="s">
        <v>256</v>
      </c>
      <c r="F10" s="39"/>
      <c r="G10" s="65">
        <v>4290.0</v>
      </c>
      <c r="H10" s="66">
        <v>3.1</v>
      </c>
      <c r="I10" s="62">
        <f t="shared" si="2"/>
        <v>5.648018648</v>
      </c>
      <c r="J10" s="42"/>
      <c r="K10" s="68">
        <v>0.25</v>
      </c>
      <c r="L10" s="69">
        <v>0.361</v>
      </c>
      <c r="M10" s="70">
        <v>0.39</v>
      </c>
      <c r="N10" s="71">
        <f t="shared" si="3"/>
        <v>-0.001</v>
      </c>
      <c r="O10" s="72">
        <v>1.0</v>
      </c>
      <c r="P10" s="71">
        <f t="shared" si="4"/>
        <v>0</v>
      </c>
      <c r="Q10" s="23"/>
      <c r="R10" s="74" t="s">
        <v>157</v>
      </c>
      <c r="S10" s="40" t="s">
        <v>171</v>
      </c>
      <c r="T10" s="40" t="s">
        <v>171</v>
      </c>
      <c r="U10" s="72">
        <v>0.0</v>
      </c>
      <c r="V10" s="72">
        <v>0.36</v>
      </c>
      <c r="W10" s="46">
        <v>0.0</v>
      </c>
      <c r="X10" s="63">
        <f t="shared" si="6"/>
        <v>-0.1464885714</v>
      </c>
      <c r="Y10" s="52"/>
      <c r="Z10" s="79"/>
      <c r="AA10" s="46" t="s">
        <v>257</v>
      </c>
      <c r="AB10" s="23"/>
      <c r="AC10" s="18" t="s">
        <v>168</v>
      </c>
      <c r="AD10" s="23"/>
      <c r="AE10" s="74">
        <v>2392.0</v>
      </c>
      <c r="AF10" s="23"/>
      <c r="AG10" s="54">
        <f>(AH10/1.8)-32</f>
        <v>194.6666667</v>
      </c>
      <c r="AH10" s="74">
        <v>408.0</v>
      </c>
      <c r="AI10" s="65" t="s">
        <v>171</v>
      </c>
      <c r="AJ10" s="37" t="s">
        <v>171</v>
      </c>
      <c r="AK10" s="37" t="s">
        <v>171</v>
      </c>
      <c r="AL10" s="40" t="s">
        <v>171</v>
      </c>
      <c r="AM10" s="59"/>
      <c r="AN10" s="37" t="s">
        <v>258</v>
      </c>
      <c r="AO10" s="37" t="s">
        <v>259</v>
      </c>
      <c r="AP10" s="6" t="s">
        <v>260</v>
      </c>
      <c r="AQ10" s="6" t="s">
        <v>261</v>
      </c>
      <c r="AR10" s="60"/>
      <c r="AS10" s="60"/>
      <c r="AT10" s="45"/>
      <c r="AU10" s="8"/>
      <c r="AV10" s="50" t="s">
        <v>262</v>
      </c>
    </row>
    <row r="11">
      <c r="A11" s="14" t="s">
        <v>173</v>
      </c>
      <c r="B11" s="87"/>
      <c r="C11" s="18">
        <v>2.0</v>
      </c>
      <c r="D11" s="37" t="s">
        <v>263</v>
      </c>
      <c r="E11" s="6" t="s">
        <v>264</v>
      </c>
      <c r="F11" s="39"/>
      <c r="G11" s="65">
        <v>4650.0</v>
      </c>
      <c r="H11" s="66">
        <v>0.9</v>
      </c>
      <c r="I11" s="62">
        <f t="shared" si="2"/>
        <v>0.7806451613</v>
      </c>
      <c r="J11" s="42"/>
      <c r="K11" s="68">
        <v>0.514</v>
      </c>
      <c r="L11" s="69">
        <v>0.03</v>
      </c>
      <c r="M11" s="70">
        <v>0.21</v>
      </c>
      <c r="N11" s="71">
        <f t="shared" si="3"/>
        <v>0.057</v>
      </c>
      <c r="O11" s="72">
        <v>0.811</v>
      </c>
      <c r="P11" s="71">
        <f t="shared" si="4"/>
        <v>0.189</v>
      </c>
      <c r="Q11" s="23"/>
      <c r="R11" s="54">
        <f>V11/U11</f>
        <v>8.66031746</v>
      </c>
      <c r="S11" s="40">
        <v>2728.0</v>
      </c>
      <c r="T11" s="40">
        <v>315.0</v>
      </c>
      <c r="U11" s="67">
        <f>T11/100000</f>
        <v>0.00315</v>
      </c>
      <c r="V11" s="67">
        <f>S11/100000</f>
        <v>0.02728</v>
      </c>
      <c r="W11" s="46">
        <v>0.0</v>
      </c>
      <c r="X11" s="63">
        <f t="shared" si="6"/>
        <v>-0.2901319048</v>
      </c>
      <c r="Y11" s="52"/>
      <c r="Z11" s="79"/>
      <c r="AA11" s="52"/>
      <c r="AB11" s="23"/>
      <c r="AC11" s="18" t="s">
        <v>168</v>
      </c>
      <c r="AD11" s="23"/>
      <c r="AE11" s="74" t="s">
        <v>171</v>
      </c>
      <c r="AF11" s="23"/>
      <c r="AG11" s="54">
        <f t="shared" ref="AG11:AG45" si="12">average(AI11:AL11)</f>
        <v>167.3333333</v>
      </c>
      <c r="AH11" s="55">
        <f t="shared" ref="AH11:AH45" si="13">(AG11*1.8)+32</f>
        <v>333.2</v>
      </c>
      <c r="AI11" s="65">
        <v>177.0</v>
      </c>
      <c r="AJ11" s="37">
        <v>148.0</v>
      </c>
      <c r="AK11" s="37">
        <v>177.0</v>
      </c>
      <c r="AL11" s="40" t="s">
        <v>171</v>
      </c>
      <c r="AM11" s="59"/>
      <c r="AN11" s="48"/>
      <c r="AO11" s="37" t="s">
        <v>251</v>
      </c>
      <c r="AP11" s="6" t="s">
        <v>265</v>
      </c>
      <c r="AQ11" s="60"/>
      <c r="AR11" s="60"/>
      <c r="AS11" s="60"/>
      <c r="AT11" s="45"/>
      <c r="AU11" s="8"/>
      <c r="AV11" s="50" t="s">
        <v>266</v>
      </c>
    </row>
    <row r="12">
      <c r="A12" s="14" t="s">
        <v>267</v>
      </c>
      <c r="B12" s="87"/>
      <c r="C12" s="18">
        <v>2.0</v>
      </c>
      <c r="D12" s="37" t="s">
        <v>255</v>
      </c>
      <c r="E12" s="6" t="s">
        <v>268</v>
      </c>
      <c r="F12" s="39"/>
      <c r="G12" s="65">
        <v>5900.0</v>
      </c>
      <c r="H12" s="66">
        <v>2.26</v>
      </c>
      <c r="I12" s="62">
        <f t="shared" si="2"/>
        <v>2.524067797</v>
      </c>
      <c r="J12" s="42"/>
      <c r="K12" s="68">
        <v>0.65</v>
      </c>
      <c r="L12" s="70">
        <v>0.03</v>
      </c>
      <c r="M12" s="70">
        <v>0.32</v>
      </c>
      <c r="N12" s="71">
        <f t="shared" si="3"/>
        <v>0</v>
      </c>
      <c r="O12" s="84">
        <v>1.0</v>
      </c>
      <c r="P12" s="71">
        <f t="shared" si="4"/>
        <v>0</v>
      </c>
      <c r="Q12" s="23"/>
      <c r="R12" s="74" t="s">
        <v>157</v>
      </c>
      <c r="S12" s="40" t="s">
        <v>171</v>
      </c>
      <c r="T12" s="40" t="s">
        <v>171</v>
      </c>
      <c r="U12" s="72">
        <v>0.0</v>
      </c>
      <c r="V12" s="72">
        <v>0.03</v>
      </c>
      <c r="W12" s="46">
        <v>0.0</v>
      </c>
      <c r="X12" s="63">
        <f t="shared" si="6"/>
        <v>-0.4364885714</v>
      </c>
      <c r="Y12" s="52"/>
      <c r="Z12" s="23"/>
      <c r="AA12" s="52"/>
      <c r="AB12" s="23"/>
      <c r="AC12" s="18" t="s">
        <v>168</v>
      </c>
      <c r="AD12" s="23"/>
      <c r="AE12" s="74" t="s">
        <v>171</v>
      </c>
      <c r="AF12" s="23"/>
      <c r="AG12" s="54">
        <f t="shared" si="12"/>
        <v>235</v>
      </c>
      <c r="AH12" s="55">
        <f t="shared" si="13"/>
        <v>455</v>
      </c>
      <c r="AI12" s="64">
        <f>average(190,250)</f>
        <v>220</v>
      </c>
      <c r="AJ12" s="37">
        <v>250.0</v>
      </c>
      <c r="AK12" s="37" t="s">
        <v>171</v>
      </c>
      <c r="AL12" s="40" t="s">
        <v>171</v>
      </c>
      <c r="AM12" s="59"/>
      <c r="AN12" s="37" t="s">
        <v>269</v>
      </c>
      <c r="AO12" s="37" t="s">
        <v>270</v>
      </c>
      <c r="AP12" s="6" t="s">
        <v>271</v>
      </c>
      <c r="AQ12" s="6" t="s">
        <v>272</v>
      </c>
      <c r="AR12" s="6" t="s">
        <v>273</v>
      </c>
      <c r="AS12" s="6" t="s">
        <v>274</v>
      </c>
      <c r="AT12" s="45"/>
      <c r="AU12" s="8"/>
      <c r="AV12" s="50" t="s">
        <v>275</v>
      </c>
    </row>
    <row r="13">
      <c r="A13" s="3" t="s">
        <v>276</v>
      </c>
      <c r="B13" s="46" t="s">
        <v>143</v>
      </c>
      <c r="C13" s="18">
        <v>0.0</v>
      </c>
      <c r="D13" s="37" t="s">
        <v>277</v>
      </c>
      <c r="E13" s="6" t="s">
        <v>145</v>
      </c>
      <c r="F13" s="39"/>
      <c r="G13" s="65">
        <v>1015.0</v>
      </c>
      <c r="H13" s="66">
        <v>0.56</v>
      </c>
      <c r="I13" s="62">
        <f t="shared" si="2"/>
        <v>4.075862069</v>
      </c>
      <c r="J13" s="42"/>
      <c r="K13" s="68">
        <v>0.078</v>
      </c>
      <c r="L13" s="70">
        <v>0.264</v>
      </c>
      <c r="M13" s="70">
        <v>0.612</v>
      </c>
      <c r="N13" s="71">
        <f t="shared" si="3"/>
        <v>0.046</v>
      </c>
      <c r="O13" s="84">
        <v>1.0</v>
      </c>
      <c r="P13" s="71">
        <f t="shared" si="4"/>
        <v>0</v>
      </c>
      <c r="Q13" s="23"/>
      <c r="R13" s="54">
        <f>V13/U13</f>
        <v>2.456652698</v>
      </c>
      <c r="S13" s="40">
        <v>18759.0</v>
      </c>
      <c r="T13" s="40">
        <v>7636.0</v>
      </c>
      <c r="U13" s="67">
        <f>T13/100000</f>
        <v>0.07636</v>
      </c>
      <c r="V13" s="67">
        <f>S13/100000</f>
        <v>0.18759</v>
      </c>
      <c r="W13" s="90">
        <v>0.018</v>
      </c>
      <c r="X13" s="63">
        <f t="shared" si="6"/>
        <v>0.3120614286</v>
      </c>
      <c r="Y13" s="52"/>
      <c r="Z13" s="79"/>
      <c r="AA13" s="18" t="s">
        <v>278</v>
      </c>
      <c r="AB13" s="79"/>
      <c r="AC13" s="18" t="s">
        <v>168</v>
      </c>
      <c r="AD13" s="79"/>
      <c r="AE13" s="74">
        <v>960.0</v>
      </c>
      <c r="AF13" s="79"/>
      <c r="AG13" s="54">
        <f t="shared" si="12"/>
        <v>206.5833333</v>
      </c>
      <c r="AH13" s="55">
        <f t="shared" si="13"/>
        <v>403.85</v>
      </c>
      <c r="AI13" s="65">
        <v>204.0</v>
      </c>
      <c r="AJ13" s="37">
        <v>200.0</v>
      </c>
      <c r="AK13" s="37">
        <v>204.0</v>
      </c>
      <c r="AL13" s="61">
        <f>(425-32)/1.8</f>
        <v>218.3333333</v>
      </c>
      <c r="AM13" s="59"/>
      <c r="AN13" s="48"/>
      <c r="AO13" s="37" t="s">
        <v>251</v>
      </c>
      <c r="AP13" s="6" t="s">
        <v>279</v>
      </c>
      <c r="AQ13" s="60"/>
      <c r="AR13" s="60"/>
      <c r="AS13" s="60"/>
      <c r="AT13" s="45"/>
      <c r="AU13" s="52"/>
      <c r="AV13" s="91" t="s">
        <v>280</v>
      </c>
    </row>
    <row r="14">
      <c r="A14" s="3" t="s">
        <v>281</v>
      </c>
      <c r="B14" s="87"/>
      <c r="C14" s="18">
        <v>1.0</v>
      </c>
      <c r="D14" s="37" t="s">
        <v>282</v>
      </c>
      <c r="E14" s="6" t="s">
        <v>283</v>
      </c>
      <c r="F14" s="39"/>
      <c r="G14" s="65">
        <v>7250.0</v>
      </c>
      <c r="H14" s="66">
        <v>14.0</v>
      </c>
      <c r="I14" s="62">
        <f t="shared" si="2"/>
        <v>16.76551724</v>
      </c>
      <c r="J14" s="42"/>
      <c r="K14" s="68">
        <v>0.1124</v>
      </c>
      <c r="L14" s="69">
        <v>0.0767</v>
      </c>
      <c r="M14" s="70">
        <v>0.733</v>
      </c>
      <c r="N14" s="71">
        <f t="shared" si="3"/>
        <v>0.0779</v>
      </c>
      <c r="O14" s="84">
        <v>1.0</v>
      </c>
      <c r="P14" s="71">
        <f t="shared" si="4"/>
        <v>0</v>
      </c>
      <c r="Q14" s="23"/>
      <c r="R14" s="74" t="s">
        <v>157</v>
      </c>
      <c r="S14" s="40" t="s">
        <v>171</v>
      </c>
      <c r="T14" s="40" t="s">
        <v>171</v>
      </c>
      <c r="U14" s="72">
        <v>0.0</v>
      </c>
      <c r="V14" s="72">
        <v>0.08</v>
      </c>
      <c r="W14" s="46">
        <v>0.0</v>
      </c>
      <c r="X14" s="63">
        <f t="shared" si="6"/>
        <v>0.0844447619</v>
      </c>
      <c r="Y14" s="52"/>
      <c r="Z14" s="79"/>
      <c r="AA14" s="52"/>
      <c r="AB14" s="23"/>
      <c r="AC14" s="18" t="s">
        <v>168</v>
      </c>
      <c r="AD14" s="23"/>
      <c r="AE14" s="74">
        <v>176.0</v>
      </c>
      <c r="AF14" s="23"/>
      <c r="AG14" s="54">
        <f t="shared" si="12"/>
        <v>149</v>
      </c>
      <c r="AH14" s="55">
        <f t="shared" si="13"/>
        <v>300.2</v>
      </c>
      <c r="AI14" s="65">
        <v>149.0</v>
      </c>
      <c r="AJ14" s="37" t="s">
        <v>171</v>
      </c>
      <c r="AK14" s="37" t="s">
        <v>171</v>
      </c>
      <c r="AL14" s="40" t="s">
        <v>171</v>
      </c>
      <c r="AM14" s="59"/>
      <c r="AN14" s="48"/>
      <c r="AO14" s="37" t="s">
        <v>284</v>
      </c>
      <c r="AP14" s="6" t="s">
        <v>285</v>
      </c>
      <c r="AQ14" s="60"/>
      <c r="AR14" s="60"/>
      <c r="AS14" s="60"/>
      <c r="AT14" s="45"/>
      <c r="AU14" s="8"/>
      <c r="AV14" s="50" t="s">
        <v>286</v>
      </c>
    </row>
    <row r="15">
      <c r="A15" s="14" t="s">
        <v>287</v>
      </c>
      <c r="B15" s="18" t="s">
        <v>288</v>
      </c>
      <c r="C15" s="18">
        <v>2.0</v>
      </c>
      <c r="D15" s="37" t="s">
        <v>289</v>
      </c>
      <c r="E15" s="6" t="s">
        <v>145</v>
      </c>
      <c r="F15" s="39"/>
      <c r="G15" s="65">
        <v>1056.0</v>
      </c>
      <c r="H15" s="66">
        <v>1.29</v>
      </c>
      <c r="I15" s="62">
        <f t="shared" si="2"/>
        <v>10.23863636</v>
      </c>
      <c r="J15" s="42"/>
      <c r="K15" s="68">
        <v>0.865</v>
      </c>
      <c r="L15" s="70">
        <v>0.018</v>
      </c>
      <c r="M15" s="70">
        <v>0.058</v>
      </c>
      <c r="N15" s="71">
        <f t="shared" si="3"/>
        <v>0.059</v>
      </c>
      <c r="O15" s="72">
        <v>1.0</v>
      </c>
      <c r="P15" s="71">
        <f t="shared" si="4"/>
        <v>0</v>
      </c>
      <c r="Q15" s="23"/>
      <c r="R15" s="74" t="s">
        <v>157</v>
      </c>
      <c r="S15" s="40">
        <v>1800.0</v>
      </c>
      <c r="T15" s="40">
        <v>0.0</v>
      </c>
      <c r="U15" s="67">
        <f t="shared" ref="U15:U22" si="14">T15/100000</f>
        <v>0</v>
      </c>
      <c r="V15" s="67">
        <f t="shared" ref="V15:V22" si="15">S15/100000</f>
        <v>0.018</v>
      </c>
      <c r="W15" s="46">
        <v>0.0</v>
      </c>
      <c r="X15" s="63">
        <f t="shared" si="6"/>
        <v>-0.6474885714</v>
      </c>
      <c r="Y15" s="52"/>
      <c r="Z15" s="79"/>
      <c r="AA15" s="52"/>
      <c r="AB15" s="23"/>
      <c r="AC15" s="18" t="s">
        <v>168</v>
      </c>
      <c r="AD15" s="23"/>
      <c r="AE15" s="74">
        <v>2689.0</v>
      </c>
      <c r="AF15" s="23"/>
      <c r="AG15" s="54">
        <f t="shared" si="12"/>
        <v>178.5</v>
      </c>
      <c r="AH15" s="55">
        <f t="shared" si="13"/>
        <v>353.3</v>
      </c>
      <c r="AI15" s="65">
        <v>177.0</v>
      </c>
      <c r="AJ15" s="37">
        <v>175.0</v>
      </c>
      <c r="AK15" s="37">
        <v>177.0</v>
      </c>
      <c r="AL15" s="61">
        <f>(365-32)/1.8</f>
        <v>185</v>
      </c>
      <c r="AM15" s="59"/>
      <c r="AN15" s="48"/>
      <c r="AO15" s="37" t="s">
        <v>290</v>
      </c>
      <c r="AP15" s="6" t="s">
        <v>291</v>
      </c>
      <c r="AQ15" s="6" t="s">
        <v>292</v>
      </c>
      <c r="AR15" s="60"/>
      <c r="AS15" s="60"/>
      <c r="AT15" s="45"/>
      <c r="AU15" s="8"/>
      <c r="AV15" s="50" t="s">
        <v>280</v>
      </c>
    </row>
    <row r="16">
      <c r="A16" s="3" t="s">
        <v>293</v>
      </c>
      <c r="B16" s="46" t="s">
        <v>143</v>
      </c>
      <c r="C16" s="18">
        <v>0.0</v>
      </c>
      <c r="D16" s="37" t="s">
        <v>277</v>
      </c>
      <c r="E16" s="6" t="s">
        <v>145</v>
      </c>
      <c r="F16" s="39"/>
      <c r="G16" s="65">
        <v>2100.0</v>
      </c>
      <c r="H16" s="66">
        <v>3.03</v>
      </c>
      <c r="I16" s="62">
        <f t="shared" si="2"/>
        <v>12.27428571</v>
      </c>
      <c r="J16" s="42"/>
      <c r="K16" s="68">
        <v>0.865</v>
      </c>
      <c r="L16" s="70">
        <v>0.018</v>
      </c>
      <c r="M16" s="70">
        <v>0.058</v>
      </c>
      <c r="N16" s="71">
        <f t="shared" si="3"/>
        <v>0.059</v>
      </c>
      <c r="O16" s="84">
        <v>1.0</v>
      </c>
      <c r="P16" s="71">
        <f t="shared" si="4"/>
        <v>0</v>
      </c>
      <c r="Q16" s="23"/>
      <c r="R16" s="74" t="s">
        <v>157</v>
      </c>
      <c r="S16" s="40">
        <v>1657.0</v>
      </c>
      <c r="T16" s="40">
        <v>0.0</v>
      </c>
      <c r="U16" s="67">
        <f t="shared" si="14"/>
        <v>0</v>
      </c>
      <c r="V16" s="67">
        <f t="shared" si="15"/>
        <v>0.01657</v>
      </c>
      <c r="W16" s="46">
        <v>0.0</v>
      </c>
      <c r="X16" s="63">
        <f t="shared" si="6"/>
        <v>-0.6470119048</v>
      </c>
      <c r="Y16" s="52"/>
      <c r="Z16" s="79"/>
      <c r="AA16" s="46" t="s">
        <v>294</v>
      </c>
      <c r="AB16" s="79"/>
      <c r="AC16" s="18" t="s">
        <v>168</v>
      </c>
      <c r="AD16" s="79"/>
      <c r="AE16" s="74">
        <v>2689.0</v>
      </c>
      <c r="AF16" s="79"/>
      <c r="AG16" s="54">
        <f t="shared" si="12"/>
        <v>235</v>
      </c>
      <c r="AH16" s="55">
        <f t="shared" si="13"/>
        <v>455</v>
      </c>
      <c r="AI16" s="65" t="s">
        <v>171</v>
      </c>
      <c r="AJ16" s="37">
        <v>235.0</v>
      </c>
      <c r="AK16" s="37" t="s">
        <v>171</v>
      </c>
      <c r="AL16" s="40" t="s">
        <v>171</v>
      </c>
      <c r="AM16" s="59"/>
      <c r="AN16" s="48"/>
      <c r="AO16" s="37" t="s">
        <v>295</v>
      </c>
      <c r="AP16" s="6" t="s">
        <v>296</v>
      </c>
      <c r="AQ16" s="6" t="s">
        <v>291</v>
      </c>
      <c r="AR16" s="6" t="s">
        <v>297</v>
      </c>
      <c r="AS16" s="60"/>
      <c r="AT16" s="45"/>
      <c r="AU16" s="52"/>
      <c r="AV16" s="50" t="s">
        <v>280</v>
      </c>
    </row>
    <row r="17">
      <c r="A17" s="14" t="s">
        <v>298</v>
      </c>
      <c r="B17" s="18" t="s">
        <v>143</v>
      </c>
      <c r="C17" s="18">
        <v>0.0</v>
      </c>
      <c r="D17" s="37" t="s">
        <v>277</v>
      </c>
      <c r="E17" s="6" t="s">
        <v>145</v>
      </c>
      <c r="F17" s="39"/>
      <c r="G17" s="65">
        <v>850.0</v>
      </c>
      <c r="H17" s="66">
        <v>0.29</v>
      </c>
      <c r="I17" s="62">
        <f t="shared" si="2"/>
        <v>2.138823529</v>
      </c>
      <c r="J17" s="42"/>
      <c r="K17" s="68">
        <v>0.127</v>
      </c>
      <c r="L17" s="69">
        <v>0.587</v>
      </c>
      <c r="M17" s="70">
        <v>0.242</v>
      </c>
      <c r="N17" s="71">
        <f t="shared" si="3"/>
        <v>0.044</v>
      </c>
      <c r="O17" s="84">
        <v>1.0</v>
      </c>
      <c r="P17" s="71">
        <f t="shared" si="4"/>
        <v>0</v>
      </c>
      <c r="Q17" s="23"/>
      <c r="R17" s="54">
        <f t="shared" ref="R17:R21" si="16">V17/U17</f>
        <v>46.08957795</v>
      </c>
      <c r="S17" s="40">
        <v>53510.0</v>
      </c>
      <c r="T17" s="40">
        <v>1161.0</v>
      </c>
      <c r="U17" s="67">
        <f t="shared" si="14"/>
        <v>0.01161</v>
      </c>
      <c r="V17" s="67">
        <f t="shared" si="15"/>
        <v>0.5351</v>
      </c>
      <c r="W17" s="90">
        <v>0.005</v>
      </c>
      <c r="X17" s="63">
        <f t="shared" si="6"/>
        <v>-0.0470252381</v>
      </c>
      <c r="Y17" s="52"/>
      <c r="Z17" s="79"/>
      <c r="AA17" s="46" t="s">
        <v>257</v>
      </c>
      <c r="AB17" s="23"/>
      <c r="AC17" s="18" t="s">
        <v>168</v>
      </c>
      <c r="AD17" s="23"/>
      <c r="AE17" s="74">
        <v>172.0</v>
      </c>
      <c r="AF17" s="23"/>
      <c r="AG17" s="54">
        <f t="shared" si="12"/>
        <v>233</v>
      </c>
      <c r="AH17" s="55">
        <f t="shared" si="13"/>
        <v>451.4</v>
      </c>
      <c r="AI17" s="65">
        <v>232.0</v>
      </c>
      <c r="AJ17" s="37">
        <v>235.0</v>
      </c>
      <c r="AK17" s="37">
        <v>232.0</v>
      </c>
      <c r="AL17" s="40" t="s">
        <v>171</v>
      </c>
      <c r="AM17" s="59"/>
      <c r="AN17" s="48"/>
      <c r="AO17" s="57" t="s">
        <v>299</v>
      </c>
      <c r="AP17" s="6" t="s">
        <v>300</v>
      </c>
      <c r="AQ17" s="60"/>
      <c r="AR17" s="60"/>
      <c r="AS17" s="60"/>
      <c r="AT17" s="45"/>
      <c r="AU17" s="8"/>
      <c r="AV17" s="50" t="s">
        <v>301</v>
      </c>
    </row>
    <row r="18">
      <c r="A18" s="14" t="s">
        <v>302</v>
      </c>
      <c r="B18" s="87"/>
      <c r="C18" s="18">
        <v>1.0</v>
      </c>
      <c r="D18" s="37" t="s">
        <v>303</v>
      </c>
      <c r="E18" s="6" t="s">
        <v>304</v>
      </c>
      <c r="F18" s="39"/>
      <c r="G18" s="65">
        <v>1000.0</v>
      </c>
      <c r="H18" s="66">
        <v>0.32</v>
      </c>
      <c r="I18" s="62">
        <f t="shared" si="2"/>
        <v>1.944</v>
      </c>
      <c r="J18" s="42"/>
      <c r="K18" s="68">
        <v>0.259</v>
      </c>
      <c r="L18" s="69">
        <v>0.519</v>
      </c>
      <c r="M18" s="70">
        <v>0.178</v>
      </c>
      <c r="N18" s="71">
        <f t="shared" si="3"/>
        <v>0.044</v>
      </c>
      <c r="O18" s="84">
        <v>1.0</v>
      </c>
      <c r="P18" s="71">
        <f t="shared" si="4"/>
        <v>0</v>
      </c>
      <c r="Q18" s="23"/>
      <c r="R18" s="54">
        <f t="shared" si="16"/>
        <v>257.515</v>
      </c>
      <c r="S18" s="40">
        <v>51503.0</v>
      </c>
      <c r="T18" s="40">
        <v>200.0</v>
      </c>
      <c r="U18" s="67">
        <f t="shared" si="14"/>
        <v>0.002</v>
      </c>
      <c r="V18" s="67">
        <f t="shared" si="15"/>
        <v>0.51503</v>
      </c>
      <c r="W18" s="46">
        <v>0.0</v>
      </c>
      <c r="X18" s="63">
        <f t="shared" si="6"/>
        <v>-0.2011652381</v>
      </c>
      <c r="Y18" s="52"/>
      <c r="Z18" s="79"/>
      <c r="AA18" s="52"/>
      <c r="AB18" s="23"/>
      <c r="AC18" s="18" t="s">
        <v>168</v>
      </c>
      <c r="AD18" s="23"/>
      <c r="AE18" s="74">
        <v>325.0</v>
      </c>
      <c r="AF18" s="23"/>
      <c r="AG18" s="54">
        <f t="shared" si="12"/>
        <v>215.6666667</v>
      </c>
      <c r="AH18" s="55">
        <f t="shared" si="13"/>
        <v>420.2</v>
      </c>
      <c r="AI18" s="65">
        <v>216.0</v>
      </c>
      <c r="AJ18" s="37">
        <v>215.0</v>
      </c>
      <c r="AK18" s="37">
        <v>216.0</v>
      </c>
      <c r="AL18" s="40" t="s">
        <v>171</v>
      </c>
      <c r="AM18" s="59"/>
      <c r="AN18" s="48"/>
      <c r="AO18" s="37" t="s">
        <v>251</v>
      </c>
      <c r="AP18" s="6" t="s">
        <v>305</v>
      </c>
      <c r="AQ18" s="60"/>
      <c r="AR18" s="60"/>
      <c r="AS18" s="60"/>
      <c r="AT18" s="45"/>
      <c r="AU18" s="8"/>
      <c r="AV18" s="50" t="s">
        <v>306</v>
      </c>
    </row>
    <row r="19">
      <c r="A19" s="3" t="s">
        <v>307</v>
      </c>
      <c r="B19" s="52"/>
      <c r="C19" s="18">
        <v>2.0</v>
      </c>
      <c r="D19" s="37" t="s">
        <v>308</v>
      </c>
      <c r="E19" s="6" t="s">
        <v>309</v>
      </c>
      <c r="F19" s="39"/>
      <c r="G19" s="65">
        <v>18140.0</v>
      </c>
      <c r="H19" s="66">
        <v>5.4</v>
      </c>
      <c r="I19" s="62">
        <f t="shared" si="2"/>
        <v>1.738699008</v>
      </c>
      <c r="J19" s="42"/>
      <c r="K19" s="68">
        <v>0.3326</v>
      </c>
      <c r="L19" s="70">
        <v>0.129</v>
      </c>
      <c r="M19" s="70">
        <v>0.493</v>
      </c>
      <c r="N19" s="71">
        <f t="shared" si="3"/>
        <v>0.0454</v>
      </c>
      <c r="O19" s="92">
        <v>1.0</v>
      </c>
      <c r="P19" s="71">
        <f t="shared" si="4"/>
        <v>0</v>
      </c>
      <c r="Q19" s="23"/>
      <c r="R19" s="54">
        <f t="shared" si="16"/>
        <v>11.999</v>
      </c>
      <c r="S19" s="40">
        <v>11999.0</v>
      </c>
      <c r="T19" s="40">
        <v>1000.0</v>
      </c>
      <c r="U19" s="67">
        <f t="shared" si="14"/>
        <v>0.01</v>
      </c>
      <c r="V19" s="67">
        <f t="shared" si="15"/>
        <v>0.11999</v>
      </c>
      <c r="W19" s="46">
        <v>0.0</v>
      </c>
      <c r="X19" s="63">
        <f t="shared" si="6"/>
        <v>-0.1190852381</v>
      </c>
      <c r="Y19" s="52"/>
      <c r="Z19" s="23"/>
      <c r="AA19" s="52"/>
      <c r="AB19" s="79"/>
      <c r="AC19" s="18" t="s">
        <v>168</v>
      </c>
      <c r="AD19" s="79"/>
      <c r="AE19" s="74" t="s">
        <v>171</v>
      </c>
      <c r="AF19" s="79"/>
      <c r="AG19" s="54">
        <f t="shared" si="12"/>
        <v>190</v>
      </c>
      <c r="AH19" s="55">
        <f t="shared" si="13"/>
        <v>374</v>
      </c>
      <c r="AI19" s="65" t="s">
        <v>171</v>
      </c>
      <c r="AJ19" s="37">
        <v>190.0</v>
      </c>
      <c r="AK19" s="37" t="s">
        <v>171</v>
      </c>
      <c r="AL19" s="40" t="s">
        <v>171</v>
      </c>
      <c r="AM19" s="59"/>
      <c r="AN19" s="48"/>
      <c r="AO19" s="37" t="s">
        <v>310</v>
      </c>
      <c r="AP19" s="6" t="s">
        <v>311</v>
      </c>
      <c r="AQ19" s="6" t="s">
        <v>312</v>
      </c>
      <c r="AR19" s="6" t="s">
        <v>313</v>
      </c>
      <c r="AS19" s="60"/>
      <c r="AT19" s="45"/>
      <c r="AU19" s="52"/>
      <c r="AV19" s="50" t="s">
        <v>314</v>
      </c>
    </row>
    <row r="20">
      <c r="A20" s="19" t="s">
        <v>315</v>
      </c>
      <c r="B20" s="93" t="s">
        <v>316</v>
      </c>
      <c r="C20" s="18">
        <v>1.0</v>
      </c>
      <c r="D20" s="37" t="s">
        <v>317</v>
      </c>
      <c r="E20" s="6" t="s">
        <v>318</v>
      </c>
      <c r="F20" s="39"/>
      <c r="G20" s="65">
        <v>2225.0</v>
      </c>
      <c r="H20" s="66">
        <v>16.94</v>
      </c>
      <c r="I20" s="62">
        <f t="shared" si="2"/>
        <v>69.04404494</v>
      </c>
      <c r="J20" s="42"/>
      <c r="K20" s="68">
        <v>0.226</v>
      </c>
      <c r="L20" s="70">
        <v>0.225</v>
      </c>
      <c r="M20" s="70">
        <v>0.467</v>
      </c>
      <c r="N20" s="71">
        <f t="shared" si="3"/>
        <v>0.082</v>
      </c>
      <c r="O20" s="84">
        <v>1.0</v>
      </c>
      <c r="P20" s="71">
        <f t="shared" si="4"/>
        <v>0</v>
      </c>
      <c r="Q20" s="23"/>
      <c r="R20" s="86">
        <f t="shared" si="16"/>
        <v>0.04742602351</v>
      </c>
      <c r="S20" s="40">
        <v>936.0</v>
      </c>
      <c r="T20" s="40">
        <v>19736.0</v>
      </c>
      <c r="U20" s="67">
        <f t="shared" si="14"/>
        <v>0.19736</v>
      </c>
      <c r="V20" s="67">
        <f t="shared" si="15"/>
        <v>0.00936</v>
      </c>
      <c r="W20" s="93">
        <v>0.0</v>
      </c>
      <c r="X20" s="63">
        <f t="shared" si="6"/>
        <v>0.5864714286</v>
      </c>
      <c r="Y20" s="46" t="s">
        <v>319</v>
      </c>
      <c r="Z20" s="79"/>
      <c r="AA20" s="93" t="s">
        <v>320</v>
      </c>
      <c r="AB20" s="79"/>
      <c r="AC20" s="18" t="s">
        <v>168</v>
      </c>
      <c r="AD20" s="79"/>
      <c r="AE20" s="94" t="s">
        <v>171</v>
      </c>
      <c r="AF20" s="79"/>
      <c r="AG20" s="54">
        <f t="shared" si="12"/>
        <v>112.8</v>
      </c>
      <c r="AH20" s="55">
        <f t="shared" si="13"/>
        <v>235.04</v>
      </c>
      <c r="AI20" s="65">
        <v>112.8</v>
      </c>
      <c r="AJ20" s="37" t="s">
        <v>171</v>
      </c>
      <c r="AK20" s="37" t="s">
        <v>171</v>
      </c>
      <c r="AL20" s="40" t="s">
        <v>171</v>
      </c>
      <c r="AM20" s="59"/>
      <c r="AN20" s="95"/>
      <c r="AO20" s="96" t="s">
        <v>251</v>
      </c>
      <c r="AP20" s="97" t="s">
        <v>321</v>
      </c>
      <c r="AQ20" s="29"/>
      <c r="AR20" s="29"/>
      <c r="AS20" s="29"/>
      <c r="AT20" s="30"/>
      <c r="AU20" s="98"/>
      <c r="AV20" s="99" t="s">
        <v>322</v>
      </c>
    </row>
    <row r="21">
      <c r="A21" s="14" t="s">
        <v>323</v>
      </c>
      <c r="B21" s="18" t="s">
        <v>288</v>
      </c>
      <c r="C21" s="18">
        <v>0.0</v>
      </c>
      <c r="D21" s="37" t="s">
        <v>277</v>
      </c>
      <c r="E21" s="6" t="s">
        <v>145</v>
      </c>
      <c r="F21" s="39"/>
      <c r="G21" s="65">
        <v>245.0</v>
      </c>
      <c r="H21" s="66">
        <v>0.79</v>
      </c>
      <c r="I21" s="62">
        <f t="shared" si="2"/>
        <v>28.66530612</v>
      </c>
      <c r="J21" s="42"/>
      <c r="K21" s="68">
        <v>0.096</v>
      </c>
      <c r="L21" s="70">
        <v>0.699</v>
      </c>
      <c r="M21" s="70">
        <v>0.161</v>
      </c>
      <c r="N21" s="71">
        <f t="shared" si="3"/>
        <v>0.044</v>
      </c>
      <c r="O21" s="84">
        <v>1.0</v>
      </c>
      <c r="P21" s="71">
        <f t="shared" si="4"/>
        <v>0</v>
      </c>
      <c r="Q21" s="23"/>
      <c r="R21" s="54">
        <f t="shared" si="16"/>
        <v>695.91</v>
      </c>
      <c r="S21" s="40">
        <v>69591.0</v>
      </c>
      <c r="T21" s="40">
        <v>100.0</v>
      </c>
      <c r="U21" s="67">
        <f t="shared" si="14"/>
        <v>0.001</v>
      </c>
      <c r="V21" s="67">
        <f t="shared" si="15"/>
        <v>0.69591</v>
      </c>
      <c r="W21" s="46">
        <v>0.0</v>
      </c>
      <c r="X21" s="63">
        <f t="shared" si="6"/>
        <v>-0.1014585714</v>
      </c>
      <c r="Y21" s="52"/>
      <c r="Z21" s="79"/>
      <c r="AA21" s="52"/>
      <c r="AB21" s="23"/>
      <c r="AC21" s="18" t="s">
        <v>168</v>
      </c>
      <c r="AD21" s="23"/>
      <c r="AE21" s="74">
        <v>18.6469</v>
      </c>
      <c r="AF21" s="23"/>
      <c r="AG21" s="54">
        <f t="shared" si="12"/>
        <v>221.0833333</v>
      </c>
      <c r="AH21" s="55">
        <f t="shared" si="13"/>
        <v>429.95</v>
      </c>
      <c r="AI21" s="65">
        <v>200.0</v>
      </c>
      <c r="AJ21" s="37">
        <v>250.0</v>
      </c>
      <c r="AK21" s="37">
        <v>216.0</v>
      </c>
      <c r="AL21" s="61">
        <f>(425-32)/1.8</f>
        <v>218.3333333</v>
      </c>
      <c r="AM21" s="59"/>
      <c r="AN21" s="37" t="s">
        <v>324</v>
      </c>
      <c r="AO21" s="37" t="s">
        <v>325</v>
      </c>
      <c r="AP21" s="6" t="s">
        <v>326</v>
      </c>
      <c r="AQ21" s="6" t="s">
        <v>327</v>
      </c>
      <c r="AR21" s="60"/>
      <c r="AS21" s="60"/>
      <c r="AT21" s="45"/>
      <c r="AU21" s="8"/>
      <c r="AV21" s="50" t="s">
        <v>328</v>
      </c>
    </row>
    <row r="22">
      <c r="A22" s="14" t="s">
        <v>329</v>
      </c>
      <c r="B22" s="18" t="s">
        <v>288</v>
      </c>
      <c r="C22" s="18">
        <v>2.0</v>
      </c>
      <c r="D22" s="37" t="s">
        <v>330</v>
      </c>
      <c r="E22" s="6" t="s">
        <v>145</v>
      </c>
      <c r="F22" s="39"/>
      <c r="G22" s="65">
        <v>1505.0</v>
      </c>
      <c r="H22" s="66">
        <v>2.58</v>
      </c>
      <c r="I22" s="62">
        <f t="shared" si="2"/>
        <v>14.77142857</v>
      </c>
      <c r="J22" s="42"/>
      <c r="K22" s="68">
        <v>0.074</v>
      </c>
      <c r="L22" s="69">
        <v>0.102</v>
      </c>
      <c r="M22" s="70">
        <v>0.78</v>
      </c>
      <c r="N22" s="71">
        <f t="shared" si="3"/>
        <v>0.044</v>
      </c>
      <c r="O22" s="84">
        <v>1.0</v>
      </c>
      <c r="P22" s="71">
        <f t="shared" si="4"/>
        <v>0</v>
      </c>
      <c r="Q22" s="23"/>
      <c r="R22" s="74" t="s">
        <v>157</v>
      </c>
      <c r="S22" s="40">
        <v>10101.0</v>
      </c>
      <c r="T22" s="40">
        <v>0.0</v>
      </c>
      <c r="U22" s="67">
        <f t="shared" si="14"/>
        <v>0</v>
      </c>
      <c r="V22" s="67">
        <f t="shared" si="15"/>
        <v>0.10101</v>
      </c>
      <c r="W22" s="46">
        <v>0.0</v>
      </c>
      <c r="X22" s="63">
        <f t="shared" si="6"/>
        <v>0.1158414286</v>
      </c>
      <c r="Y22" s="52"/>
      <c r="Z22" s="79"/>
      <c r="AA22" s="52"/>
      <c r="AB22" s="23"/>
      <c r="AC22" s="18" t="s">
        <v>168</v>
      </c>
      <c r="AD22" s="23"/>
      <c r="AE22" s="74">
        <v>482.0</v>
      </c>
      <c r="AF22" s="23"/>
      <c r="AG22" s="54">
        <f t="shared" si="12"/>
        <v>220.6666667</v>
      </c>
      <c r="AH22" s="55">
        <f t="shared" si="13"/>
        <v>429.2</v>
      </c>
      <c r="AI22" s="65">
        <v>221.0</v>
      </c>
      <c r="AJ22" s="37">
        <v>220.0</v>
      </c>
      <c r="AK22" s="37">
        <v>221.0</v>
      </c>
      <c r="AL22" s="40" t="s">
        <v>171</v>
      </c>
      <c r="AM22" s="59"/>
      <c r="AN22" s="48"/>
      <c r="AO22" s="37" t="s">
        <v>251</v>
      </c>
      <c r="AP22" s="6" t="s">
        <v>331</v>
      </c>
      <c r="AQ22" s="60"/>
      <c r="AR22" s="60"/>
      <c r="AS22" s="60"/>
      <c r="AT22" s="45"/>
      <c r="AU22" s="8"/>
      <c r="AV22" s="50" t="s">
        <v>332</v>
      </c>
    </row>
    <row r="23">
      <c r="A23" s="14" t="s">
        <v>333</v>
      </c>
      <c r="B23" s="87"/>
      <c r="C23" s="18">
        <v>1.0</v>
      </c>
      <c r="D23" s="37" t="s">
        <v>334</v>
      </c>
      <c r="E23" s="6" t="s">
        <v>335</v>
      </c>
      <c r="F23" s="39"/>
      <c r="G23" s="65">
        <v>11200.0</v>
      </c>
      <c r="H23" s="66">
        <v>3.94</v>
      </c>
      <c r="I23" s="62">
        <f t="shared" si="2"/>
        <v>2.236428571</v>
      </c>
      <c r="J23" s="42"/>
      <c r="K23" s="68">
        <v>0.08</v>
      </c>
      <c r="L23" s="70">
        <v>0.8</v>
      </c>
      <c r="M23" s="70">
        <v>0.12</v>
      </c>
      <c r="N23" s="71">
        <f t="shared" si="3"/>
        <v>0</v>
      </c>
      <c r="O23" s="72">
        <v>1.0</v>
      </c>
      <c r="P23" s="71">
        <f t="shared" si="4"/>
        <v>0</v>
      </c>
      <c r="Q23" s="23"/>
      <c r="R23" s="54">
        <f t="shared" ref="R23:R24" si="17">V23/U23</f>
        <v>2.2</v>
      </c>
      <c r="S23" s="40" t="s">
        <v>171</v>
      </c>
      <c r="T23" s="40" t="s">
        <v>171</v>
      </c>
      <c r="U23" s="72">
        <v>0.25</v>
      </c>
      <c r="V23" s="72">
        <v>0.55</v>
      </c>
      <c r="W23" s="46">
        <v>0.0</v>
      </c>
      <c r="X23" s="63">
        <f t="shared" si="6"/>
        <v>0.7101780952</v>
      </c>
      <c r="Y23" s="52"/>
      <c r="Z23" s="79"/>
      <c r="AA23" s="52"/>
      <c r="AB23" s="23"/>
      <c r="AC23" s="18" t="s">
        <v>336</v>
      </c>
      <c r="AD23" s="23"/>
      <c r="AE23" s="74">
        <v>363.0</v>
      </c>
      <c r="AF23" s="23"/>
      <c r="AG23" s="54">
        <f t="shared" si="12"/>
        <v>165</v>
      </c>
      <c r="AH23" s="55">
        <f t="shared" si="13"/>
        <v>329</v>
      </c>
      <c r="AI23" s="65" t="s">
        <v>171</v>
      </c>
      <c r="AJ23" s="37" t="s">
        <v>171</v>
      </c>
      <c r="AK23" s="37">
        <v>165.0</v>
      </c>
      <c r="AL23" s="40" t="s">
        <v>171</v>
      </c>
      <c r="AM23" s="59"/>
      <c r="AN23" s="48"/>
      <c r="AO23" s="37" t="s">
        <v>337</v>
      </c>
      <c r="AP23" s="6" t="s">
        <v>335</v>
      </c>
      <c r="AQ23" s="6" t="s">
        <v>338</v>
      </c>
      <c r="AR23" s="60"/>
      <c r="AS23" s="60"/>
      <c r="AT23" s="45"/>
      <c r="AU23" s="8"/>
      <c r="AV23" s="50" t="s">
        <v>339</v>
      </c>
    </row>
    <row r="24">
      <c r="A24" s="3" t="s">
        <v>193</v>
      </c>
      <c r="B24" s="87"/>
      <c r="C24" s="18">
        <v>0.0</v>
      </c>
      <c r="D24" s="37" t="s">
        <v>340</v>
      </c>
      <c r="E24" s="6" t="s">
        <v>341</v>
      </c>
      <c r="F24" s="39"/>
      <c r="G24" s="65">
        <v>1069.0</v>
      </c>
      <c r="H24" s="66">
        <v>0.5</v>
      </c>
      <c r="I24" s="62">
        <f t="shared" si="2"/>
        <v>3.303086997</v>
      </c>
      <c r="J24" s="42"/>
      <c r="K24" s="68">
        <v>0.392</v>
      </c>
      <c r="L24" s="69">
        <v>0.112</v>
      </c>
      <c r="M24" s="70">
        <v>0.451</v>
      </c>
      <c r="N24" s="71">
        <f t="shared" si="3"/>
        <v>0.045</v>
      </c>
      <c r="O24" s="84">
        <v>1.0</v>
      </c>
      <c r="P24" s="71">
        <f t="shared" si="4"/>
        <v>0</v>
      </c>
      <c r="Q24" s="23"/>
      <c r="R24" s="54">
        <f t="shared" si="17"/>
        <v>10.199</v>
      </c>
      <c r="S24" s="40">
        <v>10199.0</v>
      </c>
      <c r="T24" s="40">
        <v>1000.0</v>
      </c>
      <c r="U24" s="67">
        <f>T24/100000</f>
        <v>0.01</v>
      </c>
      <c r="V24" s="67">
        <f>S24/100000</f>
        <v>0.10199</v>
      </c>
      <c r="W24" s="46">
        <v>0.0</v>
      </c>
      <c r="X24" s="63">
        <f t="shared" si="6"/>
        <v>-0.1724852381</v>
      </c>
      <c r="Y24" s="52"/>
      <c r="Z24" s="79"/>
      <c r="AA24" s="52"/>
      <c r="AB24" s="23"/>
      <c r="AC24" s="18" t="s">
        <v>168</v>
      </c>
      <c r="AD24" s="23"/>
      <c r="AE24" s="74" t="s">
        <v>171</v>
      </c>
      <c r="AF24" s="23"/>
      <c r="AG24" s="54">
        <f t="shared" si="12"/>
        <v>183</v>
      </c>
      <c r="AH24" s="55">
        <f t="shared" si="13"/>
        <v>361.4</v>
      </c>
      <c r="AI24" s="65">
        <v>182.0</v>
      </c>
      <c r="AJ24" s="37">
        <v>185.0</v>
      </c>
      <c r="AK24" s="37">
        <v>182.0</v>
      </c>
      <c r="AL24" s="40" t="s">
        <v>171</v>
      </c>
      <c r="AM24" s="59"/>
      <c r="AN24" s="48"/>
      <c r="AO24" s="37" t="s">
        <v>251</v>
      </c>
      <c r="AP24" s="6" t="s">
        <v>342</v>
      </c>
      <c r="AQ24" s="60"/>
      <c r="AR24" s="60"/>
      <c r="AS24" s="60"/>
      <c r="AT24" s="45"/>
      <c r="AU24" s="8"/>
      <c r="AV24" s="50" t="s">
        <v>343</v>
      </c>
    </row>
    <row r="25">
      <c r="A25" s="14" t="s">
        <v>344</v>
      </c>
      <c r="B25" s="87"/>
      <c r="C25" s="18">
        <v>2.0</v>
      </c>
      <c r="D25" s="37" t="s">
        <v>345</v>
      </c>
      <c r="E25" s="6" t="s">
        <v>145</v>
      </c>
      <c r="F25" s="39"/>
      <c r="G25" s="65">
        <v>4890.0</v>
      </c>
      <c r="H25" s="66">
        <v>6.8</v>
      </c>
      <c r="I25" s="62">
        <f t="shared" si="2"/>
        <v>11.79345603</v>
      </c>
      <c r="J25" s="42"/>
      <c r="K25" s="68">
        <v>0.15</v>
      </c>
      <c r="L25" s="69">
        <v>0.017</v>
      </c>
      <c r="M25" s="70">
        <v>0.789</v>
      </c>
      <c r="N25" s="71">
        <f t="shared" si="3"/>
        <v>0.044</v>
      </c>
      <c r="O25" s="84">
        <v>1.0</v>
      </c>
      <c r="P25" s="71">
        <f t="shared" si="4"/>
        <v>0</v>
      </c>
      <c r="Q25" s="23"/>
      <c r="R25" s="74" t="s">
        <v>157</v>
      </c>
      <c r="S25" s="40" t="s">
        <v>171</v>
      </c>
      <c r="T25" s="40" t="s">
        <v>171</v>
      </c>
      <c r="U25" s="72">
        <v>0.0</v>
      </c>
      <c r="V25" s="72">
        <v>0.017</v>
      </c>
      <c r="W25" s="46">
        <v>0.0</v>
      </c>
      <c r="X25" s="63">
        <f t="shared" si="6"/>
        <v>0.0678447619</v>
      </c>
      <c r="Y25" s="52"/>
      <c r="Z25" s="79"/>
      <c r="AA25" s="52"/>
      <c r="AB25" s="23"/>
      <c r="AC25" s="18" t="s">
        <v>168</v>
      </c>
      <c r="AD25" s="23"/>
      <c r="AE25" s="74">
        <v>2246.0</v>
      </c>
      <c r="AF25" s="23"/>
      <c r="AG25" s="54">
        <f t="shared" si="12"/>
        <v>202.6666667</v>
      </c>
      <c r="AH25" s="55">
        <f t="shared" si="13"/>
        <v>396.8</v>
      </c>
      <c r="AI25" s="65">
        <v>199.0</v>
      </c>
      <c r="AJ25" s="37">
        <v>210.0</v>
      </c>
      <c r="AK25" s="37">
        <v>199.0</v>
      </c>
      <c r="AL25" s="40" t="s">
        <v>171</v>
      </c>
      <c r="AM25" s="59"/>
      <c r="AN25" s="48"/>
      <c r="AO25" s="37" t="s">
        <v>346</v>
      </c>
      <c r="AP25" s="6" t="s">
        <v>347</v>
      </c>
      <c r="AQ25" s="6" t="s">
        <v>300</v>
      </c>
      <c r="AR25" s="6" t="s">
        <v>348</v>
      </c>
      <c r="AS25" s="60"/>
      <c r="AT25" s="45"/>
      <c r="AU25" s="8"/>
      <c r="AV25" s="50" t="s">
        <v>275</v>
      </c>
    </row>
    <row r="26">
      <c r="A26" s="3" t="s">
        <v>204</v>
      </c>
      <c r="B26" s="18" t="s">
        <v>349</v>
      </c>
      <c r="C26" s="18">
        <v>1.0</v>
      </c>
      <c r="D26" s="37" t="s">
        <v>350</v>
      </c>
      <c r="E26" s="100" t="s">
        <v>351</v>
      </c>
      <c r="F26" s="39"/>
      <c r="G26" s="65">
        <v>900.0</v>
      </c>
      <c r="H26" s="66">
        <v>0.44</v>
      </c>
      <c r="I26" s="62">
        <f t="shared" si="2"/>
        <v>3.497777778</v>
      </c>
      <c r="J26" s="42"/>
      <c r="K26" s="68">
        <v>0.167</v>
      </c>
      <c r="L26" s="69">
        <v>0.209</v>
      </c>
      <c r="M26" s="70">
        <v>0.393</v>
      </c>
      <c r="N26" s="71">
        <f t="shared" si="3"/>
        <v>0.041</v>
      </c>
      <c r="O26" s="69">
        <v>0.81</v>
      </c>
      <c r="P26" s="71">
        <f t="shared" si="4"/>
        <v>0.19</v>
      </c>
      <c r="Q26" s="23"/>
      <c r="R26" s="54">
        <f t="shared" ref="R26:R32" si="18">V26/U26</f>
        <v>12.93533333</v>
      </c>
      <c r="S26" s="40">
        <v>19403.0</v>
      </c>
      <c r="T26" s="40">
        <v>1500.0</v>
      </c>
      <c r="U26" s="67">
        <f t="shared" ref="U26:U33" si="19">T26/100000</f>
        <v>0.015</v>
      </c>
      <c r="V26" s="67">
        <f t="shared" ref="V26:V33" si="20">S26/100000</f>
        <v>0.19403</v>
      </c>
      <c r="W26" s="46">
        <v>0.0</v>
      </c>
      <c r="X26" s="63">
        <f t="shared" si="6"/>
        <v>0.0368347619</v>
      </c>
      <c r="Y26" s="52"/>
      <c r="Z26" s="79"/>
      <c r="AA26" s="52"/>
      <c r="AB26" s="23"/>
      <c r="AC26" s="18" t="s">
        <v>168</v>
      </c>
      <c r="AD26" s="23"/>
      <c r="AE26" s="74" t="s">
        <v>171</v>
      </c>
      <c r="AF26" s="23"/>
      <c r="AG26" s="54">
        <f t="shared" si="12"/>
        <v>155</v>
      </c>
      <c r="AH26" s="55">
        <f t="shared" si="13"/>
        <v>311</v>
      </c>
      <c r="AI26" s="65">
        <v>150.0</v>
      </c>
      <c r="AJ26" s="37">
        <v>160.0</v>
      </c>
      <c r="AK26" s="37" t="s">
        <v>171</v>
      </c>
      <c r="AL26" s="40" t="s">
        <v>171</v>
      </c>
      <c r="AM26" s="59"/>
      <c r="AN26" s="37" t="s">
        <v>352</v>
      </c>
      <c r="AO26" s="37" t="s">
        <v>251</v>
      </c>
      <c r="AP26" s="6" t="s">
        <v>353</v>
      </c>
      <c r="AQ26" s="60"/>
      <c r="AR26" s="60"/>
      <c r="AS26" s="60"/>
      <c r="AT26" s="45"/>
      <c r="AU26" s="8"/>
      <c r="AV26" s="50" t="s">
        <v>171</v>
      </c>
    </row>
    <row r="27">
      <c r="A27" s="3" t="s">
        <v>204</v>
      </c>
      <c r="B27" s="18" t="s">
        <v>354</v>
      </c>
      <c r="C27" s="18">
        <v>1.0</v>
      </c>
      <c r="D27" s="37" t="s">
        <v>350</v>
      </c>
      <c r="E27" s="100" t="s">
        <v>351</v>
      </c>
      <c r="F27" s="39"/>
      <c r="G27" s="65">
        <v>1050.0</v>
      </c>
      <c r="H27" s="66">
        <v>0.64</v>
      </c>
      <c r="I27" s="62">
        <f t="shared" si="2"/>
        <v>4.607619048</v>
      </c>
      <c r="J27" s="42"/>
      <c r="K27" s="68">
        <v>0.11648</v>
      </c>
      <c r="L27" s="69">
        <v>0.21344</v>
      </c>
      <c r="M27" s="70">
        <v>0.452</v>
      </c>
      <c r="N27" s="71">
        <f t="shared" si="3"/>
        <v>0.01808</v>
      </c>
      <c r="O27" s="84">
        <v>0.8</v>
      </c>
      <c r="P27" s="71">
        <f t="shared" si="4"/>
        <v>0.2</v>
      </c>
      <c r="Q27" s="23"/>
      <c r="R27" s="54">
        <f t="shared" si="18"/>
        <v>2.452045932</v>
      </c>
      <c r="S27" s="40">
        <v>15161.0</v>
      </c>
      <c r="T27" s="40">
        <v>6183.0</v>
      </c>
      <c r="U27" s="67">
        <f t="shared" si="19"/>
        <v>0.06183</v>
      </c>
      <c r="V27" s="67">
        <f t="shared" si="20"/>
        <v>0.15161</v>
      </c>
      <c r="W27" s="46">
        <v>0.0</v>
      </c>
      <c r="X27" s="63">
        <f t="shared" si="6"/>
        <v>0.2419847619</v>
      </c>
      <c r="Y27" s="52"/>
      <c r="Z27" s="79"/>
      <c r="AA27" s="52"/>
      <c r="AB27" s="23"/>
      <c r="AC27" s="18" t="s">
        <v>168</v>
      </c>
      <c r="AD27" s="23"/>
      <c r="AE27" s="74" t="s">
        <v>171</v>
      </c>
      <c r="AF27" s="23"/>
      <c r="AG27" s="54">
        <f t="shared" si="12"/>
        <v>157.5</v>
      </c>
      <c r="AH27" s="55">
        <f t="shared" si="13"/>
        <v>315.5</v>
      </c>
      <c r="AI27" s="65">
        <v>155.0</v>
      </c>
      <c r="AJ27" s="37">
        <v>160.0</v>
      </c>
      <c r="AK27" s="37" t="s">
        <v>171</v>
      </c>
      <c r="AL27" s="40" t="s">
        <v>171</v>
      </c>
      <c r="AM27" s="59"/>
      <c r="AN27" s="37" t="s">
        <v>355</v>
      </c>
      <c r="AO27" s="37" t="s">
        <v>356</v>
      </c>
      <c r="AP27" s="6" t="s">
        <v>357</v>
      </c>
      <c r="AQ27" s="6" t="s">
        <v>358</v>
      </c>
      <c r="AR27" s="60"/>
      <c r="AS27" s="60"/>
      <c r="AT27" s="45"/>
      <c r="AU27" s="8"/>
      <c r="AV27" s="50" t="s">
        <v>171</v>
      </c>
    </row>
    <row r="28">
      <c r="A28" s="14" t="s">
        <v>359</v>
      </c>
      <c r="B28" s="87"/>
      <c r="C28" s="18">
        <v>2.0</v>
      </c>
      <c r="D28" s="37" t="s">
        <v>360</v>
      </c>
      <c r="E28" s="6" t="s">
        <v>361</v>
      </c>
      <c r="F28" s="39"/>
      <c r="G28" s="65">
        <v>6500.0</v>
      </c>
      <c r="H28" s="66">
        <v>1.02</v>
      </c>
      <c r="I28" s="62">
        <f t="shared" si="2"/>
        <v>0.4436923077</v>
      </c>
      <c r="J28" s="42"/>
      <c r="K28" s="68">
        <v>0.116</v>
      </c>
      <c r="L28" s="69">
        <v>0.212</v>
      </c>
      <c r="M28" s="70">
        <v>0.592</v>
      </c>
      <c r="N28" s="71">
        <f t="shared" si="3"/>
        <v>0.08</v>
      </c>
      <c r="O28" s="72">
        <v>1.0</v>
      </c>
      <c r="P28" s="71">
        <f t="shared" si="4"/>
        <v>0</v>
      </c>
      <c r="Q28" s="23"/>
      <c r="R28" s="54">
        <f t="shared" si="18"/>
        <v>2.598644068</v>
      </c>
      <c r="S28" s="40">
        <v>15332.0</v>
      </c>
      <c r="T28" s="40">
        <v>5900.0</v>
      </c>
      <c r="U28" s="67">
        <f t="shared" si="19"/>
        <v>0.059</v>
      </c>
      <c r="V28" s="67">
        <f t="shared" si="20"/>
        <v>0.15332</v>
      </c>
      <c r="W28" s="46">
        <v>0.0</v>
      </c>
      <c r="X28" s="63">
        <f t="shared" si="6"/>
        <v>0.2334047619</v>
      </c>
      <c r="Y28" s="52"/>
      <c r="Z28" s="79"/>
      <c r="AA28" s="53"/>
      <c r="AB28" s="23"/>
      <c r="AC28" s="18" t="s">
        <v>168</v>
      </c>
      <c r="AD28" s="23"/>
      <c r="AE28" s="74">
        <v>572.0</v>
      </c>
      <c r="AF28" s="23"/>
      <c r="AG28" s="54">
        <f t="shared" si="12"/>
        <v>232</v>
      </c>
      <c r="AH28" s="55">
        <f t="shared" si="13"/>
        <v>449.6</v>
      </c>
      <c r="AI28" s="65">
        <v>254.0</v>
      </c>
      <c r="AJ28" s="37">
        <v>210.0</v>
      </c>
      <c r="AK28" s="37" t="s">
        <v>171</v>
      </c>
      <c r="AL28" s="40" t="s">
        <v>171</v>
      </c>
      <c r="AM28" s="59"/>
      <c r="AN28" s="48"/>
      <c r="AO28" s="37" t="s">
        <v>362</v>
      </c>
      <c r="AP28" s="6" t="s">
        <v>361</v>
      </c>
      <c r="AQ28" s="6" t="s">
        <v>363</v>
      </c>
      <c r="AR28" s="60"/>
      <c r="AS28" s="60"/>
      <c r="AT28" s="45"/>
      <c r="AU28" s="8"/>
      <c r="AV28" s="50" t="s">
        <v>171</v>
      </c>
    </row>
    <row r="29">
      <c r="A29" s="14" t="s">
        <v>364</v>
      </c>
      <c r="B29" s="18" t="s">
        <v>365</v>
      </c>
      <c r="C29" s="18">
        <v>2.0</v>
      </c>
      <c r="D29" s="37" t="s">
        <v>366</v>
      </c>
      <c r="E29" s="6" t="s">
        <v>244</v>
      </c>
      <c r="F29" s="39"/>
      <c r="G29" s="64">
        <f>SUM(850+950)/2</f>
        <v>900</v>
      </c>
      <c r="H29" s="66">
        <v>1.09</v>
      </c>
      <c r="I29" s="67">
        <f t="shared" si="2"/>
        <v>10.14222222</v>
      </c>
      <c r="J29" s="42"/>
      <c r="K29" s="68">
        <v>0.14</v>
      </c>
      <c r="L29" s="69">
        <v>0.11</v>
      </c>
      <c r="M29" s="70">
        <v>0.73</v>
      </c>
      <c r="N29" s="71">
        <f t="shared" si="3"/>
        <v>0.02</v>
      </c>
      <c r="O29" s="72">
        <v>1.0</v>
      </c>
      <c r="P29" s="71">
        <f t="shared" si="4"/>
        <v>0</v>
      </c>
      <c r="Q29" s="23"/>
      <c r="R29" s="54">
        <f t="shared" si="18"/>
        <v>12.82785808</v>
      </c>
      <c r="S29" s="40">
        <v>9762.0</v>
      </c>
      <c r="T29" s="40">
        <v>761.0</v>
      </c>
      <c r="U29" s="67">
        <f t="shared" si="19"/>
        <v>0.00761</v>
      </c>
      <c r="V29" s="67">
        <f t="shared" si="20"/>
        <v>0.09762</v>
      </c>
      <c r="W29" s="46">
        <v>0.0</v>
      </c>
      <c r="X29" s="63">
        <f t="shared" si="6"/>
        <v>0.07380142857</v>
      </c>
      <c r="Y29" s="52"/>
      <c r="Z29" s="23"/>
      <c r="AA29" s="52"/>
      <c r="AB29" s="23"/>
      <c r="AC29" s="18" t="s">
        <v>168</v>
      </c>
      <c r="AD29" s="23"/>
      <c r="AE29" s="74">
        <v>1212.0</v>
      </c>
      <c r="AF29" s="23"/>
      <c r="AG29" s="54">
        <f t="shared" si="12"/>
        <v>160</v>
      </c>
      <c r="AH29" s="55">
        <f t="shared" si="13"/>
        <v>320</v>
      </c>
      <c r="AI29" s="65">
        <v>160.0</v>
      </c>
      <c r="AJ29" s="37">
        <v>160.0</v>
      </c>
      <c r="AK29" s="37">
        <v>160.0</v>
      </c>
      <c r="AL29" s="40" t="s">
        <v>171</v>
      </c>
      <c r="AM29" s="59"/>
      <c r="AN29" s="37" t="s">
        <v>367</v>
      </c>
      <c r="AO29" s="37" t="s">
        <v>368</v>
      </c>
      <c r="AP29" s="6" t="s">
        <v>369</v>
      </c>
      <c r="AQ29" s="6" t="s">
        <v>370</v>
      </c>
      <c r="AR29" s="60"/>
      <c r="AS29" s="60"/>
      <c r="AT29" s="45"/>
      <c r="AU29" s="8"/>
      <c r="AV29" s="50" t="s">
        <v>314</v>
      </c>
    </row>
    <row r="30">
      <c r="A30" s="14" t="s">
        <v>364</v>
      </c>
      <c r="B30" s="18" t="s">
        <v>371</v>
      </c>
      <c r="C30" s="18">
        <v>1.0</v>
      </c>
      <c r="D30" s="37" t="s">
        <v>372</v>
      </c>
      <c r="E30" s="6" t="s">
        <v>244</v>
      </c>
      <c r="F30" s="39"/>
      <c r="G30" s="65">
        <v>2781.0</v>
      </c>
      <c r="H30" s="66">
        <v>1.15</v>
      </c>
      <c r="I30" s="62">
        <f t="shared" si="2"/>
        <v>2.804386911</v>
      </c>
      <c r="J30" s="42"/>
      <c r="K30" s="68">
        <v>0.16</v>
      </c>
      <c r="L30" s="69">
        <v>0.14</v>
      </c>
      <c r="M30" s="70">
        <v>0.7</v>
      </c>
      <c r="N30" s="71">
        <f t="shared" si="3"/>
        <v>0</v>
      </c>
      <c r="O30" s="84">
        <v>1.0</v>
      </c>
      <c r="P30" s="71">
        <f t="shared" si="4"/>
        <v>0</v>
      </c>
      <c r="Q30" s="23"/>
      <c r="R30" s="54">
        <f t="shared" si="18"/>
        <v>12.82785808</v>
      </c>
      <c r="S30" s="40">
        <v>9762.0</v>
      </c>
      <c r="T30" s="40">
        <v>761.0</v>
      </c>
      <c r="U30" s="67">
        <f t="shared" si="19"/>
        <v>0.00761</v>
      </c>
      <c r="V30" s="67">
        <f t="shared" si="20"/>
        <v>0.09762</v>
      </c>
      <c r="W30" s="46">
        <v>0.0</v>
      </c>
      <c r="X30" s="63">
        <f t="shared" si="6"/>
        <v>0.05380142857</v>
      </c>
      <c r="Y30" s="52"/>
      <c r="Z30" s="79"/>
      <c r="AA30" s="52"/>
      <c r="AB30" s="23"/>
      <c r="AC30" s="18" t="s">
        <v>168</v>
      </c>
      <c r="AD30" s="23"/>
      <c r="AE30" s="74">
        <v>1212.0</v>
      </c>
      <c r="AF30" s="23"/>
      <c r="AG30" s="54">
        <f t="shared" si="12"/>
        <v>214</v>
      </c>
      <c r="AH30" s="55">
        <f t="shared" si="13"/>
        <v>417.2</v>
      </c>
      <c r="AI30" s="65">
        <v>216.0</v>
      </c>
      <c r="AJ30" s="37">
        <v>210.0</v>
      </c>
      <c r="AK30" s="37">
        <v>216.0</v>
      </c>
      <c r="AL30" s="40" t="s">
        <v>171</v>
      </c>
      <c r="AM30" s="59"/>
      <c r="AN30" s="48"/>
      <c r="AO30" s="37" t="s">
        <v>373</v>
      </c>
      <c r="AP30" s="6" t="s">
        <v>374</v>
      </c>
      <c r="AQ30" s="6" t="s">
        <v>375</v>
      </c>
      <c r="AR30" s="60"/>
      <c r="AS30" s="60"/>
      <c r="AT30" s="45"/>
      <c r="AU30" s="8"/>
      <c r="AV30" s="50" t="s">
        <v>314</v>
      </c>
    </row>
    <row r="31">
      <c r="A31" s="14" t="s">
        <v>364</v>
      </c>
      <c r="B31" s="18" t="s">
        <v>143</v>
      </c>
      <c r="C31" s="18">
        <v>0.0</v>
      </c>
      <c r="D31" s="37" t="s">
        <v>376</v>
      </c>
      <c r="E31" s="6" t="s">
        <v>244</v>
      </c>
      <c r="F31" s="39"/>
      <c r="G31" s="64">
        <f>SUM(1075+1595)/2</f>
        <v>1335</v>
      </c>
      <c r="H31" s="66">
        <v>1.09</v>
      </c>
      <c r="I31" s="62">
        <f t="shared" si="2"/>
        <v>6.511610487</v>
      </c>
      <c r="J31" s="42"/>
      <c r="K31" s="68">
        <v>0.14</v>
      </c>
      <c r="L31" s="69">
        <v>0.11</v>
      </c>
      <c r="M31" s="70">
        <v>0.34</v>
      </c>
      <c r="N31" s="71">
        <f t="shared" si="3"/>
        <v>0.41</v>
      </c>
      <c r="O31" s="84">
        <v>1.0</v>
      </c>
      <c r="P31" s="71">
        <f t="shared" si="4"/>
        <v>0</v>
      </c>
      <c r="Q31" s="23"/>
      <c r="R31" s="54">
        <f t="shared" si="18"/>
        <v>12.82785808</v>
      </c>
      <c r="S31" s="40">
        <v>9762.0</v>
      </c>
      <c r="T31" s="40">
        <v>761.0</v>
      </c>
      <c r="U31" s="67">
        <f t="shared" si="19"/>
        <v>0.00761</v>
      </c>
      <c r="V31" s="67">
        <f t="shared" si="20"/>
        <v>0.09762</v>
      </c>
      <c r="W31" s="46">
        <v>0.0</v>
      </c>
      <c r="X31" s="63">
        <f t="shared" si="6"/>
        <v>0.07380142857</v>
      </c>
      <c r="Y31" s="52"/>
      <c r="Z31" s="79"/>
      <c r="AA31" s="52"/>
      <c r="AB31" s="23"/>
      <c r="AC31" s="18" t="s">
        <v>168</v>
      </c>
      <c r="AD31" s="23"/>
      <c r="AE31" s="74">
        <v>1212.0</v>
      </c>
      <c r="AF31" s="23"/>
      <c r="AG31" s="54">
        <f t="shared" si="12"/>
        <v>241.3333333</v>
      </c>
      <c r="AH31" s="55">
        <f t="shared" si="13"/>
        <v>466.4</v>
      </c>
      <c r="AI31" s="65">
        <v>242.0</v>
      </c>
      <c r="AJ31" s="37">
        <v>240.0</v>
      </c>
      <c r="AK31" s="37">
        <v>242.0</v>
      </c>
      <c r="AL31" s="40" t="s">
        <v>171</v>
      </c>
      <c r="AM31" s="59"/>
      <c r="AN31" s="48"/>
      <c r="AO31" s="37" t="s">
        <v>377</v>
      </c>
      <c r="AP31" s="6" t="s">
        <v>378</v>
      </c>
      <c r="AQ31" s="6" t="s">
        <v>379</v>
      </c>
      <c r="AR31" s="60"/>
      <c r="AS31" s="60"/>
      <c r="AT31" s="45"/>
      <c r="AU31" s="8"/>
      <c r="AV31" s="50" t="s">
        <v>314</v>
      </c>
    </row>
    <row r="32">
      <c r="A32" s="14" t="s">
        <v>380</v>
      </c>
      <c r="B32" s="18" t="s">
        <v>381</v>
      </c>
      <c r="C32" s="18">
        <v>1.0</v>
      </c>
      <c r="D32" s="37" t="s">
        <v>382</v>
      </c>
      <c r="E32" s="6" t="s">
        <v>383</v>
      </c>
      <c r="F32" s="39"/>
      <c r="G32" s="65">
        <v>928.0</v>
      </c>
      <c r="H32" s="66">
        <v>0.75</v>
      </c>
      <c r="I32" s="62">
        <f t="shared" si="2"/>
        <v>6.435344828</v>
      </c>
      <c r="J32" s="42"/>
      <c r="K32" s="68">
        <v>0.493</v>
      </c>
      <c r="L32" s="69">
        <v>0.094</v>
      </c>
      <c r="M32" s="70">
        <v>0.37</v>
      </c>
      <c r="N32" s="71">
        <f t="shared" si="3"/>
        <v>0.043</v>
      </c>
      <c r="O32" s="84">
        <v>1.0</v>
      </c>
      <c r="P32" s="71">
        <f t="shared" si="4"/>
        <v>0</v>
      </c>
      <c r="Q32" s="23"/>
      <c r="R32" s="54">
        <f t="shared" si="18"/>
        <v>45.5</v>
      </c>
      <c r="S32" s="40">
        <v>9100.0</v>
      </c>
      <c r="T32" s="40">
        <v>200.0</v>
      </c>
      <c r="U32" s="67">
        <f t="shared" si="19"/>
        <v>0.002</v>
      </c>
      <c r="V32" s="67">
        <f t="shared" si="20"/>
        <v>0.091</v>
      </c>
      <c r="W32" s="46">
        <v>0.0</v>
      </c>
      <c r="X32" s="63">
        <f t="shared" si="6"/>
        <v>-0.2938219048</v>
      </c>
      <c r="Y32" s="52"/>
      <c r="Z32" s="79"/>
      <c r="AA32" s="46" t="s">
        <v>384</v>
      </c>
      <c r="AB32" s="23"/>
      <c r="AC32" s="18" t="s">
        <v>168</v>
      </c>
      <c r="AD32" s="23"/>
      <c r="AE32" s="74">
        <v>5950.0</v>
      </c>
      <c r="AF32" s="23"/>
      <c r="AG32" s="54">
        <f t="shared" si="12"/>
        <v>225.6666667</v>
      </c>
      <c r="AH32" s="55">
        <f t="shared" si="13"/>
        <v>438.2</v>
      </c>
      <c r="AI32" s="65">
        <v>230.0</v>
      </c>
      <c r="AJ32" s="37">
        <v>215.0</v>
      </c>
      <c r="AK32" s="37">
        <v>232.0</v>
      </c>
      <c r="AL32" s="40" t="s">
        <v>171</v>
      </c>
      <c r="AM32" s="59"/>
      <c r="AN32" s="48"/>
      <c r="AO32" s="37" t="s">
        <v>385</v>
      </c>
      <c r="AP32" s="6" t="s">
        <v>386</v>
      </c>
      <c r="AQ32" s="6" t="s">
        <v>387</v>
      </c>
      <c r="AR32" s="60"/>
      <c r="AS32" s="60"/>
      <c r="AT32" s="45"/>
      <c r="AU32" s="8"/>
      <c r="AV32" s="50" t="s">
        <v>171</v>
      </c>
    </row>
    <row r="33">
      <c r="A33" s="14" t="s">
        <v>388</v>
      </c>
      <c r="B33" s="18" t="s">
        <v>143</v>
      </c>
      <c r="C33" s="18">
        <v>0.0</v>
      </c>
      <c r="D33" s="37" t="s">
        <v>389</v>
      </c>
      <c r="E33" s="6" t="s">
        <v>145</v>
      </c>
      <c r="F33" s="39"/>
      <c r="G33" s="65">
        <v>2520.0</v>
      </c>
      <c r="H33" s="66">
        <v>0.72</v>
      </c>
      <c r="I33" s="62">
        <f t="shared" si="2"/>
        <v>1.628571429</v>
      </c>
      <c r="J33" s="42"/>
      <c r="K33" s="68">
        <v>0.169</v>
      </c>
      <c r="L33" s="69">
        <v>0.32</v>
      </c>
      <c r="M33" s="70">
        <v>0.462</v>
      </c>
      <c r="N33" s="71">
        <f t="shared" si="3"/>
        <v>0.049</v>
      </c>
      <c r="O33" s="84">
        <v>1.0</v>
      </c>
      <c r="P33" s="71">
        <f t="shared" si="4"/>
        <v>0</v>
      </c>
      <c r="Q33" s="23"/>
      <c r="R33" s="74" t="s">
        <v>157</v>
      </c>
      <c r="S33" s="40">
        <v>32005.0</v>
      </c>
      <c r="T33" s="40">
        <v>0.0</v>
      </c>
      <c r="U33" s="67">
        <f t="shared" si="19"/>
        <v>0</v>
      </c>
      <c r="V33" s="67">
        <f t="shared" si="20"/>
        <v>0.32005</v>
      </c>
      <c r="W33" s="46">
        <v>0.0</v>
      </c>
      <c r="X33" s="63">
        <f t="shared" si="6"/>
        <v>-0.05217190476</v>
      </c>
      <c r="Y33" s="52"/>
      <c r="Z33" s="79"/>
      <c r="AA33" s="52"/>
      <c r="AB33" s="23"/>
      <c r="AC33" s="18" t="s">
        <v>168</v>
      </c>
      <c r="AD33" s="23"/>
      <c r="AE33" s="74">
        <v>1059.0</v>
      </c>
      <c r="AF33" s="23"/>
      <c r="AG33" s="54">
        <f t="shared" si="12"/>
        <v>233</v>
      </c>
      <c r="AH33" s="55">
        <f t="shared" si="13"/>
        <v>451.4</v>
      </c>
      <c r="AI33" s="65">
        <v>232.0</v>
      </c>
      <c r="AJ33" s="37">
        <v>235.0</v>
      </c>
      <c r="AK33" s="37">
        <v>232.0</v>
      </c>
      <c r="AL33" s="40" t="s">
        <v>171</v>
      </c>
      <c r="AM33" s="59"/>
      <c r="AN33" s="48"/>
      <c r="AO33" s="37" t="s">
        <v>174</v>
      </c>
      <c r="AP33" s="6" t="s">
        <v>176</v>
      </c>
      <c r="AQ33" s="6" t="s">
        <v>390</v>
      </c>
      <c r="AR33" s="60"/>
      <c r="AS33" s="60"/>
      <c r="AT33" s="45"/>
      <c r="AU33" s="8"/>
      <c r="AV33" s="50" t="s">
        <v>391</v>
      </c>
    </row>
    <row r="34">
      <c r="A34" s="14" t="s">
        <v>392</v>
      </c>
      <c r="B34" s="87"/>
      <c r="C34" s="18">
        <v>0.0</v>
      </c>
      <c r="D34" s="37" t="s">
        <v>277</v>
      </c>
      <c r="E34" s="6" t="s">
        <v>393</v>
      </c>
      <c r="F34" s="39"/>
      <c r="G34" s="65">
        <v>22795.0</v>
      </c>
      <c r="H34" s="66">
        <v>11.2</v>
      </c>
      <c r="I34" s="62">
        <f t="shared" si="2"/>
        <v>3.520289537</v>
      </c>
      <c r="J34" s="42"/>
      <c r="K34" s="68">
        <v>0.08</v>
      </c>
      <c r="L34" s="69">
        <v>0.25</v>
      </c>
      <c r="M34" s="70">
        <v>0.62</v>
      </c>
      <c r="N34" s="71">
        <f t="shared" si="3"/>
        <v>0.05</v>
      </c>
      <c r="O34" s="84">
        <v>1.0</v>
      </c>
      <c r="P34" s="71">
        <f t="shared" si="4"/>
        <v>0</v>
      </c>
      <c r="Q34" s="23"/>
      <c r="R34" s="74" t="s">
        <v>157</v>
      </c>
      <c r="S34" s="40" t="s">
        <v>171</v>
      </c>
      <c r="T34" s="40" t="s">
        <v>171</v>
      </c>
      <c r="U34" s="72">
        <v>0.0</v>
      </c>
      <c r="V34" s="72">
        <v>0.25</v>
      </c>
      <c r="W34" s="46">
        <v>0.0</v>
      </c>
      <c r="X34" s="63">
        <f t="shared" si="6"/>
        <v>0.06017809524</v>
      </c>
      <c r="Y34" s="52"/>
      <c r="Z34" s="79"/>
      <c r="AA34" s="52"/>
      <c r="AB34" s="23"/>
      <c r="AC34" s="18" t="s">
        <v>168</v>
      </c>
      <c r="AD34" s="23"/>
      <c r="AE34" s="74">
        <v>1791.0</v>
      </c>
      <c r="AF34" s="23"/>
      <c r="AG34" s="54">
        <f t="shared" si="12"/>
        <v>232.2</v>
      </c>
      <c r="AH34" s="55">
        <f t="shared" si="13"/>
        <v>449.96</v>
      </c>
      <c r="AI34" s="65">
        <v>232.2</v>
      </c>
      <c r="AJ34" s="37" t="s">
        <v>171</v>
      </c>
      <c r="AK34" s="37" t="s">
        <v>171</v>
      </c>
      <c r="AL34" s="40" t="s">
        <v>171</v>
      </c>
      <c r="AM34" s="59"/>
      <c r="AN34" s="48"/>
      <c r="AO34" s="37" t="s">
        <v>394</v>
      </c>
      <c r="AP34" s="6" t="s">
        <v>386</v>
      </c>
      <c r="AQ34" s="6" t="s">
        <v>395</v>
      </c>
      <c r="AR34" s="60"/>
      <c r="AS34" s="60"/>
      <c r="AT34" s="45"/>
      <c r="AU34" s="8"/>
      <c r="AV34" s="50" t="s">
        <v>171</v>
      </c>
    </row>
    <row r="35">
      <c r="A35" s="14" t="s">
        <v>396</v>
      </c>
      <c r="B35" s="87"/>
      <c r="C35" s="18">
        <v>2.0</v>
      </c>
      <c r="D35" s="37" t="s">
        <v>397</v>
      </c>
      <c r="E35" s="6" t="s">
        <v>398</v>
      </c>
      <c r="F35" s="39"/>
      <c r="G35" s="65">
        <v>25000.0</v>
      </c>
      <c r="H35" s="66">
        <v>4.45</v>
      </c>
      <c r="I35" s="62">
        <f t="shared" si="2"/>
        <v>0.6376</v>
      </c>
      <c r="J35" s="42"/>
      <c r="K35" s="68">
        <v>0.09</v>
      </c>
      <c r="L35" s="69">
        <v>0.57</v>
      </c>
      <c r="M35" s="70">
        <v>0.34</v>
      </c>
      <c r="N35" s="71">
        <f t="shared" si="3"/>
        <v>0</v>
      </c>
      <c r="O35" s="72">
        <v>1.0</v>
      </c>
      <c r="P35" s="71">
        <f t="shared" si="4"/>
        <v>0</v>
      </c>
      <c r="Q35" s="23"/>
      <c r="R35" s="74" t="s">
        <v>157</v>
      </c>
      <c r="S35" s="40" t="s">
        <v>171</v>
      </c>
      <c r="T35" s="40" t="s">
        <v>171</v>
      </c>
      <c r="U35" s="72">
        <v>0.0</v>
      </c>
      <c r="V35" s="72">
        <v>0.57</v>
      </c>
      <c r="W35" s="46">
        <v>0.0</v>
      </c>
      <c r="X35" s="63">
        <f t="shared" si="6"/>
        <v>-0.05648857143</v>
      </c>
      <c r="Y35" s="52"/>
      <c r="Z35" s="79"/>
      <c r="AA35" s="52"/>
      <c r="AB35" s="23"/>
      <c r="AC35" s="18" t="s">
        <v>168</v>
      </c>
      <c r="AD35" s="23"/>
      <c r="AE35" s="74">
        <v>534.0</v>
      </c>
      <c r="AF35" s="23"/>
      <c r="AG35" s="54">
        <f t="shared" si="12"/>
        <v>107.2</v>
      </c>
      <c r="AH35" s="55">
        <f t="shared" si="13"/>
        <v>224.96</v>
      </c>
      <c r="AI35" s="65">
        <v>107.2</v>
      </c>
      <c r="AJ35" s="37" t="s">
        <v>171</v>
      </c>
      <c r="AK35" s="37" t="s">
        <v>171</v>
      </c>
      <c r="AL35" s="40" t="s">
        <v>171</v>
      </c>
      <c r="AM35" s="59"/>
      <c r="AN35" s="48"/>
      <c r="AO35" s="37" t="s">
        <v>399</v>
      </c>
      <c r="AP35" s="6" t="s">
        <v>400</v>
      </c>
      <c r="AQ35" s="60"/>
      <c r="AR35" s="60"/>
      <c r="AS35" s="60"/>
      <c r="AT35" s="45"/>
      <c r="AU35" s="8"/>
      <c r="AV35" s="50" t="s">
        <v>266</v>
      </c>
    </row>
    <row r="36">
      <c r="A36" s="14" t="s">
        <v>401</v>
      </c>
      <c r="B36" s="87"/>
      <c r="C36" s="18">
        <v>0.0</v>
      </c>
      <c r="D36" s="37" t="s">
        <v>402</v>
      </c>
      <c r="E36" s="6" t="s">
        <v>244</v>
      </c>
      <c r="F36" s="39"/>
      <c r="G36" s="65">
        <v>1000.0</v>
      </c>
      <c r="H36" s="66">
        <v>0.64</v>
      </c>
      <c r="I36" s="62">
        <f t="shared" si="2"/>
        <v>4.888</v>
      </c>
      <c r="J36" s="42"/>
      <c r="K36" s="68">
        <v>0.09</v>
      </c>
      <c r="L36" s="69">
        <v>0.33</v>
      </c>
      <c r="M36" s="70">
        <v>0.47</v>
      </c>
      <c r="N36" s="71">
        <f t="shared" si="3"/>
        <v>0.11</v>
      </c>
      <c r="O36" s="84">
        <v>1.0</v>
      </c>
      <c r="P36" s="71">
        <f t="shared" si="4"/>
        <v>0</v>
      </c>
      <c r="Q36" s="23"/>
      <c r="R36" s="54">
        <f>V36/U36</f>
        <v>20.87625</v>
      </c>
      <c r="S36" s="40">
        <v>33402.0</v>
      </c>
      <c r="T36" s="40">
        <v>1600.0</v>
      </c>
      <c r="U36" s="67">
        <f t="shared" ref="U36:U37" si="21">T36/100000</f>
        <v>0.016</v>
      </c>
      <c r="V36" s="67">
        <f t="shared" ref="V36:V37" si="22">S36/100000</f>
        <v>0.33402</v>
      </c>
      <c r="W36" s="46">
        <v>0.0</v>
      </c>
      <c r="X36" s="63">
        <f t="shared" si="6"/>
        <v>0.07017142857</v>
      </c>
      <c r="Y36" s="52"/>
      <c r="Z36" s="79"/>
      <c r="AA36" s="52"/>
      <c r="AB36" s="23"/>
      <c r="AC36" s="18" t="s">
        <v>168</v>
      </c>
      <c r="AD36" s="23"/>
      <c r="AE36" s="74">
        <v>828.0</v>
      </c>
      <c r="AF36" s="23"/>
      <c r="AG36" s="54">
        <f t="shared" si="12"/>
        <v>254.3333333</v>
      </c>
      <c r="AH36" s="55">
        <f t="shared" si="13"/>
        <v>489.8</v>
      </c>
      <c r="AI36" s="65">
        <v>254.0</v>
      </c>
      <c r="AJ36" s="37">
        <v>255.0</v>
      </c>
      <c r="AK36" s="37">
        <v>254.0</v>
      </c>
      <c r="AL36" s="40" t="s">
        <v>171</v>
      </c>
      <c r="AM36" s="59"/>
      <c r="AN36" s="48"/>
      <c r="AO36" s="37" t="s">
        <v>403</v>
      </c>
      <c r="AP36" s="6" t="s">
        <v>176</v>
      </c>
      <c r="AQ36" s="60"/>
      <c r="AR36" s="60"/>
      <c r="AS36" s="60"/>
      <c r="AT36" s="45"/>
      <c r="AU36" s="8"/>
      <c r="AV36" s="50" t="s">
        <v>404</v>
      </c>
    </row>
    <row r="37">
      <c r="A37" s="14" t="s">
        <v>405</v>
      </c>
      <c r="B37" s="18" t="s">
        <v>406</v>
      </c>
      <c r="C37" s="18">
        <v>1.0</v>
      </c>
      <c r="D37" s="37" t="s">
        <v>407</v>
      </c>
      <c r="E37" s="6" t="s">
        <v>408</v>
      </c>
      <c r="F37" s="39"/>
      <c r="G37" s="65">
        <v>9500.0</v>
      </c>
      <c r="H37" s="66">
        <v>1.6</v>
      </c>
      <c r="I37" s="62">
        <f t="shared" si="2"/>
        <v>0.5494736842</v>
      </c>
      <c r="J37" s="42"/>
      <c r="K37" s="68">
        <v>0.062</v>
      </c>
      <c r="L37" s="70">
        <v>0.143</v>
      </c>
      <c r="M37" s="70">
        <v>0.746</v>
      </c>
      <c r="N37" s="71">
        <f t="shared" si="3"/>
        <v>0.049</v>
      </c>
      <c r="O37" s="72">
        <v>1.0</v>
      </c>
      <c r="P37" s="71">
        <f t="shared" si="4"/>
        <v>0</v>
      </c>
      <c r="Q37" s="23"/>
      <c r="R37" s="74" t="s">
        <v>157</v>
      </c>
      <c r="S37" s="40">
        <v>14350.0</v>
      </c>
      <c r="T37" s="40">
        <v>0.0</v>
      </c>
      <c r="U37" s="67">
        <f t="shared" si="21"/>
        <v>0</v>
      </c>
      <c r="V37" s="67">
        <f t="shared" si="22"/>
        <v>0.1435</v>
      </c>
      <c r="W37" s="46">
        <v>0.0</v>
      </c>
      <c r="X37" s="63">
        <f t="shared" si="6"/>
        <v>0.1136780952</v>
      </c>
      <c r="Y37" s="52"/>
      <c r="Z37" s="79"/>
      <c r="AA37" s="53"/>
      <c r="AB37" s="23"/>
      <c r="AC37" s="18" t="s">
        <v>168</v>
      </c>
      <c r="AD37" s="23"/>
      <c r="AE37" s="74">
        <v>779.0</v>
      </c>
      <c r="AF37" s="23"/>
      <c r="AG37" s="54">
        <f t="shared" si="12"/>
        <v>229.4444444</v>
      </c>
      <c r="AH37" s="55">
        <f t="shared" si="13"/>
        <v>445</v>
      </c>
      <c r="AI37" s="65" t="s">
        <v>171</v>
      </c>
      <c r="AJ37" s="37" t="s">
        <v>171</v>
      </c>
      <c r="AK37" s="37" t="s">
        <v>171</v>
      </c>
      <c r="AL37" s="61">
        <f>(445-32)/1.8</f>
        <v>229.4444444</v>
      </c>
      <c r="AM37" s="59"/>
      <c r="AN37" s="48"/>
      <c r="AO37" s="37" t="s">
        <v>251</v>
      </c>
      <c r="AP37" s="6" t="s">
        <v>409</v>
      </c>
      <c r="AQ37" s="60"/>
      <c r="AR37" s="60"/>
      <c r="AS37" s="60"/>
      <c r="AT37" s="45"/>
      <c r="AU37" s="8"/>
      <c r="AV37" s="50" t="s">
        <v>410</v>
      </c>
    </row>
    <row r="38">
      <c r="A38" s="14" t="s">
        <v>411</v>
      </c>
      <c r="B38" s="18" t="s">
        <v>288</v>
      </c>
      <c r="C38" s="18">
        <v>2.0</v>
      </c>
      <c r="D38" s="37" t="s">
        <v>412</v>
      </c>
      <c r="E38" s="6" t="s">
        <v>413</v>
      </c>
      <c r="F38" s="39"/>
      <c r="G38" s="65">
        <v>850.0</v>
      </c>
      <c r="H38" s="66">
        <v>1.29</v>
      </c>
      <c r="I38" s="62">
        <f t="shared" si="2"/>
        <v>12.96235294</v>
      </c>
      <c r="J38" s="42"/>
      <c r="K38" s="68">
        <v>0.14</v>
      </c>
      <c r="L38" s="69">
        <v>0.43</v>
      </c>
      <c r="M38" s="70">
        <v>0.43</v>
      </c>
      <c r="N38" s="71">
        <f t="shared" si="3"/>
        <v>0</v>
      </c>
      <c r="O38" s="84">
        <v>1.0</v>
      </c>
      <c r="P38" s="71">
        <f t="shared" si="4"/>
        <v>0</v>
      </c>
      <c r="Q38" s="23"/>
      <c r="R38" s="74" t="s">
        <v>157</v>
      </c>
      <c r="S38" s="40" t="s">
        <v>171</v>
      </c>
      <c r="T38" s="40" t="s">
        <v>171</v>
      </c>
      <c r="U38" s="72">
        <v>0.0</v>
      </c>
      <c r="V38" s="72">
        <v>0.43</v>
      </c>
      <c r="W38" s="46">
        <v>0.0</v>
      </c>
      <c r="X38" s="63">
        <f t="shared" si="6"/>
        <v>-0.05982190476</v>
      </c>
      <c r="Y38" s="52"/>
      <c r="Z38" s="79"/>
      <c r="AA38" s="52"/>
      <c r="AB38" s="23"/>
      <c r="AC38" s="18" t="s">
        <v>336</v>
      </c>
      <c r="AD38" s="23"/>
      <c r="AE38" s="74">
        <v>696.0</v>
      </c>
      <c r="AF38" s="23"/>
      <c r="AG38" s="54">
        <f t="shared" si="12"/>
        <v>176.8888889</v>
      </c>
      <c r="AH38" s="55">
        <f t="shared" si="13"/>
        <v>350.4</v>
      </c>
      <c r="AI38" s="65">
        <v>177.0</v>
      </c>
      <c r="AJ38" s="37" t="s">
        <v>171</v>
      </c>
      <c r="AK38" s="37">
        <v>177.0</v>
      </c>
      <c r="AL38" s="61">
        <f>(350-32)/1.8</f>
        <v>176.6666667</v>
      </c>
      <c r="AM38" s="59"/>
      <c r="AN38" s="48"/>
      <c r="AO38" s="37" t="s">
        <v>414</v>
      </c>
      <c r="AP38" s="6" t="s">
        <v>415</v>
      </c>
      <c r="AQ38" s="60"/>
      <c r="AR38" s="60"/>
      <c r="AS38" s="60"/>
      <c r="AT38" s="45"/>
      <c r="AU38" s="8"/>
      <c r="AV38" s="50" t="s">
        <v>416</v>
      </c>
    </row>
    <row r="39">
      <c r="A39" s="14" t="s">
        <v>411</v>
      </c>
      <c r="B39" s="18" t="s">
        <v>417</v>
      </c>
      <c r="C39" s="18">
        <v>0.0</v>
      </c>
      <c r="D39" s="37" t="s">
        <v>277</v>
      </c>
      <c r="E39" s="6" t="s">
        <v>145</v>
      </c>
      <c r="F39" s="39"/>
      <c r="G39" s="65" t="s">
        <v>171</v>
      </c>
      <c r="H39" s="66" t="s">
        <v>418</v>
      </c>
      <c r="I39" s="84" t="s">
        <v>171</v>
      </c>
      <c r="J39" s="42"/>
      <c r="K39" s="68">
        <v>0.142</v>
      </c>
      <c r="L39" s="69">
        <v>0.417</v>
      </c>
      <c r="M39" s="70">
        <v>0.397</v>
      </c>
      <c r="N39" s="71">
        <f t="shared" si="3"/>
        <v>0.044</v>
      </c>
      <c r="O39" s="84">
        <v>1.0</v>
      </c>
      <c r="P39" s="71">
        <f t="shared" si="4"/>
        <v>0</v>
      </c>
      <c r="Q39" s="23"/>
      <c r="R39" s="54">
        <f t="shared" ref="R39:R45" si="23">V39/U39</f>
        <v>137.68</v>
      </c>
      <c r="S39" s="40">
        <v>41304.0</v>
      </c>
      <c r="T39" s="40">
        <v>300.0</v>
      </c>
      <c r="U39" s="67">
        <f t="shared" ref="U39:U45" si="24">T39/100000</f>
        <v>0.003</v>
      </c>
      <c r="V39" s="67">
        <f t="shared" ref="V39:V45" si="25">S39/100000</f>
        <v>0.41304</v>
      </c>
      <c r="W39" s="46">
        <v>0.0</v>
      </c>
      <c r="X39" s="63">
        <f t="shared" si="6"/>
        <v>-0.04716857143</v>
      </c>
      <c r="Y39" s="52"/>
      <c r="Z39" s="79"/>
      <c r="AA39" s="52"/>
      <c r="AB39" s="23"/>
      <c r="AC39" s="18" t="s">
        <v>336</v>
      </c>
      <c r="AD39" s="23"/>
      <c r="AE39" s="74">
        <v>696.0</v>
      </c>
      <c r="AF39" s="23"/>
      <c r="AG39" s="54">
        <f t="shared" si="12"/>
        <v>232.1111111</v>
      </c>
      <c r="AH39" s="55">
        <f t="shared" si="13"/>
        <v>449.8</v>
      </c>
      <c r="AI39" s="65">
        <v>232.0</v>
      </c>
      <c r="AJ39" s="37">
        <v>235.0</v>
      </c>
      <c r="AK39" s="37">
        <v>232.0</v>
      </c>
      <c r="AL39" s="61">
        <f>(445-32)/1.8</f>
        <v>229.4444444</v>
      </c>
      <c r="AM39" s="59"/>
      <c r="AN39" s="48"/>
      <c r="AO39" s="37" t="s">
        <v>419</v>
      </c>
      <c r="AP39" s="6" t="s">
        <v>420</v>
      </c>
      <c r="AQ39" s="6" t="s">
        <v>421</v>
      </c>
      <c r="AR39" s="60"/>
      <c r="AS39" s="60"/>
      <c r="AT39" s="45"/>
      <c r="AU39" s="8"/>
      <c r="AV39" s="50" t="s">
        <v>171</v>
      </c>
    </row>
    <row r="40">
      <c r="A40" s="14" t="s">
        <v>422</v>
      </c>
      <c r="B40" s="18" t="s">
        <v>423</v>
      </c>
      <c r="C40" s="18">
        <v>0.0</v>
      </c>
      <c r="D40" s="37" t="s">
        <v>277</v>
      </c>
      <c r="E40" s="6" t="s">
        <v>145</v>
      </c>
      <c r="F40" s="39"/>
      <c r="G40" s="65">
        <v>1098.0</v>
      </c>
      <c r="H40" s="66">
        <v>2.41</v>
      </c>
      <c r="I40" s="62">
        <f>SUM(H40/((G40/0.92)/10000)-1)</f>
        <v>19.19307832</v>
      </c>
      <c r="J40" s="42"/>
      <c r="K40" s="68">
        <v>0.149</v>
      </c>
      <c r="L40" s="69">
        <v>0.376</v>
      </c>
      <c r="M40" s="70">
        <v>0.43</v>
      </c>
      <c r="N40" s="71">
        <f t="shared" si="3"/>
        <v>0.045</v>
      </c>
      <c r="O40" s="84">
        <v>1.0</v>
      </c>
      <c r="P40" s="71">
        <f t="shared" si="4"/>
        <v>0</v>
      </c>
      <c r="Q40" s="23"/>
      <c r="R40" s="54">
        <f t="shared" si="23"/>
        <v>13.425</v>
      </c>
      <c r="S40" s="40">
        <v>34905.0</v>
      </c>
      <c r="T40" s="40">
        <v>2600.0</v>
      </c>
      <c r="U40" s="67">
        <f t="shared" si="24"/>
        <v>0.026</v>
      </c>
      <c r="V40" s="67">
        <f t="shared" si="25"/>
        <v>0.34905</v>
      </c>
      <c r="W40" s="90">
        <v>0.005</v>
      </c>
      <c r="X40" s="63">
        <f t="shared" si="6"/>
        <v>0.03616142857</v>
      </c>
      <c r="Y40" s="52"/>
      <c r="Z40" s="79"/>
      <c r="AA40" s="46" t="s">
        <v>257</v>
      </c>
      <c r="AB40" s="23"/>
      <c r="AC40" s="18" t="s">
        <v>168</v>
      </c>
      <c r="AD40" s="23"/>
      <c r="AE40" s="74">
        <v>446.0</v>
      </c>
      <c r="AF40" s="23"/>
      <c r="AG40" s="54">
        <f t="shared" si="12"/>
        <v>233</v>
      </c>
      <c r="AH40" s="55">
        <f t="shared" si="13"/>
        <v>451.4</v>
      </c>
      <c r="AI40" s="65">
        <v>232.0</v>
      </c>
      <c r="AJ40" s="37">
        <v>235.0</v>
      </c>
      <c r="AK40" s="37">
        <v>232.0</v>
      </c>
      <c r="AL40" s="40" t="s">
        <v>171</v>
      </c>
      <c r="AM40" s="59"/>
      <c r="AN40" s="48"/>
      <c r="AO40" s="37" t="s">
        <v>251</v>
      </c>
      <c r="AP40" s="6" t="s">
        <v>424</v>
      </c>
      <c r="AQ40" s="60"/>
      <c r="AR40" s="60"/>
      <c r="AS40" s="60"/>
      <c r="AT40" s="45"/>
      <c r="AU40" s="8"/>
      <c r="AV40" s="50" t="s">
        <v>425</v>
      </c>
    </row>
    <row r="41">
      <c r="A41" s="14" t="s">
        <v>227</v>
      </c>
      <c r="B41" s="87"/>
      <c r="C41" s="18">
        <v>1.0</v>
      </c>
      <c r="D41" s="37" t="s">
        <v>426</v>
      </c>
      <c r="E41" s="6" t="s">
        <v>427</v>
      </c>
      <c r="F41" s="39"/>
      <c r="G41" s="65" t="s">
        <v>171</v>
      </c>
      <c r="H41" s="66">
        <v>0.54</v>
      </c>
      <c r="I41" s="101" t="s">
        <v>171</v>
      </c>
      <c r="J41" s="42"/>
      <c r="K41" s="68">
        <v>0.523</v>
      </c>
      <c r="L41" s="69">
        <v>0.032</v>
      </c>
      <c r="M41" s="70">
        <v>0.315</v>
      </c>
      <c r="N41" s="71">
        <f t="shared" si="3"/>
        <v>0.07</v>
      </c>
      <c r="O41" s="84">
        <v>0.94</v>
      </c>
      <c r="P41" s="71">
        <f t="shared" si="4"/>
        <v>0.06</v>
      </c>
      <c r="Q41" s="23"/>
      <c r="R41" s="54">
        <f t="shared" si="23"/>
        <v>2.5</v>
      </c>
      <c r="S41" s="40">
        <v>2150.0</v>
      </c>
      <c r="T41" s="40">
        <v>860.0</v>
      </c>
      <c r="U41" s="67">
        <f t="shared" si="24"/>
        <v>0.0086</v>
      </c>
      <c r="V41" s="67">
        <f t="shared" si="25"/>
        <v>0.0215</v>
      </c>
      <c r="W41" s="46">
        <v>0.0</v>
      </c>
      <c r="X41" s="63">
        <f t="shared" si="6"/>
        <v>-0.2808552381</v>
      </c>
      <c r="Y41" s="52"/>
      <c r="Z41" s="79"/>
      <c r="AA41" s="52"/>
      <c r="AB41" s="23"/>
      <c r="AC41" s="18" t="s">
        <v>168</v>
      </c>
      <c r="AD41" s="23"/>
      <c r="AE41" s="74" t="s">
        <v>171</v>
      </c>
      <c r="AF41" s="23"/>
      <c r="AG41" s="54">
        <f t="shared" si="12"/>
        <v>200</v>
      </c>
      <c r="AH41" s="55">
        <f t="shared" si="13"/>
        <v>392</v>
      </c>
      <c r="AI41" s="65">
        <v>200.0</v>
      </c>
      <c r="AJ41" s="37" t="s">
        <v>171</v>
      </c>
      <c r="AK41" s="37" t="s">
        <v>171</v>
      </c>
      <c r="AL41" s="40" t="s">
        <v>171</v>
      </c>
      <c r="AM41" s="59"/>
      <c r="AN41" s="48"/>
      <c r="AO41" s="37" t="s">
        <v>428</v>
      </c>
      <c r="AP41" s="6" t="s">
        <v>429</v>
      </c>
      <c r="AQ41" s="6" t="s">
        <v>430</v>
      </c>
      <c r="AR41" s="6" t="s">
        <v>431</v>
      </c>
      <c r="AS41" s="60"/>
      <c r="AT41" s="45"/>
      <c r="AU41" s="8"/>
      <c r="AV41" s="50" t="s">
        <v>266</v>
      </c>
    </row>
    <row r="42">
      <c r="A42" s="14" t="s">
        <v>432</v>
      </c>
      <c r="B42" s="18" t="s">
        <v>433</v>
      </c>
      <c r="C42" s="18">
        <v>2.0</v>
      </c>
      <c r="D42" s="37" t="s">
        <v>434</v>
      </c>
      <c r="E42" s="6" t="s">
        <v>408</v>
      </c>
      <c r="F42" s="39"/>
      <c r="G42" s="65">
        <v>1441.0</v>
      </c>
      <c r="H42" s="66">
        <v>0.25</v>
      </c>
      <c r="I42" s="62">
        <f t="shared" ref="I42:I45" si="26">SUM(H42/((G42/0.92)/10000)-1)</f>
        <v>0.5961138099</v>
      </c>
      <c r="J42" s="42"/>
      <c r="K42" s="68">
        <v>0.13</v>
      </c>
      <c r="L42" s="69">
        <v>0.364</v>
      </c>
      <c r="M42" s="70">
        <v>0.462</v>
      </c>
      <c r="N42" s="71">
        <f t="shared" si="3"/>
        <v>0.044</v>
      </c>
      <c r="O42" s="72">
        <v>1.0</v>
      </c>
      <c r="P42" s="71">
        <f t="shared" si="4"/>
        <v>0</v>
      </c>
      <c r="Q42" s="23"/>
      <c r="R42" s="54">
        <f t="shared" si="23"/>
        <v>39.22111111</v>
      </c>
      <c r="S42" s="40">
        <v>35299.0</v>
      </c>
      <c r="T42" s="40">
        <v>900.0</v>
      </c>
      <c r="U42" s="67">
        <f t="shared" si="24"/>
        <v>0.009</v>
      </c>
      <c r="V42" s="67">
        <f t="shared" si="25"/>
        <v>0.35299</v>
      </c>
      <c r="W42" s="46">
        <v>0.0</v>
      </c>
      <c r="X42" s="63">
        <f t="shared" si="6"/>
        <v>0.002848095238</v>
      </c>
      <c r="Y42" s="52"/>
      <c r="Z42" s="79"/>
      <c r="AA42" s="46" t="s">
        <v>257</v>
      </c>
      <c r="AB42" s="23"/>
      <c r="AC42" s="18" t="s">
        <v>168</v>
      </c>
      <c r="AD42" s="23"/>
      <c r="AE42" s="74">
        <v>952.0</v>
      </c>
      <c r="AF42" s="23"/>
      <c r="AG42" s="54">
        <f t="shared" si="12"/>
        <v>236.4444444</v>
      </c>
      <c r="AH42" s="55">
        <f t="shared" si="13"/>
        <v>457.6</v>
      </c>
      <c r="AI42" s="65">
        <v>246.0</v>
      </c>
      <c r="AJ42" s="37">
        <v>235.0</v>
      </c>
      <c r="AK42" s="37">
        <v>227.0</v>
      </c>
      <c r="AL42" s="61">
        <f>(460-32)/1.8</f>
        <v>237.7777778</v>
      </c>
      <c r="AM42" s="59"/>
      <c r="AN42" s="48"/>
      <c r="AO42" s="37" t="s">
        <v>251</v>
      </c>
      <c r="AP42" s="6" t="s">
        <v>435</v>
      </c>
      <c r="AQ42" s="60"/>
      <c r="AR42" s="60"/>
      <c r="AS42" s="60"/>
      <c r="AT42" s="45"/>
      <c r="AU42" s="8"/>
      <c r="AV42" s="50" t="s">
        <v>436</v>
      </c>
    </row>
    <row r="43">
      <c r="A43" s="14" t="s">
        <v>437</v>
      </c>
      <c r="B43" s="18" t="s">
        <v>438</v>
      </c>
      <c r="C43" s="18">
        <v>0.0</v>
      </c>
      <c r="D43" s="37" t="s">
        <v>277</v>
      </c>
      <c r="E43" s="6" t="s">
        <v>408</v>
      </c>
      <c r="F43" s="39"/>
      <c r="G43" s="65">
        <v>1441.0</v>
      </c>
      <c r="H43" s="66">
        <v>1.17</v>
      </c>
      <c r="I43" s="62">
        <f t="shared" si="26"/>
        <v>6.46981263</v>
      </c>
      <c r="J43" s="42"/>
      <c r="K43" s="68">
        <v>0.097</v>
      </c>
      <c r="L43" s="70">
        <v>0.038</v>
      </c>
      <c r="M43" s="70">
        <v>0.836</v>
      </c>
      <c r="N43" s="71">
        <f t="shared" si="3"/>
        <v>0.029</v>
      </c>
      <c r="O43" s="84">
        <v>1.0</v>
      </c>
      <c r="P43" s="71">
        <f t="shared" si="4"/>
        <v>0</v>
      </c>
      <c r="Q43" s="23"/>
      <c r="R43" s="54">
        <f t="shared" si="23"/>
        <v>18.78125</v>
      </c>
      <c r="S43" s="40">
        <v>3606.0</v>
      </c>
      <c r="T43" s="40">
        <v>192.0</v>
      </c>
      <c r="U43" s="67">
        <f t="shared" si="24"/>
        <v>0.00192</v>
      </c>
      <c r="V43" s="67">
        <f t="shared" si="25"/>
        <v>0.03606</v>
      </c>
      <c r="W43" s="46">
        <v>0.0</v>
      </c>
      <c r="X43" s="63">
        <f t="shared" si="6"/>
        <v>0.1202514286</v>
      </c>
      <c r="Y43" s="52"/>
      <c r="Z43" s="79"/>
      <c r="AA43" s="52"/>
      <c r="AB43" s="23"/>
      <c r="AC43" s="18" t="s">
        <v>168</v>
      </c>
      <c r="AD43" s="23"/>
      <c r="AE43" s="74">
        <v>952.0</v>
      </c>
      <c r="AF43" s="23"/>
      <c r="AG43" s="54">
        <f t="shared" si="12"/>
        <v>233</v>
      </c>
      <c r="AH43" s="55">
        <f t="shared" si="13"/>
        <v>451.4</v>
      </c>
      <c r="AI43" s="65">
        <v>232.0</v>
      </c>
      <c r="AJ43" s="37">
        <v>235.0</v>
      </c>
      <c r="AK43" s="37">
        <v>232.0</v>
      </c>
      <c r="AL43" s="40" t="s">
        <v>171</v>
      </c>
      <c r="AM43" s="59"/>
      <c r="AN43" s="48"/>
      <c r="AO43" s="37" t="s">
        <v>439</v>
      </c>
      <c r="AP43" s="6" t="s">
        <v>440</v>
      </c>
      <c r="AQ43" s="6" t="s">
        <v>441</v>
      </c>
      <c r="AR43" s="60"/>
      <c r="AS43" s="60"/>
      <c r="AT43" s="45"/>
      <c r="AU43" s="8"/>
      <c r="AV43" s="50" t="s">
        <v>442</v>
      </c>
    </row>
    <row r="44">
      <c r="A44" s="14" t="s">
        <v>443</v>
      </c>
      <c r="B44" s="18" t="s">
        <v>288</v>
      </c>
      <c r="C44" s="18">
        <v>2.0</v>
      </c>
      <c r="D44" s="37" t="s">
        <v>444</v>
      </c>
      <c r="E44" s="6" t="s">
        <v>145</v>
      </c>
      <c r="F44" s="39"/>
      <c r="G44" s="65">
        <v>350.0</v>
      </c>
      <c r="H44" s="66">
        <v>1.0</v>
      </c>
      <c r="I44" s="62">
        <f t="shared" si="26"/>
        <v>25.28571429</v>
      </c>
      <c r="J44" s="42"/>
      <c r="K44" s="68">
        <v>0.091</v>
      </c>
      <c r="L44" s="69">
        <v>0.63</v>
      </c>
      <c r="M44" s="70">
        <v>0.228</v>
      </c>
      <c r="N44" s="71">
        <f t="shared" si="3"/>
        <v>0.051</v>
      </c>
      <c r="O44" s="84">
        <v>1.0</v>
      </c>
      <c r="P44" s="71">
        <f t="shared" si="4"/>
        <v>0</v>
      </c>
      <c r="Q44" s="23"/>
      <c r="R44" s="54">
        <f t="shared" si="23"/>
        <v>5.085472551</v>
      </c>
      <c r="S44" s="40">
        <v>52894.0</v>
      </c>
      <c r="T44" s="40">
        <v>10401.0</v>
      </c>
      <c r="U44" s="67">
        <f t="shared" si="24"/>
        <v>0.10401</v>
      </c>
      <c r="V44" s="67">
        <f t="shared" si="25"/>
        <v>0.52894</v>
      </c>
      <c r="W44" s="46">
        <v>0.0</v>
      </c>
      <c r="X44" s="63">
        <f t="shared" si="6"/>
        <v>0.2682280952</v>
      </c>
      <c r="Y44" s="52"/>
      <c r="Z44" s="79"/>
      <c r="AA44" s="52"/>
      <c r="AB44" s="23"/>
      <c r="AC44" s="18" t="s">
        <v>168</v>
      </c>
      <c r="AD44" s="23"/>
      <c r="AE44" s="74">
        <v>4140.0</v>
      </c>
      <c r="AF44" s="23"/>
      <c r="AG44" s="54">
        <f t="shared" si="12"/>
        <v>160</v>
      </c>
      <c r="AH44" s="55">
        <f t="shared" si="13"/>
        <v>320</v>
      </c>
      <c r="AI44" s="65" t="s">
        <v>171</v>
      </c>
      <c r="AJ44" s="37" t="s">
        <v>171</v>
      </c>
      <c r="AK44" s="37">
        <v>160.0</v>
      </c>
      <c r="AL44" s="40" t="s">
        <v>171</v>
      </c>
      <c r="AM44" s="59"/>
      <c r="AN44" s="48"/>
      <c r="AO44" s="37" t="s">
        <v>251</v>
      </c>
      <c r="AP44" s="6" t="s">
        <v>445</v>
      </c>
      <c r="AQ44" s="60"/>
      <c r="AR44" s="60"/>
      <c r="AS44" s="60"/>
      <c r="AT44" s="45"/>
      <c r="AU44" s="8"/>
      <c r="AV44" s="50" t="s">
        <v>446</v>
      </c>
    </row>
    <row r="45">
      <c r="A45" s="3" t="s">
        <v>447</v>
      </c>
      <c r="B45" s="52"/>
      <c r="C45" s="18">
        <v>2.0</v>
      </c>
      <c r="D45" s="37" t="s">
        <v>448</v>
      </c>
      <c r="E45" s="6" t="s">
        <v>449</v>
      </c>
      <c r="F45" s="39"/>
      <c r="G45" s="64">
        <f>SUM(7.9+8.5)/2*1000</f>
        <v>8200</v>
      </c>
      <c r="H45" s="66">
        <v>5.39</v>
      </c>
      <c r="I45" s="62">
        <f t="shared" si="26"/>
        <v>5.047317073</v>
      </c>
      <c r="J45" s="42"/>
      <c r="K45" s="68">
        <v>0.188</v>
      </c>
      <c r="L45" s="70">
        <v>0.617</v>
      </c>
      <c r="M45" s="70">
        <v>0.151</v>
      </c>
      <c r="N45" s="71">
        <f t="shared" si="3"/>
        <v>0.044</v>
      </c>
      <c r="O45" s="84">
        <v>1.0</v>
      </c>
      <c r="P45" s="71">
        <f t="shared" si="4"/>
        <v>0</v>
      </c>
      <c r="Q45" s="23"/>
      <c r="R45" s="54">
        <f t="shared" si="23"/>
        <v>7.940443414</v>
      </c>
      <c r="S45" s="40">
        <v>54797.0</v>
      </c>
      <c r="T45" s="40">
        <v>6901.0</v>
      </c>
      <c r="U45" s="67">
        <f t="shared" si="24"/>
        <v>0.06901</v>
      </c>
      <c r="V45" s="67">
        <f t="shared" si="25"/>
        <v>0.54797</v>
      </c>
      <c r="W45" s="46">
        <v>0.0</v>
      </c>
      <c r="X45" s="63">
        <f t="shared" si="6"/>
        <v>0.0598847619</v>
      </c>
      <c r="Y45" s="52"/>
      <c r="Z45" s="79"/>
      <c r="AA45" s="52"/>
      <c r="AB45" s="79"/>
      <c r="AC45" s="46" t="s">
        <v>336</v>
      </c>
      <c r="AD45" s="79"/>
      <c r="AE45" s="86">
        <f>SUM(6.006/0.92)</f>
        <v>6.52826087</v>
      </c>
      <c r="AF45" s="79"/>
      <c r="AG45" s="54">
        <f t="shared" si="12"/>
        <v>93</v>
      </c>
      <c r="AH45" s="55">
        <f t="shared" si="13"/>
        <v>199.4</v>
      </c>
      <c r="AI45" s="65" t="s">
        <v>171</v>
      </c>
      <c r="AJ45" s="37" t="s">
        <v>171</v>
      </c>
      <c r="AK45" s="37" t="s">
        <v>171</v>
      </c>
      <c r="AL45" s="61">
        <f>(225/1.8)-32</f>
        <v>93</v>
      </c>
      <c r="AM45" s="59"/>
      <c r="AN45" s="37" t="s">
        <v>450</v>
      </c>
      <c r="AO45" s="37" t="s">
        <v>451</v>
      </c>
      <c r="AP45" s="6" t="s">
        <v>452</v>
      </c>
      <c r="AQ45" s="6" t="s">
        <v>453</v>
      </c>
      <c r="AR45" s="6" t="s">
        <v>449</v>
      </c>
      <c r="AS45" s="6" t="s">
        <v>454</v>
      </c>
      <c r="AT45" s="6" t="s">
        <v>455</v>
      </c>
      <c r="AU45" s="52"/>
      <c r="AV45" s="50" t="s">
        <v>456</v>
      </c>
    </row>
    <row r="46">
      <c r="A46" s="12"/>
      <c r="B46" s="8"/>
      <c r="C46" s="8"/>
      <c r="D46" s="48"/>
      <c r="E46" s="38"/>
      <c r="F46" s="39"/>
      <c r="G46" s="64"/>
      <c r="H46" s="95"/>
      <c r="I46" s="102"/>
      <c r="J46" s="42"/>
      <c r="K46" s="43"/>
      <c r="L46" s="8"/>
      <c r="M46" s="52"/>
      <c r="N46" s="48"/>
      <c r="O46" s="8"/>
      <c r="P46" s="71"/>
      <c r="Q46" s="23"/>
      <c r="R46" s="53"/>
      <c r="S46" s="48"/>
      <c r="T46" s="48"/>
      <c r="U46" s="52"/>
      <c r="V46" s="52"/>
      <c r="W46" s="52"/>
      <c r="X46" s="52"/>
      <c r="Y46" s="52"/>
      <c r="Z46" s="23"/>
      <c r="AA46" s="52"/>
      <c r="AB46" s="23"/>
      <c r="AC46" s="8"/>
      <c r="AD46" s="23"/>
      <c r="AE46" s="12"/>
      <c r="AF46" s="23"/>
      <c r="AG46" s="54"/>
      <c r="AH46" s="55"/>
      <c r="AI46" s="64"/>
      <c r="AJ46" s="48"/>
      <c r="AK46" s="48"/>
      <c r="AL46" s="61"/>
      <c r="AM46" s="59"/>
      <c r="AN46" s="48"/>
      <c r="AO46" s="48"/>
      <c r="AP46" s="60"/>
      <c r="AQ46" s="60"/>
      <c r="AR46" s="60"/>
      <c r="AS46" s="60"/>
      <c r="AT46" s="45"/>
      <c r="AU46" s="8"/>
      <c r="AV46" s="6" t="s">
        <v>457</v>
      </c>
    </row>
  </sheetData>
  <conditionalFormatting sqref="K45">
    <cfRule type="cellIs" dxfId="0" priority="1" operator="greaterThan">
      <formula>0.25</formula>
    </cfRule>
  </conditionalFormatting>
  <hyperlinks>
    <hyperlink r:id="rId1" ref="AI2"/>
    <hyperlink r:id="rId2" ref="AJ2"/>
    <hyperlink r:id="rId3" ref="AK2"/>
    <hyperlink r:id="rId4" ref="AL2"/>
    <hyperlink r:id="rId5" ref="E4"/>
    <hyperlink r:id="rId6" ref="AP4"/>
    <hyperlink r:id="rId7" ref="AQ4"/>
    <hyperlink r:id="rId8" ref="E5"/>
    <hyperlink r:id="rId9" ref="AP5"/>
    <hyperlink r:id="rId10" ref="AQ5"/>
    <hyperlink r:id="rId11" ref="AR5"/>
    <hyperlink r:id="rId12" ref="E6"/>
    <hyperlink r:id="rId13" ref="AP6"/>
    <hyperlink r:id="rId14" ref="AQ6"/>
    <hyperlink r:id="rId15" ref="AR6"/>
    <hyperlink r:id="rId16" ref="AS6"/>
    <hyperlink r:id="rId17" ref="AT6"/>
    <hyperlink r:id="rId18" ref="E7"/>
    <hyperlink r:id="rId19" ref="AP7"/>
    <hyperlink r:id="rId20" ref="AQ7"/>
    <hyperlink r:id="rId21" ref="AR7"/>
    <hyperlink r:id="rId22" ref="AS7"/>
    <hyperlink r:id="rId23" ref="AT7"/>
    <hyperlink r:id="rId24" ref="AU7"/>
    <hyperlink r:id="rId25" ref="E8"/>
    <hyperlink r:id="rId26" ref="AP8"/>
    <hyperlink r:id="rId27" ref="E9"/>
    <hyperlink r:id="rId28" ref="AP9"/>
    <hyperlink r:id="rId29" ref="E10"/>
    <hyperlink r:id="rId30" ref="AP10"/>
    <hyperlink r:id="rId31" ref="AQ10"/>
    <hyperlink r:id="rId32" ref="E11"/>
    <hyperlink r:id="rId33" ref="AP11"/>
    <hyperlink r:id="rId34" ref="E12"/>
    <hyperlink r:id="rId35" ref="AP12"/>
    <hyperlink r:id="rId36" ref="AQ12"/>
    <hyperlink r:id="rId37" ref="AR12"/>
    <hyperlink r:id="rId38" ref="AS12"/>
    <hyperlink r:id="rId39" ref="E13"/>
    <hyperlink r:id="rId40" ref="AP13"/>
    <hyperlink r:id="rId41" ref="E14"/>
    <hyperlink r:id="rId42" location="v=onepage&amp;q=cashew%20nut%20oil%20composition&amp;f=false" ref="AP14"/>
    <hyperlink r:id="rId43" ref="E15"/>
    <hyperlink r:id="rId44" ref="AP15"/>
    <hyperlink r:id="rId45" ref="AQ15"/>
    <hyperlink r:id="rId46" ref="E16"/>
    <hyperlink r:id="rId47" ref="AP16"/>
    <hyperlink r:id="rId48" ref="AQ16"/>
    <hyperlink r:id="rId49" ref="AR16"/>
    <hyperlink r:id="rId50" ref="E17"/>
    <hyperlink r:id="rId51" ref="AO17"/>
    <hyperlink r:id="rId52" ref="AP17"/>
    <hyperlink r:id="rId53" location="Use_in_food" ref="E18"/>
    <hyperlink r:id="rId54" ref="AP18"/>
    <hyperlink r:id="rId55" ref="E19"/>
    <hyperlink r:id="rId56" ref="AP19"/>
    <hyperlink r:id="rId57" ref="AQ19"/>
    <hyperlink r:id="rId58" ref="AR19"/>
    <hyperlink r:id="rId59" ref="E20"/>
    <hyperlink r:id="rId60" ref="AP20"/>
    <hyperlink r:id="rId61" ref="E21"/>
    <hyperlink r:id="rId62" ref="AP21"/>
    <hyperlink r:id="rId63" ref="AQ21"/>
    <hyperlink r:id="rId64" ref="E22"/>
    <hyperlink r:id="rId65" ref="AP22"/>
    <hyperlink r:id="rId66" ref="E23"/>
    <hyperlink r:id="rId67" ref="AP23"/>
    <hyperlink r:id="rId68" ref="AQ23"/>
    <hyperlink r:id="rId69" ref="E24"/>
    <hyperlink r:id="rId70" ref="AP24"/>
    <hyperlink r:id="rId71" ref="E25"/>
    <hyperlink r:id="rId72" ref="AP25"/>
    <hyperlink r:id="rId73" ref="AQ25"/>
    <hyperlink r:id="rId74" ref="AR25"/>
    <hyperlink r:id="rId75" ref="AP26"/>
    <hyperlink r:id="rId76" ref="AP27"/>
    <hyperlink r:id="rId77" ref="AQ27"/>
    <hyperlink r:id="rId78" ref="E28"/>
    <hyperlink r:id="rId79" ref="AP28"/>
    <hyperlink r:id="rId80" ref="AQ28"/>
    <hyperlink r:id="rId81" ref="E29"/>
    <hyperlink r:id="rId82" ref="AP29"/>
    <hyperlink r:id="rId83" ref="AQ29"/>
    <hyperlink r:id="rId84" ref="E30"/>
    <hyperlink r:id="rId85" ref="AP30"/>
    <hyperlink r:id="rId86" ref="AQ30"/>
    <hyperlink r:id="rId87" ref="E31"/>
    <hyperlink r:id="rId88" ref="AP31"/>
    <hyperlink r:id="rId89" ref="AQ31"/>
    <hyperlink r:id="rId90" ref="E32"/>
    <hyperlink r:id="rId91" ref="AP32"/>
    <hyperlink r:id="rId92" ref="AQ32"/>
    <hyperlink r:id="rId93" ref="E33"/>
    <hyperlink r:id="rId94" ref="AP33"/>
    <hyperlink r:id="rId95" ref="AQ33"/>
    <hyperlink r:id="rId96" ref="E34"/>
    <hyperlink r:id="rId97" ref="AP34"/>
    <hyperlink r:id="rId98" ref="AQ34"/>
    <hyperlink r:id="rId99" ref="E35"/>
    <hyperlink r:id="rId100" ref="AP35"/>
    <hyperlink r:id="rId101" ref="E36"/>
    <hyperlink r:id="rId102" ref="AP36"/>
    <hyperlink r:id="rId103" ref="E37"/>
    <hyperlink r:id="rId104" ref="AP37"/>
    <hyperlink r:id="rId105" ref="E38"/>
    <hyperlink r:id="rId106" ref="AP38"/>
    <hyperlink r:id="rId107" ref="E39"/>
    <hyperlink r:id="rId108" ref="AP39"/>
    <hyperlink r:id="rId109" ref="AQ39"/>
    <hyperlink r:id="rId110" ref="E40"/>
    <hyperlink r:id="rId111" ref="AP40"/>
    <hyperlink r:id="rId112" ref="E41"/>
    <hyperlink r:id="rId113" location="cite_note-9" ref="AP41"/>
    <hyperlink r:id="rId114" ref="AQ41"/>
    <hyperlink r:id="rId115" ref="AR41"/>
    <hyperlink r:id="rId116" ref="E42"/>
    <hyperlink r:id="rId117" ref="AP42"/>
    <hyperlink r:id="rId118" ref="E43"/>
    <hyperlink r:id="rId119" ref="AP43"/>
    <hyperlink r:id="rId120" ref="AQ43"/>
    <hyperlink r:id="rId121" ref="E44"/>
    <hyperlink r:id="rId122" ref="AP44"/>
    <hyperlink r:id="rId123" ref="E45"/>
    <hyperlink r:id="rId124" ref="AP45"/>
    <hyperlink r:id="rId125" ref="AQ45"/>
    <hyperlink r:id="rId126" ref="AR45"/>
    <hyperlink r:id="rId127" ref="AS45"/>
    <hyperlink r:id="rId128" ref="AT45"/>
    <hyperlink r:id="rId129" location="The_n.E2.88.926_to_n.E2.88.923_ratio" ref="AV46"/>
  </hyperlinks>
  <drawing r:id="rId1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2.75"/>
  <cols>
    <col customWidth="1" min="1" max="1" width="31.0"/>
    <col customWidth="1" min="2" max="2" width="17.29"/>
    <col customWidth="1" min="3" max="3" width="10.29"/>
    <col customWidth="1" min="4" max="4" width="12.0"/>
    <col customWidth="1" min="5" max="5" width="12.29"/>
    <col customWidth="1" min="6" max="6" width="16.14"/>
    <col customWidth="1" min="7" max="20" width="17.29"/>
  </cols>
  <sheetData>
    <row r="1">
      <c r="A1" s="2" t="s">
        <v>2</v>
      </c>
      <c r="B1" s="6" t="s">
        <v>5</v>
      </c>
      <c r="C1" s="8"/>
      <c r="D1" s="10"/>
      <c r="E1" s="10"/>
      <c r="F1" s="12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>
      <c r="A2" s="8"/>
      <c r="B2" s="8"/>
      <c r="C2" s="8"/>
      <c r="D2" s="10"/>
      <c r="E2" s="1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>
      <c r="A3" s="14" t="s">
        <v>14</v>
      </c>
      <c r="B3" s="12"/>
      <c r="C3" s="14" t="s">
        <v>16</v>
      </c>
      <c r="D3" s="16" t="s">
        <v>17</v>
      </c>
      <c r="E3" s="16" t="s">
        <v>18</v>
      </c>
      <c r="F3" s="14" t="s">
        <v>19</v>
      </c>
      <c r="G3" s="18" t="s">
        <v>20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>
      <c r="A4" s="8"/>
      <c r="B4" s="8"/>
      <c r="C4" s="8"/>
      <c r="D4" s="10"/>
      <c r="E4" s="10"/>
      <c r="F4" s="12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>
      <c r="A5" s="14" t="s">
        <v>22</v>
      </c>
      <c r="B5" s="8"/>
      <c r="C5" s="18">
        <v>20.0</v>
      </c>
      <c r="D5" s="20">
        <v>283963.0</v>
      </c>
      <c r="E5" s="20">
        <v>10518.0</v>
      </c>
      <c r="F5" s="14">
        <v>1.02</v>
      </c>
      <c r="G5" s="18" t="s">
        <v>28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>
      <c r="A6" s="14" t="s">
        <v>29</v>
      </c>
      <c r="B6" s="8"/>
      <c r="C6" s="18">
        <v>9.0</v>
      </c>
      <c r="D6" s="20">
        <v>143985.0</v>
      </c>
      <c r="E6" s="20">
        <v>6020.0</v>
      </c>
      <c r="F6" s="14">
        <v>0.99</v>
      </c>
      <c r="G6" s="18" t="s">
        <v>30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>
      <c r="A7" s="14" t="s">
        <v>32</v>
      </c>
      <c r="B7" s="8"/>
      <c r="C7" s="8"/>
      <c r="D7" s="10"/>
      <c r="E7" s="10"/>
      <c r="F7" s="12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>
      <c r="A8" s="8"/>
      <c r="B8" s="18" t="s">
        <v>35</v>
      </c>
      <c r="C8" s="18">
        <v>7.0</v>
      </c>
      <c r="D8" s="20">
        <v>154338.0</v>
      </c>
      <c r="E8" s="20">
        <v>6615.0</v>
      </c>
      <c r="F8" s="14">
        <v>0.99</v>
      </c>
      <c r="G8" s="18" t="s">
        <v>37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>
      <c r="A9" s="8"/>
      <c r="B9" s="18" t="s">
        <v>41</v>
      </c>
      <c r="C9" s="18">
        <v>16.0</v>
      </c>
      <c r="D9" s="20">
        <v>422071.0</v>
      </c>
      <c r="E9" s="20">
        <v>8313.0</v>
      </c>
      <c r="F9" s="14">
        <v>0.93</v>
      </c>
      <c r="G9" s="18" t="s">
        <v>49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>
      <c r="A10" s="14" t="s">
        <v>53</v>
      </c>
      <c r="B10" s="8"/>
      <c r="C10" s="18">
        <v>6.0</v>
      </c>
      <c r="D10" s="20">
        <v>169935.0</v>
      </c>
      <c r="E10" s="20">
        <v>5884.0</v>
      </c>
      <c r="F10" s="14">
        <v>1.01</v>
      </c>
      <c r="G10" s="18" t="s">
        <v>54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>
      <c r="A11" s="14" t="s">
        <v>55</v>
      </c>
      <c r="B11" s="8"/>
      <c r="C11" s="18">
        <v>5.0</v>
      </c>
      <c r="D11" s="20">
        <v>155270.0</v>
      </c>
      <c r="E11" s="20">
        <v>4662.0</v>
      </c>
      <c r="F11" s="14">
        <v>1.16</v>
      </c>
      <c r="G11" s="18" t="s">
        <v>56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>
      <c r="A12" s="8"/>
      <c r="B12" s="8"/>
      <c r="C12" s="8"/>
      <c r="D12" s="10"/>
      <c r="E12" s="10"/>
      <c r="F12" s="1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>
      <c r="A13" s="8"/>
      <c r="B13" s="8"/>
      <c r="C13" s="8"/>
      <c r="D13" s="10"/>
      <c r="E13" s="10"/>
      <c r="F13" s="12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>
      <c r="A14" s="8"/>
      <c r="B14" s="8"/>
      <c r="C14" s="8"/>
      <c r="D14" s="10"/>
      <c r="E14" s="10"/>
      <c r="F14" s="1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>
      <c r="B15" s="8"/>
      <c r="C15" s="8"/>
      <c r="D15" s="10"/>
      <c r="E15" s="10"/>
      <c r="F15" s="1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>
      <c r="A16" s="8"/>
      <c r="B16" s="8"/>
      <c r="C16" s="8"/>
      <c r="D16" s="10"/>
      <c r="E16" s="10"/>
      <c r="F16" s="1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>
      <c r="A17" s="8"/>
      <c r="B17" s="8"/>
      <c r="C17" s="8"/>
      <c r="D17" s="10"/>
      <c r="E17" s="10"/>
      <c r="F17" s="12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>
      <c r="A18" s="8"/>
      <c r="B18" s="8"/>
      <c r="C18" s="8"/>
      <c r="D18" s="10"/>
      <c r="E18" s="10"/>
      <c r="F18" s="12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>
      <c r="A19" s="8"/>
      <c r="B19" s="8"/>
      <c r="C19" s="8"/>
      <c r="D19" s="10"/>
      <c r="E19" s="10"/>
      <c r="F19" s="12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>
      <c r="A20" s="8"/>
      <c r="B20" s="8"/>
      <c r="C20" s="8"/>
      <c r="D20" s="10"/>
      <c r="E20" s="10"/>
      <c r="F20" s="12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>
      <c r="A21" s="8"/>
      <c r="B21" s="8"/>
      <c r="C21" s="8"/>
      <c r="D21" s="10"/>
      <c r="E21" s="10"/>
      <c r="F21" s="12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>
      <c r="A22" s="8"/>
      <c r="B22" s="8"/>
      <c r="C22" s="8"/>
      <c r="D22" s="10"/>
      <c r="E22" s="10"/>
      <c r="F22" s="1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>
      <c r="A23" s="8"/>
      <c r="B23" s="8"/>
      <c r="C23" s="8"/>
      <c r="D23" s="10"/>
      <c r="E23" s="10"/>
      <c r="F23" s="1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>
      <c r="A24" s="8"/>
      <c r="B24" s="8"/>
      <c r="C24" s="8"/>
      <c r="D24" s="10"/>
      <c r="E24" s="10"/>
      <c r="F24" s="1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>
      <c r="A25" s="8"/>
      <c r="B25" s="8"/>
      <c r="C25" s="8"/>
      <c r="D25" s="10"/>
      <c r="E25" s="10"/>
      <c r="F25" s="12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>
      <c r="A26" s="8"/>
      <c r="B26" s="8"/>
      <c r="C26" s="8"/>
      <c r="D26" s="10"/>
      <c r="E26" s="10"/>
      <c r="F26" s="12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>
      <c r="A27" s="8"/>
      <c r="B27" s="8"/>
      <c r="C27" s="8"/>
      <c r="D27" s="10"/>
      <c r="E27" s="10"/>
      <c r="F27" s="12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>
      <c r="A28" s="8"/>
      <c r="B28" s="8"/>
      <c r="C28" s="8"/>
      <c r="D28" s="10"/>
      <c r="E28" s="10"/>
      <c r="F28" s="12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>
      <c r="A29" s="8"/>
      <c r="B29" s="8"/>
      <c r="C29" s="8"/>
      <c r="D29" s="10"/>
      <c r="E29" s="10"/>
      <c r="F29" s="12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>
      <c r="A30" s="8"/>
      <c r="B30" s="8"/>
      <c r="C30" s="8"/>
      <c r="D30" s="10"/>
      <c r="E30" s="10"/>
      <c r="F30" s="12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>
      <c r="A31" s="8"/>
      <c r="B31" s="8"/>
      <c r="C31" s="8"/>
      <c r="D31" s="10"/>
      <c r="E31" s="10"/>
      <c r="F31" s="12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>
      <c r="A32" s="8"/>
      <c r="B32" s="8"/>
      <c r="C32" s="8"/>
      <c r="D32" s="10"/>
      <c r="E32" s="10"/>
      <c r="F32" s="12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>
      <c r="A33" s="8"/>
      <c r="B33" s="8"/>
      <c r="C33" s="8"/>
      <c r="D33" s="10"/>
      <c r="E33" s="10"/>
      <c r="F33" s="1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>
      <c r="A34" s="8"/>
      <c r="B34" s="8"/>
      <c r="C34" s="8"/>
      <c r="D34" s="10"/>
      <c r="E34" s="10"/>
      <c r="F34" s="12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>
      <c r="A35" s="8"/>
      <c r="B35" s="8"/>
      <c r="C35" s="8"/>
      <c r="D35" s="10"/>
      <c r="E35" s="10"/>
      <c r="F35" s="12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>
      <c r="A36" s="8"/>
      <c r="B36" s="8"/>
      <c r="C36" s="8"/>
      <c r="D36" s="10"/>
      <c r="E36" s="10"/>
      <c r="F36" s="12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>
      <c r="A37" s="8"/>
      <c r="B37" s="8"/>
      <c r="C37" s="8"/>
      <c r="D37" s="10"/>
      <c r="E37" s="10"/>
      <c r="F37" s="12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>
      <c r="A38" s="8"/>
      <c r="B38" s="8"/>
      <c r="C38" s="8"/>
      <c r="D38" s="10"/>
      <c r="E38" s="10"/>
      <c r="F38" s="12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>
      <c r="A39" s="8"/>
      <c r="B39" s="8"/>
      <c r="C39" s="8"/>
      <c r="D39" s="10"/>
      <c r="E39" s="10"/>
      <c r="F39" s="12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>
      <c r="A40" s="8"/>
      <c r="B40" s="8"/>
      <c r="C40" s="8"/>
      <c r="D40" s="10"/>
      <c r="E40" s="10"/>
      <c r="F40" s="12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>
      <c r="A41" s="8"/>
      <c r="B41" s="8"/>
      <c r="C41" s="8"/>
      <c r="D41" s="10"/>
      <c r="E41" s="10"/>
      <c r="F41" s="1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>
      <c r="A42" s="8"/>
      <c r="B42" s="8"/>
      <c r="C42" s="8"/>
      <c r="D42" s="10"/>
      <c r="E42" s="10"/>
      <c r="F42" s="12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>
      <c r="A43" s="8"/>
      <c r="B43" s="8"/>
      <c r="C43" s="8"/>
      <c r="D43" s="10"/>
      <c r="E43" s="10"/>
      <c r="F43" s="12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>
      <c r="A44" s="8"/>
      <c r="B44" s="8"/>
      <c r="C44" s="8"/>
      <c r="D44" s="10"/>
      <c r="E44" s="10"/>
      <c r="F44" s="12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>
      <c r="A45" s="8"/>
      <c r="B45" s="8"/>
      <c r="C45" s="8"/>
      <c r="D45" s="10"/>
      <c r="E45" s="10"/>
      <c r="F45" s="12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>
      <c r="A46" s="8"/>
      <c r="B46" s="8"/>
      <c r="C46" s="8"/>
      <c r="D46" s="10"/>
      <c r="E46" s="10"/>
      <c r="F46" s="12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>
      <c r="A47" s="8"/>
      <c r="B47" s="8"/>
      <c r="C47" s="8"/>
      <c r="D47" s="10"/>
      <c r="E47" s="10"/>
      <c r="F47" s="12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>
      <c r="A48" s="8"/>
      <c r="B48" s="8"/>
      <c r="C48" s="8"/>
      <c r="D48" s="10"/>
      <c r="E48" s="10"/>
      <c r="F48" s="12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>
      <c r="A49" s="8"/>
      <c r="B49" s="8"/>
      <c r="C49" s="8"/>
      <c r="D49" s="10"/>
      <c r="E49" s="10"/>
      <c r="F49" s="12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>
      <c r="A50" s="8"/>
      <c r="B50" s="8"/>
      <c r="C50" s="8"/>
      <c r="D50" s="10"/>
      <c r="E50" s="10"/>
      <c r="F50" s="12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>
      <c r="A51" s="8"/>
      <c r="B51" s="8"/>
      <c r="C51" s="8"/>
      <c r="D51" s="10"/>
      <c r="E51" s="10"/>
      <c r="F51" s="12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>
      <c r="A52" s="8"/>
      <c r="B52" s="8"/>
      <c r="C52" s="8"/>
      <c r="D52" s="10"/>
      <c r="E52" s="10"/>
      <c r="F52" s="12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>
      <c r="A53" s="8"/>
      <c r="B53" s="8"/>
      <c r="C53" s="8"/>
      <c r="D53" s="10"/>
      <c r="E53" s="10"/>
      <c r="F53" s="12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>
      <c r="A54" s="8"/>
      <c r="B54" s="8"/>
      <c r="C54" s="8"/>
      <c r="D54" s="10"/>
      <c r="E54" s="10"/>
      <c r="F54" s="12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>
      <c r="A55" s="8"/>
      <c r="B55" s="8"/>
      <c r="C55" s="8"/>
      <c r="D55" s="10"/>
      <c r="E55" s="10"/>
      <c r="F55" s="12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>
      <c r="A56" s="8"/>
      <c r="B56" s="8"/>
      <c r="C56" s="8"/>
      <c r="D56" s="10"/>
      <c r="E56" s="10"/>
      <c r="F56" s="12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>
      <c r="A57" s="8"/>
      <c r="B57" s="8"/>
      <c r="C57" s="8"/>
      <c r="D57" s="10"/>
      <c r="E57" s="10"/>
      <c r="F57" s="12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>
      <c r="A58" s="8"/>
      <c r="B58" s="8"/>
      <c r="C58" s="8"/>
      <c r="D58" s="10"/>
      <c r="E58" s="10"/>
      <c r="F58" s="12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>
      <c r="A59" s="8"/>
      <c r="B59" s="8"/>
      <c r="C59" s="8"/>
      <c r="D59" s="10"/>
      <c r="E59" s="10"/>
      <c r="F59" s="12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>
      <c r="A60" s="8"/>
      <c r="B60" s="8"/>
      <c r="C60" s="8"/>
      <c r="D60" s="10"/>
      <c r="E60" s="10"/>
      <c r="F60" s="12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>
      <c r="A61" s="8"/>
      <c r="B61" s="8"/>
      <c r="C61" s="8"/>
      <c r="D61" s="10"/>
      <c r="E61" s="10"/>
      <c r="F61" s="12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>
      <c r="A62" s="8"/>
      <c r="B62" s="8"/>
      <c r="C62" s="8"/>
      <c r="D62" s="10"/>
      <c r="E62" s="10"/>
      <c r="F62" s="12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>
      <c r="A63" s="8"/>
      <c r="B63" s="8"/>
      <c r="C63" s="8"/>
      <c r="D63" s="10"/>
      <c r="E63" s="10"/>
      <c r="F63" s="12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>
      <c r="A64" s="8"/>
      <c r="B64" s="8"/>
      <c r="C64" s="8"/>
      <c r="D64" s="10"/>
      <c r="E64" s="10"/>
      <c r="F64" s="12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>
      <c r="A65" s="8"/>
      <c r="B65" s="8"/>
      <c r="C65" s="8"/>
      <c r="D65" s="10"/>
      <c r="E65" s="10"/>
      <c r="F65" s="12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>
      <c r="A66" s="8"/>
      <c r="B66" s="8"/>
      <c r="C66" s="8"/>
      <c r="D66" s="10"/>
      <c r="E66" s="10"/>
      <c r="F66" s="12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>
      <c r="A67" s="8"/>
      <c r="B67" s="8"/>
      <c r="C67" s="8"/>
      <c r="D67" s="10"/>
      <c r="E67" s="10"/>
      <c r="F67" s="12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>
      <c r="A68" s="8"/>
      <c r="B68" s="8"/>
      <c r="C68" s="8"/>
      <c r="D68" s="10"/>
      <c r="E68" s="10"/>
      <c r="F68" s="12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>
      <c r="A69" s="8"/>
      <c r="B69" s="8"/>
      <c r="C69" s="8"/>
      <c r="D69" s="10"/>
      <c r="E69" s="10"/>
      <c r="F69" s="12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>
      <c r="A70" s="8"/>
      <c r="B70" s="8"/>
      <c r="C70" s="8"/>
      <c r="D70" s="10"/>
      <c r="E70" s="10"/>
      <c r="F70" s="12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>
      <c r="A71" s="8"/>
      <c r="B71" s="8"/>
      <c r="C71" s="8"/>
      <c r="D71" s="10"/>
      <c r="E71" s="10"/>
      <c r="F71" s="12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>
      <c r="A72" s="8"/>
      <c r="B72" s="8"/>
      <c r="C72" s="8"/>
      <c r="D72" s="10"/>
      <c r="E72" s="10"/>
      <c r="F72" s="1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>
      <c r="A73" s="8"/>
      <c r="B73" s="8"/>
      <c r="C73" s="8"/>
      <c r="D73" s="10"/>
      <c r="E73" s="10"/>
      <c r="F73" s="12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>
      <c r="A74" s="8"/>
      <c r="B74" s="8"/>
      <c r="C74" s="8"/>
      <c r="D74" s="10"/>
      <c r="E74" s="10"/>
      <c r="F74" s="12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>
      <c r="A75" s="8"/>
      <c r="B75" s="8"/>
      <c r="C75" s="8"/>
      <c r="D75" s="10"/>
      <c r="E75" s="10"/>
      <c r="F75" s="12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>
      <c r="A76" s="8"/>
      <c r="B76" s="8"/>
      <c r="C76" s="8"/>
      <c r="D76" s="10"/>
      <c r="E76" s="10"/>
      <c r="F76" s="12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>
      <c r="A77" s="8"/>
      <c r="B77" s="8"/>
      <c r="C77" s="8"/>
      <c r="D77" s="10"/>
      <c r="E77" s="10"/>
      <c r="F77" s="12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>
      <c r="A78" s="8"/>
      <c r="B78" s="8"/>
      <c r="C78" s="8"/>
      <c r="D78" s="10"/>
      <c r="E78" s="10"/>
      <c r="F78" s="12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>
      <c r="A79" s="8"/>
      <c r="B79" s="8"/>
      <c r="C79" s="8"/>
      <c r="D79" s="10"/>
      <c r="E79" s="10"/>
      <c r="F79" s="12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>
      <c r="A80" s="8"/>
      <c r="B80" s="8"/>
      <c r="C80" s="8"/>
      <c r="D80" s="10"/>
      <c r="E80" s="10"/>
      <c r="F80" s="12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>
      <c r="A81" s="8"/>
      <c r="B81" s="8"/>
      <c r="C81" s="8"/>
      <c r="D81" s="10"/>
      <c r="E81" s="10"/>
      <c r="F81" s="12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>
      <c r="A82" s="8"/>
      <c r="B82" s="8"/>
      <c r="C82" s="8"/>
      <c r="D82" s="10"/>
      <c r="E82" s="10"/>
      <c r="F82" s="12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>
      <c r="A83" s="8"/>
      <c r="B83" s="8"/>
      <c r="C83" s="8"/>
      <c r="D83" s="10"/>
      <c r="E83" s="10"/>
      <c r="F83" s="12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>
      <c r="A84" s="8"/>
      <c r="B84" s="8"/>
      <c r="C84" s="8"/>
      <c r="D84" s="10"/>
      <c r="E84" s="10"/>
      <c r="F84" s="12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>
      <c r="A85" s="8"/>
      <c r="B85" s="8"/>
      <c r="C85" s="8"/>
      <c r="D85" s="10"/>
      <c r="E85" s="10"/>
      <c r="F85" s="12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>
      <c r="A86" s="8"/>
      <c r="B86" s="8"/>
      <c r="C86" s="8"/>
      <c r="D86" s="10"/>
      <c r="E86" s="10"/>
      <c r="F86" s="12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>
      <c r="A87" s="8"/>
      <c r="B87" s="8"/>
      <c r="C87" s="8"/>
      <c r="D87" s="10"/>
      <c r="E87" s="10"/>
      <c r="F87" s="12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>
      <c r="A88" s="8"/>
      <c r="B88" s="8"/>
      <c r="C88" s="8"/>
      <c r="D88" s="10"/>
      <c r="E88" s="10"/>
      <c r="F88" s="12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>
      <c r="A89" s="8"/>
      <c r="B89" s="8"/>
      <c r="C89" s="8"/>
      <c r="D89" s="10"/>
      <c r="E89" s="10"/>
      <c r="F89" s="12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>
      <c r="A90" s="8"/>
      <c r="B90" s="8"/>
      <c r="C90" s="8"/>
      <c r="D90" s="10"/>
      <c r="E90" s="10"/>
      <c r="F90" s="12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>
      <c r="A91" s="8"/>
      <c r="B91" s="8"/>
      <c r="C91" s="8"/>
      <c r="D91" s="10"/>
      <c r="E91" s="10"/>
      <c r="F91" s="12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>
      <c r="A92" s="8"/>
      <c r="B92" s="8"/>
      <c r="C92" s="8"/>
      <c r="D92" s="10"/>
      <c r="E92" s="10"/>
      <c r="F92" s="12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>
      <c r="A93" s="8"/>
      <c r="B93" s="8"/>
      <c r="C93" s="8"/>
      <c r="D93" s="10"/>
      <c r="E93" s="10"/>
      <c r="F93" s="12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>
      <c r="A94" s="8"/>
      <c r="B94" s="8"/>
      <c r="C94" s="8"/>
      <c r="D94" s="10"/>
      <c r="E94" s="10"/>
      <c r="F94" s="12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>
      <c r="A95" s="8"/>
      <c r="B95" s="8"/>
      <c r="C95" s="8"/>
      <c r="D95" s="10"/>
      <c r="E95" s="10"/>
      <c r="F95" s="12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>
      <c r="A96" s="8"/>
      <c r="B96" s="8"/>
      <c r="C96" s="8"/>
      <c r="D96" s="10"/>
      <c r="E96" s="10"/>
      <c r="F96" s="12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>
      <c r="A97" s="8"/>
      <c r="B97" s="8"/>
      <c r="C97" s="8"/>
      <c r="D97" s="10"/>
      <c r="E97" s="10"/>
      <c r="F97" s="12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>
      <c r="A98" s="8"/>
      <c r="B98" s="8"/>
      <c r="C98" s="8"/>
      <c r="D98" s="10"/>
      <c r="E98" s="10"/>
      <c r="F98" s="12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>
      <c r="A99" s="8"/>
      <c r="B99" s="8"/>
      <c r="C99" s="8"/>
      <c r="D99" s="10"/>
      <c r="E99" s="10"/>
      <c r="F99" s="12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>
      <c r="A100" s="8"/>
      <c r="B100" s="8"/>
      <c r="C100" s="8"/>
      <c r="D100" s="10"/>
      <c r="E100" s="10"/>
      <c r="F100" s="12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>
      <c r="A101" s="8"/>
      <c r="B101" s="8"/>
      <c r="C101" s="8"/>
      <c r="D101" s="10"/>
      <c r="E101" s="10"/>
      <c r="F101" s="12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</sheetData>
  <hyperlinks>
    <hyperlink r:id="rId1" location="Results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2.75"/>
  <cols>
    <col customWidth="1" min="1" max="1" width="41.86"/>
    <col customWidth="1" min="2" max="2" width="17.29"/>
    <col customWidth="1" min="3" max="3" width="10.57"/>
    <col customWidth="1" min="4" max="4" width="12.14"/>
    <col customWidth="1" min="5" max="5" width="11.57"/>
    <col customWidth="1" min="6" max="6" width="14.86"/>
    <col customWidth="1" min="7" max="21" width="17.29"/>
  </cols>
  <sheetData>
    <row r="1">
      <c r="A1" s="2" t="s">
        <v>66</v>
      </c>
      <c r="B1" s="6" t="s">
        <v>5</v>
      </c>
      <c r="C1" s="31"/>
      <c r="D1" s="10"/>
      <c r="E1" s="10"/>
      <c r="F1" s="33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>
      <c r="A2" s="8"/>
      <c r="B2" s="8"/>
      <c r="C2" s="8"/>
      <c r="D2" s="10"/>
      <c r="E2" s="10"/>
      <c r="F2" s="33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>
      <c r="A3" s="14" t="s">
        <v>68</v>
      </c>
      <c r="B3" s="12"/>
      <c r="C3" s="14" t="s">
        <v>16</v>
      </c>
      <c r="D3" s="16" t="s">
        <v>17</v>
      </c>
      <c r="E3" s="16" t="s">
        <v>18</v>
      </c>
      <c r="F3" s="36" t="s">
        <v>19</v>
      </c>
      <c r="G3" s="18" t="s">
        <v>20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>
      <c r="A4" s="8"/>
      <c r="B4" s="8"/>
      <c r="C4" s="8"/>
      <c r="D4" s="10"/>
      <c r="E4" s="10"/>
      <c r="F4" s="33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>
      <c r="A5" s="14" t="s">
        <v>71</v>
      </c>
      <c r="B5" s="8"/>
      <c r="C5" s="18">
        <v>8.0</v>
      </c>
      <c r="D5" s="20">
        <v>15590.0</v>
      </c>
      <c r="E5" s="20">
        <v>3758.0</v>
      </c>
      <c r="F5" s="36">
        <v>1.06</v>
      </c>
      <c r="G5" s="18" t="s">
        <v>72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>
      <c r="A6" s="8"/>
      <c r="B6" s="18" t="s">
        <v>73</v>
      </c>
      <c r="C6" s="18">
        <v>5.0</v>
      </c>
      <c r="D6" s="20">
        <v>10599.0</v>
      </c>
      <c r="E6" s="20">
        <v>2932.0</v>
      </c>
      <c r="F6" s="36">
        <v>0.96</v>
      </c>
      <c r="G6" s="18" t="s">
        <v>74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>
      <c r="A7" s="8"/>
      <c r="B7" s="18" t="s">
        <v>75</v>
      </c>
      <c r="C7" s="18">
        <v>4.0</v>
      </c>
      <c r="D7" s="20">
        <v>5490.0</v>
      </c>
      <c r="E7" s="20">
        <v>2283.0</v>
      </c>
      <c r="F7" s="36">
        <v>0.94</v>
      </c>
      <c r="G7" s="18" t="s">
        <v>76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>
      <c r="A8" s="8"/>
      <c r="B8" s="18" t="s">
        <v>77</v>
      </c>
      <c r="C8" s="18">
        <v>10.0</v>
      </c>
      <c r="D8" s="20">
        <v>25554.0</v>
      </c>
      <c r="E8" s="20">
        <v>4318.0</v>
      </c>
      <c r="F8" s="36">
        <v>1.15</v>
      </c>
      <c r="G8" s="18" t="s">
        <v>78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>
      <c r="A9" s="8"/>
      <c r="B9" s="18" t="s">
        <v>80</v>
      </c>
      <c r="C9" s="18">
        <v>4.0</v>
      </c>
      <c r="D9" s="20">
        <v>5490.0</v>
      </c>
      <c r="E9" s="20">
        <v>2283.0</v>
      </c>
      <c r="F9" s="36">
        <v>0.77</v>
      </c>
      <c r="G9" s="18" t="s">
        <v>81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>
      <c r="A10" s="8"/>
      <c r="B10" s="18" t="s">
        <v>82</v>
      </c>
      <c r="C10" s="18">
        <v>4.0</v>
      </c>
      <c r="D10" s="20">
        <v>5490.0</v>
      </c>
      <c r="E10" s="20">
        <v>2283.0</v>
      </c>
      <c r="F10" s="36">
        <v>0.81</v>
      </c>
      <c r="G10" s="18" t="s">
        <v>83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>
      <c r="A11" s="8"/>
      <c r="B11" s="18" t="s">
        <v>86</v>
      </c>
      <c r="C11" s="18">
        <v>8.0</v>
      </c>
      <c r="D11" s="20">
        <v>22266.0</v>
      </c>
      <c r="E11" s="20">
        <v>3654.0</v>
      </c>
      <c r="F11" s="36">
        <v>1.23</v>
      </c>
      <c r="G11" s="18" t="s">
        <v>87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>
      <c r="A12" s="14" t="s">
        <v>88</v>
      </c>
      <c r="B12" s="8"/>
      <c r="C12" s="18">
        <v>6.0</v>
      </c>
      <c r="D12" s="20">
        <v>14356.0</v>
      </c>
      <c r="E12" s="20">
        <v>3236.0</v>
      </c>
      <c r="F12" s="36">
        <v>1.06</v>
      </c>
      <c r="G12" s="18" t="s">
        <v>89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>
      <c r="A13" s="8"/>
      <c r="B13" s="18" t="s">
        <v>90</v>
      </c>
      <c r="C13" s="18">
        <v>9.0</v>
      </c>
      <c r="D13" s="20">
        <v>17927.0</v>
      </c>
      <c r="E13" s="20">
        <v>4127.0</v>
      </c>
      <c r="F13" s="36">
        <v>0.96</v>
      </c>
      <c r="G13" s="18" t="s">
        <v>91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>
      <c r="A14" s="8"/>
      <c r="B14" s="18" t="s">
        <v>92</v>
      </c>
      <c r="C14" s="18">
        <v>9.0</v>
      </c>
      <c r="D14" s="20">
        <v>22664.0</v>
      </c>
      <c r="E14" s="20">
        <v>3687.0</v>
      </c>
      <c r="F14" s="36">
        <v>1.09</v>
      </c>
      <c r="G14" s="18" t="s">
        <v>93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>
      <c r="A15" s="14" t="s">
        <v>94</v>
      </c>
      <c r="B15" s="8"/>
      <c r="C15" s="8"/>
      <c r="D15" s="10"/>
      <c r="E15" s="10"/>
      <c r="F15" s="33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>
      <c r="A16" s="8"/>
      <c r="B16" s="18" t="s">
        <v>95</v>
      </c>
      <c r="C16" s="18">
        <v>8.0</v>
      </c>
      <c r="D16" s="20">
        <v>14945.0</v>
      </c>
      <c r="E16" s="20">
        <v>3426.0</v>
      </c>
      <c r="F16" s="36">
        <v>0.93</v>
      </c>
      <c r="G16" s="18" t="s">
        <v>96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>
      <c r="A17" s="8"/>
      <c r="B17" s="18" t="s">
        <v>41</v>
      </c>
      <c r="C17" s="18">
        <v>4.0</v>
      </c>
      <c r="D17" s="20">
        <v>10558.0</v>
      </c>
      <c r="E17" s="20">
        <v>2753.0</v>
      </c>
      <c r="F17" s="36">
        <v>0.84</v>
      </c>
      <c r="G17" s="18" t="s">
        <v>97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>
      <c r="A18" s="45"/>
      <c r="B18" s="47" t="s">
        <v>99</v>
      </c>
      <c r="C18" s="47">
        <v>13.0</v>
      </c>
      <c r="D18" s="49">
        <v>23065.0</v>
      </c>
      <c r="E18" s="49">
        <v>4624.0</v>
      </c>
      <c r="F18" s="51">
        <v>0.78</v>
      </c>
      <c r="G18" s="47" t="s">
        <v>105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>
      <c r="A19" s="45"/>
      <c r="B19" s="47" t="s">
        <v>106</v>
      </c>
      <c r="C19" s="47">
        <v>13.0</v>
      </c>
      <c r="D19" s="49">
        <v>23065.0</v>
      </c>
      <c r="E19" s="49">
        <v>4624.0</v>
      </c>
      <c r="F19" s="51">
        <v>0.79</v>
      </c>
      <c r="G19" s="47" t="s">
        <v>107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>
      <c r="A20" s="45"/>
      <c r="B20" s="47" t="s">
        <v>108</v>
      </c>
      <c r="C20" s="47">
        <v>13.0</v>
      </c>
      <c r="D20" s="49">
        <v>20809.0</v>
      </c>
      <c r="E20" s="49">
        <v>4073.0</v>
      </c>
      <c r="F20" s="51">
        <v>0.75</v>
      </c>
      <c r="G20" s="47" t="s">
        <v>109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>
      <c r="A21" s="45"/>
      <c r="B21" s="47" t="s">
        <v>111</v>
      </c>
      <c r="C21" s="47">
        <v>4.0</v>
      </c>
      <c r="D21" s="49">
        <v>7155.0</v>
      </c>
      <c r="E21" s="49">
        <v>2565.0</v>
      </c>
      <c r="F21" s="51">
        <v>0.64</v>
      </c>
      <c r="G21" s="47" t="s">
        <v>112</v>
      </c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>
      <c r="A22" s="14" t="s">
        <v>113</v>
      </c>
      <c r="B22" s="8"/>
      <c r="C22" s="18">
        <v>2.0</v>
      </c>
      <c r="D22" s="20">
        <v>7432.0</v>
      </c>
      <c r="E22" s="20">
        <v>1877.0</v>
      </c>
      <c r="F22" s="36">
        <v>0.94</v>
      </c>
      <c r="G22" s="18" t="s">
        <v>114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>
      <c r="A23" s="8"/>
      <c r="B23" s="18" t="s">
        <v>115</v>
      </c>
      <c r="C23" s="18">
        <v>10.0</v>
      </c>
      <c r="D23" s="20">
        <v>23022.0</v>
      </c>
      <c r="E23" s="20">
        <v>3866.0</v>
      </c>
      <c r="F23" s="36">
        <v>0.99</v>
      </c>
      <c r="G23" s="18" t="s">
        <v>116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>
      <c r="A24" s="8"/>
      <c r="B24" s="18" t="s">
        <v>117</v>
      </c>
      <c r="C24" s="18">
        <v>4.0</v>
      </c>
      <c r="D24" s="20">
        <v>8285.0</v>
      </c>
      <c r="E24" s="20">
        <v>2259.0</v>
      </c>
      <c r="F24" s="36">
        <v>1.03</v>
      </c>
      <c r="G24" s="18" t="s">
        <v>118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>
      <c r="A25" s="8"/>
      <c r="B25" s="18" t="s">
        <v>119</v>
      </c>
      <c r="C25" s="18">
        <v>2.0</v>
      </c>
      <c r="D25" s="20">
        <v>4029.0</v>
      </c>
      <c r="E25" s="20">
        <v>1689.0</v>
      </c>
      <c r="F25" s="36">
        <v>1.18</v>
      </c>
      <c r="G25" s="18" t="s">
        <v>120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>
      <c r="A26" s="8"/>
      <c r="B26" s="18" t="s">
        <v>121</v>
      </c>
      <c r="C26" s="18">
        <v>6.0</v>
      </c>
      <c r="D26" s="20">
        <v>14189.0</v>
      </c>
      <c r="E26" s="20">
        <v>3214.0</v>
      </c>
      <c r="F26" s="36">
        <v>1.11</v>
      </c>
      <c r="G26" s="18" t="s">
        <v>122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>
      <c r="A27" s="8"/>
      <c r="B27" s="18" t="s">
        <v>123</v>
      </c>
      <c r="C27" s="18">
        <v>10.0</v>
      </c>
      <c r="D27" s="20">
        <v>22948.0</v>
      </c>
      <c r="E27" s="20">
        <v>3739.0</v>
      </c>
      <c r="F27" s="36">
        <v>0.83</v>
      </c>
      <c r="G27" s="18" t="s">
        <v>125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>
      <c r="A28" s="8"/>
      <c r="B28" s="18" t="s">
        <v>126</v>
      </c>
      <c r="C28" s="18">
        <v>2.0</v>
      </c>
      <c r="D28" s="20">
        <v>4029.0</v>
      </c>
      <c r="E28" s="20">
        <v>1689.0</v>
      </c>
      <c r="F28" s="36">
        <v>1.2</v>
      </c>
      <c r="G28" s="18" t="s">
        <v>127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>
      <c r="A29" s="8"/>
      <c r="B29" s="18" t="s">
        <v>128</v>
      </c>
      <c r="C29" s="18">
        <v>2.0</v>
      </c>
      <c r="D29" s="20">
        <v>4029.0</v>
      </c>
      <c r="E29" s="20">
        <v>1689.0</v>
      </c>
      <c r="F29" s="36">
        <v>0.97</v>
      </c>
      <c r="G29" s="18" t="s">
        <v>129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>
      <c r="A30" s="14" t="s">
        <v>130</v>
      </c>
      <c r="C30" s="18">
        <v>4.0</v>
      </c>
      <c r="D30" s="20">
        <v>7661.0</v>
      </c>
      <c r="E30" s="20">
        <v>2389.0</v>
      </c>
      <c r="F30" s="36">
        <v>1.05</v>
      </c>
      <c r="G30" s="18" t="s">
        <v>131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>
      <c r="A31" s="8"/>
      <c r="B31" s="18" t="s">
        <v>133</v>
      </c>
      <c r="C31" s="18">
        <v>2.0</v>
      </c>
      <c r="D31" s="20">
        <v>921.0</v>
      </c>
      <c r="E31" s="20">
        <v>380.0</v>
      </c>
      <c r="F31" s="36">
        <v>1.2</v>
      </c>
      <c r="G31" s="18" t="s">
        <v>134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>
      <c r="A32" s="8"/>
      <c r="B32" s="18" t="s">
        <v>135</v>
      </c>
      <c r="C32" s="18">
        <v>2.0</v>
      </c>
      <c r="D32" s="20">
        <v>921.0</v>
      </c>
      <c r="E32" s="20">
        <v>380.0</v>
      </c>
      <c r="F32" s="36">
        <v>1.36</v>
      </c>
      <c r="G32" s="18" t="s">
        <v>136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>
      <c r="A33" s="8"/>
      <c r="B33" s="8"/>
      <c r="C33" s="8"/>
      <c r="D33" s="10"/>
      <c r="E33" s="10"/>
      <c r="F33" s="33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>
      <c r="A34" s="8"/>
      <c r="B34" s="8"/>
      <c r="C34" s="8"/>
      <c r="D34" s="10"/>
      <c r="E34" s="10"/>
      <c r="F34" s="3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>
      <c r="A35" s="8"/>
      <c r="B35" s="8"/>
      <c r="C35" s="8"/>
      <c r="D35" s="10"/>
      <c r="E35" s="10"/>
      <c r="F35" s="33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>
      <c r="A36" s="8"/>
      <c r="B36" s="8"/>
      <c r="C36" s="8"/>
      <c r="D36" s="10"/>
      <c r="E36" s="10"/>
      <c r="F36" s="3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>
      <c r="A37" s="8"/>
      <c r="B37" s="8"/>
      <c r="C37" s="8"/>
      <c r="D37" s="10"/>
      <c r="E37" s="10"/>
      <c r="F37" s="33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>
      <c r="A38" s="8"/>
      <c r="B38" s="8"/>
      <c r="C38" s="8"/>
      <c r="D38" s="10"/>
      <c r="E38" s="10"/>
      <c r="F38" s="3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>
      <c r="A39" s="8"/>
      <c r="B39" s="8"/>
      <c r="C39" s="8"/>
      <c r="D39" s="10"/>
      <c r="E39" s="10"/>
      <c r="F39" s="33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>
      <c r="A40" s="8"/>
      <c r="B40" s="8"/>
      <c r="C40" s="8"/>
      <c r="D40" s="10"/>
      <c r="E40" s="10"/>
      <c r="F40" s="3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>
      <c r="A41" s="8"/>
      <c r="B41" s="8"/>
      <c r="C41" s="8"/>
      <c r="D41" s="10"/>
      <c r="E41" s="10"/>
      <c r="F41" s="33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>
      <c r="A42" s="8"/>
      <c r="B42" s="8"/>
      <c r="C42" s="8"/>
      <c r="D42" s="10"/>
      <c r="E42" s="10"/>
      <c r="F42" s="3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>
      <c r="A43" s="8"/>
      <c r="B43" s="8"/>
      <c r="C43" s="8"/>
      <c r="D43" s="10"/>
      <c r="E43" s="10"/>
      <c r="F43" s="33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>
      <c r="A44" s="8"/>
      <c r="B44" s="8"/>
      <c r="C44" s="8"/>
      <c r="D44" s="10"/>
      <c r="E44" s="10"/>
      <c r="F44" s="3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>
      <c r="A45" s="8"/>
      <c r="B45" s="8"/>
      <c r="C45" s="8"/>
      <c r="D45" s="10"/>
      <c r="E45" s="10"/>
      <c r="F45" s="33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>
      <c r="A46" s="8"/>
      <c r="B46" s="8"/>
      <c r="C46" s="8"/>
      <c r="D46" s="10"/>
      <c r="E46" s="10"/>
      <c r="F46" s="33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>
      <c r="A47" s="8"/>
      <c r="B47" s="8"/>
      <c r="C47" s="8"/>
      <c r="D47" s="10"/>
      <c r="E47" s="10"/>
      <c r="F47" s="33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>
      <c r="A48" s="8"/>
      <c r="B48" s="8"/>
      <c r="C48" s="8"/>
      <c r="D48" s="10"/>
      <c r="E48" s="10"/>
      <c r="F48" s="3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>
      <c r="A49" s="8"/>
      <c r="B49" s="8"/>
      <c r="C49" s="8"/>
      <c r="D49" s="10"/>
      <c r="E49" s="10"/>
      <c r="F49" s="33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>
      <c r="A50" s="8"/>
      <c r="B50" s="8"/>
      <c r="C50" s="8"/>
      <c r="D50" s="10"/>
      <c r="E50" s="10"/>
      <c r="F50" s="33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>
      <c r="A51" s="8"/>
      <c r="B51" s="8"/>
      <c r="C51" s="8"/>
      <c r="D51" s="10"/>
      <c r="E51" s="10"/>
      <c r="F51" s="33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>
      <c r="A52" s="8"/>
      <c r="B52" s="8"/>
      <c r="C52" s="8"/>
      <c r="D52" s="10"/>
      <c r="E52" s="10"/>
      <c r="F52" s="33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>
      <c r="A53" s="8"/>
      <c r="B53" s="8"/>
      <c r="C53" s="8"/>
      <c r="D53" s="10"/>
      <c r="E53" s="10"/>
      <c r="F53" s="33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>
      <c r="A54" s="8"/>
      <c r="B54" s="8"/>
      <c r="C54" s="8"/>
      <c r="D54" s="10"/>
      <c r="E54" s="10"/>
      <c r="F54" s="33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>
      <c r="A55" s="8"/>
      <c r="B55" s="8"/>
      <c r="C55" s="8"/>
      <c r="D55" s="10"/>
      <c r="E55" s="10"/>
      <c r="F55" s="3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>
      <c r="A56" s="8"/>
      <c r="B56" s="8"/>
      <c r="C56" s="8"/>
      <c r="D56" s="10"/>
      <c r="E56" s="10"/>
      <c r="F56" s="33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>
      <c r="A57" s="8"/>
      <c r="B57" s="8"/>
      <c r="C57" s="8"/>
      <c r="D57" s="10"/>
      <c r="E57" s="10"/>
      <c r="F57" s="33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>
      <c r="A58" s="8"/>
      <c r="B58" s="8"/>
      <c r="C58" s="8"/>
      <c r="D58" s="10"/>
      <c r="E58" s="10"/>
      <c r="F58" s="33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>
      <c r="A59" s="8"/>
      <c r="B59" s="8"/>
      <c r="C59" s="8"/>
      <c r="D59" s="10"/>
      <c r="E59" s="10"/>
      <c r="F59" s="33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>
      <c r="A60" s="8"/>
      <c r="B60" s="8"/>
      <c r="C60" s="8"/>
      <c r="D60" s="10"/>
      <c r="E60" s="10"/>
      <c r="F60" s="33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>
      <c r="A61" s="8"/>
      <c r="B61" s="8"/>
      <c r="C61" s="8"/>
      <c r="D61" s="10"/>
      <c r="E61" s="10"/>
      <c r="F61" s="33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>
      <c r="A62" s="8"/>
      <c r="B62" s="8"/>
      <c r="C62" s="8"/>
      <c r="D62" s="10"/>
      <c r="E62" s="10"/>
      <c r="F62" s="33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>
      <c r="A63" s="8"/>
      <c r="B63" s="8"/>
      <c r="C63" s="8"/>
      <c r="D63" s="10"/>
      <c r="E63" s="10"/>
      <c r="F63" s="33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>
      <c r="A64" s="8"/>
      <c r="B64" s="8"/>
      <c r="C64" s="8"/>
      <c r="D64" s="10"/>
      <c r="E64" s="10"/>
      <c r="F64" s="33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>
      <c r="A65" s="8"/>
      <c r="B65" s="8"/>
      <c r="C65" s="8"/>
      <c r="D65" s="10"/>
      <c r="E65" s="10"/>
      <c r="F65" s="33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>
      <c r="A66" s="8"/>
      <c r="B66" s="8"/>
      <c r="C66" s="8"/>
      <c r="D66" s="10"/>
      <c r="E66" s="10"/>
      <c r="F66" s="33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>
      <c r="A67" s="8"/>
      <c r="B67" s="8"/>
      <c r="C67" s="8"/>
      <c r="D67" s="10"/>
      <c r="E67" s="10"/>
      <c r="F67" s="33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>
      <c r="A68" s="8"/>
      <c r="B68" s="8"/>
      <c r="C68" s="8"/>
      <c r="D68" s="10"/>
      <c r="E68" s="10"/>
      <c r="F68" s="33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>
      <c r="A69" s="8"/>
      <c r="B69" s="8"/>
      <c r="C69" s="8"/>
      <c r="D69" s="10"/>
      <c r="E69" s="10"/>
      <c r="F69" s="33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>
      <c r="A70" s="8"/>
      <c r="B70" s="8"/>
      <c r="C70" s="8"/>
      <c r="D70" s="10"/>
      <c r="E70" s="10"/>
      <c r="F70" s="33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>
      <c r="A71" s="8"/>
      <c r="B71" s="8"/>
      <c r="C71" s="8"/>
      <c r="D71" s="10"/>
      <c r="E71" s="10"/>
      <c r="F71" s="33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>
      <c r="A72" s="8"/>
      <c r="B72" s="8"/>
      <c r="C72" s="8"/>
      <c r="D72" s="10"/>
      <c r="E72" s="10"/>
      <c r="F72" s="33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>
      <c r="A73" s="8"/>
      <c r="B73" s="8"/>
      <c r="C73" s="8"/>
      <c r="D73" s="10"/>
      <c r="E73" s="10"/>
      <c r="F73" s="33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>
      <c r="A74" s="8"/>
      <c r="B74" s="8"/>
      <c r="C74" s="8"/>
      <c r="D74" s="10"/>
      <c r="E74" s="10"/>
      <c r="F74" s="33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>
      <c r="A75" s="8"/>
      <c r="B75" s="8"/>
      <c r="C75" s="8"/>
      <c r="D75" s="10"/>
      <c r="E75" s="10"/>
      <c r="F75" s="33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>
      <c r="A76" s="8"/>
      <c r="B76" s="8"/>
      <c r="C76" s="8"/>
      <c r="D76" s="10"/>
      <c r="E76" s="10"/>
      <c r="F76" s="33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>
      <c r="A77" s="8"/>
      <c r="B77" s="8"/>
      <c r="C77" s="8"/>
      <c r="D77" s="10"/>
      <c r="E77" s="10"/>
      <c r="F77" s="33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>
      <c r="A78" s="8"/>
      <c r="B78" s="8"/>
      <c r="C78" s="8"/>
      <c r="D78" s="10"/>
      <c r="E78" s="10"/>
      <c r="F78" s="33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>
      <c r="A79" s="8"/>
      <c r="B79" s="8"/>
      <c r="C79" s="8"/>
      <c r="D79" s="10"/>
      <c r="E79" s="10"/>
      <c r="F79" s="33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>
      <c r="A80" s="8"/>
      <c r="B80" s="8"/>
      <c r="C80" s="8"/>
      <c r="D80" s="10"/>
      <c r="E80" s="10"/>
      <c r="F80" s="33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>
      <c r="A81" s="8"/>
      <c r="B81" s="8"/>
      <c r="C81" s="8"/>
      <c r="D81" s="10"/>
      <c r="E81" s="10"/>
      <c r="F81" s="33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>
      <c r="A82" s="8"/>
      <c r="B82" s="8"/>
      <c r="C82" s="8"/>
      <c r="D82" s="10"/>
      <c r="E82" s="10"/>
      <c r="F82" s="33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>
      <c r="A83" s="8"/>
      <c r="B83" s="8"/>
      <c r="C83" s="8"/>
      <c r="D83" s="10"/>
      <c r="E83" s="10"/>
      <c r="F83" s="33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>
      <c r="A84" s="8"/>
      <c r="B84" s="8"/>
      <c r="C84" s="8"/>
      <c r="D84" s="10"/>
      <c r="E84" s="10"/>
      <c r="F84" s="33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>
      <c r="A85" s="8"/>
      <c r="B85" s="8"/>
      <c r="C85" s="8"/>
      <c r="D85" s="10"/>
      <c r="E85" s="10"/>
      <c r="F85" s="33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>
      <c r="A86" s="8"/>
      <c r="B86" s="8"/>
      <c r="C86" s="8"/>
      <c r="D86" s="10"/>
      <c r="E86" s="10"/>
      <c r="F86" s="33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>
      <c r="A87" s="8"/>
      <c r="B87" s="8"/>
      <c r="C87" s="8"/>
      <c r="D87" s="10"/>
      <c r="E87" s="10"/>
      <c r="F87" s="33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>
      <c r="A88" s="8"/>
      <c r="B88" s="8"/>
      <c r="C88" s="8"/>
      <c r="D88" s="10"/>
      <c r="E88" s="10"/>
      <c r="F88" s="33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>
      <c r="A89" s="8"/>
      <c r="B89" s="8"/>
      <c r="C89" s="8"/>
      <c r="D89" s="10"/>
      <c r="E89" s="10"/>
      <c r="F89" s="33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>
      <c r="A90" s="8"/>
      <c r="B90" s="8"/>
      <c r="C90" s="8"/>
      <c r="D90" s="10"/>
      <c r="E90" s="10"/>
      <c r="F90" s="33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>
      <c r="A91" s="8"/>
      <c r="B91" s="8"/>
      <c r="C91" s="8"/>
      <c r="D91" s="10"/>
      <c r="E91" s="10"/>
      <c r="F91" s="33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>
      <c r="A92" s="8"/>
      <c r="B92" s="8"/>
      <c r="C92" s="8"/>
      <c r="D92" s="10"/>
      <c r="E92" s="10"/>
      <c r="F92" s="33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>
      <c r="A93" s="8"/>
      <c r="B93" s="8"/>
      <c r="C93" s="8"/>
      <c r="D93" s="10"/>
      <c r="E93" s="10"/>
      <c r="F93" s="33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>
      <c r="A94" s="8"/>
      <c r="B94" s="8"/>
      <c r="C94" s="8"/>
      <c r="D94" s="10"/>
      <c r="E94" s="10"/>
      <c r="F94" s="33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>
      <c r="A95" s="8"/>
      <c r="B95" s="8"/>
      <c r="C95" s="8"/>
      <c r="D95" s="10"/>
      <c r="E95" s="10"/>
      <c r="F95" s="33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>
      <c r="A96" s="8"/>
      <c r="B96" s="8"/>
      <c r="C96" s="8"/>
      <c r="D96" s="10"/>
      <c r="E96" s="10"/>
      <c r="F96" s="33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>
      <c r="A97" s="8"/>
      <c r="B97" s="8"/>
      <c r="C97" s="8"/>
      <c r="D97" s="10"/>
      <c r="E97" s="10"/>
      <c r="F97" s="33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>
      <c r="A98" s="8"/>
      <c r="B98" s="8"/>
      <c r="C98" s="8"/>
      <c r="D98" s="10"/>
      <c r="E98" s="10"/>
      <c r="F98" s="33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>
      <c r="A99" s="8"/>
      <c r="B99" s="8"/>
      <c r="C99" s="8"/>
      <c r="D99" s="10"/>
      <c r="E99" s="10"/>
      <c r="F99" s="33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>
      <c r="A100" s="8"/>
      <c r="B100" s="8"/>
      <c r="C100" s="8"/>
      <c r="D100" s="10"/>
      <c r="E100" s="10"/>
      <c r="F100" s="33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</sheetData>
  <hyperlinks>
    <hyperlink r:id="rId1" location="Results" ref="B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2.75"/>
  <cols>
    <col customWidth="1" min="1" max="1" width="31.71"/>
    <col customWidth="1" min="2" max="2" width="9.57"/>
    <col customWidth="1" min="3" max="3" width="10.43"/>
    <col customWidth="1" min="4" max="4" width="13.0"/>
    <col customWidth="1" min="5" max="5" width="10.71"/>
    <col customWidth="1" min="6" max="6" width="14.0"/>
    <col customWidth="1" min="7" max="20" width="17.29"/>
  </cols>
  <sheetData>
    <row r="1">
      <c r="A1" s="2" t="s">
        <v>146</v>
      </c>
      <c r="B1" s="6" t="s">
        <v>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>
      <c r="A2" s="18" t="s">
        <v>147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>
      <c r="A4" s="14" t="s">
        <v>148</v>
      </c>
      <c r="B4" s="14" t="s">
        <v>149</v>
      </c>
      <c r="C4" s="14" t="s">
        <v>150</v>
      </c>
      <c r="E4" s="14" t="s">
        <v>151</v>
      </c>
      <c r="G4" s="36" t="s">
        <v>152</v>
      </c>
      <c r="H4" s="18" t="s">
        <v>20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>
      <c r="A5" s="8"/>
      <c r="B5" s="8"/>
      <c r="C5" s="18" t="s">
        <v>153</v>
      </c>
      <c r="D5" s="18" t="s">
        <v>154</v>
      </c>
      <c r="E5" s="18" t="s">
        <v>153</v>
      </c>
      <c r="F5" s="18" t="s">
        <v>154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>
      <c r="A7" s="14" t="s">
        <v>155</v>
      </c>
      <c r="B7" s="18">
        <v>4.0</v>
      </c>
      <c r="C7" s="18">
        <v>199.0</v>
      </c>
      <c r="D7" s="18">
        <v>9444.0</v>
      </c>
      <c r="E7" s="18">
        <v>220.0</v>
      </c>
      <c r="F7" s="18">
        <v>9422.0</v>
      </c>
      <c r="G7" s="14">
        <v>0.97</v>
      </c>
      <c r="H7" s="18" t="s">
        <v>156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>
      <c r="A8" s="14" t="s">
        <v>158</v>
      </c>
      <c r="B8" s="18">
        <v>17.0</v>
      </c>
      <c r="C8" s="18">
        <v>2426.0</v>
      </c>
      <c r="D8" s="18">
        <v>38303.0</v>
      </c>
      <c r="E8" s="18">
        <v>2548.0</v>
      </c>
      <c r="F8" s="18">
        <v>38277.0</v>
      </c>
      <c r="G8" s="14">
        <v>0.94</v>
      </c>
      <c r="H8" s="18" t="s">
        <v>159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>
      <c r="A9" s="14" t="s">
        <v>161</v>
      </c>
      <c r="B9" s="18">
        <v>8.0</v>
      </c>
      <c r="C9" s="18">
        <v>349.0</v>
      </c>
      <c r="D9" s="18">
        <v>7245.0</v>
      </c>
      <c r="E9" s="18">
        <v>398.0</v>
      </c>
      <c r="F9" s="18">
        <v>7231.0</v>
      </c>
      <c r="G9" s="14">
        <v>0.89</v>
      </c>
      <c r="H9" s="18" t="s">
        <v>162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</sheetData>
  <mergeCells count="2">
    <mergeCell ref="C4:D4"/>
    <mergeCell ref="E4:F4"/>
  </mergeCells>
  <hyperlinks>
    <hyperlink r:id="rId1" location="Results" ref="B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3" width="17.29"/>
  </cols>
  <sheetData>
    <row r="1">
      <c r="A1" s="73"/>
      <c r="B1" s="19" t="s">
        <v>21</v>
      </c>
      <c r="C1" s="1" t="s">
        <v>23</v>
      </c>
      <c r="D1" s="75" t="s">
        <v>160</v>
      </c>
      <c r="E1" s="19" t="s">
        <v>24</v>
      </c>
      <c r="F1" s="73"/>
      <c r="G1" s="76"/>
      <c r="H1" s="77" t="s">
        <v>163</v>
      </c>
      <c r="I1" s="77" t="s">
        <v>164</v>
      </c>
      <c r="J1" s="77" t="s">
        <v>165</v>
      </c>
      <c r="K1" s="73"/>
      <c r="L1" s="73"/>
      <c r="M1" s="73"/>
    </row>
    <row r="2">
      <c r="A2" s="14" t="s">
        <v>166</v>
      </c>
      <c r="B2" s="78">
        <v>0.08</v>
      </c>
      <c r="C2" s="78">
        <v>0.66</v>
      </c>
      <c r="D2" s="78">
        <v>0.0</v>
      </c>
      <c r="E2" s="78">
        <v>0.26</v>
      </c>
      <c r="F2" s="73"/>
      <c r="G2" s="80" t="s">
        <v>167</v>
      </c>
      <c r="H2" s="76">
        <f t="shared" ref="H2:H40" si="1">(2*C2)+E2-B2</f>
        <v>1.5</v>
      </c>
      <c r="I2" s="20">
        <v>216.0</v>
      </c>
      <c r="J2" s="81">
        <v>8.45</v>
      </c>
      <c r="K2" s="73"/>
      <c r="L2" s="73"/>
      <c r="M2" s="73"/>
    </row>
    <row r="3">
      <c r="A3" s="14" t="s">
        <v>169</v>
      </c>
      <c r="B3" s="78">
        <v>0.18</v>
      </c>
      <c r="C3" s="78">
        <v>0.428</v>
      </c>
      <c r="D3" s="78">
        <v>0.02</v>
      </c>
      <c r="E3" s="78">
        <v>0.368</v>
      </c>
      <c r="F3" s="73"/>
      <c r="G3" s="16" t="s">
        <v>166</v>
      </c>
      <c r="H3" s="76">
        <f t="shared" si="1"/>
        <v>1.044</v>
      </c>
      <c r="I3" s="20">
        <v>215.6</v>
      </c>
      <c r="J3" s="20">
        <v>7.59</v>
      </c>
      <c r="K3" s="73"/>
      <c r="L3" s="12"/>
      <c r="M3" s="73"/>
    </row>
    <row r="4">
      <c r="A4" s="14" t="s">
        <v>170</v>
      </c>
      <c r="B4" s="78">
        <v>0.12</v>
      </c>
      <c r="C4" s="78">
        <v>0.74</v>
      </c>
      <c r="D4" s="78">
        <v>0.00957</v>
      </c>
      <c r="E4" s="78">
        <v>0.14</v>
      </c>
      <c r="F4" s="73"/>
      <c r="G4" s="16" t="s">
        <v>169</v>
      </c>
      <c r="H4" s="76">
        <f t="shared" si="1"/>
        <v>1.5</v>
      </c>
      <c r="I4" s="20">
        <v>271.0</v>
      </c>
      <c r="J4" s="20">
        <v>17.48</v>
      </c>
      <c r="K4" s="67"/>
      <c r="L4" s="43"/>
      <c r="M4" s="73"/>
    </row>
    <row r="5">
      <c r="A5" s="14" t="s">
        <v>172</v>
      </c>
      <c r="B5" s="78">
        <v>0.244</v>
      </c>
      <c r="C5" s="78">
        <v>0.348</v>
      </c>
      <c r="D5" s="78">
        <v>0.0</v>
      </c>
      <c r="E5" s="78">
        <v>0.364</v>
      </c>
      <c r="F5" s="73"/>
      <c r="G5" s="16" t="s">
        <v>170</v>
      </c>
      <c r="H5" s="76">
        <f t="shared" si="1"/>
        <v>0.816</v>
      </c>
      <c r="I5" s="20">
        <v>269.0</v>
      </c>
      <c r="J5" s="20">
        <v>2.75</v>
      </c>
      <c r="K5" s="73"/>
      <c r="L5" s="12"/>
      <c r="M5" s="73"/>
    </row>
    <row r="6">
      <c r="A6" s="14" t="s">
        <v>173</v>
      </c>
      <c r="B6" s="78">
        <v>0.66</v>
      </c>
      <c r="C6" s="78">
        <v>0.3</v>
      </c>
      <c r="D6" s="78">
        <v>0.00315</v>
      </c>
      <c r="E6" s="78">
        <v>0.04</v>
      </c>
      <c r="F6" s="73"/>
      <c r="G6" s="16" t="s">
        <v>172</v>
      </c>
      <c r="H6" s="76">
        <f t="shared" si="1"/>
        <v>-0.02</v>
      </c>
      <c r="I6" s="20">
        <v>177.0</v>
      </c>
      <c r="J6" s="20">
        <v>3.1</v>
      </c>
      <c r="K6" s="73"/>
      <c r="L6" s="12"/>
      <c r="M6" s="73"/>
    </row>
    <row r="7">
      <c r="A7" s="14" t="s">
        <v>175</v>
      </c>
      <c r="B7" s="78">
        <v>0.06</v>
      </c>
      <c r="C7" s="78">
        <v>0.62</v>
      </c>
      <c r="D7" s="78">
        <v>0.07636</v>
      </c>
      <c r="E7" s="78">
        <v>0.32</v>
      </c>
      <c r="F7" s="73"/>
      <c r="G7" s="16" t="s">
        <v>173</v>
      </c>
      <c r="H7" s="76">
        <f t="shared" si="1"/>
        <v>1.5</v>
      </c>
      <c r="I7" s="20">
        <v>204.0</v>
      </c>
      <c r="J7" s="20">
        <v>0.9</v>
      </c>
      <c r="K7" s="67"/>
      <c r="L7" s="43"/>
      <c r="M7" s="73"/>
    </row>
    <row r="8">
      <c r="A8" s="14" t="s">
        <v>177</v>
      </c>
      <c r="B8" s="78">
        <v>0.198</v>
      </c>
      <c r="C8" s="78">
        <v>0.589</v>
      </c>
      <c r="D8" s="78">
        <v>0.0</v>
      </c>
      <c r="E8" s="78">
        <v>0.169</v>
      </c>
      <c r="F8" s="73"/>
      <c r="G8" s="16" t="s">
        <v>175</v>
      </c>
      <c r="H8" s="76">
        <f t="shared" si="1"/>
        <v>1.149</v>
      </c>
      <c r="I8" s="20">
        <v>149.0</v>
      </c>
      <c r="J8" s="20">
        <v>0.56</v>
      </c>
      <c r="K8" s="73"/>
      <c r="L8" s="12"/>
      <c r="M8" s="73"/>
    </row>
    <row r="9">
      <c r="A9" s="14" t="s">
        <v>179</v>
      </c>
      <c r="B9" s="78">
        <v>0.92</v>
      </c>
      <c r="C9" s="78">
        <v>0.06</v>
      </c>
      <c r="D9" s="72">
        <v>0.0</v>
      </c>
      <c r="E9" s="78">
        <v>0.02</v>
      </c>
      <c r="F9" s="73"/>
      <c r="G9" s="16" t="s">
        <v>177</v>
      </c>
      <c r="H9" s="76">
        <f t="shared" si="1"/>
        <v>-0.78</v>
      </c>
      <c r="I9" s="20">
        <v>177.0</v>
      </c>
      <c r="J9" s="20">
        <v>14.0</v>
      </c>
      <c r="K9" s="73"/>
      <c r="L9" s="12"/>
      <c r="M9" s="73"/>
    </row>
    <row r="10">
      <c r="A10" s="14" t="s">
        <v>184</v>
      </c>
      <c r="B10" s="78">
        <v>0.13</v>
      </c>
      <c r="C10" s="78">
        <v>0.25</v>
      </c>
      <c r="D10" s="72">
        <v>0.01161</v>
      </c>
      <c r="E10" s="78">
        <v>0.62</v>
      </c>
      <c r="F10" s="73"/>
      <c r="G10" s="16" t="s">
        <v>179</v>
      </c>
      <c r="H10" s="76">
        <f t="shared" si="1"/>
        <v>0.99</v>
      </c>
      <c r="I10" s="20">
        <v>232.0</v>
      </c>
      <c r="J10" s="20">
        <v>1.29</v>
      </c>
      <c r="K10" s="73"/>
      <c r="L10" s="12"/>
      <c r="M10" s="73"/>
    </row>
    <row r="11">
      <c r="A11" s="14" t="s">
        <v>185</v>
      </c>
      <c r="B11" s="78">
        <v>0.24</v>
      </c>
      <c r="C11" s="78">
        <v>0.26</v>
      </c>
      <c r="D11" s="72">
        <v>0.002</v>
      </c>
      <c r="E11" s="78">
        <v>0.5</v>
      </c>
      <c r="F11" s="73"/>
      <c r="G11" s="16" t="s">
        <v>184</v>
      </c>
      <c r="H11" s="76">
        <f t="shared" si="1"/>
        <v>0.78</v>
      </c>
      <c r="I11" s="20">
        <v>216.0</v>
      </c>
      <c r="J11" s="20">
        <v>0.29</v>
      </c>
      <c r="K11" s="73"/>
      <c r="L11" s="43"/>
      <c r="M11" s="73"/>
    </row>
    <row r="12">
      <c r="A12" s="14" t="s">
        <v>186</v>
      </c>
      <c r="B12" s="78">
        <v>0.2261</v>
      </c>
      <c r="C12" s="78">
        <v>0.4671</v>
      </c>
      <c r="D12" s="72">
        <v>0.19736</v>
      </c>
      <c r="E12" s="78">
        <v>0.2254</v>
      </c>
      <c r="F12" s="73"/>
      <c r="G12" s="16" t="s">
        <v>185</v>
      </c>
      <c r="H12" s="76">
        <f t="shared" si="1"/>
        <v>0.9335</v>
      </c>
      <c r="I12" s="20">
        <v>112.8</v>
      </c>
      <c r="J12" s="20">
        <v>0.32</v>
      </c>
      <c r="K12" s="73"/>
      <c r="L12" s="43"/>
      <c r="M12" s="73"/>
    </row>
    <row r="13">
      <c r="A13" s="14" t="s">
        <v>187</v>
      </c>
      <c r="B13" s="78">
        <v>0.65</v>
      </c>
      <c r="C13" s="78">
        <v>0.32</v>
      </c>
      <c r="D13" s="72">
        <v>0.0</v>
      </c>
      <c r="E13" s="78">
        <v>0.03</v>
      </c>
      <c r="F13" s="73"/>
      <c r="G13" s="16" t="s">
        <v>186</v>
      </c>
      <c r="H13" s="76">
        <f t="shared" si="1"/>
        <v>0.02</v>
      </c>
      <c r="I13" s="20" t="s">
        <v>188</v>
      </c>
      <c r="J13" s="20">
        <v>4.5</v>
      </c>
      <c r="K13" s="73"/>
      <c r="L13" s="12"/>
      <c r="M13" s="73"/>
    </row>
    <row r="14">
      <c r="A14" s="14" t="s">
        <v>189</v>
      </c>
      <c r="B14" s="78">
        <v>0.12</v>
      </c>
      <c r="C14" s="78">
        <v>0.17</v>
      </c>
      <c r="D14" s="72">
        <v>0.001</v>
      </c>
      <c r="E14" s="78">
        <v>0.71</v>
      </c>
      <c r="F14" s="73"/>
      <c r="G14" s="16" t="s">
        <v>187</v>
      </c>
      <c r="H14" s="76">
        <f t="shared" si="1"/>
        <v>0.93</v>
      </c>
      <c r="I14" s="20">
        <v>200.0</v>
      </c>
      <c r="J14" s="20">
        <v>2.26</v>
      </c>
      <c r="K14" s="67"/>
      <c r="L14" s="43"/>
      <c r="M14" s="73"/>
    </row>
    <row r="15">
      <c r="A15" s="14" t="s">
        <v>190</v>
      </c>
      <c r="B15" s="78">
        <v>0.074</v>
      </c>
      <c r="C15" s="78">
        <v>0.78</v>
      </c>
      <c r="D15" s="72">
        <v>0.0</v>
      </c>
      <c r="E15" s="78">
        <v>0.102</v>
      </c>
      <c r="F15" s="73"/>
      <c r="G15" s="16" t="s">
        <v>189</v>
      </c>
      <c r="H15" s="76">
        <f t="shared" si="1"/>
        <v>1.588</v>
      </c>
      <c r="I15" s="20">
        <v>221.0</v>
      </c>
      <c r="J15" s="20">
        <v>0.79</v>
      </c>
      <c r="K15" s="73"/>
      <c r="L15" s="12"/>
      <c r="M15" s="73"/>
    </row>
    <row r="16">
      <c r="A16" s="14" t="s">
        <v>191</v>
      </c>
      <c r="B16" s="78">
        <v>0.09</v>
      </c>
      <c r="C16" s="78">
        <v>0.12</v>
      </c>
      <c r="D16" s="72">
        <v>0.25</v>
      </c>
      <c r="E16" s="78">
        <v>0.79</v>
      </c>
      <c r="F16" s="73"/>
      <c r="G16" s="16" t="s">
        <v>190</v>
      </c>
      <c r="H16" s="76">
        <f t="shared" si="1"/>
        <v>0.94</v>
      </c>
      <c r="I16" s="20">
        <v>165.0</v>
      </c>
      <c r="J16" s="20">
        <v>2.58</v>
      </c>
      <c r="K16" s="73"/>
      <c r="L16" s="12"/>
      <c r="M16" s="73"/>
    </row>
    <row r="17">
      <c r="A17" s="14" t="s">
        <v>192</v>
      </c>
      <c r="B17" s="78">
        <v>0.34</v>
      </c>
      <c r="C17" s="78">
        <v>0.11</v>
      </c>
      <c r="D17" s="73"/>
      <c r="E17" s="78">
        <v>0.52</v>
      </c>
      <c r="F17" s="73"/>
      <c r="G17" s="16" t="s">
        <v>191</v>
      </c>
      <c r="H17" s="76">
        <f t="shared" si="1"/>
        <v>0.4</v>
      </c>
      <c r="I17" s="77">
        <v>182.0</v>
      </c>
      <c r="J17" s="20">
        <v>3.94</v>
      </c>
      <c r="K17" s="67"/>
      <c r="L17" s="43"/>
      <c r="M17" s="73"/>
    </row>
    <row r="18">
      <c r="A18" s="14" t="s">
        <v>193</v>
      </c>
      <c r="B18" s="78">
        <v>0.41</v>
      </c>
      <c r="C18" s="78">
        <v>0.47</v>
      </c>
      <c r="D18" s="72">
        <v>0.01</v>
      </c>
      <c r="E18" s="78">
        <v>0.02</v>
      </c>
      <c r="F18" s="73"/>
      <c r="G18" s="16" t="s">
        <v>193</v>
      </c>
      <c r="H18" s="76">
        <f t="shared" si="1"/>
        <v>0.55</v>
      </c>
      <c r="I18" s="20">
        <v>182.0</v>
      </c>
      <c r="J18" s="20">
        <v>0.5</v>
      </c>
      <c r="K18" s="73"/>
      <c r="L18" s="83"/>
      <c r="M18" s="73"/>
    </row>
    <row r="19">
      <c r="A19" s="14" t="s">
        <v>202</v>
      </c>
      <c r="B19" s="78">
        <v>0.04</v>
      </c>
      <c r="C19" s="78">
        <v>0.22</v>
      </c>
      <c r="D19" s="72">
        <v>0.0</v>
      </c>
      <c r="E19" s="78">
        <v>0.74</v>
      </c>
      <c r="F19" s="73"/>
      <c r="G19" s="16" t="s">
        <v>202</v>
      </c>
      <c r="H19" s="76">
        <f t="shared" si="1"/>
        <v>1.14</v>
      </c>
      <c r="I19" s="20">
        <v>107.0</v>
      </c>
      <c r="J19" s="20">
        <v>3.19</v>
      </c>
      <c r="K19" s="67"/>
      <c r="L19" s="43"/>
      <c r="M19" s="73"/>
    </row>
    <row r="20">
      <c r="A20" s="14" t="s">
        <v>203</v>
      </c>
      <c r="B20" s="78">
        <v>0.15</v>
      </c>
      <c r="C20" s="78">
        <v>0.789</v>
      </c>
      <c r="D20" s="72">
        <v>0.015</v>
      </c>
      <c r="E20" s="78">
        <v>0.017</v>
      </c>
      <c r="F20" s="73"/>
      <c r="G20" s="16" t="s">
        <v>203</v>
      </c>
      <c r="H20" s="76">
        <f t="shared" si="1"/>
        <v>1.445</v>
      </c>
      <c r="I20" s="20">
        <v>199.0</v>
      </c>
      <c r="J20" s="20">
        <v>6.8</v>
      </c>
      <c r="K20" s="73"/>
      <c r="L20" s="12"/>
      <c r="M20" s="73"/>
    </row>
    <row r="21">
      <c r="A21" s="14" t="s">
        <v>204</v>
      </c>
      <c r="B21" s="78">
        <v>0.2</v>
      </c>
      <c r="C21" s="78">
        <v>0.47</v>
      </c>
      <c r="D21" s="72">
        <v>0.06183</v>
      </c>
      <c r="E21" s="78">
        <v>0.33</v>
      </c>
      <c r="F21" s="73"/>
      <c r="G21" s="16" t="s">
        <v>204</v>
      </c>
      <c r="H21" s="76">
        <f t="shared" si="1"/>
        <v>1.07</v>
      </c>
      <c r="I21" s="20">
        <v>155.0</v>
      </c>
      <c r="J21" s="20">
        <v>0.64</v>
      </c>
      <c r="K21" s="73"/>
      <c r="L21" s="12"/>
      <c r="M21" s="73"/>
    </row>
    <row r="22">
      <c r="A22" s="14" t="s">
        <v>204</v>
      </c>
      <c r="B22" s="78">
        <v>0.8</v>
      </c>
      <c r="C22" s="78">
        <v>0.14</v>
      </c>
      <c r="D22" s="85">
        <v>0.06</v>
      </c>
      <c r="E22" s="78">
        <v>0.06</v>
      </c>
      <c r="F22" s="73"/>
      <c r="G22" s="16" t="s">
        <v>204</v>
      </c>
      <c r="H22" s="76">
        <f t="shared" si="1"/>
        <v>-0.46</v>
      </c>
      <c r="I22" s="20">
        <v>150.0</v>
      </c>
      <c r="J22" s="20">
        <v>0.44</v>
      </c>
      <c r="K22" s="73"/>
      <c r="L22" s="12"/>
      <c r="M22" s="73"/>
    </row>
    <row r="23">
      <c r="A23" s="14" t="s">
        <v>205</v>
      </c>
      <c r="B23" s="78">
        <v>0.13</v>
      </c>
      <c r="C23" s="78">
        <v>0.6</v>
      </c>
      <c r="D23" s="72">
        <v>0.059</v>
      </c>
      <c r="E23" s="78">
        <v>0.21</v>
      </c>
      <c r="F23" s="73"/>
      <c r="G23" s="16" t="s">
        <v>205</v>
      </c>
      <c r="H23" s="76">
        <f t="shared" si="1"/>
        <v>1.28</v>
      </c>
      <c r="I23" s="20">
        <v>254.0</v>
      </c>
      <c r="J23" s="20">
        <v>1.02</v>
      </c>
      <c r="K23" s="73"/>
      <c r="L23" s="43"/>
      <c r="M23" s="73"/>
    </row>
    <row r="24">
      <c r="A24" s="14" t="s">
        <v>206</v>
      </c>
      <c r="B24" s="78">
        <v>0.14</v>
      </c>
      <c r="C24" s="78">
        <v>0.73</v>
      </c>
      <c r="D24" s="72">
        <v>0.00761</v>
      </c>
      <c r="E24" s="78">
        <v>0.11</v>
      </c>
      <c r="F24" s="73"/>
      <c r="G24" s="16" t="s">
        <v>206</v>
      </c>
      <c r="H24" s="76">
        <f t="shared" si="1"/>
        <v>1.43</v>
      </c>
      <c r="I24" s="20">
        <v>190.0</v>
      </c>
      <c r="J24" s="20">
        <v>1.15</v>
      </c>
      <c r="K24" s="73"/>
      <c r="L24" s="12"/>
      <c r="M24" s="73"/>
    </row>
    <row r="25">
      <c r="A25" s="14" t="s">
        <v>206</v>
      </c>
      <c r="B25" s="78">
        <v>0.14</v>
      </c>
      <c r="C25" s="78">
        <v>0.73</v>
      </c>
      <c r="D25" s="72">
        <v>0.00761</v>
      </c>
      <c r="E25" s="78">
        <v>0.11</v>
      </c>
      <c r="F25" s="73"/>
      <c r="G25" s="16" t="s">
        <v>206</v>
      </c>
      <c r="H25" s="76">
        <f t="shared" si="1"/>
        <v>1.43</v>
      </c>
      <c r="I25" s="20">
        <v>215.0</v>
      </c>
      <c r="J25" s="20">
        <v>1.09</v>
      </c>
      <c r="K25" s="73"/>
      <c r="L25" s="43"/>
      <c r="M25" s="73"/>
    </row>
    <row r="26">
      <c r="A26" s="14" t="s">
        <v>206</v>
      </c>
      <c r="B26" s="78">
        <v>0.14</v>
      </c>
      <c r="C26" s="78">
        <v>0.73</v>
      </c>
      <c r="D26" s="72">
        <v>0.00761</v>
      </c>
      <c r="E26" s="78">
        <v>0.11</v>
      </c>
      <c r="F26" s="73"/>
      <c r="G26" s="16" t="s">
        <v>206</v>
      </c>
      <c r="H26" s="76">
        <f t="shared" si="1"/>
        <v>1.43</v>
      </c>
      <c r="I26" s="20">
        <v>225.0</v>
      </c>
      <c r="J26" s="20">
        <v>1.09</v>
      </c>
      <c r="K26" s="73"/>
      <c r="L26" s="43"/>
      <c r="M26" s="73"/>
    </row>
    <row r="27">
      <c r="A27" s="14" t="s">
        <v>208</v>
      </c>
      <c r="B27" s="78">
        <v>0.52</v>
      </c>
      <c r="C27" s="78">
        <v>0.38</v>
      </c>
      <c r="D27" s="72">
        <v>0.002</v>
      </c>
      <c r="E27" s="78">
        <v>0.1</v>
      </c>
      <c r="F27" s="73"/>
      <c r="G27" s="16" t="s">
        <v>208</v>
      </c>
      <c r="H27" s="76">
        <f t="shared" si="1"/>
        <v>0.34</v>
      </c>
      <c r="I27" s="20">
        <v>230.0</v>
      </c>
      <c r="J27" s="20">
        <v>0.75</v>
      </c>
      <c r="K27" s="73"/>
      <c r="L27" s="12"/>
      <c r="M27" s="73"/>
    </row>
    <row r="28">
      <c r="A28" s="14" t="s">
        <v>209</v>
      </c>
      <c r="B28" s="78">
        <v>0.18</v>
      </c>
      <c r="C28" s="78">
        <v>0.49</v>
      </c>
      <c r="D28" s="72">
        <v>0.0</v>
      </c>
      <c r="E28" s="78">
        <v>0.33</v>
      </c>
      <c r="F28" s="73"/>
      <c r="G28" s="16" t="s">
        <v>209</v>
      </c>
      <c r="H28" s="76">
        <f t="shared" si="1"/>
        <v>1.13</v>
      </c>
      <c r="I28" s="20">
        <v>232.0</v>
      </c>
      <c r="J28" s="20">
        <v>0.72</v>
      </c>
      <c r="K28" s="73"/>
      <c r="L28" s="12"/>
      <c r="M28" s="73"/>
    </row>
    <row r="29">
      <c r="A29" s="14" t="s">
        <v>211</v>
      </c>
      <c r="B29" s="78">
        <v>0.08</v>
      </c>
      <c r="C29" s="78">
        <v>0.623</v>
      </c>
      <c r="D29" s="72" t="s">
        <v>213</v>
      </c>
      <c r="E29" s="78">
        <v>0.248</v>
      </c>
      <c r="F29" s="73"/>
      <c r="G29" s="16" t="s">
        <v>211</v>
      </c>
      <c r="H29" s="76">
        <f t="shared" si="1"/>
        <v>1.414</v>
      </c>
      <c r="I29" s="20">
        <v>232.2</v>
      </c>
      <c r="J29" s="20">
        <v>11.2</v>
      </c>
      <c r="K29" s="73"/>
      <c r="L29" s="12"/>
      <c r="M29" s="73"/>
    </row>
    <row r="30">
      <c r="A30" s="14" t="s">
        <v>215</v>
      </c>
      <c r="B30" s="78">
        <v>0.09</v>
      </c>
      <c r="C30" s="78">
        <v>0.34</v>
      </c>
      <c r="D30" s="72" t="s">
        <v>213</v>
      </c>
      <c r="E30" s="78">
        <v>0.57</v>
      </c>
      <c r="F30" s="73"/>
      <c r="G30" s="16" t="s">
        <v>215</v>
      </c>
      <c r="H30" s="76">
        <f t="shared" si="1"/>
        <v>1.16</v>
      </c>
      <c r="I30" s="20">
        <v>107.2</v>
      </c>
      <c r="J30" s="20">
        <v>4.45</v>
      </c>
      <c r="K30" s="73"/>
      <c r="L30" s="12"/>
      <c r="M30" s="73"/>
    </row>
    <row r="31">
      <c r="A31" s="14" t="s">
        <v>218</v>
      </c>
      <c r="B31" s="8"/>
      <c r="C31" s="8"/>
      <c r="D31" s="73"/>
      <c r="E31" s="8"/>
      <c r="F31" s="73"/>
      <c r="G31" s="16" t="s">
        <v>218</v>
      </c>
      <c r="H31" s="76">
        <f t="shared" si="1"/>
        <v>0</v>
      </c>
      <c r="I31" s="10"/>
      <c r="J31" s="20">
        <v>0.26</v>
      </c>
      <c r="K31" s="73"/>
      <c r="L31" s="12"/>
      <c r="M31" s="73"/>
    </row>
    <row r="32">
      <c r="A32" s="14" t="s">
        <v>220</v>
      </c>
      <c r="B32" s="78">
        <v>0.2</v>
      </c>
      <c r="C32" s="78">
        <v>0.47</v>
      </c>
      <c r="D32" s="72">
        <v>0.016</v>
      </c>
      <c r="E32" s="78">
        <v>0.33</v>
      </c>
      <c r="F32" s="73"/>
      <c r="G32" s="16" t="s">
        <v>220</v>
      </c>
      <c r="H32" s="76">
        <f t="shared" si="1"/>
        <v>1.07</v>
      </c>
      <c r="I32" s="20">
        <v>254.0</v>
      </c>
      <c r="J32" s="20">
        <v>0.64</v>
      </c>
      <c r="K32" s="73"/>
      <c r="L32" s="12"/>
      <c r="M32" s="73"/>
    </row>
    <row r="33">
      <c r="A33" s="14" t="s">
        <v>223</v>
      </c>
      <c r="B33" s="78">
        <v>0.1</v>
      </c>
      <c r="C33" s="78">
        <v>0.13</v>
      </c>
      <c r="D33" s="72">
        <v>0.0</v>
      </c>
      <c r="E33" s="78">
        <v>0.77</v>
      </c>
      <c r="F33" s="73"/>
      <c r="G33" s="16" t="s">
        <v>223</v>
      </c>
      <c r="H33" s="76">
        <f t="shared" si="1"/>
        <v>0.93</v>
      </c>
      <c r="I33" s="20">
        <v>232.0</v>
      </c>
      <c r="J33" s="20">
        <v>1.6</v>
      </c>
      <c r="K33" s="73"/>
      <c r="L33" s="12"/>
      <c r="M33" s="73"/>
    </row>
    <row r="34">
      <c r="A34" s="14" t="s">
        <v>225</v>
      </c>
      <c r="B34" s="78">
        <v>0.14</v>
      </c>
      <c r="C34" s="78">
        <v>0.43</v>
      </c>
      <c r="D34" s="72">
        <v>0.0</v>
      </c>
      <c r="E34" s="78">
        <v>0.43</v>
      </c>
      <c r="F34" s="73"/>
      <c r="G34" s="16" t="s">
        <v>225</v>
      </c>
      <c r="H34" s="76">
        <f t="shared" si="1"/>
        <v>1.15</v>
      </c>
      <c r="I34" s="20">
        <v>177.0</v>
      </c>
      <c r="J34" s="10"/>
      <c r="K34" s="73"/>
      <c r="L34" s="12"/>
      <c r="M34" s="73"/>
    </row>
    <row r="35">
      <c r="A35" s="14" t="s">
        <v>225</v>
      </c>
      <c r="B35" s="78">
        <v>0.14</v>
      </c>
      <c r="C35" s="78">
        <v>0.43</v>
      </c>
      <c r="D35" s="72">
        <v>0.003</v>
      </c>
      <c r="E35" s="78">
        <v>0.43</v>
      </c>
      <c r="F35" s="73"/>
      <c r="G35" s="16" t="s">
        <v>225</v>
      </c>
      <c r="H35" s="76">
        <f t="shared" si="1"/>
        <v>1.15</v>
      </c>
      <c r="I35" s="20">
        <v>232.0</v>
      </c>
      <c r="J35" s="20">
        <v>1.29</v>
      </c>
      <c r="K35" s="73"/>
      <c r="L35" s="12"/>
      <c r="M35" s="73"/>
    </row>
    <row r="36">
      <c r="A36" s="14" t="s">
        <v>226</v>
      </c>
      <c r="B36" s="78">
        <v>0.15</v>
      </c>
      <c r="C36" s="78">
        <v>0.24</v>
      </c>
      <c r="D36" s="72">
        <v>0.026</v>
      </c>
      <c r="E36" s="78">
        <v>0.61</v>
      </c>
      <c r="F36" s="73"/>
      <c r="G36" s="16" t="s">
        <v>226</v>
      </c>
      <c r="H36" s="76">
        <f t="shared" si="1"/>
        <v>0.94</v>
      </c>
      <c r="I36" s="20">
        <v>232.0</v>
      </c>
      <c r="J36" s="20">
        <v>2.41</v>
      </c>
      <c r="K36" s="73"/>
      <c r="L36" s="12"/>
      <c r="M36" s="73"/>
    </row>
    <row r="37">
      <c r="A37" s="14" t="s">
        <v>227</v>
      </c>
      <c r="B37" s="78">
        <v>0.55</v>
      </c>
      <c r="C37" s="78">
        <v>0.34</v>
      </c>
      <c r="D37" s="72">
        <v>0.0086</v>
      </c>
      <c r="E37" s="78">
        <v>0.03</v>
      </c>
      <c r="F37" s="73"/>
      <c r="G37" s="16" t="s">
        <v>227</v>
      </c>
      <c r="H37" s="76">
        <f t="shared" si="1"/>
        <v>0.16</v>
      </c>
      <c r="I37" s="77">
        <v>200.0</v>
      </c>
      <c r="J37" s="20">
        <v>0.54</v>
      </c>
      <c r="K37" s="73"/>
      <c r="L37" s="12"/>
      <c r="M37" s="73"/>
    </row>
    <row r="38">
      <c r="A38" s="14" t="s">
        <v>228</v>
      </c>
      <c r="B38" s="78">
        <v>0.11</v>
      </c>
      <c r="C38" s="78">
        <v>0.2</v>
      </c>
      <c r="D38" s="72">
        <v>0.009</v>
      </c>
      <c r="E38" s="78">
        <v>0.69</v>
      </c>
      <c r="F38" s="73"/>
      <c r="G38" s="16" t="s">
        <v>228</v>
      </c>
      <c r="H38" s="76">
        <f t="shared" si="1"/>
        <v>0.98</v>
      </c>
      <c r="I38" s="20">
        <v>246.0</v>
      </c>
      <c r="J38" s="20">
        <v>0.25</v>
      </c>
      <c r="K38" s="73"/>
      <c r="L38" s="12"/>
      <c r="M38" s="73"/>
    </row>
    <row r="39">
      <c r="A39" s="14" t="s">
        <v>228</v>
      </c>
      <c r="B39" s="78">
        <v>0.09</v>
      </c>
      <c r="C39" s="78">
        <v>0.82</v>
      </c>
      <c r="D39" s="72">
        <v>0.00192</v>
      </c>
      <c r="E39" s="78">
        <v>0.09</v>
      </c>
      <c r="F39" s="73"/>
      <c r="G39" s="16" t="s">
        <v>228</v>
      </c>
      <c r="H39" s="76">
        <f t="shared" si="1"/>
        <v>1.64</v>
      </c>
      <c r="I39" s="20">
        <v>232.0</v>
      </c>
      <c r="J39" s="10"/>
      <c r="K39" s="73"/>
      <c r="L39" s="12"/>
      <c r="M39" s="73"/>
    </row>
    <row r="40">
      <c r="A40" s="14" t="s">
        <v>229</v>
      </c>
      <c r="B40" s="78">
        <v>0.09</v>
      </c>
      <c r="C40" s="78">
        <v>0.23</v>
      </c>
      <c r="D40" s="72">
        <v>0.10401</v>
      </c>
      <c r="E40" s="78">
        <v>0.63</v>
      </c>
      <c r="F40" s="73"/>
      <c r="G40" s="16" t="s">
        <v>229</v>
      </c>
      <c r="H40" s="76">
        <f t="shared" si="1"/>
        <v>1</v>
      </c>
      <c r="I40" s="20">
        <v>204.0</v>
      </c>
      <c r="J40" s="20">
        <v>1.0</v>
      </c>
      <c r="K40" s="73"/>
      <c r="L40" s="12"/>
      <c r="M40" s="73"/>
    </row>
    <row r="4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12"/>
      <c r="M41" s="73"/>
    </row>
    <row r="4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12"/>
      <c r="M42" s="73"/>
    </row>
    <row r="43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12"/>
      <c r="M43" s="73"/>
    </row>
    <row r="44">
      <c r="A44" s="73"/>
      <c r="B44" s="73"/>
      <c r="C44" s="73"/>
      <c r="D44" s="76"/>
      <c r="E44" s="73"/>
      <c r="F44" s="73"/>
      <c r="G44" s="73"/>
      <c r="H44" s="73"/>
      <c r="I44" s="73"/>
      <c r="J44" s="73"/>
      <c r="K44" s="67"/>
      <c r="L44" s="43"/>
      <c r="M44" s="73"/>
    </row>
    <row r="45">
      <c r="A45" s="73"/>
      <c r="B45" s="73"/>
      <c r="C45" s="73"/>
      <c r="D45" s="76"/>
      <c r="E45" s="73"/>
      <c r="F45" s="73"/>
      <c r="G45" s="73"/>
      <c r="H45" s="73"/>
      <c r="I45" s="73"/>
      <c r="J45" s="73"/>
      <c r="K45" s="73"/>
      <c r="L45" s="73"/>
      <c r="M45" s="73"/>
    </row>
    <row r="46">
      <c r="A46" s="73"/>
      <c r="B46" s="73"/>
      <c r="C46" s="73"/>
      <c r="D46" s="76"/>
      <c r="E46" s="73"/>
      <c r="F46" s="73"/>
      <c r="G46" s="73"/>
      <c r="H46" s="73"/>
      <c r="I46" s="73"/>
      <c r="J46" s="73"/>
      <c r="K46" s="73"/>
      <c r="L46" s="73"/>
      <c r="M46" s="73"/>
    </row>
    <row r="47">
      <c r="A47" s="73"/>
      <c r="B47" s="73"/>
      <c r="C47" s="73"/>
      <c r="D47" s="76"/>
      <c r="E47" s="73"/>
      <c r="F47" s="73"/>
      <c r="G47" s="73"/>
      <c r="H47" s="73"/>
      <c r="I47" s="73"/>
      <c r="J47" s="73"/>
      <c r="K47" s="73"/>
      <c r="L47" s="73"/>
      <c r="M47" s="73"/>
    </row>
    <row r="48">
      <c r="A48" s="73"/>
      <c r="B48" s="73"/>
      <c r="C48" s="73"/>
      <c r="D48" s="76"/>
      <c r="E48" s="73"/>
      <c r="F48" s="73"/>
      <c r="G48" s="73"/>
      <c r="H48" s="73"/>
      <c r="I48" s="73"/>
      <c r="J48" s="73"/>
      <c r="K48" s="73"/>
      <c r="L48" s="73"/>
      <c r="M48" s="73"/>
    </row>
    <row r="49">
      <c r="A49" s="73"/>
      <c r="B49" s="73"/>
      <c r="C49" s="73"/>
      <c r="D49" s="76"/>
      <c r="E49" s="73"/>
      <c r="F49" s="73"/>
      <c r="G49" s="73"/>
      <c r="H49" s="73"/>
      <c r="I49" s="73"/>
      <c r="J49" s="73"/>
      <c r="K49" s="73"/>
      <c r="L49" s="73"/>
      <c r="M49" s="73"/>
    </row>
    <row r="50">
      <c r="A50" s="73"/>
      <c r="B50" s="73"/>
      <c r="C50" s="73"/>
      <c r="D50" s="76"/>
      <c r="E50" s="73"/>
      <c r="F50" s="73"/>
      <c r="G50" s="73"/>
      <c r="H50" s="73"/>
      <c r="I50" s="73"/>
      <c r="J50" s="73"/>
      <c r="K50" s="73"/>
      <c r="L50" s="73"/>
      <c r="M50" s="73"/>
    </row>
    <row r="51">
      <c r="A51" s="73"/>
      <c r="B51" s="73"/>
      <c r="C51" s="73"/>
      <c r="D51" s="76"/>
      <c r="E51" s="73"/>
      <c r="F51" s="73"/>
      <c r="G51" s="73"/>
      <c r="H51" s="73"/>
      <c r="I51" s="73"/>
      <c r="J51" s="73"/>
      <c r="K51" s="73"/>
      <c r="L51" s="73"/>
      <c r="M51" s="73"/>
    </row>
    <row r="52">
      <c r="A52" s="73"/>
      <c r="B52" s="73"/>
      <c r="C52" s="73"/>
      <c r="D52" s="76"/>
      <c r="E52" s="73"/>
      <c r="F52" s="73"/>
      <c r="G52" s="73"/>
      <c r="H52" s="73"/>
      <c r="I52" s="73"/>
      <c r="J52" s="73"/>
      <c r="K52" s="73"/>
      <c r="L52" s="73"/>
      <c r="M52" s="73"/>
    </row>
    <row r="53">
      <c r="A53" s="73"/>
      <c r="B53" s="73"/>
      <c r="C53" s="73"/>
      <c r="D53" s="76"/>
      <c r="E53" s="73"/>
      <c r="F53" s="73"/>
      <c r="G53" s="73"/>
      <c r="H53" s="73"/>
      <c r="I53" s="73"/>
      <c r="J53" s="73"/>
      <c r="K53" s="73"/>
      <c r="L53" s="73"/>
      <c r="M53" s="73"/>
    </row>
    <row r="54">
      <c r="A54" s="73"/>
      <c r="B54" s="73"/>
      <c r="C54" s="73"/>
      <c r="D54" s="76"/>
      <c r="E54" s="73"/>
      <c r="F54" s="73"/>
      <c r="G54" s="73"/>
      <c r="H54" s="73"/>
      <c r="I54" s="73"/>
      <c r="J54" s="73"/>
      <c r="K54" s="73"/>
      <c r="L54" s="73"/>
      <c r="M54" s="73"/>
    </row>
    <row r="55">
      <c r="A55" s="73"/>
      <c r="B55" s="73"/>
      <c r="C55" s="73"/>
      <c r="D55" s="76"/>
      <c r="E55" s="73"/>
      <c r="F55" s="73"/>
      <c r="G55" s="73"/>
      <c r="H55" s="73"/>
      <c r="I55" s="73"/>
      <c r="J55" s="73"/>
      <c r="K55" s="73"/>
      <c r="L55" s="73"/>
      <c r="M55" s="73"/>
    </row>
    <row r="56">
      <c r="A56" s="73"/>
      <c r="B56" s="73"/>
      <c r="C56" s="73"/>
      <c r="D56" s="76"/>
      <c r="E56" s="73"/>
      <c r="F56" s="73"/>
      <c r="G56" s="73"/>
      <c r="H56" s="73"/>
      <c r="I56" s="73"/>
      <c r="J56" s="73"/>
      <c r="K56" s="73"/>
      <c r="L56" s="73"/>
      <c r="M56" s="73"/>
    </row>
    <row r="57">
      <c r="A57" s="73"/>
      <c r="B57" s="73"/>
      <c r="C57" s="73"/>
      <c r="D57" s="76"/>
      <c r="E57" s="73"/>
      <c r="F57" s="73"/>
      <c r="G57" s="73"/>
      <c r="H57" s="73"/>
      <c r="I57" s="73"/>
      <c r="J57" s="73"/>
      <c r="K57" s="73"/>
      <c r="L57" s="73"/>
      <c r="M57" s="73"/>
    </row>
    <row r="58">
      <c r="A58" s="73"/>
      <c r="B58" s="73"/>
      <c r="C58" s="73"/>
      <c r="D58" s="76"/>
      <c r="E58" s="73"/>
      <c r="F58" s="73"/>
      <c r="G58" s="73"/>
      <c r="H58" s="73"/>
      <c r="I58" s="73"/>
      <c r="J58" s="73"/>
      <c r="K58" s="73"/>
      <c r="L58" s="73"/>
      <c r="M58" s="73"/>
    </row>
    <row r="59">
      <c r="A59" s="73"/>
      <c r="B59" s="73"/>
      <c r="C59" s="73"/>
      <c r="D59" s="76"/>
      <c r="E59" s="73"/>
      <c r="F59" s="73"/>
      <c r="G59" s="73"/>
      <c r="H59" s="73"/>
      <c r="I59" s="73"/>
      <c r="J59" s="73"/>
      <c r="K59" s="73"/>
      <c r="L59" s="73"/>
      <c r="M59" s="73"/>
    </row>
    <row r="60">
      <c r="A60" s="73"/>
      <c r="B60" s="73"/>
      <c r="C60" s="73"/>
      <c r="D60" s="76"/>
      <c r="E60" s="73"/>
      <c r="F60" s="73"/>
      <c r="G60" s="73"/>
      <c r="H60" s="73"/>
      <c r="I60" s="73"/>
      <c r="J60" s="73"/>
      <c r="K60" s="73"/>
      <c r="L60" s="73"/>
      <c r="M60" s="73"/>
    </row>
    <row r="61">
      <c r="A61" s="73"/>
      <c r="B61" s="73"/>
      <c r="C61" s="73"/>
      <c r="D61" s="76"/>
      <c r="E61" s="73"/>
      <c r="F61" s="73"/>
      <c r="G61" s="73"/>
      <c r="H61" s="73"/>
      <c r="I61" s="73"/>
      <c r="J61" s="73"/>
      <c r="K61" s="73"/>
      <c r="L61" s="73"/>
      <c r="M61" s="73"/>
    </row>
    <row r="62">
      <c r="A62" s="73"/>
      <c r="B62" s="73"/>
      <c r="C62" s="73"/>
      <c r="D62" s="76"/>
      <c r="E62" s="73"/>
      <c r="F62" s="73"/>
      <c r="G62" s="73"/>
      <c r="H62" s="73"/>
      <c r="I62" s="73"/>
      <c r="J62" s="73"/>
      <c r="K62" s="73"/>
      <c r="L62" s="73"/>
      <c r="M62" s="73"/>
    </row>
    <row r="63">
      <c r="A63" s="73"/>
      <c r="B63" s="73"/>
      <c r="C63" s="73"/>
      <c r="D63" s="76"/>
      <c r="E63" s="73"/>
      <c r="F63" s="73"/>
      <c r="G63" s="73"/>
      <c r="H63" s="73"/>
      <c r="I63" s="73"/>
      <c r="J63" s="73"/>
      <c r="K63" s="73"/>
      <c r="L63" s="73"/>
      <c r="M63" s="73"/>
    </row>
    <row r="64">
      <c r="A64" s="73"/>
      <c r="B64" s="73"/>
      <c r="C64" s="73"/>
      <c r="D64" s="76"/>
      <c r="E64" s="73"/>
      <c r="F64" s="73"/>
      <c r="G64" s="73"/>
      <c r="H64" s="73"/>
      <c r="I64" s="73"/>
      <c r="J64" s="73"/>
      <c r="K64" s="73"/>
      <c r="L64" s="73"/>
      <c r="M64" s="73"/>
    </row>
    <row r="65">
      <c r="A65" s="73"/>
      <c r="B65" s="73"/>
      <c r="C65" s="73"/>
      <c r="D65" s="76"/>
      <c r="E65" s="73"/>
      <c r="F65" s="73"/>
      <c r="G65" s="73"/>
      <c r="H65" s="73"/>
      <c r="I65" s="73"/>
      <c r="J65" s="73"/>
      <c r="K65" s="73"/>
      <c r="L65" s="73"/>
      <c r="M65" s="73"/>
    </row>
    <row r="66">
      <c r="A66" s="73"/>
      <c r="B66" s="73"/>
      <c r="C66" s="73"/>
      <c r="D66" s="76"/>
      <c r="E66" s="73"/>
      <c r="F66" s="73"/>
      <c r="G66" s="73"/>
      <c r="H66" s="73"/>
      <c r="I66" s="73"/>
      <c r="J66" s="73"/>
      <c r="K66" s="73"/>
      <c r="L66" s="73"/>
      <c r="M66" s="73"/>
    </row>
    <row r="67">
      <c r="A67" s="73"/>
      <c r="B67" s="73"/>
      <c r="C67" s="73"/>
      <c r="D67" s="76"/>
      <c r="E67" s="73"/>
      <c r="F67" s="73"/>
      <c r="G67" s="73"/>
      <c r="H67" s="73"/>
      <c r="I67" s="73"/>
      <c r="J67" s="73"/>
      <c r="K67" s="73"/>
      <c r="L67" s="73"/>
      <c r="M67" s="73"/>
    </row>
    <row r="68">
      <c r="A68" s="73"/>
      <c r="B68" s="73"/>
      <c r="C68" s="73"/>
      <c r="D68" s="76"/>
      <c r="E68" s="73"/>
      <c r="F68" s="73"/>
      <c r="G68" s="73"/>
      <c r="H68" s="73"/>
      <c r="I68" s="73"/>
      <c r="J68" s="73"/>
      <c r="K68" s="73"/>
      <c r="L68" s="73"/>
      <c r="M68" s="73"/>
    </row>
    <row r="69">
      <c r="A69" s="73"/>
      <c r="B69" s="73"/>
      <c r="C69" s="73"/>
      <c r="D69" s="76"/>
      <c r="E69" s="73"/>
      <c r="F69" s="73"/>
      <c r="G69" s="73"/>
      <c r="H69" s="73"/>
      <c r="I69" s="73"/>
      <c r="J69" s="73"/>
      <c r="K69" s="73"/>
      <c r="L69" s="73"/>
      <c r="M69" s="73"/>
    </row>
    <row r="70">
      <c r="A70" s="73"/>
      <c r="B70" s="73"/>
      <c r="C70" s="73"/>
      <c r="D70" s="76"/>
      <c r="E70" s="73"/>
      <c r="F70" s="73"/>
      <c r="G70" s="73"/>
      <c r="H70" s="73"/>
      <c r="I70" s="73"/>
      <c r="J70" s="73"/>
      <c r="K70" s="73"/>
      <c r="L70" s="73"/>
      <c r="M70" s="73"/>
    </row>
    <row r="71">
      <c r="A71" s="73"/>
      <c r="B71" s="73"/>
      <c r="C71" s="73"/>
      <c r="D71" s="76"/>
      <c r="E71" s="73"/>
      <c r="F71" s="73"/>
      <c r="G71" s="73"/>
      <c r="H71" s="73"/>
      <c r="I71" s="73"/>
      <c r="J71" s="73"/>
      <c r="K71" s="73"/>
      <c r="L71" s="73"/>
      <c r="M71" s="73"/>
    </row>
    <row r="72">
      <c r="A72" s="73"/>
      <c r="B72" s="73"/>
      <c r="C72" s="73"/>
      <c r="D72" s="76"/>
      <c r="E72" s="73"/>
      <c r="F72" s="73"/>
      <c r="G72" s="73"/>
      <c r="H72" s="73"/>
      <c r="I72" s="73"/>
      <c r="J72" s="73"/>
      <c r="K72" s="73"/>
      <c r="L72" s="73"/>
      <c r="M72" s="73"/>
    </row>
    <row r="73">
      <c r="A73" s="73"/>
      <c r="B73" s="73"/>
      <c r="C73" s="73"/>
      <c r="D73" s="76"/>
      <c r="E73" s="73"/>
      <c r="F73" s="73"/>
      <c r="G73" s="73"/>
      <c r="H73" s="73"/>
      <c r="I73" s="73"/>
      <c r="J73" s="73"/>
      <c r="K73" s="73"/>
      <c r="L73" s="73"/>
      <c r="M73" s="73"/>
    </row>
    <row r="74">
      <c r="A74" s="73"/>
      <c r="B74" s="73"/>
      <c r="C74" s="73"/>
      <c r="D74" s="76"/>
      <c r="E74" s="73"/>
      <c r="F74" s="73"/>
      <c r="G74" s="73"/>
      <c r="H74" s="73"/>
      <c r="I74" s="73"/>
      <c r="J74" s="73"/>
      <c r="K74" s="73"/>
      <c r="L74" s="73"/>
      <c r="M74" s="73"/>
    </row>
    <row r="75">
      <c r="A75" s="73"/>
      <c r="B75" s="73"/>
      <c r="C75" s="73"/>
      <c r="D75" s="76"/>
      <c r="E75" s="73"/>
      <c r="F75" s="73"/>
      <c r="G75" s="73"/>
      <c r="H75" s="73"/>
      <c r="I75" s="73"/>
      <c r="J75" s="73"/>
      <c r="K75" s="73"/>
      <c r="L75" s="73"/>
      <c r="M75" s="73"/>
    </row>
    <row r="76">
      <c r="A76" s="73"/>
      <c r="B76" s="73"/>
      <c r="C76" s="73"/>
      <c r="D76" s="76"/>
      <c r="E76" s="73"/>
      <c r="F76" s="73"/>
      <c r="G76" s="73"/>
      <c r="H76" s="73"/>
      <c r="I76" s="73"/>
      <c r="J76" s="73"/>
      <c r="K76" s="73"/>
      <c r="L76" s="73"/>
      <c r="M76" s="73"/>
    </row>
    <row r="77">
      <c r="A77" s="73"/>
      <c r="B77" s="73"/>
      <c r="C77" s="73"/>
      <c r="D77" s="76"/>
      <c r="E77" s="73"/>
      <c r="F77" s="73"/>
      <c r="G77" s="73"/>
      <c r="H77" s="73"/>
      <c r="I77" s="73"/>
      <c r="J77" s="73"/>
      <c r="K77" s="73"/>
      <c r="L77" s="73"/>
      <c r="M77" s="73"/>
    </row>
    <row r="78">
      <c r="A78" s="73"/>
      <c r="B78" s="73"/>
      <c r="C78" s="73"/>
      <c r="D78" s="76"/>
      <c r="E78" s="73"/>
      <c r="F78" s="73"/>
      <c r="G78" s="73"/>
      <c r="H78" s="73"/>
      <c r="I78" s="73"/>
      <c r="J78" s="73"/>
      <c r="K78" s="73"/>
      <c r="L78" s="73"/>
      <c r="M78" s="73"/>
    </row>
    <row r="79">
      <c r="A79" s="73"/>
      <c r="B79" s="73"/>
      <c r="C79" s="73"/>
      <c r="D79" s="76"/>
      <c r="E79" s="73"/>
      <c r="F79" s="73"/>
      <c r="G79" s="73"/>
      <c r="H79" s="73"/>
      <c r="I79" s="73"/>
      <c r="J79" s="73"/>
      <c r="K79" s="73"/>
      <c r="L79" s="73"/>
      <c r="M79" s="73"/>
    </row>
    <row r="80">
      <c r="A80" s="73"/>
      <c r="B80" s="73"/>
      <c r="C80" s="73"/>
      <c r="D80" s="76"/>
      <c r="E80" s="73"/>
      <c r="F80" s="73"/>
      <c r="G80" s="73"/>
      <c r="H80" s="73"/>
      <c r="I80" s="73"/>
      <c r="J80" s="73"/>
      <c r="K80" s="73"/>
      <c r="L80" s="73"/>
      <c r="M80" s="73"/>
    </row>
    <row r="81">
      <c r="A81" s="73"/>
      <c r="B81" s="73"/>
      <c r="C81" s="73"/>
      <c r="D81" s="76"/>
      <c r="E81" s="73"/>
      <c r="F81" s="73"/>
      <c r="G81" s="73"/>
      <c r="H81" s="73"/>
      <c r="I81" s="73"/>
      <c r="J81" s="73"/>
      <c r="K81" s="73"/>
      <c r="L81" s="73"/>
      <c r="M81" s="73"/>
    </row>
    <row r="82">
      <c r="A82" s="73"/>
      <c r="B82" s="73"/>
      <c r="C82" s="73"/>
      <c r="D82" s="76"/>
      <c r="E82" s="73"/>
      <c r="F82" s="73"/>
      <c r="G82" s="73"/>
      <c r="H82" s="73"/>
      <c r="I82" s="73"/>
      <c r="J82" s="73"/>
      <c r="K82" s="73"/>
      <c r="L82" s="73"/>
      <c r="M82" s="73"/>
    </row>
    <row r="83">
      <c r="A83" s="73"/>
      <c r="B83" s="73"/>
      <c r="C83" s="73"/>
      <c r="D83" s="76"/>
      <c r="E83" s="73"/>
      <c r="F83" s="73"/>
      <c r="G83" s="73"/>
      <c r="H83" s="73"/>
      <c r="I83" s="73"/>
      <c r="J83" s="73"/>
      <c r="K83" s="73"/>
      <c r="L83" s="73"/>
      <c r="M83" s="73"/>
    </row>
    <row r="84">
      <c r="A84" s="73"/>
      <c r="B84" s="73"/>
      <c r="C84" s="73"/>
      <c r="D84" s="76"/>
      <c r="E84" s="73"/>
      <c r="F84" s="73"/>
      <c r="G84" s="73"/>
      <c r="H84" s="73"/>
      <c r="I84" s="73"/>
      <c r="J84" s="73"/>
      <c r="K84" s="73"/>
      <c r="L84" s="73"/>
      <c r="M84" s="73"/>
    </row>
    <row r="85">
      <c r="A85" s="73"/>
      <c r="B85" s="73"/>
      <c r="C85" s="73"/>
      <c r="D85" s="76"/>
      <c r="E85" s="73"/>
      <c r="F85" s="73"/>
      <c r="G85" s="73"/>
      <c r="H85" s="73"/>
      <c r="I85" s="73"/>
      <c r="J85" s="73"/>
      <c r="K85" s="73"/>
      <c r="L85" s="73"/>
      <c r="M85" s="73"/>
    </row>
    <row r="86">
      <c r="A86" s="73"/>
      <c r="B86" s="73"/>
      <c r="C86" s="73"/>
      <c r="D86" s="76"/>
      <c r="E86" s="73"/>
      <c r="F86" s="73"/>
      <c r="G86" s="73"/>
      <c r="H86" s="73"/>
      <c r="I86" s="73"/>
      <c r="J86" s="73"/>
      <c r="K86" s="73"/>
      <c r="L86" s="73"/>
      <c r="M86" s="73"/>
    </row>
    <row r="87">
      <c r="A87" s="73"/>
      <c r="B87" s="73"/>
      <c r="C87" s="73"/>
      <c r="D87" s="76"/>
      <c r="E87" s="73"/>
      <c r="F87" s="73"/>
      <c r="G87" s="73"/>
      <c r="H87" s="73"/>
      <c r="I87" s="73"/>
      <c r="J87" s="73"/>
      <c r="K87" s="73"/>
      <c r="L87" s="73"/>
      <c r="M87" s="73"/>
    </row>
    <row r="88">
      <c r="A88" s="73"/>
      <c r="B88" s="73"/>
      <c r="C88" s="73"/>
      <c r="D88" s="76"/>
      <c r="E88" s="73"/>
      <c r="F88" s="73"/>
      <c r="G88" s="73"/>
      <c r="H88" s="73"/>
      <c r="I88" s="73"/>
      <c r="J88" s="73"/>
      <c r="K88" s="73"/>
      <c r="L88" s="73"/>
      <c r="M88" s="73"/>
    </row>
    <row r="89">
      <c r="A89" s="73"/>
      <c r="B89" s="73"/>
      <c r="C89" s="73"/>
      <c r="D89" s="76"/>
      <c r="E89" s="73"/>
      <c r="F89" s="73"/>
      <c r="G89" s="73"/>
      <c r="H89" s="73"/>
      <c r="I89" s="73"/>
      <c r="J89" s="73"/>
      <c r="K89" s="73"/>
      <c r="L89" s="73"/>
      <c r="M89" s="73"/>
    </row>
    <row r="90">
      <c r="A90" s="73"/>
      <c r="B90" s="73"/>
      <c r="C90" s="73"/>
      <c r="D90" s="76"/>
      <c r="E90" s="73"/>
      <c r="F90" s="73"/>
      <c r="G90" s="73"/>
      <c r="H90" s="73"/>
      <c r="I90" s="73"/>
      <c r="J90" s="73"/>
      <c r="K90" s="73"/>
      <c r="L90" s="73"/>
      <c r="M90" s="73"/>
    </row>
    <row r="91">
      <c r="A91" s="73"/>
      <c r="B91" s="73"/>
      <c r="C91" s="73"/>
      <c r="D91" s="76"/>
      <c r="E91" s="73"/>
      <c r="F91" s="73"/>
      <c r="G91" s="73"/>
      <c r="H91" s="73"/>
      <c r="I91" s="73"/>
      <c r="J91" s="73"/>
      <c r="K91" s="73"/>
      <c r="L91" s="73"/>
      <c r="M91" s="73"/>
    </row>
    <row r="92">
      <c r="A92" s="73"/>
      <c r="B92" s="73"/>
      <c r="C92" s="73"/>
      <c r="D92" s="76"/>
      <c r="E92" s="73"/>
      <c r="F92" s="73"/>
      <c r="G92" s="73"/>
      <c r="H92" s="73"/>
      <c r="I92" s="73"/>
      <c r="J92" s="73"/>
      <c r="K92" s="73"/>
      <c r="L92" s="73"/>
      <c r="M92" s="73"/>
    </row>
    <row r="93">
      <c r="A93" s="73"/>
      <c r="B93" s="73"/>
      <c r="C93" s="73"/>
      <c r="D93" s="76"/>
      <c r="E93" s="73"/>
      <c r="F93" s="73"/>
      <c r="G93" s="73"/>
      <c r="H93" s="73"/>
      <c r="I93" s="73"/>
      <c r="J93" s="73"/>
      <c r="K93" s="73"/>
      <c r="L93" s="73"/>
      <c r="M93" s="73"/>
    </row>
    <row r="94">
      <c r="A94" s="73"/>
      <c r="B94" s="73"/>
      <c r="C94" s="73"/>
      <c r="D94" s="76"/>
      <c r="E94" s="73"/>
      <c r="F94" s="73"/>
      <c r="G94" s="73"/>
      <c r="H94" s="73"/>
      <c r="I94" s="73"/>
      <c r="J94" s="73"/>
      <c r="K94" s="73"/>
      <c r="L94" s="73"/>
      <c r="M94" s="73"/>
    </row>
    <row r="95">
      <c r="A95" s="73"/>
      <c r="B95" s="73"/>
      <c r="C95" s="73"/>
      <c r="D95" s="76"/>
      <c r="E95" s="73"/>
      <c r="F95" s="73"/>
      <c r="G95" s="73"/>
      <c r="H95" s="73"/>
      <c r="I95" s="73"/>
      <c r="J95" s="73"/>
      <c r="K95" s="73"/>
      <c r="L95" s="73"/>
      <c r="M95" s="73"/>
    </row>
    <row r="96">
      <c r="A96" s="73"/>
      <c r="B96" s="73"/>
      <c r="C96" s="73"/>
      <c r="D96" s="76"/>
      <c r="E96" s="73"/>
      <c r="F96" s="73"/>
      <c r="G96" s="73"/>
      <c r="H96" s="73"/>
      <c r="I96" s="73"/>
      <c r="J96" s="73"/>
      <c r="K96" s="73"/>
      <c r="L96" s="73"/>
      <c r="M96" s="73"/>
    </row>
    <row r="97">
      <c r="A97" s="73"/>
      <c r="B97" s="73"/>
      <c r="C97" s="73"/>
      <c r="D97" s="76"/>
      <c r="E97" s="73"/>
      <c r="F97" s="73"/>
      <c r="G97" s="73"/>
      <c r="H97" s="73"/>
      <c r="I97" s="73"/>
      <c r="J97" s="73"/>
      <c r="K97" s="73"/>
      <c r="L97" s="73"/>
      <c r="M97" s="73"/>
    </row>
    <row r="98">
      <c r="A98" s="73"/>
      <c r="B98" s="73"/>
      <c r="C98" s="73"/>
      <c r="D98" s="76"/>
      <c r="E98" s="73"/>
      <c r="F98" s="73"/>
      <c r="G98" s="73"/>
      <c r="H98" s="73"/>
      <c r="I98" s="73"/>
      <c r="J98" s="73"/>
      <c r="K98" s="73"/>
      <c r="L98" s="73"/>
      <c r="M98" s="73"/>
    </row>
    <row r="99">
      <c r="A99" s="73"/>
      <c r="B99" s="73"/>
      <c r="C99" s="73"/>
      <c r="D99" s="76"/>
      <c r="E99" s="73"/>
      <c r="F99" s="73"/>
      <c r="G99" s="73"/>
      <c r="H99" s="73"/>
      <c r="I99" s="73"/>
      <c r="J99" s="73"/>
      <c r="K99" s="73"/>
      <c r="L99" s="73"/>
      <c r="M99" s="73"/>
    </row>
    <row r="100">
      <c r="A100" s="73"/>
      <c r="B100" s="73"/>
      <c r="C100" s="73"/>
      <c r="D100" s="76"/>
      <c r="E100" s="73"/>
      <c r="F100" s="73"/>
      <c r="G100" s="73"/>
      <c r="H100" s="73"/>
      <c r="I100" s="73"/>
      <c r="J100" s="73"/>
      <c r="K100" s="73"/>
      <c r="L100" s="73"/>
      <c r="M100" s="73"/>
    </row>
    <row r="101">
      <c r="A101" s="73"/>
      <c r="B101" s="73"/>
      <c r="C101" s="73"/>
      <c r="D101" s="76"/>
      <c r="E101" s="73"/>
      <c r="F101" s="73"/>
      <c r="G101" s="73"/>
      <c r="H101" s="73"/>
      <c r="I101" s="73"/>
      <c r="J101" s="73"/>
      <c r="K101" s="73"/>
      <c r="L101" s="73"/>
      <c r="M101" s="73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45"/>
      <c r="B1" s="6" t="s">
        <v>245</v>
      </c>
      <c r="C1" s="45"/>
      <c r="E1" s="45"/>
      <c r="F1" s="32"/>
    </row>
    <row r="2">
      <c r="A2" s="8"/>
      <c r="B2" s="6" t="s">
        <v>246</v>
      </c>
      <c r="C2" s="45"/>
      <c r="D2" s="8"/>
      <c r="E2" s="45"/>
      <c r="F2" s="32"/>
    </row>
    <row r="3">
      <c r="A3" s="8"/>
      <c r="B3" s="57" t="s">
        <v>247</v>
      </c>
      <c r="C3" s="45"/>
      <c r="D3" s="8"/>
      <c r="E3" s="45"/>
      <c r="F3" s="32"/>
    </row>
    <row r="4">
      <c r="B4" s="57" t="s">
        <v>247</v>
      </c>
      <c r="F4" s="89"/>
    </row>
    <row r="5">
      <c r="B5" s="57" t="s">
        <v>247</v>
      </c>
      <c r="F5" s="89"/>
    </row>
    <row r="6">
      <c r="B6" s="57" t="s">
        <v>248</v>
      </c>
      <c r="F6" s="89"/>
    </row>
    <row r="7">
      <c r="B7" s="57" t="s">
        <v>249</v>
      </c>
      <c r="C7" s="44"/>
    </row>
    <row r="8">
      <c r="B8" s="50" t="s">
        <v>250</v>
      </c>
      <c r="C8" s="44"/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</hyperlinks>
  <drawing r:id="rId8"/>
</worksheet>
</file>