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8AE4E74A-6E08-8E48-903F-D7031A0172AA}" xr6:coauthVersionLast="47" xr6:coauthVersionMax="47" xr10:uidLastSave="{00000000-0000-0000-0000-000000000000}"/>
  <bookViews>
    <workbookView xWindow="28800" yWindow="0" windowWidth="32000" windowHeight="18000" xr2:uid="{0CB5C766-3664-8A4E-B6F5-DBE1A4844C98}"/>
  </bookViews>
  <sheets>
    <sheet name="Monitor" sheetId="2" r:id="rId1"/>
    <sheet name="VW IS, CFS &amp; BS" sheetId="3" r:id="rId2"/>
    <sheet name="BMW IS, CFS &amp; BS" sheetId="4" r:id="rId3"/>
    <sheet name="Mercedes IS, CFS &amp; BS" sheetId="5" r:id="rId4"/>
    <sheet name="BYD IS, CFS &amp; BS " sheetId="6" r:id="rId5"/>
    <sheet name="Tesla IS, CFS &amp; BS" sheetId="7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chart.v1.14" hidden="1">Monitor!#REF!</definedName>
    <definedName name="_xlchart.v1.15" hidden="1">Monitor!#REF!</definedName>
    <definedName name="_xlchart.v1.16" hidden="1">Monitor!$B$26</definedName>
    <definedName name="_xlchart.v1.17" hidden="1">Monitor!$B$27</definedName>
    <definedName name="_xlchart.v1.18" hidden="1">Monitor!$B$28</definedName>
    <definedName name="_xlchart.v1.19" hidden="1">Monitor!$B$29</definedName>
    <definedName name="_xlchart.v1.20" hidden="1">Monitor!$B$30</definedName>
    <definedName name="_xlchart.v1.21" hidden="1">Monitor!$B$31</definedName>
    <definedName name="_xlchart.v1.22" hidden="1">Monitor!$C$26:$R$26</definedName>
    <definedName name="_xlchart.v1.23" hidden="1">Monitor!$C$27:$R$27</definedName>
    <definedName name="_xlchart.v1.24" hidden="1">Monitor!$C$28:$R$28</definedName>
    <definedName name="_xlchart.v1.25" hidden="1">Monitor!$C$29:$R$29</definedName>
    <definedName name="_xlchart.v1.26" hidden="1">Monitor!$C$30:$R$30</definedName>
    <definedName name="_xlchart.v1.27" hidden="1">Monitor!$C$31:$R$31</definedName>
    <definedName name="_xlchart.v2.0" hidden="1">Monitor!#REF!</definedName>
    <definedName name="_xlchart.v2.1" hidden="1">Monitor!#REF!</definedName>
    <definedName name="_xlchart.v2.10" hidden="1">Monitor!$C$28:$R$28</definedName>
    <definedName name="_xlchart.v2.11" hidden="1">Monitor!$C$29:$R$29</definedName>
    <definedName name="_xlchart.v2.12" hidden="1">Monitor!$C$30:$R$30</definedName>
    <definedName name="_xlchart.v2.13" hidden="1">Monitor!$C$31:$R$31</definedName>
    <definedName name="_xlchart.v2.2" hidden="1">Monitor!$B$26</definedName>
    <definedName name="_xlchart.v2.3" hidden="1">Monitor!$B$27</definedName>
    <definedName name="_xlchart.v2.4" hidden="1">Monitor!$B$28</definedName>
    <definedName name="_xlchart.v2.5" hidden="1">Monitor!$B$29</definedName>
    <definedName name="_xlchart.v2.6" hidden="1">Monitor!$B$30</definedName>
    <definedName name="_xlchart.v2.7" hidden="1">Monitor!$B$31</definedName>
    <definedName name="_xlchart.v2.8" hidden="1">Monitor!$C$26:$R$26</definedName>
    <definedName name="_xlchart.v2.9" hidden="1">Monitor!$C$27:$R$27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9" i="2" l="1"/>
  <c r="Q49" i="2"/>
  <c r="R31" i="2"/>
  <c r="Q31" i="2"/>
  <c r="Q62" i="2" s="1"/>
  <c r="R47" i="2"/>
  <c r="Q47" i="2"/>
  <c r="R29" i="2"/>
  <c r="Q29" i="2"/>
  <c r="R46" i="2"/>
  <c r="Q46" i="2"/>
  <c r="R53" i="2"/>
  <c r="R28" i="2"/>
  <c r="R52" i="2" s="1"/>
  <c r="Q28" i="2"/>
  <c r="R45" i="2"/>
  <c r="Q45" i="2"/>
  <c r="R27" i="2"/>
  <c r="Q58" i="2" s="1"/>
  <c r="Q27" i="2"/>
  <c r="C27" i="2"/>
  <c r="D27" i="2"/>
  <c r="E27" i="2"/>
  <c r="F27" i="2"/>
  <c r="G27" i="2"/>
  <c r="H27" i="2"/>
  <c r="H33" i="2" s="1"/>
  <c r="I27" i="2"/>
  <c r="I33" i="2" s="1"/>
  <c r="J27" i="2"/>
  <c r="J33" i="2" s="1"/>
  <c r="K27" i="2"/>
  <c r="L27" i="2"/>
  <c r="M27" i="2"/>
  <c r="N27" i="2"/>
  <c r="O27" i="2"/>
  <c r="P27" i="2"/>
  <c r="P33" i="2" s="1"/>
  <c r="C28" i="2"/>
  <c r="C34" i="2" s="1"/>
  <c r="C40" i="2" s="1"/>
  <c r="C46" i="2" s="1"/>
  <c r="C52" i="2" s="1"/>
  <c r="D28" i="2"/>
  <c r="E28" i="2"/>
  <c r="F28" i="2"/>
  <c r="G28" i="2"/>
  <c r="H28" i="2"/>
  <c r="I28" i="2"/>
  <c r="J28" i="2"/>
  <c r="K28" i="2"/>
  <c r="K34" i="2" s="1"/>
  <c r="L28" i="2"/>
  <c r="L34" i="2" s="1"/>
  <c r="M28" i="2"/>
  <c r="N28" i="2"/>
  <c r="O28" i="2"/>
  <c r="P28" i="2"/>
  <c r="P59" i="2" s="1"/>
  <c r="C29" i="2"/>
  <c r="D29" i="2"/>
  <c r="D35" i="2" s="1"/>
  <c r="E29" i="2"/>
  <c r="E35" i="2" s="1"/>
  <c r="F29" i="2"/>
  <c r="F35" i="2" s="1"/>
  <c r="G29" i="2"/>
  <c r="H29" i="2"/>
  <c r="I29" i="2"/>
  <c r="J29" i="2"/>
  <c r="K29" i="2"/>
  <c r="L29" i="2"/>
  <c r="L35" i="2" s="1"/>
  <c r="M29" i="2"/>
  <c r="M35" i="2" s="1"/>
  <c r="N29" i="2"/>
  <c r="N35" i="2" s="1"/>
  <c r="O29" i="2"/>
  <c r="P29" i="2"/>
  <c r="P35" i="2" s="1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P61" i="2" s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P62" i="2" s="1"/>
  <c r="Q68" i="2"/>
  <c r="Q67" i="2"/>
  <c r="Q66" i="2"/>
  <c r="Q65" i="2"/>
  <c r="Q64" i="2"/>
  <c r="Q61" i="2"/>
  <c r="Q60" i="2"/>
  <c r="Q55" i="2"/>
  <c r="R54" i="2"/>
  <c r="Q54" i="2"/>
  <c r="Q53" i="2"/>
  <c r="Q52" i="2"/>
  <c r="R51" i="2"/>
  <c r="Q51" i="2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U134" i="7"/>
  <c r="U136" i="7" s="1"/>
  <c r="T134" i="7"/>
  <c r="T136" i="7" s="1"/>
  <c r="S134" i="7"/>
  <c r="S136" i="7" s="1"/>
  <c r="R134" i="7"/>
  <c r="R136" i="7" s="1"/>
  <c r="Q134" i="7"/>
  <c r="Q136" i="7" s="1"/>
  <c r="P134" i="7"/>
  <c r="P136" i="7" s="1"/>
  <c r="O134" i="7"/>
  <c r="O136" i="7" s="1"/>
  <c r="N134" i="7"/>
  <c r="N136" i="7" s="1"/>
  <c r="M134" i="7"/>
  <c r="M136" i="7" s="1"/>
  <c r="L134" i="7"/>
  <c r="L136" i="7" s="1"/>
  <c r="K134" i="7"/>
  <c r="K136" i="7" s="1"/>
  <c r="J134" i="7"/>
  <c r="J136" i="7" s="1"/>
  <c r="I134" i="7"/>
  <c r="I136" i="7" s="1"/>
  <c r="H134" i="7"/>
  <c r="H136" i="7" s="1"/>
  <c r="G134" i="7"/>
  <c r="G136" i="7" s="1"/>
  <c r="F134" i="7"/>
  <c r="F136" i="7" s="1"/>
  <c r="E134" i="7"/>
  <c r="E136" i="7" s="1"/>
  <c r="D134" i="7"/>
  <c r="D136" i="7" s="1"/>
  <c r="C134" i="7"/>
  <c r="C136" i="7" s="1"/>
  <c r="B134" i="7"/>
  <c r="B136" i="7" s="1"/>
  <c r="S136" i="6"/>
  <c r="K136" i="6"/>
  <c r="C136" i="6"/>
  <c r="Z135" i="6"/>
  <c r="Y135" i="6"/>
  <c r="X135" i="6"/>
  <c r="W135" i="6"/>
  <c r="V135" i="6"/>
  <c r="U135" i="6"/>
  <c r="T135" i="6"/>
  <c r="T136" i="6" s="1"/>
  <c r="S135" i="6"/>
  <c r="R135" i="6"/>
  <c r="Q135" i="6"/>
  <c r="P135" i="6"/>
  <c r="O135" i="6"/>
  <c r="N135" i="6"/>
  <c r="M135" i="6"/>
  <c r="L135" i="6"/>
  <c r="L136" i="6" s="1"/>
  <c r="K135" i="6"/>
  <c r="J135" i="6"/>
  <c r="I135" i="6"/>
  <c r="H135" i="6"/>
  <c r="G135" i="6"/>
  <c r="F135" i="6"/>
  <c r="E135" i="6"/>
  <c r="D135" i="6"/>
  <c r="D136" i="6" s="1"/>
  <c r="C135" i="6"/>
  <c r="B135" i="6"/>
  <c r="Z134" i="6"/>
  <c r="Z136" i="6" s="1"/>
  <c r="Y134" i="6"/>
  <c r="Y136" i="6" s="1"/>
  <c r="X134" i="6"/>
  <c r="X136" i="6" s="1"/>
  <c r="W134" i="6"/>
  <c r="W136" i="6" s="1"/>
  <c r="V134" i="6"/>
  <c r="V136" i="6" s="1"/>
  <c r="U134" i="6"/>
  <c r="U136" i="6" s="1"/>
  <c r="T134" i="6"/>
  <c r="S134" i="6"/>
  <c r="R134" i="6"/>
  <c r="R136" i="6" s="1"/>
  <c r="Q134" i="6"/>
  <c r="Q136" i="6" s="1"/>
  <c r="P134" i="6"/>
  <c r="P136" i="6" s="1"/>
  <c r="O134" i="6"/>
  <c r="O136" i="6" s="1"/>
  <c r="N134" i="6"/>
  <c r="N136" i="6" s="1"/>
  <c r="M134" i="6"/>
  <c r="M136" i="6" s="1"/>
  <c r="L134" i="6"/>
  <c r="K134" i="6"/>
  <c r="J134" i="6"/>
  <c r="J136" i="6" s="1"/>
  <c r="I134" i="6"/>
  <c r="I136" i="6" s="1"/>
  <c r="H134" i="6"/>
  <c r="H136" i="6" s="1"/>
  <c r="G134" i="6"/>
  <c r="G136" i="6" s="1"/>
  <c r="F134" i="6"/>
  <c r="F136" i="6" s="1"/>
  <c r="E134" i="6"/>
  <c r="E136" i="6" s="1"/>
  <c r="D134" i="6"/>
  <c r="C134" i="6"/>
  <c r="B134" i="6"/>
  <c r="B136" i="6" s="1"/>
  <c r="S137" i="4"/>
  <c r="K137" i="4"/>
  <c r="C137" i="4"/>
  <c r="Z136" i="4"/>
  <c r="Y136" i="4"/>
  <c r="X136" i="4"/>
  <c r="W136" i="4"/>
  <c r="V136" i="4"/>
  <c r="U136" i="4"/>
  <c r="T136" i="4"/>
  <c r="T137" i="4" s="1"/>
  <c r="S136" i="4"/>
  <c r="R136" i="4"/>
  <c r="Q136" i="4"/>
  <c r="P136" i="4"/>
  <c r="O136" i="4"/>
  <c r="N136" i="4"/>
  <c r="M136" i="4"/>
  <c r="L136" i="4"/>
  <c r="L137" i="4" s="1"/>
  <c r="K136" i="4"/>
  <c r="J136" i="4"/>
  <c r="I136" i="4"/>
  <c r="H136" i="4"/>
  <c r="G136" i="4"/>
  <c r="F136" i="4"/>
  <c r="E136" i="4"/>
  <c r="D136" i="4"/>
  <c r="D137" i="4" s="1"/>
  <c r="C136" i="4"/>
  <c r="B136" i="4"/>
  <c r="Z135" i="4"/>
  <c r="Z137" i="4" s="1"/>
  <c r="Y135" i="4"/>
  <c r="Y137" i="4" s="1"/>
  <c r="X135" i="4"/>
  <c r="X137" i="4" s="1"/>
  <c r="W135" i="4"/>
  <c r="W137" i="4" s="1"/>
  <c r="V135" i="4"/>
  <c r="V137" i="4" s="1"/>
  <c r="U135" i="4"/>
  <c r="U137" i="4" s="1"/>
  <c r="T135" i="4"/>
  <c r="S135" i="4"/>
  <c r="R135" i="4"/>
  <c r="R137" i="4" s="1"/>
  <c r="Q135" i="4"/>
  <c r="Q137" i="4" s="1"/>
  <c r="P135" i="4"/>
  <c r="P137" i="4" s="1"/>
  <c r="O135" i="4"/>
  <c r="O137" i="4" s="1"/>
  <c r="N135" i="4"/>
  <c r="N137" i="4" s="1"/>
  <c r="M135" i="4"/>
  <c r="M137" i="4" s="1"/>
  <c r="L135" i="4"/>
  <c r="K135" i="4"/>
  <c r="J135" i="4"/>
  <c r="J137" i="4" s="1"/>
  <c r="I135" i="4"/>
  <c r="I137" i="4" s="1"/>
  <c r="H135" i="4"/>
  <c r="H137" i="4" s="1"/>
  <c r="G135" i="4"/>
  <c r="G137" i="4" s="1"/>
  <c r="F135" i="4"/>
  <c r="F137" i="4" s="1"/>
  <c r="E135" i="4"/>
  <c r="E137" i="4" s="1"/>
  <c r="D135" i="4"/>
  <c r="C135" i="4"/>
  <c r="B135" i="4"/>
  <c r="B137" i="4" s="1"/>
  <c r="S136" i="5"/>
  <c r="K136" i="5"/>
  <c r="C136" i="5"/>
  <c r="Z135" i="5"/>
  <c r="Y135" i="5"/>
  <c r="X135" i="5"/>
  <c r="W135" i="5"/>
  <c r="V135" i="5"/>
  <c r="U135" i="5"/>
  <c r="T135" i="5"/>
  <c r="T136" i="5" s="1"/>
  <c r="S135" i="5"/>
  <c r="R135" i="5"/>
  <c r="Q135" i="5"/>
  <c r="P135" i="5"/>
  <c r="O135" i="5"/>
  <c r="N135" i="5"/>
  <c r="M135" i="5"/>
  <c r="L135" i="5"/>
  <c r="L136" i="5" s="1"/>
  <c r="K135" i="5"/>
  <c r="J135" i="5"/>
  <c r="I135" i="5"/>
  <c r="H135" i="5"/>
  <c r="G135" i="5"/>
  <c r="F135" i="5"/>
  <c r="E135" i="5"/>
  <c r="D135" i="5"/>
  <c r="D136" i="5" s="1"/>
  <c r="C135" i="5"/>
  <c r="B135" i="5"/>
  <c r="Z134" i="5"/>
  <c r="Z136" i="5" s="1"/>
  <c r="Y134" i="5"/>
  <c r="Y136" i="5" s="1"/>
  <c r="X134" i="5"/>
  <c r="X136" i="5" s="1"/>
  <c r="W134" i="5"/>
  <c r="W136" i="5" s="1"/>
  <c r="V134" i="5"/>
  <c r="V136" i="5" s="1"/>
  <c r="U134" i="5"/>
  <c r="U136" i="5" s="1"/>
  <c r="T134" i="5"/>
  <c r="S134" i="5"/>
  <c r="R134" i="5"/>
  <c r="R136" i="5" s="1"/>
  <c r="Q134" i="5"/>
  <c r="Q136" i="5" s="1"/>
  <c r="P134" i="5"/>
  <c r="P136" i="5" s="1"/>
  <c r="O134" i="5"/>
  <c r="O136" i="5" s="1"/>
  <c r="N134" i="5"/>
  <c r="N136" i="5" s="1"/>
  <c r="M134" i="5"/>
  <c r="M136" i="5" s="1"/>
  <c r="L134" i="5"/>
  <c r="K134" i="5"/>
  <c r="J134" i="5"/>
  <c r="J136" i="5" s="1"/>
  <c r="I134" i="5"/>
  <c r="I136" i="5" s="1"/>
  <c r="H134" i="5"/>
  <c r="H136" i="5" s="1"/>
  <c r="G134" i="5"/>
  <c r="G136" i="5" s="1"/>
  <c r="F134" i="5"/>
  <c r="F136" i="5" s="1"/>
  <c r="E134" i="5"/>
  <c r="E136" i="5" s="1"/>
  <c r="D134" i="5"/>
  <c r="C134" i="5"/>
  <c r="B134" i="5"/>
  <c r="B136" i="5" s="1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P36" i="2"/>
  <c r="O36" i="2"/>
  <c r="N36" i="2"/>
  <c r="M36" i="2"/>
  <c r="L36" i="2"/>
  <c r="K36" i="2"/>
  <c r="K42" i="2" s="1"/>
  <c r="K48" i="2" s="1"/>
  <c r="J67" i="2" s="1"/>
  <c r="J36" i="2"/>
  <c r="J42" i="2" s="1"/>
  <c r="J48" i="2" s="1"/>
  <c r="I36" i="2"/>
  <c r="I42" i="2" s="1"/>
  <c r="I48" i="2" s="1"/>
  <c r="H36" i="2"/>
  <c r="G36" i="2"/>
  <c r="F36" i="2"/>
  <c r="E36" i="2"/>
  <c r="D36" i="2"/>
  <c r="O35" i="2"/>
  <c r="C37" i="2"/>
  <c r="C36" i="2"/>
  <c r="C42" i="2" s="1"/>
  <c r="C48" i="2" s="1"/>
  <c r="C54" i="2" s="1"/>
  <c r="I35" i="2"/>
  <c r="I41" i="2" s="1"/>
  <c r="I47" i="2" s="1"/>
  <c r="E9" i="2"/>
  <c r="E8" i="2"/>
  <c r="Y98" i="5"/>
  <c r="Y99" i="5" s="1"/>
  <c r="X98" i="5"/>
  <c r="X99" i="5" s="1"/>
  <c r="W98" i="5"/>
  <c r="W99" i="5" s="1"/>
  <c r="V98" i="5"/>
  <c r="V99" i="5" s="1"/>
  <c r="U98" i="5"/>
  <c r="U99" i="5" s="1"/>
  <c r="T98" i="5"/>
  <c r="T99" i="5" s="1"/>
  <c r="S98" i="5"/>
  <c r="S99" i="5" s="1"/>
  <c r="R98" i="5"/>
  <c r="R99" i="5" s="1"/>
  <c r="Q98" i="5"/>
  <c r="Q99" i="5" s="1"/>
  <c r="P98" i="5"/>
  <c r="P99" i="5" s="1"/>
  <c r="O98" i="5"/>
  <c r="O99" i="5" s="1"/>
  <c r="N98" i="5"/>
  <c r="N99" i="5" s="1"/>
  <c r="M98" i="5"/>
  <c r="M99" i="5" s="1"/>
  <c r="L98" i="5"/>
  <c r="L99" i="5" s="1"/>
  <c r="K98" i="5"/>
  <c r="K99" i="5" s="1"/>
  <c r="J98" i="5"/>
  <c r="J99" i="5" s="1"/>
  <c r="I98" i="5"/>
  <c r="I99" i="5" s="1"/>
  <c r="H98" i="5"/>
  <c r="H99" i="5" s="1"/>
  <c r="G98" i="5"/>
  <c r="G99" i="5" s="1"/>
  <c r="F98" i="5"/>
  <c r="F99" i="5" s="1"/>
  <c r="E98" i="5"/>
  <c r="E99" i="5" s="1"/>
  <c r="D98" i="5"/>
  <c r="D99" i="5" s="1"/>
  <c r="C98" i="5"/>
  <c r="C99" i="5" s="1"/>
  <c r="B98" i="5"/>
  <c r="B99" i="5" s="1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Y37" i="5"/>
  <c r="X37" i="5"/>
  <c r="S37" i="5"/>
  <c r="Q37" i="5"/>
  <c r="P37" i="5"/>
  <c r="K37" i="5"/>
  <c r="I37" i="5"/>
  <c r="H37" i="5"/>
  <c r="C37" i="5"/>
  <c r="Z36" i="5"/>
  <c r="Y36" i="5"/>
  <c r="X36" i="5"/>
  <c r="W36" i="5"/>
  <c r="V36" i="5"/>
  <c r="U36" i="5"/>
  <c r="T36" i="5"/>
  <c r="T37" i="5" s="1"/>
  <c r="S36" i="5"/>
  <c r="R36" i="5"/>
  <c r="Q36" i="5"/>
  <c r="P36" i="5"/>
  <c r="O36" i="5"/>
  <c r="N36" i="5"/>
  <c r="M36" i="5"/>
  <c r="L36" i="5"/>
  <c r="L37" i="5" s="1"/>
  <c r="K36" i="5"/>
  <c r="J36" i="5"/>
  <c r="I36" i="5"/>
  <c r="H36" i="5"/>
  <c r="G36" i="5"/>
  <c r="F36" i="5"/>
  <c r="E36" i="5"/>
  <c r="D36" i="5"/>
  <c r="D37" i="5" s="1"/>
  <c r="C36" i="5"/>
  <c r="B36" i="5"/>
  <c r="Z35" i="5"/>
  <c r="Z37" i="5" s="1"/>
  <c r="Y35" i="5"/>
  <c r="X35" i="5"/>
  <c r="W35" i="5"/>
  <c r="W37" i="5" s="1"/>
  <c r="V35" i="5"/>
  <c r="V37" i="5" s="1"/>
  <c r="U35" i="5"/>
  <c r="U37" i="5" s="1"/>
  <c r="T35" i="5"/>
  <c r="S35" i="5"/>
  <c r="R35" i="5"/>
  <c r="R37" i="5" s="1"/>
  <c r="Q35" i="5"/>
  <c r="P35" i="5"/>
  <c r="O35" i="5"/>
  <c r="O37" i="5" s="1"/>
  <c r="N35" i="5"/>
  <c r="N37" i="5" s="1"/>
  <c r="M35" i="5"/>
  <c r="M37" i="5" s="1"/>
  <c r="L35" i="5"/>
  <c r="K35" i="5"/>
  <c r="J35" i="5"/>
  <c r="J37" i="5" s="1"/>
  <c r="I35" i="5"/>
  <c r="H35" i="5"/>
  <c r="G35" i="5"/>
  <c r="G37" i="5" s="1"/>
  <c r="F35" i="5"/>
  <c r="F37" i="5" s="1"/>
  <c r="E35" i="5"/>
  <c r="E37" i="5" s="1"/>
  <c r="D35" i="5"/>
  <c r="C35" i="5"/>
  <c r="B35" i="5"/>
  <c r="B37" i="5" s="1"/>
  <c r="M34" i="2"/>
  <c r="C33" i="2"/>
  <c r="G9" i="2"/>
  <c r="G8" i="2"/>
  <c r="F9" i="2"/>
  <c r="F8" i="2"/>
  <c r="D9" i="2"/>
  <c r="D8" i="2"/>
  <c r="C9" i="2"/>
  <c r="C8" i="2"/>
  <c r="T98" i="7"/>
  <c r="T99" i="7" s="1"/>
  <c r="S98" i="7"/>
  <c r="S99" i="7" s="1"/>
  <c r="R98" i="7"/>
  <c r="R99" i="7" s="1"/>
  <c r="Q98" i="7"/>
  <c r="Q99" i="7" s="1"/>
  <c r="P98" i="7"/>
  <c r="P99" i="7" s="1"/>
  <c r="O98" i="7"/>
  <c r="N98" i="7"/>
  <c r="M98" i="7"/>
  <c r="L98" i="7"/>
  <c r="L99" i="7" s="1"/>
  <c r="K98" i="7"/>
  <c r="K99" i="7" s="1"/>
  <c r="J98" i="7"/>
  <c r="J99" i="7" s="1"/>
  <c r="I98" i="7"/>
  <c r="I99" i="7" s="1"/>
  <c r="H98" i="7"/>
  <c r="H99" i="7" s="1"/>
  <c r="G98" i="7"/>
  <c r="F98" i="7"/>
  <c r="E98" i="7"/>
  <c r="D98" i="7"/>
  <c r="D99" i="7" s="1"/>
  <c r="C98" i="7"/>
  <c r="C99" i="7" s="1"/>
  <c r="B98" i="7"/>
  <c r="B99" i="7" s="1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T94" i="7"/>
  <c r="S94" i="7"/>
  <c r="R94" i="7"/>
  <c r="Q94" i="7"/>
  <c r="P94" i="7"/>
  <c r="O94" i="7"/>
  <c r="O99" i="7" s="1"/>
  <c r="N94" i="7"/>
  <c r="N99" i="7" s="1"/>
  <c r="M94" i="7"/>
  <c r="M99" i="7" s="1"/>
  <c r="L94" i="7"/>
  <c r="K94" i="7"/>
  <c r="J94" i="7"/>
  <c r="I94" i="7"/>
  <c r="H94" i="7"/>
  <c r="G94" i="7"/>
  <c r="G99" i="7" s="1"/>
  <c r="F94" i="7"/>
  <c r="F99" i="7" s="1"/>
  <c r="E94" i="7"/>
  <c r="E99" i="7" s="1"/>
  <c r="D94" i="7"/>
  <c r="C94" i="7"/>
  <c r="B94" i="7"/>
  <c r="T36" i="7"/>
  <c r="S36" i="7"/>
  <c r="R36" i="7"/>
  <c r="Q36" i="7"/>
  <c r="Q37" i="7" s="1"/>
  <c r="P36" i="7"/>
  <c r="P37" i="7" s="1"/>
  <c r="O36" i="7"/>
  <c r="O37" i="7" s="1"/>
  <c r="N36" i="7"/>
  <c r="M36" i="7"/>
  <c r="L36" i="7"/>
  <c r="K36" i="7"/>
  <c r="J36" i="7"/>
  <c r="I36" i="7"/>
  <c r="H36" i="7"/>
  <c r="H37" i="7" s="1"/>
  <c r="G36" i="7"/>
  <c r="G37" i="7" s="1"/>
  <c r="F36" i="7"/>
  <c r="E36" i="7"/>
  <c r="D36" i="7"/>
  <c r="C36" i="7"/>
  <c r="B36" i="7"/>
  <c r="T35" i="7"/>
  <c r="T37" i="7" s="1"/>
  <c r="S35" i="7"/>
  <c r="S37" i="7" s="1"/>
  <c r="R35" i="7"/>
  <c r="Q35" i="7"/>
  <c r="P35" i="7"/>
  <c r="O35" i="7"/>
  <c r="N35" i="7"/>
  <c r="M35" i="7"/>
  <c r="M37" i="7" s="1"/>
  <c r="L35" i="7"/>
  <c r="L37" i="7" s="1"/>
  <c r="K35" i="7"/>
  <c r="K37" i="7" s="1"/>
  <c r="J35" i="7"/>
  <c r="I35" i="7"/>
  <c r="H35" i="7"/>
  <c r="G35" i="7"/>
  <c r="F35" i="7"/>
  <c r="E35" i="7"/>
  <c r="E37" i="7" s="1"/>
  <c r="D35" i="7"/>
  <c r="D37" i="7" s="1"/>
  <c r="C35" i="7"/>
  <c r="C37" i="7" s="1"/>
  <c r="B35" i="7"/>
  <c r="Y98" i="6"/>
  <c r="Y99" i="6" s="1"/>
  <c r="X98" i="6"/>
  <c r="X99" i="6" s="1"/>
  <c r="W98" i="6"/>
  <c r="W99" i="6" s="1"/>
  <c r="V98" i="6"/>
  <c r="V99" i="6" s="1"/>
  <c r="U98" i="6"/>
  <c r="U99" i="6" s="1"/>
  <c r="T98" i="6"/>
  <c r="T99" i="6" s="1"/>
  <c r="S98" i="6"/>
  <c r="S99" i="6" s="1"/>
  <c r="R98" i="6"/>
  <c r="R99" i="6" s="1"/>
  <c r="Q98" i="6"/>
  <c r="Q99" i="6" s="1"/>
  <c r="P98" i="6"/>
  <c r="P99" i="6" s="1"/>
  <c r="O98" i="6"/>
  <c r="O99" i="6" s="1"/>
  <c r="N98" i="6"/>
  <c r="N99" i="6" s="1"/>
  <c r="M98" i="6"/>
  <c r="M99" i="6" s="1"/>
  <c r="L98" i="6"/>
  <c r="L99" i="6" s="1"/>
  <c r="K98" i="6"/>
  <c r="K99" i="6" s="1"/>
  <c r="J98" i="6"/>
  <c r="J99" i="6" s="1"/>
  <c r="I98" i="6"/>
  <c r="I99" i="6" s="1"/>
  <c r="H98" i="6"/>
  <c r="H99" i="6" s="1"/>
  <c r="G98" i="6"/>
  <c r="G99" i="6" s="1"/>
  <c r="F98" i="6"/>
  <c r="F99" i="6" s="1"/>
  <c r="E98" i="6"/>
  <c r="E99" i="6" s="1"/>
  <c r="D98" i="6"/>
  <c r="D99" i="6" s="1"/>
  <c r="C98" i="6"/>
  <c r="C99" i="6" s="1"/>
  <c r="B98" i="6"/>
  <c r="B99" i="6" s="1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S37" i="6"/>
  <c r="K37" i="6"/>
  <c r="Z36" i="6"/>
  <c r="Y36" i="6"/>
  <c r="X36" i="6"/>
  <c r="W36" i="6"/>
  <c r="V36" i="6"/>
  <c r="U36" i="6"/>
  <c r="T36" i="6"/>
  <c r="T37" i="6" s="1"/>
  <c r="S36" i="6"/>
  <c r="R36" i="6"/>
  <c r="Q36" i="6"/>
  <c r="P36" i="6"/>
  <c r="O36" i="6"/>
  <c r="N36" i="6"/>
  <c r="M36" i="6"/>
  <c r="L36" i="6"/>
  <c r="L37" i="6" s="1"/>
  <c r="K36" i="6"/>
  <c r="J36" i="6"/>
  <c r="I36" i="6"/>
  <c r="H36" i="6"/>
  <c r="G36" i="6"/>
  <c r="F36" i="6"/>
  <c r="E36" i="6"/>
  <c r="D36" i="6"/>
  <c r="D37" i="6" s="1"/>
  <c r="C36" i="6"/>
  <c r="B36" i="6"/>
  <c r="Z35" i="6"/>
  <c r="Z37" i="6" s="1"/>
  <c r="Y35" i="6"/>
  <c r="Y37" i="6" s="1"/>
  <c r="X35" i="6"/>
  <c r="X37" i="6" s="1"/>
  <c r="W35" i="6"/>
  <c r="W37" i="6" s="1"/>
  <c r="V35" i="6"/>
  <c r="U35" i="6"/>
  <c r="U37" i="6" s="1"/>
  <c r="T35" i="6"/>
  <c r="S35" i="6"/>
  <c r="R35" i="6"/>
  <c r="R37" i="6" s="1"/>
  <c r="Q35" i="6"/>
  <c r="Q37" i="6" s="1"/>
  <c r="P35" i="6"/>
  <c r="P37" i="6" s="1"/>
  <c r="O35" i="6"/>
  <c r="O37" i="6" s="1"/>
  <c r="N35" i="6"/>
  <c r="M35" i="6"/>
  <c r="M37" i="6" s="1"/>
  <c r="L35" i="6"/>
  <c r="K35" i="6"/>
  <c r="J35" i="6"/>
  <c r="J37" i="6" s="1"/>
  <c r="I35" i="6"/>
  <c r="I37" i="6" s="1"/>
  <c r="H35" i="6"/>
  <c r="H37" i="6" s="1"/>
  <c r="G35" i="6"/>
  <c r="G37" i="6" s="1"/>
  <c r="F35" i="6"/>
  <c r="E35" i="6"/>
  <c r="E37" i="6" s="1"/>
  <c r="D35" i="6"/>
  <c r="C35" i="6"/>
  <c r="C37" i="6" s="1"/>
  <c r="B35" i="6"/>
  <c r="B37" i="6" s="1"/>
  <c r="O100" i="4"/>
  <c r="Y99" i="4"/>
  <c r="Y100" i="4" s="1"/>
  <c r="X99" i="4"/>
  <c r="X100" i="4" s="1"/>
  <c r="W99" i="4"/>
  <c r="W100" i="4" s="1"/>
  <c r="V99" i="4"/>
  <c r="V100" i="4" s="1"/>
  <c r="U99" i="4"/>
  <c r="U100" i="4" s="1"/>
  <c r="T99" i="4"/>
  <c r="T100" i="4" s="1"/>
  <c r="S99" i="4"/>
  <c r="S100" i="4" s="1"/>
  <c r="R99" i="4"/>
  <c r="R100" i="4" s="1"/>
  <c r="Q99" i="4"/>
  <c r="Q100" i="4" s="1"/>
  <c r="P99" i="4"/>
  <c r="P100" i="4" s="1"/>
  <c r="O99" i="4"/>
  <c r="N99" i="4"/>
  <c r="M99" i="4"/>
  <c r="M100" i="4" s="1"/>
  <c r="L99" i="4"/>
  <c r="K99" i="4"/>
  <c r="J99" i="4"/>
  <c r="J100" i="4" s="1"/>
  <c r="I99" i="4"/>
  <c r="I100" i="4" s="1"/>
  <c r="H99" i="4"/>
  <c r="H100" i="4" s="1"/>
  <c r="G99" i="4"/>
  <c r="G100" i="4" s="1"/>
  <c r="F99" i="4"/>
  <c r="F100" i="4" s="1"/>
  <c r="E99" i="4"/>
  <c r="E100" i="4" s="1"/>
  <c r="D99" i="4"/>
  <c r="D100" i="4" s="1"/>
  <c r="C99" i="4"/>
  <c r="B99" i="4"/>
  <c r="B100" i="4" s="1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Y95" i="4"/>
  <c r="X95" i="4"/>
  <c r="W95" i="4"/>
  <c r="V95" i="4"/>
  <c r="U95" i="4"/>
  <c r="T95" i="4"/>
  <c r="S95" i="4"/>
  <c r="R95" i="4"/>
  <c r="Q95" i="4"/>
  <c r="P95" i="4"/>
  <c r="O95" i="4"/>
  <c r="N95" i="4"/>
  <c r="N100" i="4" s="1"/>
  <c r="M95" i="4"/>
  <c r="L95" i="4"/>
  <c r="L100" i="4" s="1"/>
  <c r="K95" i="4"/>
  <c r="K100" i="4" s="1"/>
  <c r="J95" i="4"/>
  <c r="I95" i="4"/>
  <c r="H95" i="4"/>
  <c r="G95" i="4"/>
  <c r="F95" i="4"/>
  <c r="E95" i="4"/>
  <c r="D95" i="4"/>
  <c r="C95" i="4"/>
  <c r="C100" i="4" s="1"/>
  <c r="B95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5" i="4"/>
  <c r="Z37" i="4" s="1"/>
  <c r="Y35" i="4"/>
  <c r="Y37" i="4" s="1"/>
  <c r="X35" i="4"/>
  <c r="X37" i="4" s="1"/>
  <c r="W35" i="4"/>
  <c r="V35" i="4"/>
  <c r="V37" i="4" s="1"/>
  <c r="U35" i="4"/>
  <c r="T35" i="4"/>
  <c r="S35" i="4"/>
  <c r="S37" i="4" s="1"/>
  <c r="R35" i="4"/>
  <c r="R37" i="4" s="1"/>
  <c r="Q35" i="4"/>
  <c r="Q37" i="4" s="1"/>
  <c r="P35" i="4"/>
  <c r="P37" i="4" s="1"/>
  <c r="O35" i="4"/>
  <c r="N35" i="4"/>
  <c r="N37" i="4" s="1"/>
  <c r="M35" i="4"/>
  <c r="L35" i="4"/>
  <c r="K35" i="4"/>
  <c r="K37" i="4" s="1"/>
  <c r="J35" i="4"/>
  <c r="J37" i="4" s="1"/>
  <c r="I35" i="4"/>
  <c r="I37" i="4" s="1"/>
  <c r="H35" i="4"/>
  <c r="H37" i="4" s="1"/>
  <c r="G35" i="4"/>
  <c r="F35" i="4"/>
  <c r="F37" i="4" s="1"/>
  <c r="E35" i="4"/>
  <c r="D35" i="4"/>
  <c r="C35" i="4"/>
  <c r="C37" i="4" s="1"/>
  <c r="B35" i="4"/>
  <c r="B37" i="4" s="1"/>
  <c r="U99" i="3"/>
  <c r="Y98" i="3"/>
  <c r="Y99" i="3" s="1"/>
  <c r="X98" i="3"/>
  <c r="X99" i="3" s="1"/>
  <c r="W98" i="3"/>
  <c r="W99" i="3" s="1"/>
  <c r="V98" i="3"/>
  <c r="V99" i="3" s="1"/>
  <c r="U98" i="3"/>
  <c r="T98" i="3"/>
  <c r="S98" i="3"/>
  <c r="S99" i="3" s="1"/>
  <c r="R98" i="3"/>
  <c r="R99" i="3" s="1"/>
  <c r="Q98" i="3"/>
  <c r="Q99" i="3" s="1"/>
  <c r="P98" i="3"/>
  <c r="P99" i="3" s="1"/>
  <c r="O98" i="3"/>
  <c r="O99" i="3" s="1"/>
  <c r="N98" i="3"/>
  <c r="N99" i="3" s="1"/>
  <c r="M98" i="3"/>
  <c r="M99" i="3" s="1"/>
  <c r="L98" i="3"/>
  <c r="L99" i="3" s="1"/>
  <c r="K98" i="3"/>
  <c r="K99" i="3" s="1"/>
  <c r="J98" i="3"/>
  <c r="J99" i="3" s="1"/>
  <c r="I98" i="3"/>
  <c r="I99" i="3" s="1"/>
  <c r="H98" i="3"/>
  <c r="H99" i="3" s="1"/>
  <c r="G98" i="3"/>
  <c r="G99" i="3" s="1"/>
  <c r="F98" i="3"/>
  <c r="F99" i="3" s="1"/>
  <c r="E98" i="3"/>
  <c r="E99" i="3" s="1"/>
  <c r="D98" i="3"/>
  <c r="D99" i="3" s="1"/>
  <c r="C98" i="3"/>
  <c r="C99" i="3" s="1"/>
  <c r="B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Y94" i="3"/>
  <c r="X94" i="3"/>
  <c r="W94" i="3"/>
  <c r="V94" i="3"/>
  <c r="U94" i="3"/>
  <c r="T94" i="3"/>
  <c r="T99" i="3" s="1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B99" i="3" s="1"/>
  <c r="K37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Z35" i="3"/>
  <c r="Z37" i="3" s="1"/>
  <c r="Y35" i="3"/>
  <c r="Y37" i="3" s="1"/>
  <c r="X35" i="3"/>
  <c r="W35" i="3"/>
  <c r="W37" i="3" s="1"/>
  <c r="V35" i="3"/>
  <c r="V37" i="3" s="1"/>
  <c r="U35" i="3"/>
  <c r="T35" i="3"/>
  <c r="S35" i="3"/>
  <c r="S37" i="3" s="1"/>
  <c r="R35" i="3"/>
  <c r="R37" i="3" s="1"/>
  <c r="Q35" i="3"/>
  <c r="Q37" i="3" s="1"/>
  <c r="P35" i="3"/>
  <c r="O35" i="3"/>
  <c r="O37" i="3" s="1"/>
  <c r="N35" i="3"/>
  <c r="N37" i="3" s="1"/>
  <c r="M35" i="3"/>
  <c r="L35" i="3"/>
  <c r="K35" i="3"/>
  <c r="J35" i="3"/>
  <c r="J37" i="3" s="1"/>
  <c r="I35" i="3"/>
  <c r="I37" i="3" s="1"/>
  <c r="H35" i="3"/>
  <c r="G35" i="3"/>
  <c r="G37" i="3" s="1"/>
  <c r="F35" i="3"/>
  <c r="F37" i="3" s="1"/>
  <c r="E35" i="3"/>
  <c r="D35" i="3"/>
  <c r="D37" i="3" s="1"/>
  <c r="C35" i="3"/>
  <c r="C37" i="3" s="1"/>
  <c r="B35" i="3"/>
  <c r="B37" i="3" s="1"/>
  <c r="G7" i="2"/>
  <c r="F7" i="2"/>
  <c r="E7" i="2"/>
  <c r="D7" i="2"/>
  <c r="C7" i="2"/>
  <c r="Q59" i="2" l="1"/>
  <c r="R55" i="2"/>
  <c r="C58" i="2"/>
  <c r="L42" i="2"/>
  <c r="L48" i="2" s="1"/>
  <c r="C59" i="2"/>
  <c r="N43" i="2"/>
  <c r="N49" i="2" s="1"/>
  <c r="F43" i="2"/>
  <c r="F49" i="2" s="1"/>
  <c r="F55" i="2" s="1"/>
  <c r="M42" i="2"/>
  <c r="M48" i="2" s="1"/>
  <c r="L67" i="2" s="1"/>
  <c r="D43" i="2"/>
  <c r="D49" i="2" s="1"/>
  <c r="D55" i="2" s="1"/>
  <c r="F42" i="2"/>
  <c r="F48" i="2" s="1"/>
  <c r="F54" i="2" s="1"/>
  <c r="N42" i="2"/>
  <c r="N48" i="2" s="1"/>
  <c r="G42" i="2"/>
  <c r="G48" i="2" s="1"/>
  <c r="J58" i="2"/>
  <c r="E59" i="2"/>
  <c r="M59" i="2"/>
  <c r="K62" i="2"/>
  <c r="K58" i="2"/>
  <c r="F59" i="2"/>
  <c r="N59" i="2"/>
  <c r="D62" i="2"/>
  <c r="L62" i="2"/>
  <c r="I60" i="2"/>
  <c r="C43" i="2"/>
  <c r="C49" i="2" s="1"/>
  <c r="C55" i="2" s="1"/>
  <c r="G43" i="2"/>
  <c r="G49" i="2" s="1"/>
  <c r="G55" i="2" s="1"/>
  <c r="O43" i="2"/>
  <c r="O49" i="2" s="1"/>
  <c r="N68" i="2" s="1"/>
  <c r="C61" i="2"/>
  <c r="E42" i="2"/>
  <c r="E48" i="2" s="1"/>
  <c r="E54" i="2" s="1"/>
  <c r="F34" i="2"/>
  <c r="F40" i="2" s="1"/>
  <c r="F46" i="2" s="1"/>
  <c r="F52" i="2" s="1"/>
  <c r="G59" i="2"/>
  <c r="J60" i="2"/>
  <c r="J35" i="2"/>
  <c r="J41" i="2" s="1"/>
  <c r="J47" i="2" s="1"/>
  <c r="J53" i="2" s="1"/>
  <c r="E58" i="2"/>
  <c r="K61" i="2"/>
  <c r="M43" i="2"/>
  <c r="M49" i="2" s="1"/>
  <c r="G62" i="2"/>
  <c r="M61" i="2"/>
  <c r="H62" i="2"/>
  <c r="K33" i="2"/>
  <c r="K39" i="2" s="1"/>
  <c r="K45" i="2" s="1"/>
  <c r="K51" i="2" s="1"/>
  <c r="N34" i="2"/>
  <c r="N40" i="2" s="1"/>
  <c r="N46" i="2" s="1"/>
  <c r="N52" i="2" s="1"/>
  <c r="H43" i="2"/>
  <c r="H49" i="2" s="1"/>
  <c r="L58" i="2"/>
  <c r="F58" i="2"/>
  <c r="I39" i="2"/>
  <c r="I45" i="2" s="1"/>
  <c r="I51" i="2" s="1"/>
  <c r="L40" i="2"/>
  <c r="L46" i="2" s="1"/>
  <c r="L52" i="2" s="1"/>
  <c r="N61" i="2"/>
  <c r="I62" i="2"/>
  <c r="O41" i="2"/>
  <c r="O47" i="2" s="1"/>
  <c r="O53" i="2" s="1"/>
  <c r="L33" i="2"/>
  <c r="L39" i="2" s="1"/>
  <c r="L45" i="2" s="1"/>
  <c r="O34" i="2"/>
  <c r="O40" i="2" s="1"/>
  <c r="O46" i="2" s="1"/>
  <c r="I43" i="2"/>
  <c r="I49" i="2" s="1"/>
  <c r="I55" i="2" s="1"/>
  <c r="D33" i="2"/>
  <c r="D39" i="2" s="1"/>
  <c r="D45" i="2" s="1"/>
  <c r="D51" i="2" s="1"/>
  <c r="M58" i="2"/>
  <c r="N58" i="2"/>
  <c r="J39" i="2"/>
  <c r="J45" i="2" s="1"/>
  <c r="J51" i="2" s="1"/>
  <c r="M40" i="2"/>
  <c r="M46" i="2" s="1"/>
  <c r="M52" i="2" s="1"/>
  <c r="H42" i="2"/>
  <c r="H48" i="2" s="1"/>
  <c r="J62" i="2"/>
  <c r="P41" i="2"/>
  <c r="P47" i="2" s="1"/>
  <c r="P53" i="2" s="1"/>
  <c r="D34" i="2"/>
  <c r="D40" i="2" s="1"/>
  <c r="D46" i="2" s="1"/>
  <c r="C65" i="2" s="1"/>
  <c r="G35" i="2"/>
  <c r="G41" i="2" s="1"/>
  <c r="G47" i="2" s="1"/>
  <c r="D42" i="2"/>
  <c r="D48" i="2" s="1"/>
  <c r="C67" i="2" s="1"/>
  <c r="L43" i="2"/>
  <c r="L49" i="2" s="1"/>
  <c r="L55" i="2" s="1"/>
  <c r="D58" i="2"/>
  <c r="G34" i="2"/>
  <c r="G40" i="2" s="1"/>
  <c r="G46" i="2" s="1"/>
  <c r="H59" i="2"/>
  <c r="E43" i="2"/>
  <c r="E49" i="2" s="1"/>
  <c r="E68" i="2" s="1"/>
  <c r="I59" i="2"/>
  <c r="H61" i="2"/>
  <c r="C62" i="2"/>
  <c r="H60" i="2"/>
  <c r="E34" i="2"/>
  <c r="E40" i="2" s="1"/>
  <c r="E46" i="2" s="1"/>
  <c r="H35" i="2"/>
  <c r="H41" i="2" s="1"/>
  <c r="H47" i="2" s="1"/>
  <c r="P43" i="2"/>
  <c r="P49" i="2" s="1"/>
  <c r="P68" i="2" s="1"/>
  <c r="I54" i="2"/>
  <c r="K67" i="2"/>
  <c r="L54" i="2"/>
  <c r="I53" i="2"/>
  <c r="K54" i="2"/>
  <c r="I67" i="2"/>
  <c r="J54" i="2"/>
  <c r="N55" i="2"/>
  <c r="G58" i="2"/>
  <c r="O58" i="2"/>
  <c r="J59" i="2"/>
  <c r="K60" i="2"/>
  <c r="D61" i="2"/>
  <c r="L61" i="2"/>
  <c r="E62" i="2"/>
  <c r="M62" i="2"/>
  <c r="C60" i="2"/>
  <c r="H58" i="2"/>
  <c r="K59" i="2"/>
  <c r="D60" i="2"/>
  <c r="L60" i="2"/>
  <c r="E61" i="2"/>
  <c r="F62" i="2"/>
  <c r="N62" i="2"/>
  <c r="G10" i="2"/>
  <c r="O42" i="2"/>
  <c r="O48" i="2" s="1"/>
  <c r="J43" i="2"/>
  <c r="J49" i="2" s="1"/>
  <c r="I58" i="2"/>
  <c r="D59" i="2"/>
  <c r="L59" i="2"/>
  <c r="E60" i="2"/>
  <c r="M60" i="2"/>
  <c r="F61" i="2"/>
  <c r="O62" i="2"/>
  <c r="D41" i="2"/>
  <c r="D47" i="2" s="1"/>
  <c r="L41" i="2"/>
  <c r="L47" i="2" s="1"/>
  <c r="P42" i="2"/>
  <c r="P48" i="2" s="1"/>
  <c r="K43" i="2"/>
  <c r="K49" i="2" s="1"/>
  <c r="F60" i="2"/>
  <c r="N60" i="2"/>
  <c r="G61" i="2"/>
  <c r="O61" i="2"/>
  <c r="E33" i="2"/>
  <c r="E39" i="2" s="1"/>
  <c r="E45" i="2" s="1"/>
  <c r="M33" i="2"/>
  <c r="M39" i="2" s="1"/>
  <c r="M45" i="2" s="1"/>
  <c r="H34" i="2"/>
  <c r="H40" i="2" s="1"/>
  <c r="H46" i="2" s="1"/>
  <c r="P34" i="2"/>
  <c r="P40" i="2" s="1"/>
  <c r="P46" i="2" s="1"/>
  <c r="K35" i="2"/>
  <c r="K41" i="2" s="1"/>
  <c r="K47" i="2" s="1"/>
  <c r="C39" i="2"/>
  <c r="C45" i="2" s="1"/>
  <c r="C51" i="2" s="1"/>
  <c r="E41" i="2"/>
  <c r="E47" i="2" s="1"/>
  <c r="M41" i="2"/>
  <c r="M47" i="2" s="1"/>
  <c r="G60" i="2"/>
  <c r="O60" i="2"/>
  <c r="F10" i="2"/>
  <c r="F33" i="2"/>
  <c r="F39" i="2" s="1"/>
  <c r="F45" i="2" s="1"/>
  <c r="N33" i="2"/>
  <c r="N39" i="2" s="1"/>
  <c r="N45" i="2" s="1"/>
  <c r="I34" i="2"/>
  <c r="I40" i="2" s="1"/>
  <c r="I46" i="2" s="1"/>
  <c r="H39" i="2"/>
  <c r="H45" i="2" s="1"/>
  <c r="P39" i="2"/>
  <c r="P45" i="2" s="1"/>
  <c r="K40" i="2"/>
  <c r="K46" i="2" s="1"/>
  <c r="F41" i="2"/>
  <c r="F47" i="2" s="1"/>
  <c r="N41" i="2"/>
  <c r="N47" i="2" s="1"/>
  <c r="O59" i="2"/>
  <c r="P60" i="2"/>
  <c r="I61" i="2"/>
  <c r="C10" i="2"/>
  <c r="G33" i="2"/>
  <c r="G39" i="2" s="1"/>
  <c r="G45" i="2" s="1"/>
  <c r="O33" i="2"/>
  <c r="O39" i="2" s="1"/>
  <c r="O45" i="2" s="1"/>
  <c r="J34" i="2"/>
  <c r="J40" i="2" s="1"/>
  <c r="J46" i="2" s="1"/>
  <c r="J61" i="2"/>
  <c r="P58" i="2"/>
  <c r="C35" i="2"/>
  <c r="C41" i="2" s="1"/>
  <c r="C47" i="2" s="1"/>
  <c r="C53" i="2" s="1"/>
  <c r="E10" i="2"/>
  <c r="H37" i="3"/>
  <c r="P37" i="3"/>
  <c r="X37" i="3"/>
  <c r="E37" i="3"/>
  <c r="M37" i="3"/>
  <c r="U37" i="3"/>
  <c r="L37" i="3"/>
  <c r="T37" i="3"/>
  <c r="F37" i="7"/>
  <c r="N37" i="7"/>
  <c r="F37" i="6"/>
  <c r="N37" i="6"/>
  <c r="V37" i="6"/>
  <c r="E37" i="4"/>
  <c r="M37" i="4"/>
  <c r="U37" i="4"/>
  <c r="D37" i="4"/>
  <c r="L37" i="4"/>
  <c r="T37" i="4"/>
  <c r="G37" i="4"/>
  <c r="O37" i="4"/>
  <c r="W37" i="4"/>
  <c r="D10" i="2"/>
  <c r="I37" i="7"/>
  <c r="J37" i="7"/>
  <c r="B37" i="7"/>
  <c r="R37" i="7"/>
  <c r="M67" i="2" l="1"/>
  <c r="C18" i="2"/>
  <c r="C24" i="2"/>
  <c r="C16" i="2"/>
  <c r="C22" i="2"/>
  <c r="C15" i="2"/>
  <c r="C21" i="2"/>
  <c r="C14" i="2"/>
  <c r="C20" i="2"/>
  <c r="C23" i="2"/>
  <c r="C17" i="2"/>
  <c r="F67" i="2"/>
  <c r="M54" i="2"/>
  <c r="N54" i="2"/>
  <c r="K65" i="2"/>
  <c r="P66" i="2"/>
  <c r="F65" i="2"/>
  <c r="C68" i="2"/>
  <c r="O66" i="2"/>
  <c r="G54" i="2"/>
  <c r="E55" i="2"/>
  <c r="G67" i="2"/>
  <c r="P55" i="2"/>
  <c r="I64" i="2"/>
  <c r="D68" i="2"/>
  <c r="N65" i="2"/>
  <c r="F68" i="2"/>
  <c r="D65" i="2"/>
  <c r="E52" i="2"/>
  <c r="L68" i="2"/>
  <c r="H68" i="2"/>
  <c r="H67" i="2"/>
  <c r="E67" i="2"/>
  <c r="D52" i="2"/>
  <c r="O68" i="2"/>
  <c r="H54" i="2"/>
  <c r="G68" i="2"/>
  <c r="H64" i="2"/>
  <c r="O55" i="2"/>
  <c r="L65" i="2"/>
  <c r="K64" i="2"/>
  <c r="L51" i="2"/>
  <c r="G53" i="2"/>
  <c r="F66" i="2"/>
  <c r="G66" i="2"/>
  <c r="H53" i="2"/>
  <c r="H66" i="2"/>
  <c r="I66" i="2"/>
  <c r="E65" i="2"/>
  <c r="M65" i="2"/>
  <c r="O52" i="2"/>
  <c r="G52" i="2"/>
  <c r="D67" i="2"/>
  <c r="D54" i="2"/>
  <c r="M68" i="2"/>
  <c r="J64" i="2"/>
  <c r="H55" i="2"/>
  <c r="M55" i="2"/>
  <c r="I52" i="2"/>
  <c r="H65" i="2"/>
  <c r="D64" i="2"/>
  <c r="E51" i="2"/>
  <c r="E64" i="2"/>
  <c r="F51" i="2"/>
  <c r="O65" i="2"/>
  <c r="P52" i="2"/>
  <c r="P65" i="2"/>
  <c r="M64" i="2"/>
  <c r="N51" i="2"/>
  <c r="G65" i="2"/>
  <c r="H52" i="2"/>
  <c r="K53" i="2"/>
  <c r="J66" i="2"/>
  <c r="L64" i="2"/>
  <c r="M51" i="2"/>
  <c r="J52" i="2"/>
  <c r="I65" i="2"/>
  <c r="N64" i="2"/>
  <c r="O51" i="2"/>
  <c r="F64" i="2"/>
  <c r="G51" i="2"/>
  <c r="M66" i="2"/>
  <c r="N53" i="2"/>
  <c r="C66" i="2"/>
  <c r="D53" i="2"/>
  <c r="N66" i="2"/>
  <c r="I68" i="2"/>
  <c r="J55" i="2"/>
  <c r="C64" i="2"/>
  <c r="E66" i="2"/>
  <c r="F53" i="2"/>
  <c r="N67" i="2"/>
  <c r="O54" i="2"/>
  <c r="K52" i="2"/>
  <c r="J65" i="2"/>
  <c r="J68" i="2"/>
  <c r="K55" i="2"/>
  <c r="P51" i="2"/>
  <c r="P64" i="2"/>
  <c r="O64" i="2"/>
  <c r="L66" i="2"/>
  <c r="M53" i="2"/>
  <c r="P67" i="2"/>
  <c r="O67" i="2"/>
  <c r="P54" i="2"/>
  <c r="H51" i="2"/>
  <c r="G64" i="2"/>
  <c r="D66" i="2"/>
  <c r="E53" i="2"/>
  <c r="K66" i="2"/>
  <c r="L53" i="2"/>
  <c r="K68" i="2"/>
</calcChain>
</file>

<file path=xl/sharedStrings.xml><?xml version="1.0" encoding="utf-8"?>
<sst xmlns="http://schemas.openxmlformats.org/spreadsheetml/2006/main" count="984" uniqueCount="179">
  <si>
    <t xml:space="preserve">Company </t>
  </si>
  <si>
    <t xml:space="preserve">Shares Outstanding </t>
  </si>
  <si>
    <t xml:space="preserve">EV </t>
  </si>
  <si>
    <t xml:space="preserve">Revenue </t>
  </si>
  <si>
    <t>Share Price</t>
  </si>
  <si>
    <t xml:space="preserve">Cash </t>
  </si>
  <si>
    <t>VW</t>
  </si>
  <si>
    <t xml:space="preserve">BMW </t>
  </si>
  <si>
    <t xml:space="preserve">Mercedes </t>
  </si>
  <si>
    <t xml:space="preserve">Tesla </t>
  </si>
  <si>
    <t>BYD</t>
  </si>
  <si>
    <t>Market Cap</t>
  </si>
  <si>
    <t>https://companiesmarketcap.com/toyota/shares-outstanding/</t>
  </si>
  <si>
    <t xml:space="preserve">https://companiesmarketcap.com/toyota/shares-outstanding/ </t>
  </si>
  <si>
    <t>Income Statement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</si>
  <si>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</si>
  <si>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</si>
  <si>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</si>
  <si>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</si>
  <si>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</si>
  <si>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</si>
  <si>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</si>
  <si>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</si>
  <si>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</si>
  <si>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</si>
  <si>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</si>
  <si>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</si>
  <si>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</si>
  <si>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</si>
  <si>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</si>
  <si>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</si>
  <si>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</si>
  <si>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</si>
  <si>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</si>
  <si>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</si>
  <si>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</si>
  <si>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</si>
  <si>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</si>
  <si>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</si>
  <si>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</si>
  <si>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Revenue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</si>
  <si>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</si>
  <si>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</si>
  <si>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</si>
  <si>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</si>
  <si>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</si>
  <si>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</si>
  <si>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</si>
  <si>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</si>
  <si>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</si>
  <si>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</si>
  <si>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</si>
  <si>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</si>
  <si>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</si>
  <si>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</si>
  <si>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</si>
  <si>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</si>
  <si>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</si>
  <si>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</si>
  <si>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</si>
  <si>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</si>
  <si>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</si>
  <si>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</si>
  <si>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</si>
  <si>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</si>
  <si>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</si>
  <si>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</si>
  <si>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</si>
  <si>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</si>
  <si>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</si>
  <si>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</si>
  <si>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</si>
  <si>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</si>
  <si>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</si>
  <si>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</si>
  <si>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</si>
  <si>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</si>
  <si>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</si>
  <si>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</si>
  <si>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</si>
  <si>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</si>
  <si>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</si>
  <si>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</si>
  <si>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</si>
  <si>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</si>
  <si>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</si>
  <si>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</si>
  <si>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</si>
  <si>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</si>
  <si>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</si>
  <si>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</si>
  <si>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</si>
  <si>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</si>
  <si>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</si>
  <si>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</si>
  <si>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</si>
  <si>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</si>
  <si>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</si>
  <si>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</si>
  <si>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</si>
  <si>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</si>
  <si>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</si>
  <si>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</si>
  <si>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</si>
  <si>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</si>
  <si>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</si>
  <si>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</si>
  <si>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</si>
  <si>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</si>
  <si>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</si>
  <si>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</si>
  <si>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</si>
  <si>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</si>
  <si>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</si>
  <si>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Debt (LT &amp; ST)</t>
  </si>
  <si>
    <t xml:space="preserve">TTM zu 23 </t>
  </si>
  <si>
    <t xml:space="preserve">&lt;- IS &amp; BS </t>
  </si>
  <si>
    <t>Comps in M$</t>
  </si>
  <si>
    <t xml:space="preserve">MarketScreener </t>
  </si>
  <si>
    <t xml:space="preserve">VW </t>
  </si>
  <si>
    <t xml:space="preserve">BYD </t>
  </si>
  <si>
    <t xml:space="preserve">COGS + OpEx </t>
  </si>
  <si>
    <t xml:space="preserve">&lt;- Revenue - Operating Profit (EBIT) </t>
  </si>
  <si>
    <t xml:space="preserve">&lt;- Bei Tesal einfach Addieren </t>
  </si>
  <si>
    <t xml:space="preserve">EBIT </t>
  </si>
  <si>
    <t xml:space="preserve">&lt;- Revenue - COGS &amp; OpEx </t>
  </si>
  <si>
    <t xml:space="preserve">&lt;- Höher als EBIT weil es die nicht zahlungpflichten Abschreibungen excludiert 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</si>
  <si>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</si>
  <si>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</si>
  <si>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</si>
  <si>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</si>
  <si>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</si>
  <si>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</si>
  <si>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</si>
  <si>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</si>
  <si>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</si>
  <si>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</si>
  <si>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</si>
  <si>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</si>
  <si>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</si>
  <si>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</si>
  <si>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</si>
  <si>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</si>
  <si>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</si>
  <si>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</si>
  <si>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</si>
  <si>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</si>
  <si>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</si>
  <si>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</si>
  <si>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</si>
  <si>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</si>
  <si>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</si>
  <si>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</si>
  <si>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</si>
  <si>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 xml:space="preserve">EBITDA Margin </t>
  </si>
  <si>
    <t xml:space="preserve">&lt;- EBITDA / Revenue </t>
  </si>
  <si>
    <t xml:space="preserve">Revenue Growth </t>
  </si>
  <si>
    <t xml:space="preserve">EBITDA Growth </t>
  </si>
  <si>
    <t>"10 - "11</t>
  </si>
  <si>
    <t>"11 - "12</t>
  </si>
  <si>
    <t>"12 - "13</t>
  </si>
  <si>
    <t>"13 - "14</t>
  </si>
  <si>
    <t>"14 - "15</t>
  </si>
  <si>
    <t>"15 - "16</t>
  </si>
  <si>
    <t>"17 - "18</t>
  </si>
  <si>
    <t>"18 - "19</t>
  </si>
  <si>
    <t>"19 - "20</t>
  </si>
  <si>
    <t>"20 - "21</t>
  </si>
  <si>
    <t>"21 - "22</t>
  </si>
  <si>
    <t>"22 - "23</t>
  </si>
  <si>
    <t>"23 - "24</t>
  </si>
  <si>
    <t>"24 - "25</t>
  </si>
  <si>
    <t>"16 - "17</t>
  </si>
  <si>
    <t xml:space="preserve">2024 Forecast </t>
  </si>
  <si>
    <t>EV (25) zu Revenue (24)</t>
  </si>
  <si>
    <t>EV (25) zu EBITDA (24)</t>
  </si>
  <si>
    <t xml:space="preserve">1EUR = 1,05 USD </t>
  </si>
  <si>
    <t xml:space="preserve">https://www.marketscreener.com/quote/stock/VOLKSWAGEN-AG-436737/finances/ </t>
  </si>
  <si>
    <t xml:space="preserve">1CNY = 0,14 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</si>
</sst>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72" formatCode="\x0.00"/>
  </numFmts>
  <fonts count="1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  <font>
      <sz val="8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1"/>
    <xf numFmtId="38" fontId="3" fillId="2" borderId="0" xfId="0" applyNumberFormat="1" applyFont="1" applyFill="1"/>
    <xf numFmtId="38" fontId="4" fillId="2" borderId="0" xfId="0" applyNumberFormat="1" applyFont="1" applyFill="1"/>
    <xf numFmtId="38" fontId="5" fillId="0" borderId="0" xfId="0" applyNumberFormat="1" applyFont="1"/>
    <xf numFmtId="164" fontId="6" fillId="0" borderId="1" xfId="0" applyNumberFormat="1" applyFont="1" applyBorder="1" applyAlignment="1">
      <alignment horizontal="right"/>
    </xf>
    <xf numFmtId="164" fontId="6" fillId="0" borderId="0" xfId="0" applyNumberFormat="1" applyFont="1"/>
    <xf numFmtId="38" fontId="5" fillId="0" borderId="2" xfId="0" applyNumberFormat="1" applyFont="1" applyBorder="1"/>
    <xf numFmtId="38" fontId="6" fillId="0" borderId="0" xfId="0" applyNumberFormat="1" applyFont="1"/>
    <xf numFmtId="38" fontId="6" fillId="0" borderId="3" xfId="0" applyNumberFormat="1" applyFont="1" applyBorder="1"/>
    <xf numFmtId="0" fontId="5" fillId="0" borderId="0" xfId="0" applyFont="1"/>
    <xf numFmtId="38" fontId="7" fillId="0" borderId="0" xfId="0" applyNumberFormat="1" applyFont="1"/>
    <xf numFmtId="38" fontId="7" fillId="0" borderId="2" xfId="0" applyNumberFormat="1" applyFont="1" applyBorder="1"/>
    <xf numFmtId="0" fontId="5" fillId="0" borderId="0" xfId="0" applyFont="1" applyAlignment="1">
      <alignment vertical="center" wrapText="1"/>
    </xf>
    <xf numFmtId="38" fontId="6" fillId="0" borderId="4" xfId="0" applyNumberFormat="1" applyFont="1" applyBorder="1"/>
    <xf numFmtId="38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0" fontId="8" fillId="3" borderId="0" xfId="0" applyFont="1" applyFill="1" applyAlignment="1">
      <alignment horizontal="right"/>
    </xf>
    <xf numFmtId="0" fontId="8" fillId="3" borderId="0" xfId="0" applyFont="1" applyFill="1"/>
    <xf numFmtId="0" fontId="9" fillId="0" borderId="0" xfId="0" applyFont="1"/>
    <xf numFmtId="0" fontId="10" fillId="0" borderId="0" xfId="0" applyFont="1"/>
    <xf numFmtId="3" fontId="11" fillId="0" borderId="0" xfId="0" applyNumberFormat="1" applyFont="1"/>
    <xf numFmtId="0" fontId="0" fillId="4" borderId="0" xfId="0" applyFill="1"/>
    <xf numFmtId="0" fontId="9" fillId="4" borderId="0" xfId="0" applyFont="1" applyFill="1"/>
    <xf numFmtId="38" fontId="0" fillId="5" borderId="0" xfId="0" applyNumberFormat="1" applyFill="1"/>
    <xf numFmtId="38" fontId="12" fillId="0" borderId="0" xfId="0" applyNumberFormat="1" applyFont="1"/>
    <xf numFmtId="10" fontId="0" fillId="0" borderId="0" xfId="0" applyNumberFormat="1"/>
    <xf numFmtId="0" fontId="8" fillId="3" borderId="0" xfId="0" applyNumberFormat="1" applyFont="1" applyFill="1"/>
    <xf numFmtId="0" fontId="1" fillId="4" borderId="0" xfId="0" applyFont="1" applyFill="1"/>
    <xf numFmtId="3" fontId="0" fillId="4" borderId="0" xfId="0" applyNumberFormat="1" applyFill="1"/>
    <xf numFmtId="172" fontId="0" fillId="0" borderId="0" xfId="0" applyNumberFormat="1"/>
    <xf numFmtId="172" fontId="0" fillId="3" borderId="0" xfId="0" applyNumberFormat="1" applyFill="1"/>
    <xf numFmtId="0" fontId="1" fillId="5" borderId="0" xfId="0" applyFont="1" applyFill="1"/>
    <xf numFmtId="0" fontId="0" fillId="5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Volkswagen%20AG%20(VLKAF_US).xlsx" TargetMode="External"/><Relationship Id="rId1" Type="http://schemas.openxmlformats.org/officeDocument/2006/relationships/externalLinkPath" Target="Dez%2024%20DCF%20&amp;%20Fundermental/V0%20Data%20DCF%20/Car/Volkswagen%20AG%20(VLKAF_US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Bayerische%20Motoren%20Werke%20Aktiengesellschaft%20(BMW_DE).xlsx" TargetMode="External"/><Relationship Id="rId1" Type="http://schemas.openxmlformats.org/officeDocument/2006/relationships/externalLinkPath" Target="Dez%2024%20DCF%20&amp;%20Fundermental/V0%20Data%20DCF%20/Car/Bayerische%20Motoren%20Werke%20Aktiengesellschaft%20(BMW_DE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BYD%20Co%20Ltd%20ADR%20(BYDDY_US).xlsx" TargetMode="External"/><Relationship Id="rId1" Type="http://schemas.openxmlformats.org/officeDocument/2006/relationships/externalLinkPath" Target="Dez%2024%20DCF%20&amp;%20Fundermental/V0%20Data%20DCF%20/Car/BYD%20Co%20Ltd%20ADR%20(BYDDY_US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Tesla%20Inc%20(TSLA_US).xlsx" TargetMode="External"/><Relationship Id="rId1" Type="http://schemas.openxmlformats.org/officeDocument/2006/relationships/externalLinkPath" Target="Dez%2024%20DCF%20&amp;%20Fundermental/V0%20Data%20DCF%20/Car/Tesla%20Inc%20(TSLA_US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Dez%2024%20DCF%20&amp;%20Fundermental/V0%20Data%20DCF%20/Car/Mercedes-Benz%20Group%20AG%20(MBGYY_US).xlsx" TargetMode="External"/><Relationship Id="rId1" Type="http://schemas.openxmlformats.org/officeDocument/2006/relationships/externalLinkPath" Target="Dez%2024%20DCF%20&amp;%20Fundermental/V0%20Data%20DCF%20/Car/Mercedes-Benz%20Group%20AG%20(MBGYY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2619.9459999999999</v>
          </cell>
          <cell r="C14">
            <v>-19.608000000000001</v>
          </cell>
          <cell r="D14">
            <v>636.08600000000001</v>
          </cell>
          <cell r="E14">
            <v>-8198.0319999999992</v>
          </cell>
          <cell r="F14">
            <v>-3778.82</v>
          </cell>
          <cell r="G14">
            <v>-2205.2190000000001</v>
          </cell>
          <cell r="H14">
            <v>-3573.3159999999998</v>
          </cell>
          <cell r="I14">
            <v>228.53</v>
          </cell>
          <cell r="J14">
            <v>5287.8379999999997</v>
          </cell>
          <cell r="K14">
            <v>-8817.7839999999997</v>
          </cell>
          <cell r="L14">
            <v>9005.2909999999993</v>
          </cell>
          <cell r="M14">
            <v>14723.683999999999</v>
          </cell>
          <cell r="N14">
            <v>16339.895</v>
          </cell>
          <cell r="O14">
            <v>15750.684999999999</v>
          </cell>
          <cell r="P14">
            <v>14956.843000000001</v>
          </cell>
          <cell r="Q14">
            <v>-1348.5840000000001</v>
          </cell>
          <cell r="R14">
            <v>8785.8649999999998</v>
          </cell>
          <cell r="S14">
            <v>15908.876</v>
          </cell>
          <cell r="T14">
            <v>16419.794999999998</v>
          </cell>
          <cell r="U14">
            <v>17798.888999999999</v>
          </cell>
          <cell r="V14">
            <v>12236.01</v>
          </cell>
          <cell r="W14">
            <v>18024.859</v>
          </cell>
          <cell r="X14">
            <v>19288.135999999999</v>
          </cell>
          <cell r="Y14">
            <v>28008.723999999998</v>
          </cell>
          <cell r="Z14">
            <v>24332.760999999999</v>
          </cell>
        </row>
      </sheetData>
      <sheetData sheetId="2" refreshError="1"/>
      <sheetData sheetId="3">
        <row r="7">
          <cell r="B7">
            <v>5014.3760000000002</v>
          </cell>
          <cell r="C7">
            <v>6026.7380000000003</v>
          </cell>
          <cell r="D7">
            <v>6442.4059999999999</v>
          </cell>
          <cell r="E7">
            <v>8420.6640000000007</v>
          </cell>
          <cell r="F7">
            <v>9949.0619999999999</v>
          </cell>
          <cell r="G7">
            <v>8552.7880000000005</v>
          </cell>
          <cell r="H7">
            <v>9956.4069999999992</v>
          </cell>
          <cell r="I7">
            <v>10502.183000000001</v>
          </cell>
          <cell r="J7">
            <v>11359.459000000001</v>
          </cell>
          <cell r="K7">
            <v>12916.91</v>
          </cell>
          <cell r="L7">
            <v>13345.237999999999</v>
          </cell>
          <cell r="M7">
            <v>13596.053</v>
          </cell>
          <cell r="N7">
            <v>17209.973999999998</v>
          </cell>
          <cell r="O7">
            <v>20068.492999999999</v>
          </cell>
          <cell r="P7">
            <v>20704.069</v>
          </cell>
          <cell r="Q7">
            <v>21411.764999999999</v>
          </cell>
          <cell r="R7">
            <v>21933.544000000002</v>
          </cell>
          <cell r="S7">
            <v>26071.006000000001</v>
          </cell>
          <cell r="T7">
            <v>25473.264999999999</v>
          </cell>
          <cell r="U7">
            <v>26821.111000000001</v>
          </cell>
          <cell r="V7">
            <v>32379.562000000002</v>
          </cell>
          <cell r="W7">
            <v>30888.135999999999</v>
          </cell>
          <cell r="X7">
            <v>30174.788</v>
          </cell>
          <cell r="Y7">
            <v>30061.069</v>
          </cell>
          <cell r="Z7">
            <v>31917.052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3505</v>
          </cell>
          <cell r="C14">
            <v>3353</v>
          </cell>
          <cell r="D14">
            <v>3774</v>
          </cell>
          <cell r="E14">
            <v>3793</v>
          </cell>
          <cell r="F14">
            <v>4050</v>
          </cell>
          <cell r="G14">
            <v>4212</v>
          </cell>
          <cell r="H14">
            <v>921</v>
          </cell>
          <cell r="I14">
            <v>289</v>
          </cell>
          <cell r="J14">
            <v>5111</v>
          </cell>
          <cell r="K14">
            <v>8045</v>
          </cell>
          <cell r="L14">
            <v>8291</v>
          </cell>
          <cell r="M14">
            <v>7954</v>
          </cell>
          <cell r="N14">
            <v>9121</v>
          </cell>
          <cell r="O14">
            <v>9457</v>
          </cell>
          <cell r="P14">
            <v>9304</v>
          </cell>
          <cell r="Q14">
            <v>9804</v>
          </cell>
          <cell r="R14">
            <v>8820</v>
          </cell>
          <cell r="S14">
            <v>7588</v>
          </cell>
          <cell r="T14">
            <v>4760</v>
          </cell>
          <cell r="U14">
            <v>13454</v>
          </cell>
          <cell r="V14">
            <v>14209</v>
          </cell>
          <cell r="W14">
            <v>18476</v>
          </cell>
          <cell r="X14">
            <v>14033</v>
          </cell>
        </row>
      </sheetData>
      <sheetData sheetId="2" refreshError="1"/>
      <sheetData sheetId="3">
        <row r="7">
          <cell r="B7">
            <v>4316</v>
          </cell>
          <cell r="C7">
            <v>4901</v>
          </cell>
          <cell r="D7">
            <v>5544</v>
          </cell>
          <cell r="E7">
            <v>6466</v>
          </cell>
          <cell r="F7">
            <v>7148</v>
          </cell>
          <cell r="G7">
            <v>8387</v>
          </cell>
          <cell r="H7">
            <v>10439</v>
          </cell>
          <cell r="I7">
            <v>9079</v>
          </cell>
          <cell r="J7">
            <v>3861</v>
          </cell>
          <cell r="K7">
            <v>3654</v>
          </cell>
          <cell r="L7">
            <v>3541</v>
          </cell>
          <cell r="M7">
            <v>3741</v>
          </cell>
          <cell r="N7">
            <v>4170</v>
          </cell>
          <cell r="O7">
            <v>4659</v>
          </cell>
          <cell r="P7">
            <v>4806</v>
          </cell>
          <cell r="Q7">
            <v>4822</v>
          </cell>
          <cell r="R7">
            <v>5113</v>
          </cell>
          <cell r="S7">
            <v>6017</v>
          </cell>
          <cell r="T7">
            <v>6139</v>
          </cell>
          <cell r="U7">
            <v>6495</v>
          </cell>
          <cell r="V7">
            <v>8566</v>
          </cell>
          <cell r="W7">
            <v>8974</v>
          </cell>
          <cell r="X7">
            <v>8736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91.025000000000006</v>
          </cell>
          <cell r="C14">
            <v>105.26600000000001</v>
          </cell>
          <cell r="D14">
            <v>120.837</v>
          </cell>
          <cell r="E14">
            <v>70.159000000000006</v>
          </cell>
          <cell r="F14">
            <v>166.28399999999999</v>
          </cell>
          <cell r="G14">
            <v>267.47800000000001</v>
          </cell>
          <cell r="H14">
            <v>688.22500000000002</v>
          </cell>
          <cell r="I14">
            <v>471.084</v>
          </cell>
          <cell r="J14">
            <v>180.66200000000001</v>
          </cell>
          <cell r="K14">
            <v>143.547</v>
          </cell>
          <cell r="L14">
            <v>261.38900000000001</v>
          </cell>
          <cell r="M14">
            <v>231.96299999999999</v>
          </cell>
          <cell r="N14">
            <v>611.71799999999996</v>
          </cell>
          <cell r="O14">
            <v>1231.019</v>
          </cell>
          <cell r="P14">
            <v>1265.9870000000001</v>
          </cell>
          <cell r="Q14">
            <v>1166.951</v>
          </cell>
          <cell r="R14">
            <v>978.23599999999999</v>
          </cell>
          <cell r="S14">
            <v>1994.886</v>
          </cell>
          <cell r="T14">
            <v>1192.7809999999999</v>
          </cell>
          <cell r="U14">
            <v>3295.6790000000001</v>
          </cell>
          <cell r="V14">
            <v>5379.7910000000002</v>
          </cell>
          <cell r="W14">
            <v>6469.0039999999999</v>
          </cell>
        </row>
      </sheetData>
      <sheetData sheetId="2" refreshError="1"/>
      <sheetData sheetId="3">
        <row r="7">
          <cell r="B7">
            <v>7.2480000000000002</v>
          </cell>
          <cell r="C7">
            <v>6.5049999999999999</v>
          </cell>
          <cell r="E7">
            <v>43.545000000000002</v>
          </cell>
          <cell r="F7">
            <v>63.886000000000003</v>
          </cell>
          <cell r="G7">
            <v>198.48699999999999</v>
          </cell>
          <cell r="H7">
            <v>258.15899999999999</v>
          </cell>
          <cell r="I7">
            <v>338.25700000000001</v>
          </cell>
          <cell r="J7">
            <v>434.971</v>
          </cell>
          <cell r="K7">
            <v>538.976</v>
          </cell>
          <cell r="L7">
            <v>597.16</v>
          </cell>
          <cell r="M7">
            <v>697.22500000000002</v>
          </cell>
          <cell r="N7">
            <v>839.90300000000002</v>
          </cell>
          <cell r="O7">
            <v>1015.574</v>
          </cell>
          <cell r="P7">
            <v>1074.4459999999999</v>
          </cell>
          <cell r="Q7">
            <v>1365.625</v>
          </cell>
          <cell r="R7">
            <v>1396.9259999999999</v>
          </cell>
          <cell r="S7">
            <v>1909.662</v>
          </cell>
          <cell r="T7">
            <v>2210.777</v>
          </cell>
          <cell r="U7">
            <v>2910.1109999999999</v>
          </cell>
          <cell r="V7">
            <v>6061.8149999999996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-79.933000000000007</v>
          </cell>
          <cell r="C14">
            <v>-78.504000000000005</v>
          </cell>
          <cell r="D14">
            <v>-51.896999999999998</v>
          </cell>
          <cell r="E14">
            <v>-146.83799999999999</v>
          </cell>
          <cell r="F14">
            <v>-251.488</v>
          </cell>
          <cell r="G14">
            <v>-394.28300000000002</v>
          </cell>
          <cell r="H14">
            <v>-61.283000000000001</v>
          </cell>
          <cell r="I14">
            <v>-186.68899999999999</v>
          </cell>
          <cell r="J14">
            <v>-716.62900000000002</v>
          </cell>
          <cell r="K14">
            <v>-667.34</v>
          </cell>
          <cell r="L14">
            <v>-1632</v>
          </cell>
          <cell r="M14">
            <v>-253</v>
          </cell>
          <cell r="N14">
            <v>80</v>
          </cell>
          <cell r="O14">
            <v>1994</v>
          </cell>
          <cell r="P14">
            <v>6496</v>
          </cell>
          <cell r="Q14">
            <v>13832</v>
          </cell>
          <cell r="R14">
            <v>8891</v>
          </cell>
          <cell r="S14">
            <v>8234</v>
          </cell>
        </row>
      </sheetData>
      <sheetData sheetId="2" refreshError="1"/>
      <sheetData sheetId="3">
        <row r="7">
          <cell r="B7">
            <v>2.895</v>
          </cell>
          <cell r="C7">
            <v>4.157</v>
          </cell>
          <cell r="D7">
            <v>6.94</v>
          </cell>
          <cell r="E7">
            <v>10.622999999999999</v>
          </cell>
          <cell r="F7">
            <v>16.919</v>
          </cell>
          <cell r="G7">
            <v>28.824999999999999</v>
          </cell>
          <cell r="H7">
            <v>106.083</v>
          </cell>
          <cell r="I7">
            <v>231.93100000000001</v>
          </cell>
          <cell r="J7">
            <v>422.59</v>
          </cell>
          <cell r="K7">
            <v>947.09900000000005</v>
          </cell>
          <cell r="L7">
            <v>1636</v>
          </cell>
          <cell r="M7">
            <v>1901</v>
          </cell>
          <cell r="N7">
            <v>2154</v>
          </cell>
          <cell r="O7">
            <v>2322</v>
          </cell>
          <cell r="P7">
            <v>2911</v>
          </cell>
          <cell r="Q7">
            <v>3747</v>
          </cell>
          <cell r="R7">
            <v>4667</v>
          </cell>
          <cell r="S7">
            <v>5104</v>
          </cell>
        </row>
      </sheetData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3029.6779999999999</v>
          </cell>
          <cell r="C14">
            <v>192.327</v>
          </cell>
          <cell r="D14">
            <v>3839.08</v>
          </cell>
          <cell r="E14">
            <v>3890.0630000000001</v>
          </cell>
          <cell r="F14">
            <v>5173.6490000000003</v>
          </cell>
          <cell r="G14">
            <v>2775.306</v>
          </cell>
          <cell r="H14">
            <v>5810.2910000000002</v>
          </cell>
          <cell r="I14">
            <v>11456.125</v>
          </cell>
          <cell r="J14">
            <v>6700</v>
          </cell>
          <cell r="K14">
            <v>-250.72900000000001</v>
          </cell>
          <cell r="L14">
            <v>9620.3700000000008</v>
          </cell>
          <cell r="M14">
            <v>11140.789000000001</v>
          </cell>
          <cell r="N14">
            <v>10421.26</v>
          </cell>
          <cell r="O14">
            <v>10664.384</v>
          </cell>
          <cell r="P14">
            <v>11688.039000000001</v>
          </cell>
          <cell r="Q14">
            <v>13790.85</v>
          </cell>
          <cell r="R14">
            <v>13158.227999999999</v>
          </cell>
          <cell r="S14">
            <v>14946.745999999999</v>
          </cell>
          <cell r="T14">
            <v>11193.402</v>
          </cell>
          <cell r="U14">
            <v>4475.5559999999996</v>
          </cell>
          <cell r="V14">
            <v>6923.3580000000002</v>
          </cell>
          <cell r="W14">
            <v>16922.034</v>
          </cell>
          <cell r="X14">
            <v>18944.915000000001</v>
          </cell>
          <cell r="Y14">
            <v>19107.960999999999</v>
          </cell>
          <cell r="Z14">
            <v>14226.181</v>
          </cell>
        </row>
      </sheetData>
      <sheetData sheetId="2" refreshError="1"/>
      <sheetData sheetId="3">
        <row r="7">
          <cell r="B7">
            <v>12230.638999999999</v>
          </cell>
          <cell r="C7">
            <v>12745.66</v>
          </cell>
          <cell r="D7">
            <v>13899.179</v>
          </cell>
          <cell r="E7">
            <v>14018.097</v>
          </cell>
          <cell r="F7">
            <v>15085.852999999999</v>
          </cell>
          <cell r="G7">
            <v>14229.076999999999</v>
          </cell>
          <cell r="H7">
            <v>17098.571</v>
          </cell>
          <cell r="I7">
            <v>11677.76</v>
          </cell>
          <cell r="J7">
            <v>4085.1350000000002</v>
          </cell>
          <cell r="K7">
            <v>4758.0169999999998</v>
          </cell>
          <cell r="L7">
            <v>4449.7349999999997</v>
          </cell>
          <cell r="M7">
            <v>4703.9470000000001</v>
          </cell>
          <cell r="N7">
            <v>5337.27</v>
          </cell>
          <cell r="O7">
            <v>5983.5619999999999</v>
          </cell>
          <cell r="P7">
            <v>6163.9949999999999</v>
          </cell>
          <cell r="Q7">
            <v>5864.924</v>
          </cell>
          <cell r="R7">
            <v>5778.4809999999998</v>
          </cell>
          <cell r="S7">
            <v>6717.16</v>
          </cell>
          <cell r="T7">
            <v>7172.924</v>
          </cell>
          <cell r="U7">
            <v>8612.2219999999998</v>
          </cell>
          <cell r="V7">
            <v>10896.593999999999</v>
          </cell>
          <cell r="W7">
            <v>7887.0060000000003</v>
          </cell>
          <cell r="X7">
            <v>6907.8389999999999</v>
          </cell>
          <cell r="Y7">
            <v>7266.085</v>
          </cell>
          <cell r="Z7">
            <v>7291.7510000000002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aniesmarketcap.com/toyota/shares-outstanding/" TargetMode="External"/><Relationship Id="rId2" Type="http://schemas.openxmlformats.org/officeDocument/2006/relationships/hyperlink" Target="https://companiesmarketcap.com/toyota/shares-outstanding/" TargetMode="External"/><Relationship Id="rId1" Type="http://schemas.openxmlformats.org/officeDocument/2006/relationships/hyperlink" Target="https://www.marketscreener.com/quote/stock/VOLKSWAGEN-AG-436737/finances/" TargetMode="External"/><Relationship Id="rId4" Type="http://schemas.openxmlformats.org/officeDocument/2006/relationships/hyperlink" Target="https://www.marketscreener.com/quote/stock/VOLKSWAGEN-AG-436737/finan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EBC54-B4BB-B244-BEAF-F832E7881CEE}">
  <dimension ref="B2:U68"/>
  <sheetViews>
    <sheetView showGridLines="0" tabSelected="1" workbookViewId="0">
      <selection activeCell="S20" sqref="S20"/>
    </sheetView>
  </sheetViews>
  <sheetFormatPr baseColWidth="10" defaultRowHeight="16" x14ac:dyDescent="0.2"/>
  <cols>
    <col min="2" max="2" width="17.33203125" bestFit="1" customWidth="1"/>
  </cols>
  <sheetData>
    <row r="2" spans="2:10" ht="22" x14ac:dyDescent="0.3">
      <c r="B2" s="21" t="s">
        <v>117</v>
      </c>
    </row>
    <row r="4" spans="2:10" x14ac:dyDescent="0.2">
      <c r="B4" s="19" t="s">
        <v>0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</row>
    <row r="5" spans="2:10" x14ac:dyDescent="0.2">
      <c r="B5" s="19" t="s">
        <v>4</v>
      </c>
      <c r="C5" s="22">
        <v>103.47</v>
      </c>
      <c r="D5" s="22">
        <v>84.41</v>
      </c>
      <c r="E5" s="22">
        <v>60.09</v>
      </c>
      <c r="F5" s="22">
        <v>406.58</v>
      </c>
      <c r="G5" s="22">
        <v>37.83</v>
      </c>
      <c r="I5" s="1" t="s">
        <v>12</v>
      </c>
      <c r="J5" s="1"/>
    </row>
    <row r="6" spans="2:10" x14ac:dyDescent="0.2">
      <c r="B6" s="19" t="s">
        <v>1</v>
      </c>
      <c r="C6" s="22">
        <v>501.29500000000002</v>
      </c>
      <c r="D6" s="22">
        <v>607.81200000000001</v>
      </c>
      <c r="E6" s="22">
        <v>1013.6</v>
      </c>
      <c r="F6" s="22">
        <v>3198</v>
      </c>
      <c r="G6" s="22">
        <v>2910.0592360000001</v>
      </c>
      <c r="I6" s="1" t="s">
        <v>13</v>
      </c>
    </row>
    <row r="7" spans="2:10" x14ac:dyDescent="0.2">
      <c r="B7" s="19" t="s">
        <v>11</v>
      </c>
      <c r="C7" s="22">
        <f>C6*C5</f>
        <v>51868.993650000004</v>
      </c>
      <c r="D7" s="22">
        <f t="shared" ref="D7:G7" si="0">D6*D5</f>
        <v>51305.410920000002</v>
      </c>
      <c r="E7" s="22">
        <f t="shared" si="0"/>
        <v>60907.224000000002</v>
      </c>
      <c r="F7" s="22">
        <f t="shared" si="0"/>
        <v>1300242.8399999999</v>
      </c>
      <c r="G7" s="22">
        <f t="shared" si="0"/>
        <v>110087.54089788</v>
      </c>
      <c r="I7" s="1" t="s">
        <v>13</v>
      </c>
    </row>
    <row r="8" spans="2:10" x14ac:dyDescent="0.2">
      <c r="B8" s="19" t="s">
        <v>114</v>
      </c>
      <c r="C8" s="22">
        <f>'VW IS, CFS &amp; BS'!Y65+'VW IS, CFS &amp; BS'!Y71</f>
        <v>204448.201</v>
      </c>
      <c r="D8" s="22">
        <f>'BMW IS, CFS &amp; BS'!W72+'BMW IS, CFS &amp; BS'!W66</f>
        <v>69009</v>
      </c>
      <c r="E8" s="22">
        <f>'Mercedes IS, CFS &amp; BS'!Y65+'Mercedes IS, CFS &amp; BS'!Y71</f>
        <v>92741.54800000001</v>
      </c>
      <c r="F8" s="22">
        <f>'Tesla IS, CFS &amp; BS'!R65+'Tesla IS, CFS &amp; BS'!R71</f>
        <v>4657</v>
      </c>
      <c r="G8" s="22">
        <f>'BYD IS, CFS &amp; BS '!V65+'BYD IS, CFS &amp; BS '!V71</f>
        <v>4243.348</v>
      </c>
      <c r="H8">
        <v>23</v>
      </c>
      <c r="I8" t="s">
        <v>116</v>
      </c>
    </row>
    <row r="9" spans="2:10" x14ac:dyDescent="0.2">
      <c r="B9" s="19" t="s">
        <v>5</v>
      </c>
      <c r="C9" s="22">
        <f>'VW IS, CFS &amp; BS'!Y44</f>
        <v>47381.678999999996</v>
      </c>
      <c r="D9" s="22">
        <f>'BMW IS, CFS &amp; BS'!W45</f>
        <v>17327</v>
      </c>
      <c r="E9" s="22">
        <f>'Mercedes IS, CFS &amp; BS'!Y44</f>
        <v>17406.760999999999</v>
      </c>
      <c r="F9" s="22">
        <f>'Tesla IS, CFS &amp; BS'!R44</f>
        <v>16398</v>
      </c>
      <c r="G9" s="22">
        <f>'BYD IS, CFS &amp; BS '!V44</f>
        <v>15278.901</v>
      </c>
      <c r="H9">
        <v>23</v>
      </c>
      <c r="I9" t="s">
        <v>116</v>
      </c>
    </row>
    <row r="10" spans="2:10" x14ac:dyDescent="0.2">
      <c r="B10" s="19" t="s">
        <v>2</v>
      </c>
      <c r="C10" s="22">
        <f>C7+C8-C9</f>
        <v>208935.51565000002</v>
      </c>
      <c r="D10" s="22">
        <f t="shared" ref="D10:G10" si="1">D7+D8-D9</f>
        <v>102987.41091999999</v>
      </c>
      <c r="E10" s="22">
        <f>E7-E9+E8</f>
        <v>136242.011</v>
      </c>
      <c r="F10" s="22">
        <f t="shared" si="1"/>
        <v>1288501.8399999999</v>
      </c>
      <c r="G10" s="22">
        <f t="shared" si="1"/>
        <v>99051.987897879997</v>
      </c>
      <c r="H10" s="16" t="s">
        <v>115</v>
      </c>
    </row>
    <row r="12" spans="2:10" x14ac:dyDescent="0.2">
      <c r="B12" s="19" t="s">
        <v>173</v>
      </c>
      <c r="C12" s="17"/>
    </row>
    <row r="13" spans="2:10" x14ac:dyDescent="0.2">
      <c r="B13" s="19" t="s">
        <v>174</v>
      </c>
      <c r="C13" s="17"/>
    </row>
    <row r="14" spans="2:10" x14ac:dyDescent="0.2">
      <c r="B14" t="s">
        <v>119</v>
      </c>
      <c r="C14" s="31">
        <f>C10/Q27</f>
        <v>0.61993720872132163</v>
      </c>
    </row>
    <row r="15" spans="2:10" x14ac:dyDescent="0.2">
      <c r="B15" t="s">
        <v>7</v>
      </c>
      <c r="C15" s="31">
        <f>D10/Q28</f>
        <v>0.66089379755567745</v>
      </c>
    </row>
    <row r="16" spans="2:10" x14ac:dyDescent="0.2">
      <c r="B16" t="s">
        <v>8</v>
      </c>
      <c r="C16" s="31">
        <f>E10/Q29</f>
        <v>0.89095544471092936</v>
      </c>
    </row>
    <row r="17" spans="2:21" x14ac:dyDescent="0.2">
      <c r="B17" t="s">
        <v>9</v>
      </c>
      <c r="C17" s="31">
        <f>F10/Q30</f>
        <v>12.945213643442004</v>
      </c>
    </row>
    <row r="18" spans="2:21" x14ac:dyDescent="0.2">
      <c r="B18" t="s">
        <v>120</v>
      </c>
      <c r="C18" s="31">
        <f>G10/Q31</f>
        <v>0.92597844086757697</v>
      </c>
    </row>
    <row r="19" spans="2:21" x14ac:dyDescent="0.2">
      <c r="B19" s="19" t="s">
        <v>175</v>
      </c>
      <c r="C19" s="32"/>
    </row>
    <row r="20" spans="2:21" x14ac:dyDescent="0.2">
      <c r="B20" t="s">
        <v>119</v>
      </c>
      <c r="C20" s="31">
        <f>C10/Q45</f>
        <v>5.9615976206169448</v>
      </c>
    </row>
    <row r="21" spans="2:21" x14ac:dyDescent="0.2">
      <c r="B21" t="s">
        <v>7</v>
      </c>
      <c r="C21" s="31">
        <f>D10/Q46</f>
        <v>4.5472066988983819</v>
      </c>
    </row>
    <row r="22" spans="2:21" x14ac:dyDescent="0.2">
      <c r="B22" t="s">
        <v>8</v>
      </c>
      <c r="C22" s="31">
        <f>E10/Q47</f>
        <v>6.6110101487989086</v>
      </c>
    </row>
    <row r="23" spans="2:21" x14ac:dyDescent="0.2">
      <c r="B23" t="s">
        <v>9</v>
      </c>
      <c r="C23" s="31">
        <f>F10/Q48</f>
        <v>79.897181124821714</v>
      </c>
    </row>
    <row r="24" spans="2:21" x14ac:dyDescent="0.2">
      <c r="B24" t="s">
        <v>120</v>
      </c>
      <c r="C24" s="31">
        <f>G10/Q49</f>
        <v>7.1924508663356477</v>
      </c>
      <c r="O24" s="33"/>
      <c r="P24" s="34"/>
      <c r="Q24" s="29" t="s">
        <v>118</v>
      </c>
      <c r="R24" s="23"/>
    </row>
    <row r="26" spans="2:21" x14ac:dyDescent="0.2">
      <c r="B26" s="19" t="s">
        <v>3</v>
      </c>
      <c r="C26" s="19">
        <v>2010</v>
      </c>
      <c r="D26" s="19">
        <v>2011</v>
      </c>
      <c r="E26" s="19">
        <v>2012</v>
      </c>
      <c r="F26" s="19">
        <v>2013</v>
      </c>
      <c r="G26" s="19">
        <v>2014</v>
      </c>
      <c r="H26" s="19">
        <v>2015</v>
      </c>
      <c r="I26" s="19">
        <v>2016</v>
      </c>
      <c r="J26" s="19">
        <v>2017</v>
      </c>
      <c r="K26" s="19">
        <v>2018</v>
      </c>
      <c r="L26" s="19">
        <v>2019</v>
      </c>
      <c r="M26" s="19">
        <v>2020</v>
      </c>
      <c r="N26" s="19">
        <v>2021</v>
      </c>
      <c r="O26" s="19">
        <v>2022</v>
      </c>
      <c r="P26" s="19">
        <v>2023</v>
      </c>
      <c r="Q26" s="24">
        <v>2024</v>
      </c>
      <c r="R26" s="24">
        <v>2025</v>
      </c>
    </row>
    <row r="27" spans="2:21" x14ac:dyDescent="0.2">
      <c r="B27" t="s">
        <v>119</v>
      </c>
      <c r="C27" s="15">
        <f>'VW IS, CFS &amp; BS'!L5</f>
        <v>167824.07399999999</v>
      </c>
      <c r="D27" s="15">
        <f>'VW IS, CFS &amp; BS'!M5</f>
        <v>209652.63200000001</v>
      </c>
      <c r="E27" s="15">
        <f>'VW IS, CFS &amp; BS'!N5</f>
        <v>252855.64300000001</v>
      </c>
      <c r="F27" s="15">
        <f>'VW IS, CFS &amp; BS'!O5</f>
        <v>269872.603</v>
      </c>
      <c r="G27" s="15">
        <f>'VW IS, CFS &amp; BS'!P5</f>
        <v>249639.951</v>
      </c>
      <c r="H27" s="15">
        <f>'VW IS, CFS &amp; BS'!Q5</f>
        <v>232344.22700000001</v>
      </c>
      <c r="I27" s="15">
        <f>'VW IS, CFS &amp; BS'!R5</f>
        <v>229185.65400000001</v>
      </c>
      <c r="J27" s="15">
        <f>'VW IS, CFS &amp; BS'!S5</f>
        <v>271656.80499999999</v>
      </c>
      <c r="K27" s="15">
        <f>'VW IS, CFS &amp; BS'!T5</f>
        <v>268315.13099999999</v>
      </c>
      <c r="L27" s="15">
        <f>'VW IS, CFS &amp; BS'!U5</f>
        <v>280703.33299999998</v>
      </c>
      <c r="M27" s="15">
        <f>'VW IS, CFS &amp; BS'!V5</f>
        <v>271149.63500000001</v>
      </c>
      <c r="N27" s="15">
        <f>'VW IS, CFS &amp; BS'!W5</f>
        <v>282710.734</v>
      </c>
      <c r="O27" s="15">
        <f>'VW IS, CFS &amp; BS'!X5</f>
        <v>295603.81400000001</v>
      </c>
      <c r="P27" s="15">
        <f>'VW IS, CFS &amp; BS'!Y5</f>
        <v>351454.74400000001</v>
      </c>
      <c r="Q27" s="30">
        <f>320978*1.05</f>
        <v>337026.9</v>
      </c>
      <c r="R27" s="30">
        <f>333309*1.05</f>
        <v>349974.45</v>
      </c>
      <c r="S27" t="s">
        <v>176</v>
      </c>
      <c r="U27" s="1" t="s">
        <v>177</v>
      </c>
    </row>
    <row r="28" spans="2:21" x14ac:dyDescent="0.2">
      <c r="B28" t="s">
        <v>7</v>
      </c>
      <c r="C28" s="15">
        <f>'BMW IS, CFS &amp; BS'!J5</f>
        <v>60477</v>
      </c>
      <c r="D28" s="15">
        <f>'BMW IS, CFS &amp; BS'!K5</f>
        <v>68821</v>
      </c>
      <c r="E28" s="15">
        <f>'BMW IS, CFS &amp; BS'!L5</f>
        <v>76848</v>
      </c>
      <c r="F28" s="15">
        <f>'BMW IS, CFS &amp; BS'!M5</f>
        <v>76059</v>
      </c>
      <c r="G28" s="15">
        <f>'BMW IS, CFS &amp; BS'!N5</f>
        <v>80401</v>
      </c>
      <c r="H28" s="15">
        <f>'BMW IS, CFS &amp; BS'!O5</f>
        <v>92175</v>
      </c>
      <c r="I28" s="15">
        <f>'BMW IS, CFS &amp; BS'!P5</f>
        <v>94163</v>
      </c>
      <c r="J28" s="15">
        <f>'BMW IS, CFS &amp; BS'!Q5</f>
        <v>98282</v>
      </c>
      <c r="K28" s="15">
        <f>'BMW IS, CFS &amp; BS'!R5</f>
        <v>96855</v>
      </c>
      <c r="L28" s="15">
        <f>'BMW IS, CFS &amp; BS'!S5</f>
        <v>104210</v>
      </c>
      <c r="M28" s="15">
        <f>'BMW IS, CFS &amp; BS'!T5</f>
        <v>98990</v>
      </c>
      <c r="N28" s="15">
        <f>'BMW IS, CFS &amp; BS'!U5</f>
        <v>111239</v>
      </c>
      <c r="O28" s="15">
        <f>'BMW IS, CFS &amp; BS'!V5</f>
        <v>142610</v>
      </c>
      <c r="P28" s="15">
        <f>'BMW IS, CFS &amp; BS'!W5</f>
        <v>155498</v>
      </c>
      <c r="Q28" s="30">
        <f>148410*1.05</f>
        <v>155830.5</v>
      </c>
      <c r="R28" s="30">
        <f>149777*1.05</f>
        <v>157265.85</v>
      </c>
      <c r="S28" t="s">
        <v>176</v>
      </c>
    </row>
    <row r="29" spans="2:21" x14ac:dyDescent="0.2">
      <c r="B29" t="s">
        <v>8</v>
      </c>
      <c r="C29" s="25">
        <f>'Mercedes IS, CFS &amp; BS'!L5</f>
        <v>129313.492</v>
      </c>
      <c r="D29" s="25">
        <f>'Mercedes IS, CFS &amp; BS'!M5</f>
        <v>140184.21100000001</v>
      </c>
      <c r="E29" s="25">
        <f>'Mercedes IS, CFS &amp; BS'!N5</f>
        <v>149996.06299999999</v>
      </c>
      <c r="F29" s="25">
        <f>'Mercedes IS, CFS &amp; BS'!O5</f>
        <v>161619.17800000001</v>
      </c>
      <c r="G29" s="25">
        <f>'Mercedes IS, CFS &amp; BS'!P5</f>
        <v>160138.101</v>
      </c>
      <c r="H29" s="25">
        <f>'Mercedes IS, CFS &amp; BS'!Q5</f>
        <v>162818.08300000001</v>
      </c>
      <c r="I29" s="25">
        <f>'Mercedes IS, CFS &amp; BS'!R5</f>
        <v>161667.72200000001</v>
      </c>
      <c r="J29" s="25">
        <f>'Mercedes IS, CFS &amp; BS'!S5</f>
        <v>194265.08900000001</v>
      </c>
      <c r="K29" s="25">
        <f>'Mercedes IS, CFS &amp; BS'!T5</f>
        <v>190400.45499999999</v>
      </c>
      <c r="L29" s="25">
        <f>'Mercedes IS, CFS &amp; BS'!U5</f>
        <v>191938.889</v>
      </c>
      <c r="M29" s="25">
        <f>'Mercedes IS, CFS &amp; BS'!V5</f>
        <v>148148.41800000001</v>
      </c>
      <c r="N29" s="25">
        <f>'Mercedes IS, CFS &amp; BS'!W5</f>
        <v>151291.52499999999</v>
      </c>
      <c r="O29" s="25">
        <f>'Mercedes IS, CFS &amp; BS'!X5</f>
        <v>158916.31400000001</v>
      </c>
      <c r="P29" s="25">
        <f>'Mercedes IS, CFS &amp; BS'!Y5</f>
        <v>167086.15</v>
      </c>
      <c r="Q29" s="30">
        <f>145635*1.05</f>
        <v>152916.75</v>
      </c>
      <c r="R29" s="30">
        <f>144842*1.05</f>
        <v>152084.1</v>
      </c>
      <c r="S29" t="s">
        <v>176</v>
      </c>
    </row>
    <row r="30" spans="2:21" x14ac:dyDescent="0.2">
      <c r="B30" t="s">
        <v>9</v>
      </c>
      <c r="C30" s="15">
        <f>'Tesla IS, CFS &amp; BS'!E5</f>
        <v>116.744</v>
      </c>
      <c r="D30" s="15">
        <f>'Tesla IS, CFS &amp; BS'!F5</f>
        <v>204.24199999999999</v>
      </c>
      <c r="E30" s="15">
        <f>'Tesla IS, CFS &amp; BS'!G5</f>
        <v>413.25599999999997</v>
      </c>
      <c r="F30" s="15">
        <f>'Tesla IS, CFS &amp; BS'!H5</f>
        <v>2013.4960000000001</v>
      </c>
      <c r="G30" s="15">
        <f>'Tesla IS, CFS &amp; BS'!I5</f>
        <v>3198.3560000000002</v>
      </c>
      <c r="H30" s="15">
        <f>'Tesla IS, CFS &amp; BS'!J5</f>
        <v>4046.0250000000001</v>
      </c>
      <c r="I30" s="15">
        <f>'Tesla IS, CFS &amp; BS'!K5</f>
        <v>7000.1319999999996</v>
      </c>
      <c r="J30" s="15">
        <f>'Tesla IS, CFS &amp; BS'!L5</f>
        <v>11759</v>
      </c>
      <c r="K30" s="15">
        <f>'Tesla IS, CFS &amp; BS'!M5</f>
        <v>21461</v>
      </c>
      <c r="L30" s="15">
        <f>'Tesla IS, CFS &amp; BS'!N5</f>
        <v>24578</v>
      </c>
      <c r="M30" s="15">
        <f>'Tesla IS, CFS &amp; BS'!O5</f>
        <v>31536</v>
      </c>
      <c r="N30" s="15">
        <f>'Tesla IS, CFS &amp; BS'!P5</f>
        <v>53823</v>
      </c>
      <c r="O30" s="15">
        <f>'Tesla IS, CFS &amp; BS'!Q5</f>
        <v>81462</v>
      </c>
      <c r="P30" s="15">
        <f>'Tesla IS, CFS &amp; BS'!R5</f>
        <v>96773</v>
      </c>
      <c r="Q30" s="30">
        <v>99535</v>
      </c>
      <c r="R30" s="30">
        <v>115805</v>
      </c>
    </row>
    <row r="31" spans="2:21" x14ac:dyDescent="0.2">
      <c r="B31" t="s">
        <v>120</v>
      </c>
      <c r="C31" s="15">
        <f>'BYD IS, CFS &amp; BS '!I5</f>
        <v>7285.8050000000003</v>
      </c>
      <c r="D31" s="15">
        <f>'BYD IS, CFS &amp; BS '!J5</f>
        <v>7700.0950000000003</v>
      </c>
      <c r="E31" s="15">
        <f>'BYD IS, CFS &amp; BS '!K5</f>
        <v>7517.2910000000002</v>
      </c>
      <c r="F31" s="15">
        <f>'BYD IS, CFS &amp; BS '!L5</f>
        <v>8703.4940000000006</v>
      </c>
      <c r="G31" s="15">
        <f>'BYD IS, CFS &amp; BS '!M5</f>
        <v>9403.723</v>
      </c>
      <c r="H31" s="15">
        <f>'BYD IS, CFS &amp; BS '!N5</f>
        <v>12406.222</v>
      </c>
      <c r="I31" s="15">
        <f>'BYD IS, CFS &amp; BS '!O5</f>
        <v>14952.744000000001</v>
      </c>
      <c r="J31" s="15">
        <f>'BYD IS, CFS &amp; BS '!P5</f>
        <v>16064.233</v>
      </c>
      <c r="K31" s="15">
        <f>'BYD IS, CFS &amp; BS '!Q5</f>
        <v>18893.14</v>
      </c>
      <c r="L31" s="15">
        <f>'BYD IS, CFS &amp; BS '!R5</f>
        <v>18212.716</v>
      </c>
      <c r="M31" s="15">
        <f>'BYD IS, CFS &amp; BS '!S5</f>
        <v>23947.164000000001</v>
      </c>
      <c r="N31" s="15">
        <f>'BYD IS, CFS &amp; BS '!T5</f>
        <v>33935.031000000003</v>
      </c>
      <c r="O31" s="15">
        <f>'BYD IS, CFS &amp; BS '!U5</f>
        <v>60826.002</v>
      </c>
      <c r="P31" s="15">
        <f>'BYD IS, CFS &amp; BS '!V5</f>
        <v>84355.53</v>
      </c>
      <c r="Q31" s="30">
        <f>764072*0.14</f>
        <v>106970.08000000002</v>
      </c>
      <c r="R31" s="30">
        <f>933436*0.14</f>
        <v>130681.04000000001</v>
      </c>
      <c r="S31" t="s">
        <v>178</v>
      </c>
    </row>
    <row r="32" spans="2:21" x14ac:dyDescent="0.2">
      <c r="B32" s="19" t="s">
        <v>121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2:21" x14ac:dyDescent="0.2">
      <c r="B33" t="s">
        <v>119</v>
      </c>
      <c r="C33" s="15">
        <f>C27-'VW IS, CFS &amp; BS'!L14</f>
        <v>158818.783</v>
      </c>
      <c r="D33" s="15">
        <f>D27-'VW IS, CFS &amp; BS'!M14</f>
        <v>194928.948</v>
      </c>
      <c r="E33" s="15">
        <f>E27-'VW IS, CFS &amp; BS'!N14</f>
        <v>236515.74800000002</v>
      </c>
      <c r="F33" s="15">
        <f>F27-'VW IS, CFS &amp; BS'!O14</f>
        <v>254121.91800000001</v>
      </c>
      <c r="G33" s="15">
        <f>G27-'VW IS, CFS &amp; BS'!P14</f>
        <v>234683.10800000001</v>
      </c>
      <c r="H33" s="15">
        <f>H27-'VW IS, CFS &amp; BS'!Q14</f>
        <v>233692.81100000002</v>
      </c>
      <c r="I33" s="15">
        <f>I27-'VW IS, CFS &amp; BS'!R14</f>
        <v>220399.78900000002</v>
      </c>
      <c r="J33" s="15">
        <f>J27-'VW IS, CFS &amp; BS'!S14</f>
        <v>255747.929</v>
      </c>
      <c r="K33" s="15">
        <f>K27-'VW IS, CFS &amp; BS'!T14</f>
        <v>251895.33600000001</v>
      </c>
      <c r="L33" s="15">
        <f>L27-'VW IS, CFS &amp; BS'!U14</f>
        <v>262904.44399999996</v>
      </c>
      <c r="M33" s="15">
        <f>M27-'VW IS, CFS &amp; BS'!V14</f>
        <v>258913.625</v>
      </c>
      <c r="N33" s="15">
        <f>N27-'VW IS, CFS &amp; BS'!W14</f>
        <v>264685.875</v>
      </c>
      <c r="O33" s="15">
        <f>O27-'VW IS, CFS &amp; BS'!X14</f>
        <v>276315.67800000001</v>
      </c>
      <c r="P33" s="15">
        <f>P27-'VW IS, CFS &amp; BS'!Y14</f>
        <v>323446.02</v>
      </c>
      <c r="Q33" s="15"/>
      <c r="S33" t="s">
        <v>122</v>
      </c>
    </row>
    <row r="34" spans="2:21" x14ac:dyDescent="0.2">
      <c r="B34" t="s">
        <v>7</v>
      </c>
      <c r="C34" s="15">
        <f>C28-'BMW IS, CFS &amp; BS'!J14</f>
        <v>55366</v>
      </c>
      <c r="D34" s="15">
        <f>D28-'BMW IS, CFS &amp; BS'!K14</f>
        <v>60776</v>
      </c>
      <c r="E34" s="15">
        <f>E28-'BMW IS, CFS &amp; BS'!L14</f>
        <v>68557</v>
      </c>
      <c r="F34" s="15">
        <f>F28-'BMW IS, CFS &amp; BS'!M14</f>
        <v>68105</v>
      </c>
      <c r="G34" s="15">
        <f>G28-'BMW IS, CFS &amp; BS'!N14</f>
        <v>71280</v>
      </c>
      <c r="H34" s="15">
        <f>H28-'BMW IS, CFS &amp; BS'!O14</f>
        <v>82718</v>
      </c>
      <c r="I34" s="15">
        <f>I28-'BMW IS, CFS &amp; BS'!P14</f>
        <v>84859</v>
      </c>
      <c r="J34" s="15">
        <f>J28-'BMW IS, CFS &amp; BS'!Q14</f>
        <v>88478</v>
      </c>
      <c r="K34" s="15">
        <f>K28-'BMW IS, CFS &amp; BS'!R14</f>
        <v>88035</v>
      </c>
      <c r="L34" s="15">
        <f>L28-'BMW IS, CFS &amp; BS'!S14</f>
        <v>96622</v>
      </c>
      <c r="M34" s="15">
        <f>M28-'BMW IS, CFS &amp; BS'!T14</f>
        <v>94230</v>
      </c>
      <c r="N34" s="15">
        <f>N28-'BMW IS, CFS &amp; BS'!U14</f>
        <v>97785</v>
      </c>
      <c r="O34" s="15">
        <f>O28-'BMW IS, CFS &amp; BS'!V14</f>
        <v>128401</v>
      </c>
      <c r="P34" s="15">
        <f>P28-'BMW IS, CFS &amp; BS'!W14</f>
        <v>137022</v>
      </c>
      <c r="Q34" s="15"/>
    </row>
    <row r="35" spans="2:21" x14ac:dyDescent="0.2">
      <c r="B35" t="s">
        <v>8</v>
      </c>
      <c r="C35" s="15">
        <f>C29-'Mercedes IS, CFS &amp; BS'!L14</f>
        <v>119693.122</v>
      </c>
      <c r="D35" s="15">
        <f>D29-'Mercedes IS, CFS &amp; BS'!M14</f>
        <v>129043.42200000001</v>
      </c>
      <c r="E35" s="15">
        <f>E29-'Mercedes IS, CFS &amp; BS'!N14</f>
        <v>139574.80299999999</v>
      </c>
      <c r="F35" s="15">
        <f>F29-'Mercedes IS, CFS &amp; BS'!O14</f>
        <v>150954.79400000002</v>
      </c>
      <c r="G35" s="15">
        <f>G29-'Mercedes IS, CFS &amp; BS'!P14</f>
        <v>148450.06200000001</v>
      </c>
      <c r="H35" s="15">
        <f>H29-'Mercedes IS, CFS &amp; BS'!Q14</f>
        <v>149027.23300000001</v>
      </c>
      <c r="I35" s="15">
        <f>I29-'Mercedes IS, CFS &amp; BS'!R14</f>
        <v>148509.49400000001</v>
      </c>
      <c r="J35" s="15">
        <f>J29-'Mercedes IS, CFS &amp; BS'!S14</f>
        <v>179318.34299999999</v>
      </c>
      <c r="K35" s="15">
        <f>K29-'Mercedes IS, CFS &amp; BS'!T14</f>
        <v>179207.05299999999</v>
      </c>
      <c r="L35" s="15">
        <f>L29-'Mercedes IS, CFS &amp; BS'!U14</f>
        <v>187463.33299999998</v>
      </c>
      <c r="M35" s="15">
        <f>M29-'Mercedes IS, CFS &amp; BS'!V14</f>
        <v>141225.06</v>
      </c>
      <c r="N35" s="15">
        <f>N29-'Mercedes IS, CFS &amp; BS'!W14</f>
        <v>134369.49099999998</v>
      </c>
      <c r="O35" s="15">
        <f>O29-'Mercedes IS, CFS &amp; BS'!X14</f>
        <v>139971.399</v>
      </c>
      <c r="P35" s="15">
        <f>P29-'Mercedes IS, CFS &amp; BS'!Y14</f>
        <v>147978.18899999998</v>
      </c>
      <c r="Q35" s="15"/>
    </row>
    <row r="36" spans="2:21" x14ac:dyDescent="0.2">
      <c r="B36" t="s">
        <v>9</v>
      </c>
      <c r="C36" s="15">
        <f>'Tesla IS, CFS &amp; BS'!E6+'Tesla IS, CFS &amp; BS'!E10+'Tesla IS, CFS &amp; BS'!E11</f>
        <v>263.58199999999999</v>
      </c>
      <c r="D36" s="15">
        <f>'Tesla IS, CFS &amp; BS'!F6+'Tesla IS, CFS &amp; BS'!F10+'Tesla IS, CFS &amp; BS'!F11</f>
        <v>455.73</v>
      </c>
      <c r="E36" s="15">
        <f>'Tesla IS, CFS &amp; BS'!G6+'Tesla IS, CFS &amp; BS'!G10+'Tesla IS, CFS &amp; BS'!G11</f>
        <v>807.53899999999999</v>
      </c>
      <c r="F36" s="15">
        <f>'Tesla IS, CFS &amp; BS'!H6+'Tesla IS, CFS &amp; BS'!H10+'Tesla IS, CFS &amp; BS'!H11</f>
        <v>2074.779</v>
      </c>
      <c r="G36" s="15">
        <f>'Tesla IS, CFS &amp; BS'!I6+'Tesla IS, CFS &amp; BS'!I10+'Tesla IS, CFS &amp; BS'!I11</f>
        <v>3385.0449999999996</v>
      </c>
      <c r="H36" s="15">
        <f>'Tesla IS, CFS &amp; BS'!J6+'Tesla IS, CFS &amp; BS'!J10+'Tesla IS, CFS &amp; BS'!J11</f>
        <v>4762.6539999999995</v>
      </c>
      <c r="I36" s="15">
        <f>'Tesla IS, CFS &amp; BS'!K6+'Tesla IS, CFS &amp; BS'!K10+'Tesla IS, CFS &amp; BS'!K11</f>
        <v>7667.4720000000007</v>
      </c>
      <c r="J36" s="15">
        <f>'Tesla IS, CFS &amp; BS'!L6+'Tesla IS, CFS &amp; BS'!L10+'Tesla IS, CFS &amp; BS'!L11</f>
        <v>13391</v>
      </c>
      <c r="K36" s="15">
        <f>'Tesla IS, CFS &amp; BS'!M6+'Tesla IS, CFS &amp; BS'!M10+'Tesla IS, CFS &amp; BS'!M11</f>
        <v>21714</v>
      </c>
      <c r="L36" s="15">
        <f>'Tesla IS, CFS &amp; BS'!N6+'Tesla IS, CFS &amp; BS'!N10+'Tesla IS, CFS &amp; BS'!N11</f>
        <v>24498</v>
      </c>
      <c r="M36" s="15">
        <f>'Tesla IS, CFS &amp; BS'!O6+'Tesla IS, CFS &amp; BS'!O10+'Tesla IS, CFS &amp; BS'!O11</f>
        <v>29542</v>
      </c>
      <c r="N36" s="15">
        <f>'Tesla IS, CFS &amp; BS'!P6+'Tesla IS, CFS &amp; BS'!P10+'Tesla IS, CFS &amp; BS'!P11</f>
        <v>47327</v>
      </c>
      <c r="O36" s="15">
        <f>'Tesla IS, CFS &amp; BS'!Q6+'Tesla IS, CFS &amp; BS'!Q10+'Tesla IS, CFS &amp; BS'!Q11</f>
        <v>67630</v>
      </c>
      <c r="P36" s="15">
        <f>'Tesla IS, CFS &amp; BS'!R6+'Tesla IS, CFS &amp; BS'!R10+'Tesla IS, CFS &amp; BS'!R11</f>
        <v>87882</v>
      </c>
      <c r="Q36" s="15"/>
      <c r="S36" t="s">
        <v>123</v>
      </c>
    </row>
    <row r="37" spans="2:21" x14ac:dyDescent="0.2">
      <c r="B37" t="s">
        <v>120</v>
      </c>
      <c r="C37" s="15">
        <f>'BYD IS, CFS &amp; BS '!I5-'BYD IS, CFS &amp; BS '!I14</f>
        <v>6814.7210000000005</v>
      </c>
      <c r="D37" s="15">
        <f>'BYD IS, CFS &amp; BS '!J5-'BYD IS, CFS &amp; BS '!J14</f>
        <v>7519.433</v>
      </c>
      <c r="E37" s="15">
        <f>'BYD IS, CFS &amp; BS '!K5-'BYD IS, CFS &amp; BS '!K14</f>
        <v>7373.7440000000006</v>
      </c>
      <c r="F37" s="15">
        <f>'BYD IS, CFS &amp; BS '!L5-'BYD IS, CFS &amp; BS '!L14</f>
        <v>8442.1050000000014</v>
      </c>
      <c r="G37" s="15">
        <f>'BYD IS, CFS &amp; BS '!M5-'BYD IS, CFS &amp; BS '!M14</f>
        <v>9171.76</v>
      </c>
      <c r="H37" s="15">
        <f>'BYD IS, CFS &amp; BS '!N5-'BYD IS, CFS &amp; BS '!N14</f>
        <v>11794.503999999999</v>
      </c>
      <c r="I37" s="15">
        <f>'BYD IS, CFS &amp; BS '!O5-'BYD IS, CFS &amp; BS '!O14</f>
        <v>13721.725</v>
      </c>
      <c r="J37" s="15">
        <f>'BYD IS, CFS &amp; BS '!P5-'BYD IS, CFS &amp; BS '!P14</f>
        <v>14798.245999999999</v>
      </c>
      <c r="K37" s="15">
        <f>'BYD IS, CFS &amp; BS '!Q5-'BYD IS, CFS &amp; BS '!Q14</f>
        <v>17726.188999999998</v>
      </c>
      <c r="L37" s="15">
        <f>'BYD IS, CFS &amp; BS '!R5-'BYD IS, CFS &amp; BS '!R14</f>
        <v>17234.48</v>
      </c>
      <c r="M37" s="15">
        <f>'BYD IS, CFS &amp; BS '!S5-'BYD IS, CFS &amp; BS '!S14</f>
        <v>21952.278000000002</v>
      </c>
      <c r="N37" s="15">
        <f>'BYD IS, CFS &amp; BS '!T5-'BYD IS, CFS &amp; BS '!T14</f>
        <v>32742.250000000004</v>
      </c>
      <c r="O37" s="15">
        <f>'BYD IS, CFS &amp; BS '!U5-'BYD IS, CFS &amp; BS '!U14</f>
        <v>57530.323000000004</v>
      </c>
      <c r="P37" s="15">
        <f>'BYD IS, CFS &amp; BS '!V5-'BYD IS, CFS &amp; BS '!V14</f>
        <v>78975.739000000001</v>
      </c>
      <c r="Q37" s="15"/>
    </row>
    <row r="38" spans="2:21" x14ac:dyDescent="0.2">
      <c r="B38" s="19" t="s">
        <v>124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2:21" x14ac:dyDescent="0.2">
      <c r="B39" t="s">
        <v>119</v>
      </c>
      <c r="C39" s="15">
        <f>C27-C33</f>
        <v>9005.2909999999974</v>
      </c>
      <c r="D39" s="15">
        <f t="shared" ref="D39:P39" si="2">D27-D33</f>
        <v>14723.684000000008</v>
      </c>
      <c r="E39" s="15">
        <f t="shared" si="2"/>
        <v>16339.89499999999</v>
      </c>
      <c r="F39" s="15">
        <f t="shared" si="2"/>
        <v>15750.684999999998</v>
      </c>
      <c r="G39" s="15">
        <f t="shared" si="2"/>
        <v>14956.842999999993</v>
      </c>
      <c r="H39" s="15">
        <f t="shared" si="2"/>
        <v>-1348.5840000000026</v>
      </c>
      <c r="I39" s="15">
        <f t="shared" si="2"/>
        <v>8785.8649999999907</v>
      </c>
      <c r="J39" s="15">
        <f t="shared" si="2"/>
        <v>15908.875999999989</v>
      </c>
      <c r="K39" s="15">
        <f t="shared" si="2"/>
        <v>16419.794999999984</v>
      </c>
      <c r="L39" s="15">
        <f t="shared" si="2"/>
        <v>17798.889000000025</v>
      </c>
      <c r="M39" s="15">
        <f t="shared" si="2"/>
        <v>12236.010000000009</v>
      </c>
      <c r="N39" s="15">
        <f t="shared" si="2"/>
        <v>18024.858999999997</v>
      </c>
      <c r="O39" s="15">
        <f t="shared" si="2"/>
        <v>19288.135999999999</v>
      </c>
      <c r="P39" s="15">
        <f t="shared" si="2"/>
        <v>28008.723999999987</v>
      </c>
      <c r="S39" t="s">
        <v>125</v>
      </c>
    </row>
    <row r="40" spans="2:21" x14ac:dyDescent="0.2">
      <c r="B40" t="s">
        <v>7</v>
      </c>
      <c r="C40" s="15">
        <f>C28-C34</f>
        <v>5111</v>
      </c>
      <c r="D40" s="15">
        <f t="shared" ref="D40:P40" si="3">D28-D34</f>
        <v>8045</v>
      </c>
      <c r="E40" s="15">
        <f t="shared" si="3"/>
        <v>8291</v>
      </c>
      <c r="F40" s="15">
        <f t="shared" si="3"/>
        <v>7954</v>
      </c>
      <c r="G40" s="15">
        <f t="shared" si="3"/>
        <v>9121</v>
      </c>
      <c r="H40" s="15">
        <f t="shared" si="3"/>
        <v>9457</v>
      </c>
      <c r="I40" s="15">
        <f t="shared" si="3"/>
        <v>9304</v>
      </c>
      <c r="J40" s="15">
        <f t="shared" si="3"/>
        <v>9804</v>
      </c>
      <c r="K40" s="15">
        <f t="shared" si="3"/>
        <v>8820</v>
      </c>
      <c r="L40" s="15">
        <f t="shared" si="3"/>
        <v>7588</v>
      </c>
      <c r="M40" s="15">
        <f t="shared" si="3"/>
        <v>4760</v>
      </c>
      <c r="N40" s="15">
        <f t="shared" si="3"/>
        <v>13454</v>
      </c>
      <c r="O40" s="15">
        <f t="shared" si="3"/>
        <v>14209</v>
      </c>
      <c r="P40" s="15">
        <f t="shared" si="3"/>
        <v>18476</v>
      </c>
    </row>
    <row r="41" spans="2:21" x14ac:dyDescent="0.2">
      <c r="B41" t="s">
        <v>8</v>
      </c>
      <c r="C41" s="15">
        <f t="shared" ref="C41:P43" si="4">C29-C35</f>
        <v>9620.3699999999953</v>
      </c>
      <c r="D41" s="15">
        <f t="shared" si="4"/>
        <v>11140.789000000004</v>
      </c>
      <c r="E41" s="15">
        <f t="shared" si="4"/>
        <v>10421.260000000009</v>
      </c>
      <c r="F41" s="15">
        <f t="shared" si="4"/>
        <v>10664.383999999991</v>
      </c>
      <c r="G41" s="15">
        <f t="shared" si="4"/>
        <v>11688.03899999999</v>
      </c>
      <c r="H41" s="15">
        <f t="shared" si="4"/>
        <v>13790.850000000006</v>
      </c>
      <c r="I41" s="15">
        <f t="shared" si="4"/>
        <v>13158.228000000003</v>
      </c>
      <c r="J41" s="15">
        <f t="shared" si="4"/>
        <v>14946.746000000014</v>
      </c>
      <c r="K41" s="15">
        <f t="shared" si="4"/>
        <v>11193.402000000002</v>
      </c>
      <c r="L41" s="15">
        <f t="shared" si="4"/>
        <v>4475.5560000000114</v>
      </c>
      <c r="M41" s="15">
        <f t="shared" si="4"/>
        <v>6923.3580000000075</v>
      </c>
      <c r="N41" s="15">
        <f t="shared" si="4"/>
        <v>16922.034000000014</v>
      </c>
      <c r="O41" s="15">
        <f t="shared" si="4"/>
        <v>18944.915000000008</v>
      </c>
      <c r="P41" s="15">
        <f t="shared" si="4"/>
        <v>19107.96100000001</v>
      </c>
    </row>
    <row r="42" spans="2:21" x14ac:dyDescent="0.2">
      <c r="B42" t="s">
        <v>9</v>
      </c>
      <c r="C42" s="15">
        <f t="shared" si="4"/>
        <v>-146.83799999999999</v>
      </c>
      <c r="D42" s="15">
        <f t="shared" si="4"/>
        <v>-251.48800000000003</v>
      </c>
      <c r="E42" s="15">
        <f t="shared" si="4"/>
        <v>-394.28300000000002</v>
      </c>
      <c r="F42" s="15">
        <f t="shared" si="4"/>
        <v>-61.282999999999902</v>
      </c>
      <c r="G42" s="15">
        <f t="shared" si="4"/>
        <v>-186.6889999999994</v>
      </c>
      <c r="H42" s="15">
        <f t="shared" si="4"/>
        <v>-716.62899999999945</v>
      </c>
      <c r="I42" s="15">
        <f t="shared" si="4"/>
        <v>-667.34000000000106</v>
      </c>
      <c r="J42" s="15">
        <f t="shared" si="4"/>
        <v>-1632</v>
      </c>
      <c r="K42" s="15">
        <f t="shared" si="4"/>
        <v>-253</v>
      </c>
      <c r="L42" s="15">
        <f t="shared" si="4"/>
        <v>80</v>
      </c>
      <c r="M42" s="15">
        <f>M30-M36</f>
        <v>1994</v>
      </c>
      <c r="N42" s="15">
        <f t="shared" si="4"/>
        <v>6496</v>
      </c>
      <c r="O42" s="15">
        <f t="shared" si="4"/>
        <v>13832</v>
      </c>
      <c r="P42" s="15">
        <f t="shared" si="4"/>
        <v>8891</v>
      </c>
      <c r="S42" s="20"/>
    </row>
    <row r="43" spans="2:21" x14ac:dyDescent="0.2">
      <c r="B43" t="s">
        <v>120</v>
      </c>
      <c r="C43" s="15">
        <f t="shared" si="4"/>
        <v>471.08399999999983</v>
      </c>
      <c r="D43" s="15">
        <f t="shared" si="4"/>
        <v>180.66200000000026</v>
      </c>
      <c r="E43" s="15">
        <f t="shared" si="4"/>
        <v>143.54699999999957</v>
      </c>
      <c r="F43" s="15">
        <f t="shared" si="4"/>
        <v>261.38899999999921</v>
      </c>
      <c r="G43" s="15">
        <f t="shared" si="4"/>
        <v>231.96299999999974</v>
      </c>
      <c r="H43" s="15">
        <f t="shared" si="4"/>
        <v>611.71800000000076</v>
      </c>
      <c r="I43" s="15">
        <f t="shared" si="4"/>
        <v>1231.0190000000002</v>
      </c>
      <c r="J43" s="15">
        <f t="shared" si="4"/>
        <v>1265.987000000001</v>
      </c>
      <c r="K43" s="15">
        <f t="shared" si="4"/>
        <v>1166.9510000000009</v>
      </c>
      <c r="L43" s="15">
        <f t="shared" si="4"/>
        <v>978.23600000000079</v>
      </c>
      <c r="M43" s="15">
        <f t="shared" si="4"/>
        <v>1994.8859999999986</v>
      </c>
      <c r="N43" s="15">
        <f t="shared" si="4"/>
        <v>1192.780999999999</v>
      </c>
      <c r="O43" s="15">
        <f t="shared" si="4"/>
        <v>3295.6789999999964</v>
      </c>
      <c r="P43" s="15">
        <f t="shared" si="4"/>
        <v>5379.7909999999974</v>
      </c>
      <c r="S43" s="20"/>
    </row>
    <row r="44" spans="2:21" x14ac:dyDescent="0.2">
      <c r="B44" s="19" t="s">
        <v>62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4">
        <v>2024</v>
      </c>
      <c r="R44" s="24">
        <v>2025</v>
      </c>
      <c r="S44" s="1"/>
      <c r="U44" s="1" t="s">
        <v>177</v>
      </c>
    </row>
    <row r="45" spans="2:21" x14ac:dyDescent="0.2">
      <c r="B45" t="s">
        <v>119</v>
      </c>
      <c r="C45" s="15">
        <f>C39+'VW IS, CFS &amp; BS'!L108</f>
        <v>22350.290999999997</v>
      </c>
      <c r="D45" s="15">
        <f>D39+'VW IS, CFS &amp; BS'!M108</f>
        <v>28319.684000000008</v>
      </c>
      <c r="E45" s="15">
        <f>E39+'VW IS, CFS &amp; BS'!N108</f>
        <v>33549.89499999999</v>
      </c>
      <c r="F45" s="15">
        <f>F39+'VW IS, CFS &amp; BS'!O108</f>
        <v>35818.684999999998</v>
      </c>
      <c r="G45" s="15">
        <f>G39+'VW IS, CFS &amp; BS'!P108</f>
        <v>35660.842999999993</v>
      </c>
      <c r="H45" s="15">
        <f>H39+'VW IS, CFS &amp; BS'!Q108</f>
        <v>20063.415999999997</v>
      </c>
      <c r="I45" s="15">
        <f>I39+'VW IS, CFS &amp; BS'!R108</f>
        <v>30719.864999999991</v>
      </c>
      <c r="J45" s="15">
        <f>J39+'VW IS, CFS &amp; BS'!S108</f>
        <v>41979.875999999989</v>
      </c>
      <c r="K45" s="15">
        <f>K39+'VW IS, CFS &amp; BS'!T108</f>
        <v>41892.794999999984</v>
      </c>
      <c r="L45" s="15">
        <f>L39+'VW IS, CFS &amp; BS'!U108</f>
        <v>44619.889000000025</v>
      </c>
      <c r="M45" s="15">
        <f>M39+'VW IS, CFS &amp; BS'!V108</f>
        <v>44616.010000000009</v>
      </c>
      <c r="N45" s="15">
        <f>N39+'VW IS, CFS &amp; BS'!W108</f>
        <v>48912.858999999997</v>
      </c>
      <c r="O45" s="15">
        <f>O39+'VW IS, CFS &amp; BS'!X108</f>
        <v>49463.135999999999</v>
      </c>
      <c r="P45" s="15">
        <f>P39+'VW IS, CFS &amp; BS'!Y108</f>
        <v>58069.723999999987</v>
      </c>
      <c r="Q45" s="30">
        <f>33378*1.05</f>
        <v>35046.9</v>
      </c>
      <c r="R45" s="30">
        <f>37718*1.05</f>
        <v>39603.9</v>
      </c>
      <c r="S45" t="s">
        <v>176</v>
      </c>
      <c r="U45" t="s">
        <v>126</v>
      </c>
    </row>
    <row r="46" spans="2:21" x14ac:dyDescent="0.2">
      <c r="B46" t="s">
        <v>7</v>
      </c>
      <c r="C46" s="15">
        <f>C40+'BMW IS, CFS &amp; BS'!J109</f>
        <v>8972</v>
      </c>
      <c r="D46" s="15">
        <f>D40+'BMW IS, CFS &amp; BS'!K109</f>
        <v>11699</v>
      </c>
      <c r="E46" s="15">
        <f>E40+'BMW IS, CFS &amp; BS'!L109</f>
        <v>11832</v>
      </c>
      <c r="F46" s="15">
        <f>F40+'BMW IS, CFS &amp; BS'!M109</f>
        <v>11695</v>
      </c>
      <c r="G46" s="15">
        <f>G40+'BMW IS, CFS &amp; BS'!N109</f>
        <v>13291</v>
      </c>
      <c r="H46" s="15">
        <f>H40+'BMW IS, CFS &amp; BS'!O109</f>
        <v>14116</v>
      </c>
      <c r="I46" s="15">
        <f>I40+'BMW IS, CFS &amp; BS'!P109</f>
        <v>14110</v>
      </c>
      <c r="J46" s="15">
        <f>J40+'BMW IS, CFS &amp; BS'!Q109</f>
        <v>14626</v>
      </c>
      <c r="K46" s="15">
        <f>K40+'BMW IS, CFS &amp; BS'!R109</f>
        <v>13933</v>
      </c>
      <c r="L46" s="15">
        <f>L40+'BMW IS, CFS &amp; BS'!S109</f>
        <v>13605</v>
      </c>
      <c r="M46" s="15">
        <f>M40+'BMW IS, CFS &amp; BS'!T109</f>
        <v>10899</v>
      </c>
      <c r="N46" s="15">
        <f>N40+'BMW IS, CFS &amp; BS'!U109</f>
        <v>19949</v>
      </c>
      <c r="O46" s="15">
        <f>O40+'BMW IS, CFS &amp; BS'!V109</f>
        <v>22775</v>
      </c>
      <c r="P46" s="15">
        <f>P40+'BMW IS, CFS &amp; BS'!W109</f>
        <v>27450</v>
      </c>
      <c r="Q46" s="30">
        <f>21570*1.05</f>
        <v>22648.5</v>
      </c>
      <c r="R46" s="30">
        <f>21173*1.05</f>
        <v>22231.65</v>
      </c>
      <c r="S46" t="s">
        <v>176</v>
      </c>
    </row>
    <row r="47" spans="2:21" x14ac:dyDescent="0.2">
      <c r="B47" t="s">
        <v>8</v>
      </c>
      <c r="C47" s="15">
        <f>C41+'Mercedes IS, CFS &amp; BS'!L108</f>
        <v>14070.104999999996</v>
      </c>
      <c r="D47" s="15">
        <f>D41+'Mercedes IS, CFS &amp; BS'!M108</f>
        <v>15844.736000000004</v>
      </c>
      <c r="E47" s="15">
        <f>E41+'Mercedes IS, CFS &amp; BS'!N108</f>
        <v>15758.53000000001</v>
      </c>
      <c r="F47" s="15">
        <f>F41+'Mercedes IS, CFS &amp; BS'!O108</f>
        <v>16647.945999999989</v>
      </c>
      <c r="G47" s="15">
        <f>G41+'Mercedes IS, CFS &amp; BS'!P108</f>
        <v>17852.033999999989</v>
      </c>
      <c r="H47" s="15">
        <f>H41+'Mercedes IS, CFS &amp; BS'!Q108</f>
        <v>19655.774000000005</v>
      </c>
      <c r="I47" s="15">
        <f>I41+'Mercedes IS, CFS &amp; BS'!R108</f>
        <v>18936.709000000003</v>
      </c>
      <c r="J47" s="15">
        <f>J41+'Mercedes IS, CFS &amp; BS'!S108</f>
        <v>21663.906000000014</v>
      </c>
      <c r="K47" s="15">
        <f>K41+'Mercedes IS, CFS &amp; BS'!T108</f>
        <v>18366.326000000001</v>
      </c>
      <c r="L47" s="15">
        <f>L41+'Mercedes IS, CFS &amp; BS'!U108</f>
        <v>13087.778000000011</v>
      </c>
      <c r="M47" s="15">
        <f>M41+'Mercedes IS, CFS &amp; BS'!V108</f>
        <v>17819.952000000005</v>
      </c>
      <c r="N47" s="15">
        <f>N41+'Mercedes IS, CFS &amp; BS'!W108</f>
        <v>24809.040000000015</v>
      </c>
      <c r="O47" s="15">
        <f>O41+'Mercedes IS, CFS &amp; BS'!X108</f>
        <v>25852.754000000008</v>
      </c>
      <c r="P47" s="15">
        <f>P41+'Mercedes IS, CFS &amp; BS'!Y108</f>
        <v>26374.046000000009</v>
      </c>
      <c r="Q47" s="30">
        <f>19627*1.05</f>
        <v>20608.350000000002</v>
      </c>
      <c r="R47" s="30">
        <f>18932*1.05</f>
        <v>19878.600000000002</v>
      </c>
      <c r="S47" t="s">
        <v>176</v>
      </c>
    </row>
    <row r="48" spans="2:21" x14ac:dyDescent="0.2">
      <c r="B48" t="s">
        <v>9</v>
      </c>
      <c r="C48" s="15">
        <f>C42+'Tesla IS, CFS &amp; BS'!E108</f>
        <v>-136.215</v>
      </c>
      <c r="D48" s="15">
        <f>D42+'Tesla IS, CFS &amp; BS'!F108</f>
        <v>-234.56900000000002</v>
      </c>
      <c r="E48" s="15">
        <f>E42+'Tesla IS, CFS &amp; BS'!G108</f>
        <v>-365.45800000000003</v>
      </c>
      <c r="F48" s="15">
        <f>F42+'Tesla IS, CFS &amp; BS'!H108</f>
        <v>44.800000000000097</v>
      </c>
      <c r="G48" s="15">
        <f>G42+'Tesla IS, CFS &amp; BS'!I108</f>
        <v>45.242000000000616</v>
      </c>
      <c r="H48" s="15">
        <f>H42+'Tesla IS, CFS &amp; BS'!J108</f>
        <v>-294.03899999999948</v>
      </c>
      <c r="I48" s="15">
        <f>I42+'Tesla IS, CFS &amp; BS'!K108</f>
        <v>279.75899999999899</v>
      </c>
      <c r="J48" s="15">
        <f>J42+'Tesla IS, CFS &amp; BS'!L108</f>
        <v>4</v>
      </c>
      <c r="K48" s="15">
        <f>K42+'Tesla IS, CFS &amp; BS'!M108</f>
        <v>1648</v>
      </c>
      <c r="L48" s="15">
        <f>L42+'Tesla IS, CFS &amp; BS'!N108</f>
        <v>2234</v>
      </c>
      <c r="M48" s="15">
        <f>M42+'Tesla IS, CFS &amp; BS'!O108</f>
        <v>4316</v>
      </c>
      <c r="N48" s="15">
        <f>N42+'Tesla IS, CFS &amp; BS'!P108</f>
        <v>9407</v>
      </c>
      <c r="O48" s="15">
        <f>O42+'Tesla IS, CFS &amp; BS'!Q108</f>
        <v>17579</v>
      </c>
      <c r="P48" s="15">
        <f>P42+'Tesla IS, CFS &amp; BS'!R108</f>
        <v>13558</v>
      </c>
      <c r="Q48" s="30">
        <v>16127</v>
      </c>
      <c r="R48" s="30">
        <v>20325</v>
      </c>
    </row>
    <row r="49" spans="2:19" x14ac:dyDescent="0.2">
      <c r="B49" t="s">
        <v>120</v>
      </c>
      <c r="C49" s="15">
        <f>C43+'BYD IS, CFS &amp; BS '!I108</f>
        <v>809.34099999999989</v>
      </c>
      <c r="D49" s="15">
        <f>D43+'BYD IS, CFS &amp; BS '!J108</f>
        <v>615.63300000000027</v>
      </c>
      <c r="E49" s="15">
        <f>E43+'BYD IS, CFS &amp; BS '!K108</f>
        <v>682.52299999999957</v>
      </c>
      <c r="F49" s="15">
        <f>F43+'BYD IS, CFS &amp; BS '!L108</f>
        <v>858.54899999999918</v>
      </c>
      <c r="G49" s="15">
        <f>G43+'BYD IS, CFS &amp; BS '!M108</f>
        <v>929.18799999999976</v>
      </c>
      <c r="H49" s="15">
        <f>H43+'BYD IS, CFS &amp; BS '!N108</f>
        <v>1451.6210000000008</v>
      </c>
      <c r="I49" s="15">
        <f>I43+'BYD IS, CFS &amp; BS '!O108</f>
        <v>2246.5930000000003</v>
      </c>
      <c r="J49" s="15">
        <f>J43+'BYD IS, CFS &amp; BS '!P108</f>
        <v>2340.4330000000009</v>
      </c>
      <c r="K49" s="15">
        <f>K43+'BYD IS, CFS &amp; BS '!Q108</f>
        <v>2532.5760000000009</v>
      </c>
      <c r="L49" s="15">
        <f>L43+'BYD IS, CFS &amp; BS '!R108</f>
        <v>2375.1620000000007</v>
      </c>
      <c r="M49" s="15">
        <f>M43+'BYD IS, CFS &amp; BS '!S108</f>
        <v>3904.5479999999989</v>
      </c>
      <c r="N49" s="15">
        <f>N43+'BYD IS, CFS &amp; BS '!T108</f>
        <v>3403.5579999999991</v>
      </c>
      <c r="O49" s="15">
        <f>O43+'BYD IS, CFS &amp; BS '!U108</f>
        <v>6205.7899999999963</v>
      </c>
      <c r="P49" s="15">
        <f>P43+'BYD IS, CFS &amp; BS '!V108</f>
        <v>11441.605999999996</v>
      </c>
      <c r="Q49" s="30">
        <f>98369*0.14</f>
        <v>13771.660000000002</v>
      </c>
      <c r="R49" s="30">
        <f>121197*0.14</f>
        <v>16967.580000000002</v>
      </c>
      <c r="S49" t="s">
        <v>178</v>
      </c>
    </row>
    <row r="50" spans="2:19" x14ac:dyDescent="0.2">
      <c r="B50" s="19" t="s">
        <v>154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9" x14ac:dyDescent="0.2">
      <c r="B51" t="s">
        <v>119</v>
      </c>
      <c r="C51" s="27">
        <f>C45/C27</f>
        <v>0.13317690643119531</v>
      </c>
      <c r="D51" s="27">
        <f t="shared" ref="D51:P51" si="5">D45/D27</f>
        <v>0.13507907689897261</v>
      </c>
      <c r="E51" s="27">
        <f t="shared" si="5"/>
        <v>0.13268398759841002</v>
      </c>
      <c r="F51" s="27">
        <f t="shared" si="5"/>
        <v>0.13272442108545562</v>
      </c>
      <c r="G51" s="27">
        <f t="shared" si="5"/>
        <v>0.1428491027063212</v>
      </c>
      <c r="H51" s="27">
        <f t="shared" si="5"/>
        <v>8.6352117541530299E-2</v>
      </c>
      <c r="I51" s="27">
        <f t="shared" si="5"/>
        <v>0.13403921433930585</v>
      </c>
      <c r="J51" s="27">
        <f t="shared" si="5"/>
        <v>0.15453276055425885</v>
      </c>
      <c r="K51" s="27">
        <f t="shared" si="5"/>
        <v>0.15613280862643555</v>
      </c>
      <c r="L51" s="27">
        <f t="shared" si="5"/>
        <v>0.15895746061554611</v>
      </c>
      <c r="M51" s="27">
        <f t="shared" si="5"/>
        <v>0.16454386892315015</v>
      </c>
      <c r="N51" s="27">
        <f t="shared" si="5"/>
        <v>0.17301380215722548</v>
      </c>
      <c r="O51" s="27">
        <f t="shared" si="5"/>
        <v>0.16732915360828191</v>
      </c>
      <c r="P51" s="27">
        <f t="shared" si="5"/>
        <v>0.16522674680413471</v>
      </c>
      <c r="Q51" s="27">
        <f>Q45/Q27</f>
        <v>0.10398843534447844</v>
      </c>
      <c r="R51" s="27">
        <f>R45/R27</f>
        <v>0.11316226084504169</v>
      </c>
      <c r="S51" t="s">
        <v>155</v>
      </c>
    </row>
    <row r="52" spans="2:19" x14ac:dyDescent="0.2">
      <c r="B52" t="s">
        <v>7</v>
      </c>
      <c r="C52" s="27">
        <f>C46/C28</f>
        <v>0.14835391967194139</v>
      </c>
      <c r="D52" s="27">
        <f t="shared" ref="D52:P52" si="6">D46/D28</f>
        <v>0.16999171764432369</v>
      </c>
      <c r="E52" s="27">
        <f t="shared" si="6"/>
        <v>0.15396627108057465</v>
      </c>
      <c r="F52" s="27">
        <f t="shared" si="6"/>
        <v>0.15376221091521056</v>
      </c>
      <c r="G52" s="27">
        <f t="shared" si="6"/>
        <v>0.1653088891929205</v>
      </c>
      <c r="H52" s="27">
        <f t="shared" si="6"/>
        <v>0.1531434770816382</v>
      </c>
      <c r="I52" s="27">
        <f t="shared" si="6"/>
        <v>0.14984654269723777</v>
      </c>
      <c r="J52" s="27">
        <f t="shared" si="6"/>
        <v>0.1488166703974278</v>
      </c>
      <c r="K52" s="27">
        <f t="shared" si="6"/>
        <v>0.14385421506375509</v>
      </c>
      <c r="L52" s="27">
        <f t="shared" si="6"/>
        <v>0.13055368966509931</v>
      </c>
      <c r="M52" s="27">
        <f t="shared" si="6"/>
        <v>0.11010203050813214</v>
      </c>
      <c r="N52" s="27">
        <f t="shared" si="6"/>
        <v>0.17933458589163873</v>
      </c>
      <c r="O52" s="27">
        <f t="shared" si="6"/>
        <v>0.15970128321997054</v>
      </c>
      <c r="P52" s="27">
        <f t="shared" si="6"/>
        <v>0.17652960166690246</v>
      </c>
      <c r="Q52" s="27">
        <f>Q46/Q28</f>
        <v>0.14534061047099253</v>
      </c>
      <c r="R52" s="27">
        <f>R46/R28</f>
        <v>0.14136349372734131</v>
      </c>
    </row>
    <row r="53" spans="2:19" x14ac:dyDescent="0.2">
      <c r="B53" t="s">
        <v>8</v>
      </c>
      <c r="C53" s="27">
        <f>C47/C29</f>
        <v>0.10880616386107643</v>
      </c>
      <c r="D53" s="27">
        <f t="shared" ref="D53:R53" si="7">D47/D29</f>
        <v>0.11302796432616796</v>
      </c>
      <c r="E53" s="27">
        <f t="shared" si="7"/>
        <v>0.10505962413160144</v>
      </c>
      <c r="F53" s="27">
        <f t="shared" si="7"/>
        <v>0.10300724336068574</v>
      </c>
      <c r="G53" s="27">
        <f t="shared" si="7"/>
        <v>0.1114789914987189</v>
      </c>
      <c r="H53" s="27">
        <f t="shared" si="7"/>
        <v>0.12072230330828795</v>
      </c>
      <c r="I53" s="27">
        <f t="shared" si="7"/>
        <v>0.11713351784594331</v>
      </c>
      <c r="J53" s="27">
        <f t="shared" si="7"/>
        <v>0.1115172371501089</v>
      </c>
      <c r="K53" s="27">
        <f t="shared" si="7"/>
        <v>9.6461565703716418E-2</v>
      </c>
      <c r="L53" s="27">
        <f t="shared" si="7"/>
        <v>6.8187213483349968E-2</v>
      </c>
      <c r="M53" s="27">
        <f t="shared" si="7"/>
        <v>0.12028445690186178</v>
      </c>
      <c r="N53" s="27">
        <f t="shared" si="7"/>
        <v>0.1639816903160968</v>
      </c>
      <c r="O53" s="27">
        <f t="shared" si="7"/>
        <v>0.16268156081193783</v>
      </c>
      <c r="P53" s="27">
        <f t="shared" si="7"/>
        <v>0.15784699090858226</v>
      </c>
      <c r="Q53" s="27">
        <f t="shared" si="7"/>
        <v>0.13476842791911287</v>
      </c>
      <c r="R53" s="27">
        <f t="shared" si="7"/>
        <v>0.13070794382844755</v>
      </c>
    </row>
    <row r="54" spans="2:19" x14ac:dyDescent="0.2">
      <c r="B54" t="s">
        <v>9</v>
      </c>
      <c r="C54" s="27">
        <f>C48/C30</f>
        <v>-1.1667837319262659</v>
      </c>
      <c r="D54" s="27">
        <f t="shared" ref="D54:R54" si="8">D48/D30</f>
        <v>-1.1484856199998044</v>
      </c>
      <c r="E54" s="27">
        <f t="shared" si="8"/>
        <v>-0.88433803743926298</v>
      </c>
      <c r="F54" s="27">
        <f t="shared" si="8"/>
        <v>2.2249857958496117E-2</v>
      </c>
      <c r="G54" s="27">
        <f t="shared" si="8"/>
        <v>1.4145392195240495E-2</v>
      </c>
      <c r="H54" s="27">
        <f t="shared" si="8"/>
        <v>-7.2673549965706949E-2</v>
      </c>
      <c r="I54" s="27">
        <f t="shared" si="8"/>
        <v>3.996481780629265E-2</v>
      </c>
      <c r="J54" s="27">
        <f t="shared" si="8"/>
        <v>3.4016498001530741E-4</v>
      </c>
      <c r="K54" s="27">
        <f t="shared" si="8"/>
        <v>7.6790457108242866E-2</v>
      </c>
      <c r="L54" s="27">
        <f t="shared" si="8"/>
        <v>9.0894295711612005E-2</v>
      </c>
      <c r="M54" s="27">
        <f t="shared" si="8"/>
        <v>0.13685946220192796</v>
      </c>
      <c r="N54" s="27">
        <f t="shared" si="8"/>
        <v>0.17477658250190439</v>
      </c>
      <c r="O54" s="27">
        <f t="shared" si="8"/>
        <v>0.21579386707912893</v>
      </c>
      <c r="P54" s="27">
        <f t="shared" si="8"/>
        <v>0.14010106124642205</v>
      </c>
      <c r="Q54" s="27">
        <f t="shared" si="8"/>
        <v>0.16202340885115787</v>
      </c>
      <c r="R54" s="27">
        <f t="shared" si="8"/>
        <v>0.17551055653900954</v>
      </c>
    </row>
    <row r="55" spans="2:19" x14ac:dyDescent="0.2">
      <c r="B55" t="s">
        <v>120</v>
      </c>
      <c r="C55" s="27">
        <f>C49/C27</f>
        <v>4.8225560297147831E-3</v>
      </c>
      <c r="D55" s="27">
        <f t="shared" ref="D55:P55" si="9">D49/D27</f>
        <v>2.9364429825045088E-3</v>
      </c>
      <c r="E55" s="27">
        <f t="shared" si="9"/>
        <v>2.6992595138562898E-3</v>
      </c>
      <c r="F55" s="27">
        <f t="shared" si="9"/>
        <v>3.1813121838084437E-3</v>
      </c>
      <c r="G55" s="27">
        <f t="shared" si="9"/>
        <v>3.7221125716372207E-3</v>
      </c>
      <c r="H55" s="27">
        <f t="shared" si="9"/>
        <v>6.2477170995085696E-3</v>
      </c>
      <c r="I55" s="27">
        <f t="shared" si="9"/>
        <v>9.8025027343116352E-3</v>
      </c>
      <c r="J55" s="27">
        <f t="shared" si="9"/>
        <v>8.6154035419801125E-3</v>
      </c>
      <c r="K55" s="27">
        <f t="shared" si="9"/>
        <v>9.4388117083117496E-3</v>
      </c>
      <c r="L55" s="27">
        <f t="shared" si="9"/>
        <v>8.4614670392958984E-3</v>
      </c>
      <c r="M55" s="27">
        <f t="shared" si="9"/>
        <v>1.4399975128124361E-2</v>
      </c>
      <c r="N55" s="27">
        <f t="shared" si="9"/>
        <v>1.2039012285964349E-2</v>
      </c>
      <c r="O55" s="27">
        <f t="shared" si="9"/>
        <v>2.0993605989129749E-2</v>
      </c>
      <c r="P55" s="27">
        <f t="shared" si="9"/>
        <v>3.2554990920822501E-2</v>
      </c>
      <c r="Q55" s="27">
        <f>Q49/Q27</f>
        <v>4.0862198239962448E-2</v>
      </c>
      <c r="R55" s="27">
        <f>R49/R27</f>
        <v>4.8482339210762386E-2</v>
      </c>
    </row>
    <row r="57" spans="2:19" x14ac:dyDescent="0.2">
      <c r="B57" s="19" t="s">
        <v>156</v>
      </c>
      <c r="C57" s="28" t="s">
        <v>158</v>
      </c>
      <c r="D57" s="28" t="s">
        <v>159</v>
      </c>
      <c r="E57" s="28" t="s">
        <v>160</v>
      </c>
      <c r="F57" s="28" t="s">
        <v>161</v>
      </c>
      <c r="G57" s="28" t="s">
        <v>162</v>
      </c>
      <c r="H57" s="28" t="s">
        <v>163</v>
      </c>
      <c r="I57" s="28" t="s">
        <v>172</v>
      </c>
      <c r="J57" s="28" t="s">
        <v>164</v>
      </c>
      <c r="K57" s="28" t="s">
        <v>165</v>
      </c>
      <c r="L57" s="28" t="s">
        <v>166</v>
      </c>
      <c r="M57" s="28" t="s">
        <v>167</v>
      </c>
      <c r="N57" s="28" t="s">
        <v>168</v>
      </c>
      <c r="O57" s="28" t="s">
        <v>169</v>
      </c>
      <c r="P57" s="28" t="s">
        <v>170</v>
      </c>
      <c r="Q57" s="28" t="s">
        <v>171</v>
      </c>
      <c r="R57" s="28"/>
    </row>
    <row r="58" spans="2:19" x14ac:dyDescent="0.2">
      <c r="B58" t="s">
        <v>119</v>
      </c>
      <c r="C58" s="27">
        <f>D27/C27-1</f>
        <v>0.2492405112272511</v>
      </c>
      <c r="D58" s="27">
        <f t="shared" ref="D58:O58" si="10">E27/D27-1</f>
        <v>0.20606949022228349</v>
      </c>
      <c r="E58" s="27">
        <f t="shared" si="10"/>
        <v>6.7299111058399363E-2</v>
      </c>
      <c r="F58" s="27">
        <f t="shared" si="10"/>
        <v>-7.4971122578159632E-2</v>
      </c>
      <c r="G58" s="27">
        <f t="shared" si="10"/>
        <v>-6.9282676633757201E-2</v>
      </c>
      <c r="H58" s="27">
        <f t="shared" si="10"/>
        <v>-1.3594368324890693E-2</v>
      </c>
      <c r="I58" s="27">
        <f t="shared" si="10"/>
        <v>0.18531330499421217</v>
      </c>
      <c r="J58" s="27">
        <f t="shared" si="10"/>
        <v>-1.2301087027803304E-2</v>
      </c>
      <c r="K58" s="27">
        <f t="shared" si="10"/>
        <v>4.6170344377634009E-2</v>
      </c>
      <c r="L58" s="27">
        <f t="shared" si="10"/>
        <v>-3.4034857719341671E-2</v>
      </c>
      <c r="M58" s="27">
        <f t="shared" si="10"/>
        <v>4.2637339342167957E-2</v>
      </c>
      <c r="N58" s="27">
        <f t="shared" si="10"/>
        <v>4.5605201534371309E-2</v>
      </c>
      <c r="O58" s="27">
        <f t="shared" si="10"/>
        <v>0.18893846207275256</v>
      </c>
      <c r="P58" s="27">
        <f>Q27/P27-1</f>
        <v>-4.1051783327187064E-2</v>
      </c>
      <c r="Q58" s="27">
        <f>R27/Q27-1</f>
        <v>3.8416963156353345E-2</v>
      </c>
      <c r="R58" s="27"/>
    </row>
    <row r="59" spans="2:19" x14ac:dyDescent="0.2">
      <c r="B59" t="s">
        <v>7</v>
      </c>
      <c r="C59" s="27">
        <f>D28/C28-1</f>
        <v>0.13796980670337478</v>
      </c>
      <c r="D59" s="27">
        <f t="shared" ref="D59:O59" si="11">E28/D28-1</f>
        <v>0.11663591055055877</v>
      </c>
      <c r="E59" s="27">
        <f t="shared" si="11"/>
        <v>-1.0267020612117372E-2</v>
      </c>
      <c r="F59" s="27">
        <f t="shared" si="11"/>
        <v>5.7087261205116979E-2</v>
      </c>
      <c r="G59" s="27">
        <f t="shared" si="11"/>
        <v>0.14644096466461853</v>
      </c>
      <c r="H59" s="27">
        <f t="shared" si="11"/>
        <v>2.1567670192568444E-2</v>
      </c>
      <c r="I59" s="27">
        <f t="shared" si="11"/>
        <v>4.3743296199143966E-2</v>
      </c>
      <c r="J59" s="27">
        <f t="shared" si="11"/>
        <v>-1.4519444048757602E-2</v>
      </c>
      <c r="K59" s="27">
        <f t="shared" si="11"/>
        <v>7.5938258221052157E-2</v>
      </c>
      <c r="L59" s="27">
        <f t="shared" si="11"/>
        <v>-5.0091162076576157E-2</v>
      </c>
      <c r="M59" s="27">
        <f t="shared" si="11"/>
        <v>0.12373977169411043</v>
      </c>
      <c r="N59" s="27">
        <f t="shared" si="11"/>
        <v>0.28201440142396095</v>
      </c>
      <c r="O59" s="27">
        <f t="shared" si="11"/>
        <v>9.0372344155388751E-2</v>
      </c>
      <c r="P59" s="27">
        <f>Q28/P28-1</f>
        <v>2.1382911677321204E-3</v>
      </c>
      <c r="Q59" s="27">
        <f>R28/Q28-1</f>
        <v>9.2109696112121497E-3</v>
      </c>
      <c r="R59" s="27"/>
    </row>
    <row r="60" spans="2:19" x14ac:dyDescent="0.2">
      <c r="B60" t="s">
        <v>8</v>
      </c>
      <c r="C60" s="27">
        <f>D29/C29-1</f>
        <v>8.406484761853017E-2</v>
      </c>
      <c r="D60" s="27">
        <f t="shared" ref="D60:Q60" si="12">E29/D29-1</f>
        <v>6.9992561430473721E-2</v>
      </c>
      <c r="E60" s="27">
        <f t="shared" si="12"/>
        <v>7.7489467173548654E-2</v>
      </c>
      <c r="F60" s="27">
        <f t="shared" si="12"/>
        <v>-9.1639929018820787E-3</v>
      </c>
      <c r="G60" s="27">
        <f t="shared" si="12"/>
        <v>1.6735442616495178E-2</v>
      </c>
      <c r="H60" s="27">
        <f t="shared" si="12"/>
        <v>-7.0653147292000229E-3</v>
      </c>
      <c r="I60" s="27">
        <f t="shared" si="12"/>
        <v>0.20163188171847923</v>
      </c>
      <c r="J60" s="27">
        <f t="shared" si="12"/>
        <v>-1.9893610426318098E-2</v>
      </c>
      <c r="K60" s="27">
        <f t="shared" si="12"/>
        <v>8.0799911953992609E-3</v>
      </c>
      <c r="L60" s="27">
        <f t="shared" si="12"/>
        <v>-0.22814798620617205</v>
      </c>
      <c r="M60" s="27">
        <f t="shared" si="12"/>
        <v>2.1215933605176929E-2</v>
      </c>
      <c r="N60" s="27">
        <f t="shared" si="12"/>
        <v>5.0397991559672839E-2</v>
      </c>
      <c r="O60" s="27">
        <f t="shared" si="12"/>
        <v>5.1409674654296245E-2</v>
      </c>
      <c r="P60" s="27">
        <f t="shared" si="12"/>
        <v>-8.4802959431407032E-2</v>
      </c>
      <c r="Q60" s="27">
        <f t="shared" si="12"/>
        <v>-5.4451196484360809E-3</v>
      </c>
      <c r="R60" s="27"/>
    </row>
    <row r="61" spans="2:19" x14ac:dyDescent="0.2">
      <c r="B61" t="s">
        <v>9</v>
      </c>
      <c r="C61" s="27">
        <f>D30/C30-1</f>
        <v>0.74948605495785636</v>
      </c>
      <c r="D61" s="27">
        <f t="shared" ref="D61:Q61" si="13">E30/D30-1</f>
        <v>1.0233644402228728</v>
      </c>
      <c r="E61" s="27">
        <f t="shared" si="13"/>
        <v>3.8722728768608325</v>
      </c>
      <c r="F61" s="27">
        <f t="shared" si="13"/>
        <v>0.58845907814070664</v>
      </c>
      <c r="G61" s="27">
        <f t="shared" si="13"/>
        <v>0.26503272306147285</v>
      </c>
      <c r="H61" s="27">
        <f t="shared" si="13"/>
        <v>0.73012574069611524</v>
      </c>
      <c r="I61" s="27">
        <f t="shared" si="13"/>
        <v>0.67982546614835271</v>
      </c>
      <c r="J61" s="27">
        <f t="shared" si="13"/>
        <v>0.8250701590271281</v>
      </c>
      <c r="K61" s="27">
        <f t="shared" si="13"/>
        <v>0.14524020315921904</v>
      </c>
      <c r="L61" s="27">
        <f t="shared" si="13"/>
        <v>0.28309870615998056</v>
      </c>
      <c r="M61" s="27">
        <f t="shared" si="13"/>
        <v>0.70671613394216126</v>
      </c>
      <c r="N61" s="27">
        <f t="shared" si="13"/>
        <v>0.51351652639206291</v>
      </c>
      <c r="O61" s="27">
        <f t="shared" si="13"/>
        <v>0.18795266504627928</v>
      </c>
      <c r="P61" s="27">
        <f t="shared" si="13"/>
        <v>2.8541018672563645E-2</v>
      </c>
      <c r="Q61" s="27">
        <f t="shared" si="13"/>
        <v>0.16346008941578338</v>
      </c>
      <c r="R61" s="27"/>
    </row>
    <row r="62" spans="2:19" x14ac:dyDescent="0.2">
      <c r="B62" t="s">
        <v>120</v>
      </c>
      <c r="C62" s="27">
        <f>D31/C31-1</f>
        <v>5.6862625337900097E-2</v>
      </c>
      <c r="D62" s="27">
        <f t="shared" ref="D62:Q62" si="14">E31/D31-1</f>
        <v>-2.3740486318675313E-2</v>
      </c>
      <c r="E62" s="27">
        <f t="shared" si="14"/>
        <v>0.15779660518662908</v>
      </c>
      <c r="F62" s="27">
        <f t="shared" si="14"/>
        <v>8.0453780975778155E-2</v>
      </c>
      <c r="G62" s="27">
        <f t="shared" si="14"/>
        <v>0.31928832867578083</v>
      </c>
      <c r="H62" s="27">
        <f t="shared" si="14"/>
        <v>0.20526168240420017</v>
      </c>
      <c r="I62" s="27">
        <f t="shared" si="14"/>
        <v>7.433344675733089E-2</v>
      </c>
      <c r="J62" s="27">
        <f t="shared" si="14"/>
        <v>0.17609972415116237</v>
      </c>
      <c r="K62" s="27">
        <f t="shared" si="14"/>
        <v>-3.6014341713447307E-2</v>
      </c>
      <c r="L62" s="27">
        <f t="shared" si="14"/>
        <v>0.31485957393724262</v>
      </c>
      <c r="M62" s="27">
        <f t="shared" si="14"/>
        <v>0.41707932513428325</v>
      </c>
      <c r="N62" s="27">
        <f t="shared" si="14"/>
        <v>0.79242511963522277</v>
      </c>
      <c r="O62" s="27">
        <f t="shared" si="14"/>
        <v>0.38683338089522956</v>
      </c>
      <c r="P62" s="27">
        <f t="shared" si="14"/>
        <v>0.26808615866677643</v>
      </c>
      <c r="Q62" s="27">
        <f t="shared" si="14"/>
        <v>0.22165973887277635</v>
      </c>
      <c r="R62" s="27"/>
    </row>
    <row r="63" spans="2:19" x14ac:dyDescent="0.2">
      <c r="B63" s="19" t="s">
        <v>157</v>
      </c>
      <c r="C63" s="28" t="s">
        <v>158</v>
      </c>
      <c r="D63" s="28" t="s">
        <v>159</v>
      </c>
      <c r="E63" s="28" t="s">
        <v>160</v>
      </c>
      <c r="F63" s="28" t="s">
        <v>161</v>
      </c>
      <c r="G63" s="28" t="s">
        <v>162</v>
      </c>
      <c r="H63" s="28" t="s">
        <v>163</v>
      </c>
      <c r="I63" s="28" t="s">
        <v>172</v>
      </c>
      <c r="J63" s="28" t="s">
        <v>164</v>
      </c>
      <c r="K63" s="28" t="s">
        <v>165</v>
      </c>
      <c r="L63" s="28" t="s">
        <v>166</v>
      </c>
      <c r="M63" s="28" t="s">
        <v>167</v>
      </c>
      <c r="N63" s="28" t="s">
        <v>168</v>
      </c>
      <c r="O63" s="28" t="s">
        <v>169</v>
      </c>
      <c r="P63" s="28" t="s">
        <v>170</v>
      </c>
      <c r="Q63" s="28" t="s">
        <v>171</v>
      </c>
      <c r="R63" s="28"/>
    </row>
    <row r="64" spans="2:19" x14ac:dyDescent="0.2">
      <c r="B64" t="s">
        <v>119</v>
      </c>
      <c r="C64" s="27">
        <f>D45/C45-1</f>
        <v>0.26708345766057406</v>
      </c>
      <c r="D64" s="27">
        <f t="shared" ref="D64:Q64" si="15">E45/D45-1</f>
        <v>0.18468465255473832</v>
      </c>
      <c r="E64" s="27">
        <f t="shared" si="15"/>
        <v>6.7624354711095513E-2</v>
      </c>
      <c r="F64" s="27">
        <f t="shared" si="15"/>
        <v>-4.4066944389500318E-3</v>
      </c>
      <c r="G64" s="27">
        <f t="shared" si="15"/>
        <v>-0.43738245335366854</v>
      </c>
      <c r="H64" s="27">
        <f t="shared" si="15"/>
        <v>0.53113831662564315</v>
      </c>
      <c r="I64" s="27">
        <f t="shared" si="15"/>
        <v>0.36653842717082252</v>
      </c>
      <c r="J64" s="27">
        <f t="shared" si="15"/>
        <v>-2.0743510533477449E-3</v>
      </c>
      <c r="K64" s="27">
        <f t="shared" si="15"/>
        <v>6.5096969538557703E-2</v>
      </c>
      <c r="L64" s="27">
        <f t="shared" si="15"/>
        <v>-8.6934326529064521E-5</v>
      </c>
      <c r="M64" s="27">
        <f t="shared" si="15"/>
        <v>9.6307334519603716E-2</v>
      </c>
      <c r="N64" s="27">
        <f t="shared" si="15"/>
        <v>1.1250149986121283E-2</v>
      </c>
      <c r="O64" s="27">
        <f t="shared" si="15"/>
        <v>0.17400004722709017</v>
      </c>
      <c r="P64" s="27">
        <f t="shared" si="15"/>
        <v>-0.39646863139904009</v>
      </c>
      <c r="Q64" s="27">
        <f t="shared" si="15"/>
        <v>0.13002576547426448</v>
      </c>
      <c r="R64" s="27"/>
    </row>
    <row r="65" spans="2:18" x14ac:dyDescent="0.2">
      <c r="B65" t="s">
        <v>7</v>
      </c>
      <c r="C65" s="27">
        <f t="shared" ref="C65:Q68" si="16">D46/C46-1</f>
        <v>0.30394560855996433</v>
      </c>
      <c r="D65" s="27">
        <f t="shared" si="16"/>
        <v>1.1368493033592664E-2</v>
      </c>
      <c r="E65" s="27">
        <f t="shared" si="16"/>
        <v>-1.1578769438809977E-2</v>
      </c>
      <c r="F65" s="27">
        <f t="shared" si="16"/>
        <v>0.13646857631466447</v>
      </c>
      <c r="G65" s="27">
        <f t="shared" si="16"/>
        <v>6.2072078850349932E-2</v>
      </c>
      <c r="H65" s="27">
        <f t="shared" si="16"/>
        <v>-4.2504958911870894E-4</v>
      </c>
      <c r="I65" s="27">
        <f t="shared" si="16"/>
        <v>3.6569808646350177E-2</v>
      </c>
      <c r="J65" s="27">
        <f t="shared" si="16"/>
        <v>-4.7381375632435385E-2</v>
      </c>
      <c r="K65" s="27">
        <f t="shared" si="16"/>
        <v>-2.3541233043852694E-2</v>
      </c>
      <c r="L65" s="27">
        <f t="shared" si="16"/>
        <v>-0.19889746416758547</v>
      </c>
      <c r="M65" s="27">
        <f t="shared" si="16"/>
        <v>0.83035140838609056</v>
      </c>
      <c r="N65" s="27">
        <f t="shared" si="16"/>
        <v>0.14166123615218806</v>
      </c>
      <c r="O65" s="27">
        <f t="shared" si="16"/>
        <v>0.20526893523600442</v>
      </c>
      <c r="P65" s="27">
        <f t="shared" si="16"/>
        <v>-0.17491803278688522</v>
      </c>
      <c r="Q65" s="27">
        <f t="shared" si="16"/>
        <v>-1.8405192396847458E-2</v>
      </c>
      <c r="R65" s="27"/>
    </row>
    <row r="66" spans="2:18" x14ac:dyDescent="0.2">
      <c r="B66" t="s">
        <v>8</v>
      </c>
      <c r="C66" s="27">
        <f>D47/C47-1</f>
        <v>0.12612777232295058</v>
      </c>
      <c r="D66" s="27">
        <f t="shared" ref="D66:Q66" si="17">E47/D47-1</f>
        <v>-5.4406712740430185E-3</v>
      </c>
      <c r="E66" s="27">
        <f t="shared" si="17"/>
        <v>5.6440289798602938E-2</v>
      </c>
      <c r="F66" s="27">
        <f t="shared" si="17"/>
        <v>7.2326520040370212E-2</v>
      </c>
      <c r="G66" s="27">
        <f t="shared" si="17"/>
        <v>0.10103834666682898</v>
      </c>
      <c r="H66" s="27">
        <f t="shared" si="17"/>
        <v>-3.6582889078802139E-2</v>
      </c>
      <c r="I66" s="27">
        <f t="shared" si="17"/>
        <v>0.14401641805870335</v>
      </c>
      <c r="J66" s="27">
        <f t="shared" si="17"/>
        <v>-0.15221539458304567</v>
      </c>
      <c r="K66" s="27">
        <f t="shared" si="17"/>
        <v>-0.28740358850213099</v>
      </c>
      <c r="L66" s="27">
        <f t="shared" si="17"/>
        <v>0.36157199487949665</v>
      </c>
      <c r="M66" s="27">
        <f t="shared" si="17"/>
        <v>0.3922057702512336</v>
      </c>
      <c r="N66" s="27">
        <f t="shared" si="17"/>
        <v>4.2069906775916932E-2</v>
      </c>
      <c r="O66" s="27">
        <f t="shared" si="17"/>
        <v>2.0163886601791026E-2</v>
      </c>
      <c r="P66" s="27">
        <f t="shared" si="17"/>
        <v>-0.2186124950263606</v>
      </c>
      <c r="Q66" s="27">
        <f t="shared" si="17"/>
        <v>-3.5410404035257526E-2</v>
      </c>
      <c r="R66" s="27"/>
    </row>
    <row r="67" spans="2:18" x14ac:dyDescent="0.2">
      <c r="B67" t="s">
        <v>9</v>
      </c>
      <c r="C67" s="27">
        <f t="shared" si="16"/>
        <v>0.72204970084058306</v>
      </c>
      <c r="D67" s="27">
        <f t="shared" si="16"/>
        <v>0.55799785990476147</v>
      </c>
      <c r="E67" s="27">
        <f t="shared" si="16"/>
        <v>-1.1225859059043723</v>
      </c>
      <c r="F67" s="27">
        <f t="shared" si="16"/>
        <v>9.8660714285829787E-3</v>
      </c>
      <c r="G67" s="27">
        <f t="shared" si="16"/>
        <v>-7.499248485920063</v>
      </c>
      <c r="H67" s="27">
        <f t="shared" si="16"/>
        <v>-1.9514350137226677</v>
      </c>
      <c r="I67" s="27">
        <f t="shared" si="16"/>
        <v>-0.98570197920352864</v>
      </c>
      <c r="J67" s="27">
        <f>K48/J48-1</f>
        <v>411</v>
      </c>
      <c r="K67" s="27">
        <f t="shared" si="16"/>
        <v>0.35558252427184467</v>
      </c>
      <c r="L67" s="27">
        <f t="shared" si="16"/>
        <v>0.9319606087735004</v>
      </c>
      <c r="M67" s="27">
        <f t="shared" si="16"/>
        <v>1.1795644114921222</v>
      </c>
      <c r="N67" s="27">
        <f t="shared" si="16"/>
        <v>0.86871478686084824</v>
      </c>
      <c r="O67" s="27">
        <f t="shared" si="16"/>
        <v>-0.22873883611126911</v>
      </c>
      <c r="P67" s="27">
        <f t="shared" si="16"/>
        <v>0.18948222451689034</v>
      </c>
      <c r="Q67" s="27">
        <f t="shared" si="16"/>
        <v>0.26030879890866254</v>
      </c>
      <c r="R67" s="27"/>
    </row>
    <row r="68" spans="2:18" x14ac:dyDescent="0.2">
      <c r="B68" t="s">
        <v>120</v>
      </c>
      <c r="C68" s="27">
        <f t="shared" si="16"/>
        <v>-0.23934040163540415</v>
      </c>
      <c r="D68" s="27">
        <f t="shared" si="16"/>
        <v>0.10865239517699554</v>
      </c>
      <c r="E68" s="27">
        <f t="shared" si="16"/>
        <v>0.25790486181418015</v>
      </c>
      <c r="F68" s="27">
        <f t="shared" si="16"/>
        <v>8.2277190934938682E-2</v>
      </c>
      <c r="G68" s="27">
        <f t="shared" si="16"/>
        <v>0.5622468219563761</v>
      </c>
      <c r="H68" s="27">
        <f t="shared" si="16"/>
        <v>0.54764432313944145</v>
      </c>
      <c r="I68" s="27">
        <f t="shared" si="16"/>
        <v>4.1769915601090446E-2</v>
      </c>
      <c r="J68" s="27">
        <f t="shared" si="16"/>
        <v>8.2097201671656572E-2</v>
      </c>
      <c r="K68" s="27">
        <f t="shared" si="16"/>
        <v>-6.2155686542082145E-2</v>
      </c>
      <c r="L68" s="27">
        <f t="shared" si="16"/>
        <v>0.64390807869105249</v>
      </c>
      <c r="M68" s="27">
        <f t="shared" si="16"/>
        <v>-0.12830934592173027</v>
      </c>
      <c r="N68" s="27">
        <f t="shared" si="16"/>
        <v>0.82332429769082771</v>
      </c>
      <c r="O68" s="27">
        <f t="shared" si="16"/>
        <v>0.84369854603523531</v>
      </c>
      <c r="P68" s="27">
        <f t="shared" si="16"/>
        <v>0.2036474599807061</v>
      </c>
      <c r="Q68" s="27">
        <f t="shared" si="16"/>
        <v>0.23206497982087848</v>
      </c>
      <c r="R68" s="27"/>
    </row>
  </sheetData>
  <phoneticPr fontId="13" type="noConversion"/>
  <conditionalFormatting sqref="C10:H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P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P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P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P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R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:R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R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R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R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U27" r:id="rId1" xr:uid="{287C70CB-D0C0-8145-A397-4D3666EC8226}"/>
    <hyperlink ref="I6" r:id="rId2" xr:uid="{4EE33D07-DFF7-FB45-B305-4A3BA7FF171C}"/>
    <hyperlink ref="I7" r:id="rId3" xr:uid="{56EF4AF0-C546-DD40-B913-0CBD3CC85B62}"/>
    <hyperlink ref="U44" r:id="rId4" xr:uid="{3883E8D7-D9BC-1F47-A234-B55B64EB6E4B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C1C5-ECD2-7B4F-BEA1-FA22B9DE409E}">
  <dimension ref="A1:AB149"/>
  <sheetViews>
    <sheetView topLeftCell="A17" workbookViewId="0">
      <pane xSplit="1" topLeftCell="D1" activePane="topRight" state="frozen"/>
      <selection activeCell="A37" sqref="A37"/>
      <selection pane="topRight" activeCell="D37" sqref="D37:F37"/>
    </sheetView>
  </sheetViews>
  <sheetFormatPr baseColWidth="10" defaultRowHeight="16" x14ac:dyDescent="0.2"/>
  <cols>
    <col min="1" max="1" width="25.6640625" bestFit="1" customWidth="1"/>
  </cols>
  <sheetData>
    <row r="1" spans="1:26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/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</row>
    <row r="4" spans="1:26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4" t="s">
        <v>40</v>
      </c>
      <c r="B5" s="4">
        <v>74687.331999999995</v>
      </c>
      <c r="C5" s="4">
        <v>78912.656000000003</v>
      </c>
      <c r="D5" s="4">
        <v>89893.986000000004</v>
      </c>
      <c r="E5" s="4">
        <v>104321.033</v>
      </c>
      <c r="F5" s="4">
        <v>119253.351</v>
      </c>
      <c r="G5" s="4">
        <v>111501.77899999999</v>
      </c>
      <c r="H5" s="4">
        <v>138540.291</v>
      </c>
      <c r="I5" s="4">
        <v>158510.91699999999</v>
      </c>
      <c r="J5" s="4">
        <v>153794.595</v>
      </c>
      <c r="K5" s="4">
        <v>153333.81899999999</v>
      </c>
      <c r="L5" s="4">
        <v>167824.07399999999</v>
      </c>
      <c r="M5" s="4">
        <v>209652.63200000001</v>
      </c>
      <c r="N5" s="4">
        <v>252855.64300000001</v>
      </c>
      <c r="O5" s="4">
        <v>269872.603</v>
      </c>
      <c r="P5" s="4">
        <v>249639.951</v>
      </c>
      <c r="Q5" s="4">
        <v>232344.22700000001</v>
      </c>
      <c r="R5" s="4">
        <v>229185.65400000001</v>
      </c>
      <c r="S5" s="4">
        <v>271656.80499999999</v>
      </c>
      <c r="T5" s="4">
        <v>268315.13099999999</v>
      </c>
      <c r="U5" s="4">
        <v>280703.33299999998</v>
      </c>
      <c r="V5" s="4">
        <v>271149.63500000001</v>
      </c>
      <c r="W5" s="4">
        <v>282710.734</v>
      </c>
      <c r="X5" s="4">
        <v>295603.81400000001</v>
      </c>
      <c r="Y5" s="4">
        <v>351454.74400000001</v>
      </c>
      <c r="Z5" s="4">
        <v>353905.17700000003</v>
      </c>
    </row>
    <row r="6" spans="1:26" x14ac:dyDescent="0.2">
      <c r="A6" s="4" t="s">
        <v>41</v>
      </c>
      <c r="B6" s="7">
        <v>63908.356</v>
      </c>
      <c r="C6" s="7">
        <v>67367.201000000001</v>
      </c>
      <c r="D6" s="7">
        <v>76886.850000000006</v>
      </c>
      <c r="E6" s="7">
        <v>91142.680999999997</v>
      </c>
      <c r="F6" s="7">
        <v>105134.048</v>
      </c>
      <c r="G6" s="7">
        <v>96954.922999999995</v>
      </c>
      <c r="H6" s="7">
        <v>120237.781</v>
      </c>
      <c r="I6" s="7">
        <v>134793.304</v>
      </c>
      <c r="J6" s="7">
        <v>130556.757</v>
      </c>
      <c r="K6" s="7">
        <v>133539.35800000001</v>
      </c>
      <c r="L6" s="7">
        <v>139458.995</v>
      </c>
      <c r="M6" s="7">
        <v>172856.579</v>
      </c>
      <c r="N6" s="7">
        <v>206721.785</v>
      </c>
      <c r="O6" s="7">
        <v>221105.48</v>
      </c>
      <c r="P6" s="7">
        <v>204604.193</v>
      </c>
      <c r="Q6" s="7">
        <v>195405.22899999999</v>
      </c>
      <c r="R6" s="7">
        <v>185938.81899999999</v>
      </c>
      <c r="S6" s="7">
        <v>220119.527</v>
      </c>
      <c r="T6" s="7">
        <v>215585.89300000001</v>
      </c>
      <c r="U6" s="7">
        <v>226100</v>
      </c>
      <c r="V6" s="7">
        <v>223767.64</v>
      </c>
      <c r="W6" s="7">
        <v>229332.20300000001</v>
      </c>
      <c r="X6" s="7">
        <v>240324.15299999999</v>
      </c>
      <c r="Y6" s="7">
        <v>284909.48800000001</v>
      </c>
      <c r="Z6" s="7">
        <v>289493.10700000002</v>
      </c>
    </row>
    <row r="7" spans="1:26" x14ac:dyDescent="0.2">
      <c r="A7" s="4" t="s">
        <v>42</v>
      </c>
      <c r="B7" s="4">
        <v>10778.976000000001</v>
      </c>
      <c r="C7" s="4">
        <v>11545.455</v>
      </c>
      <c r="D7" s="4">
        <v>13007.136</v>
      </c>
      <c r="E7" s="4">
        <v>13178.352000000001</v>
      </c>
      <c r="F7" s="4">
        <v>14119.303</v>
      </c>
      <c r="G7" s="4">
        <v>14546.856</v>
      </c>
      <c r="H7" s="4">
        <v>18302.509999999998</v>
      </c>
      <c r="I7" s="4">
        <v>23717.613000000001</v>
      </c>
      <c r="J7" s="4">
        <v>23237.838</v>
      </c>
      <c r="K7" s="4">
        <v>19794.460999999999</v>
      </c>
      <c r="L7" s="4">
        <v>28365.079000000002</v>
      </c>
      <c r="M7" s="4">
        <v>36796.053</v>
      </c>
      <c r="N7" s="4">
        <v>46133.858</v>
      </c>
      <c r="O7" s="4">
        <v>48767.123</v>
      </c>
      <c r="P7" s="4">
        <v>45035.758000000002</v>
      </c>
      <c r="Q7" s="4">
        <v>36938.998</v>
      </c>
      <c r="R7" s="4">
        <v>43246.834999999999</v>
      </c>
      <c r="S7" s="4">
        <v>51537.277999999998</v>
      </c>
      <c r="T7" s="4">
        <v>52729.237999999998</v>
      </c>
      <c r="U7" s="4">
        <v>54603.332999999999</v>
      </c>
      <c r="V7" s="4">
        <v>47381.995000000003</v>
      </c>
      <c r="W7" s="4">
        <v>53378.531000000003</v>
      </c>
      <c r="X7" s="4">
        <v>55279.661</v>
      </c>
      <c r="Y7" s="4">
        <v>66545.255999999994</v>
      </c>
      <c r="Z7" s="4">
        <v>64412.07</v>
      </c>
    </row>
    <row r="8" spans="1:26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 t="s">
        <v>44</v>
      </c>
      <c r="B10" s="4">
        <v>8159.03</v>
      </c>
      <c r="C10" s="4">
        <v>8652.4060000000009</v>
      </c>
      <c r="D10" s="4">
        <v>9903.16</v>
      </c>
      <c r="E10" s="4">
        <v>12447.724</v>
      </c>
      <c r="F10" s="4">
        <v>14042.895</v>
      </c>
      <c r="G10" s="4">
        <v>12874.259</v>
      </c>
      <c r="H10" s="4">
        <v>15180.977999999999</v>
      </c>
      <c r="I10" s="4">
        <v>17069.868999999999</v>
      </c>
      <c r="J10" s="4">
        <v>5131.0810000000001</v>
      </c>
      <c r="K10" s="4">
        <v>19352.77</v>
      </c>
      <c r="L10" s="4">
        <v>20502.646000000001</v>
      </c>
      <c r="M10" s="4">
        <v>24955.262999999999</v>
      </c>
      <c r="N10" s="4">
        <v>32900.262000000002</v>
      </c>
      <c r="O10" s="4">
        <v>36360.273999999998</v>
      </c>
      <c r="P10" s="4">
        <v>33456.226999999999</v>
      </c>
      <c r="Q10" s="4">
        <v>33455.338000000003</v>
      </c>
      <c r="R10" s="4">
        <v>31683.544000000002</v>
      </c>
      <c r="S10" s="4">
        <v>34301.775000000001</v>
      </c>
      <c r="T10" s="4">
        <v>33366.324999999997</v>
      </c>
      <c r="U10" s="4">
        <v>34161.110999999997</v>
      </c>
      <c r="V10" s="4">
        <v>33827.250999999997</v>
      </c>
      <c r="W10" s="4">
        <v>33500.565000000002</v>
      </c>
      <c r="X10" s="4">
        <v>33363.347000000002</v>
      </c>
      <c r="Y10" s="4">
        <v>37147.218999999997</v>
      </c>
      <c r="Z10" s="4">
        <v>37916.03</v>
      </c>
    </row>
    <row r="11" spans="1:26" x14ac:dyDescent="0.2">
      <c r="A11" s="4" t="s">
        <v>45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 t="s">
        <v>47</v>
      </c>
      <c r="B13" s="7"/>
      <c r="C13" s="7">
        <v>2912.6570000000002</v>
      </c>
      <c r="D13" s="7">
        <v>2467.89</v>
      </c>
      <c r="E13" s="7">
        <v>8928.66</v>
      </c>
      <c r="F13" s="7">
        <v>3855.2280000000001</v>
      </c>
      <c r="G13" s="7">
        <v>3877.8159999999998</v>
      </c>
      <c r="H13" s="7">
        <v>6694.848</v>
      </c>
      <c r="I13" s="7">
        <v>6419.2139999999999</v>
      </c>
      <c r="J13" s="7">
        <v>12818.919</v>
      </c>
      <c r="K13" s="7">
        <v>9259.4750000000004</v>
      </c>
      <c r="L13" s="7">
        <v>-1142.8579999999999</v>
      </c>
      <c r="M13" s="7">
        <v>-2882.8939999999998</v>
      </c>
      <c r="N13" s="7">
        <v>-3106.299</v>
      </c>
      <c r="O13" s="7">
        <v>-3343.8359999999998</v>
      </c>
      <c r="P13" s="7">
        <v>-3377.3119999999999</v>
      </c>
      <c r="Q13" s="7">
        <v>4832.2439999999997</v>
      </c>
      <c r="R13" s="7">
        <v>2777.4259999999999</v>
      </c>
      <c r="S13" s="7">
        <v>1326.627</v>
      </c>
      <c r="T13" s="7">
        <v>2943.1179999999999</v>
      </c>
      <c r="U13" s="7">
        <v>2643.3330000000001</v>
      </c>
      <c r="V13" s="7">
        <v>1318.7339999999999</v>
      </c>
      <c r="W13" s="7">
        <v>1853.107</v>
      </c>
      <c r="X13" s="7">
        <v>2628.1779999999999</v>
      </c>
      <c r="Y13" s="7">
        <v>1389.3130000000001</v>
      </c>
      <c r="Z13" s="7">
        <v>2163.279</v>
      </c>
    </row>
    <row r="14" spans="1:26" x14ac:dyDescent="0.2">
      <c r="A14" s="8" t="s">
        <v>48</v>
      </c>
      <c r="B14" s="4">
        <v>2619.9459999999999</v>
      </c>
      <c r="C14" s="4">
        <v>-19.608000000000001</v>
      </c>
      <c r="D14" s="4">
        <v>636.08600000000001</v>
      </c>
      <c r="E14" s="4">
        <v>-8198.0319999999992</v>
      </c>
      <c r="F14" s="4">
        <v>-3778.82</v>
      </c>
      <c r="G14" s="4">
        <v>-2205.2190000000001</v>
      </c>
      <c r="H14" s="4">
        <v>-3573.3159999999998</v>
      </c>
      <c r="I14" s="4">
        <v>228.53</v>
      </c>
      <c r="J14" s="4">
        <v>5287.8379999999997</v>
      </c>
      <c r="K14" s="4">
        <v>-8817.7839999999997</v>
      </c>
      <c r="L14" s="4">
        <v>9005.2909999999993</v>
      </c>
      <c r="M14" s="4">
        <v>14723.683999999999</v>
      </c>
      <c r="N14" s="4">
        <v>16339.895</v>
      </c>
      <c r="O14" s="4">
        <v>15750.684999999999</v>
      </c>
      <c r="P14" s="4">
        <v>14956.843000000001</v>
      </c>
      <c r="Q14" s="4">
        <v>-1348.5840000000001</v>
      </c>
      <c r="R14" s="4">
        <v>8785.8649999999998</v>
      </c>
      <c r="S14" s="4">
        <v>15908.876</v>
      </c>
      <c r="T14" s="4">
        <v>16419.794999999998</v>
      </c>
      <c r="U14" s="4">
        <v>17798.888999999999</v>
      </c>
      <c r="V14" s="4">
        <v>12236.01</v>
      </c>
      <c r="W14" s="4">
        <v>18024.859</v>
      </c>
      <c r="X14" s="4">
        <v>19288.135999999999</v>
      </c>
      <c r="Y14" s="4">
        <v>28008.723999999998</v>
      </c>
      <c r="Z14" s="4">
        <v>24332.760999999999</v>
      </c>
    </row>
    <row r="15" spans="1:26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 t="s">
        <v>49</v>
      </c>
      <c r="B16" s="4"/>
      <c r="C16" s="4"/>
      <c r="D16" s="4">
        <v>-891.947</v>
      </c>
      <c r="E16" s="4">
        <v>-308.733</v>
      </c>
      <c r="F16" s="4">
        <v>-742.62699999999995</v>
      </c>
      <c r="G16" s="4">
        <v>-2903.915</v>
      </c>
      <c r="H16" s="4">
        <v>-285.33699999999999</v>
      </c>
      <c r="I16" s="4">
        <v>570.59699999999998</v>
      </c>
      <c r="J16" s="4">
        <v>-2452.703</v>
      </c>
      <c r="K16" s="4">
        <v>-867.34699999999998</v>
      </c>
      <c r="L16" s="4">
        <v>-119.048</v>
      </c>
      <c r="M16" s="4">
        <v>-1531.579</v>
      </c>
      <c r="N16" s="4">
        <v>-2255.9059999999999</v>
      </c>
      <c r="O16" s="4">
        <v>-2215.0680000000002</v>
      </c>
      <c r="P16" s="4">
        <v>-2577.0650000000001</v>
      </c>
      <c r="Q16" s="4">
        <v>-1580.61</v>
      </c>
      <c r="R16" s="4">
        <v>-1443.038</v>
      </c>
      <c r="S16" s="4">
        <v>-1570.414</v>
      </c>
      <c r="T16" s="4">
        <v>-1062.5709999999999</v>
      </c>
      <c r="U16" s="4">
        <v>-2267.7779999999998</v>
      </c>
      <c r="V16" s="4">
        <v>-2424.5740000000001</v>
      </c>
      <c r="W16" s="4">
        <v>-1388.701</v>
      </c>
      <c r="X16" s="4">
        <v>-1431.144</v>
      </c>
      <c r="Y16" s="4">
        <v>-1969.4659999999999</v>
      </c>
      <c r="Z16" s="4">
        <v>-2541.61</v>
      </c>
    </row>
    <row r="17" spans="1:26" x14ac:dyDescent="0.2">
      <c r="A17" s="4" t="s">
        <v>50</v>
      </c>
      <c r="B17" s="7">
        <v>721.47400000000005</v>
      </c>
      <c r="C17" s="7">
        <v>3949.1979999999999</v>
      </c>
      <c r="D17" s="7">
        <v>4319.0619999999999</v>
      </c>
      <c r="E17" s="7">
        <v>10172.201999999999</v>
      </c>
      <c r="F17" s="7">
        <v>5979.8919999999998</v>
      </c>
      <c r="G17" s="7">
        <v>7032.0280000000002</v>
      </c>
      <c r="H17" s="7">
        <v>6227.2129999999997</v>
      </c>
      <c r="I17" s="7">
        <v>8724.89</v>
      </c>
      <c r="J17" s="7">
        <v>6094.5950000000003</v>
      </c>
      <c r="K17" s="7">
        <v>11523.323</v>
      </c>
      <c r="L17" s="7">
        <v>3010.5819999999999</v>
      </c>
      <c r="M17" s="7">
        <v>11710.527</v>
      </c>
      <c r="N17" s="7">
        <v>19363.518</v>
      </c>
      <c r="O17" s="7">
        <v>3489.0410000000002</v>
      </c>
      <c r="P17" s="7">
        <v>5861.8990000000003</v>
      </c>
      <c r="Q17" s="7">
        <v>1511.9829999999999</v>
      </c>
      <c r="R17" s="7">
        <v>349.15600000000001</v>
      </c>
      <c r="S17" s="7">
        <v>1842.6030000000001</v>
      </c>
      <c r="T17" s="7">
        <v>2439.1350000000002</v>
      </c>
      <c r="U17" s="7">
        <v>4864.4449999999997</v>
      </c>
      <c r="V17" s="7">
        <v>4381.9949999999999</v>
      </c>
      <c r="W17" s="7">
        <v>6105.085</v>
      </c>
      <c r="X17" s="7">
        <v>5522.2449999999999</v>
      </c>
      <c r="Y17" s="7">
        <v>-745.91</v>
      </c>
      <c r="Z17" s="7">
        <v>-2186.42</v>
      </c>
    </row>
    <row r="18" spans="1:26" x14ac:dyDescent="0.2">
      <c r="A18" s="4" t="s">
        <v>51</v>
      </c>
      <c r="B18" s="8">
        <v>3341.42</v>
      </c>
      <c r="C18" s="8">
        <v>3929.59</v>
      </c>
      <c r="D18" s="8">
        <v>4063.201</v>
      </c>
      <c r="E18" s="8">
        <v>1665.4369999999999</v>
      </c>
      <c r="F18" s="8">
        <v>1458.4449999999999</v>
      </c>
      <c r="G18" s="8">
        <v>1922.894</v>
      </c>
      <c r="H18" s="8">
        <v>2368.56</v>
      </c>
      <c r="I18" s="8">
        <v>9524.0169999999998</v>
      </c>
      <c r="J18" s="8">
        <v>8929.73</v>
      </c>
      <c r="K18" s="8">
        <v>1838.192</v>
      </c>
      <c r="L18" s="8">
        <v>11896.825000000001</v>
      </c>
      <c r="M18" s="8">
        <v>24902.632000000001</v>
      </c>
      <c r="N18" s="8">
        <v>33447.506999999998</v>
      </c>
      <c r="O18" s="8">
        <v>17024.657999999999</v>
      </c>
      <c r="P18" s="8">
        <v>18241.677</v>
      </c>
      <c r="Q18" s="8">
        <v>-1417.211</v>
      </c>
      <c r="R18" s="8">
        <v>7691.9830000000002</v>
      </c>
      <c r="S18" s="8">
        <v>16181.065000000001</v>
      </c>
      <c r="T18" s="8">
        <v>17796.359</v>
      </c>
      <c r="U18" s="8">
        <v>20395.556</v>
      </c>
      <c r="V18" s="8">
        <v>14193.431</v>
      </c>
      <c r="W18" s="8">
        <v>22741.242999999999</v>
      </c>
      <c r="X18" s="8">
        <v>23379.237000000001</v>
      </c>
      <c r="Y18" s="8">
        <v>25293.348000000002</v>
      </c>
      <c r="Z18" s="8">
        <v>19604.731</v>
      </c>
    </row>
    <row r="19" spans="1:26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4" t="s">
        <v>52</v>
      </c>
      <c r="B20" s="7">
        <v>-992.81200000000001</v>
      </c>
      <c r="C20" s="7">
        <v>-1321.7470000000001</v>
      </c>
      <c r="D20" s="7">
        <v>-1415.902</v>
      </c>
      <c r="E20" s="7">
        <v>-431.73399999999998</v>
      </c>
      <c r="F20" s="7">
        <v>-524.12900000000002</v>
      </c>
      <c r="G20" s="7">
        <v>-677.34299999999996</v>
      </c>
      <c r="H20" s="7">
        <v>214.00299999999999</v>
      </c>
      <c r="I20" s="7">
        <v>-3524.0169999999998</v>
      </c>
      <c r="J20" s="7">
        <v>-2594.5949999999998</v>
      </c>
      <c r="K20" s="7">
        <v>-508.74599999999998</v>
      </c>
      <c r="L20" s="7">
        <v>-2337.3020000000001</v>
      </c>
      <c r="M20" s="7">
        <v>-4113.1580000000004</v>
      </c>
      <c r="N20" s="7">
        <v>-4732.2830000000004</v>
      </c>
      <c r="O20" s="7">
        <v>-4497.26</v>
      </c>
      <c r="P20" s="7">
        <v>-4594.3280000000004</v>
      </c>
      <c r="Q20" s="7">
        <v>-64.27</v>
      </c>
      <c r="R20" s="7">
        <v>-2016.8779999999999</v>
      </c>
      <c r="S20" s="7">
        <v>-2615.3850000000002</v>
      </c>
      <c r="T20" s="7">
        <v>-3969.2829999999999</v>
      </c>
      <c r="U20" s="7">
        <v>-4806.6670000000004</v>
      </c>
      <c r="V20" s="7">
        <v>-3458.6370000000002</v>
      </c>
      <c r="W20" s="7">
        <v>-5308.4750000000004</v>
      </c>
      <c r="X20" s="7">
        <v>-6585.8050000000003</v>
      </c>
      <c r="Y20" s="7">
        <v>-5742.6390000000001</v>
      </c>
      <c r="Z20" s="7">
        <v>-4396.4579999999996</v>
      </c>
    </row>
    <row r="21" spans="1:26" x14ac:dyDescent="0.2">
      <c r="A21" s="4" t="s">
        <v>53</v>
      </c>
      <c r="B21" s="8">
        <v>2348.6080000000002</v>
      </c>
      <c r="C21" s="8">
        <v>2607.8429999999998</v>
      </c>
      <c r="D21" s="8">
        <v>2647.299</v>
      </c>
      <c r="E21" s="8">
        <v>1233.703</v>
      </c>
      <c r="F21" s="8">
        <v>934.31600000000003</v>
      </c>
      <c r="G21" s="8">
        <v>1245.5509999999999</v>
      </c>
      <c r="H21" s="8">
        <v>2582.5630000000001</v>
      </c>
      <c r="I21" s="8">
        <v>6000</v>
      </c>
      <c r="J21" s="8">
        <v>6335.1350000000002</v>
      </c>
      <c r="K21" s="8">
        <v>1329.4459999999999</v>
      </c>
      <c r="L21" s="8">
        <v>9559.5229999999992</v>
      </c>
      <c r="M21" s="8">
        <v>20789.473999999998</v>
      </c>
      <c r="N21" s="8">
        <v>28715.223999999998</v>
      </c>
      <c r="O21" s="8">
        <v>12527.397999999999</v>
      </c>
      <c r="P21" s="8">
        <v>13647.349</v>
      </c>
      <c r="Q21" s="8">
        <v>-1481.481</v>
      </c>
      <c r="R21" s="8">
        <v>5675.1049999999996</v>
      </c>
      <c r="S21" s="8">
        <v>13565.68</v>
      </c>
      <c r="T21" s="8">
        <v>13827.075999999999</v>
      </c>
      <c r="U21" s="8">
        <v>15588.888999999999</v>
      </c>
      <c r="V21" s="8">
        <v>10734.794</v>
      </c>
      <c r="W21" s="8">
        <v>17432.768</v>
      </c>
      <c r="X21" s="8">
        <v>16793.432000000001</v>
      </c>
      <c r="Y21" s="8">
        <v>19550.708999999999</v>
      </c>
      <c r="Z21" s="8">
        <v>15208.272999999999</v>
      </c>
    </row>
    <row r="22" spans="1:26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4" t="s">
        <v>54</v>
      </c>
      <c r="B23" s="4"/>
      <c r="C23" s="4"/>
      <c r="D23" s="4"/>
      <c r="E23" s="4"/>
      <c r="F23" s="4"/>
      <c r="G23" s="4">
        <v>83.037000000000006</v>
      </c>
      <c r="H23" s="4">
        <v>1050.1980000000001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4" t="s">
        <v>55</v>
      </c>
      <c r="B24" s="4">
        <v>-6.2889999999999997</v>
      </c>
      <c r="C24" s="4">
        <v>-9.8040000000000003</v>
      </c>
      <c r="D24" s="4">
        <v>-13.252000000000001</v>
      </c>
      <c r="E24" s="4">
        <v>-28.29</v>
      </c>
      <c r="F24" s="4">
        <v>-5.3620000000000001</v>
      </c>
      <c r="G24" s="4"/>
      <c r="H24" s="4">
        <v>1.321</v>
      </c>
      <c r="I24" s="4">
        <v>-2.911</v>
      </c>
      <c r="J24" s="4">
        <v>87.837999999999994</v>
      </c>
      <c r="K24" s="4">
        <v>71.429000000000002</v>
      </c>
      <c r="L24" s="4">
        <v>-518.51900000000001</v>
      </c>
      <c r="M24" s="4">
        <v>-514.47400000000005</v>
      </c>
      <c r="N24" s="4">
        <v>-221.785</v>
      </c>
      <c r="O24" s="4">
        <v>-71.233000000000004</v>
      </c>
      <c r="P24" s="4">
        <v>-103.57599999999999</v>
      </c>
      <c r="Q24" s="4">
        <v>-10.893000000000001</v>
      </c>
      <c r="R24" s="4">
        <v>-10.548999999999999</v>
      </c>
      <c r="S24" s="4">
        <v>-11.834</v>
      </c>
      <c r="T24" s="4">
        <v>-19.34</v>
      </c>
      <c r="U24" s="4">
        <v>-158.88900000000001</v>
      </c>
      <c r="V24" s="4">
        <v>52.311</v>
      </c>
      <c r="W24" s="4">
        <v>-51.976999999999997</v>
      </c>
      <c r="X24" s="4">
        <v>-418.43200000000002</v>
      </c>
      <c r="Y24" s="4">
        <v>-1449.2909999999999</v>
      </c>
      <c r="Z24" s="4">
        <v>-1179.0070000000001</v>
      </c>
    </row>
    <row r="25" spans="1:26" x14ac:dyDescent="0.2">
      <c r="A25" s="4" t="s">
        <v>56</v>
      </c>
      <c r="B25" s="4">
        <v>6.2880000000000003</v>
      </c>
      <c r="C25" s="4">
        <v>9.8040000000000997</v>
      </c>
      <c r="D25" s="4"/>
      <c r="E25" s="4">
        <v>-9.9999999997634989E-4</v>
      </c>
      <c r="F25" s="4"/>
      <c r="G25" s="4"/>
      <c r="H25" s="4">
        <v>-2.6420000000003001</v>
      </c>
      <c r="I25" s="4"/>
      <c r="J25" s="4"/>
      <c r="K25" s="4">
        <v>-1.4580000000001001</v>
      </c>
      <c r="L25" s="4">
        <v>-1.3209999999999</v>
      </c>
      <c r="M25" s="4">
        <v>-1.3160000000025001</v>
      </c>
      <c r="N25" s="4">
        <v>-1.0000000002036999E-3</v>
      </c>
      <c r="O25" s="4">
        <v>-9.9999999838474001E-4</v>
      </c>
      <c r="P25" s="4"/>
      <c r="Q25" s="4">
        <v>-1.0899999999998999</v>
      </c>
      <c r="R25" s="4">
        <v>-1.0540000000001</v>
      </c>
      <c r="S25" s="4"/>
      <c r="T25" s="4">
        <v>-1.1380000000007999</v>
      </c>
      <c r="U25" s="4">
        <v>-1.1110000000008</v>
      </c>
      <c r="V25" s="4"/>
      <c r="W25" s="4">
        <v>3.6379788070917E-12</v>
      </c>
      <c r="X25" s="4">
        <v>-1.0589999999993001</v>
      </c>
      <c r="Y25" s="4"/>
      <c r="Z25" s="4">
        <v>1.5916157281026E-12</v>
      </c>
    </row>
    <row r="26" spans="1:26" ht="17" thickBot="1" x14ac:dyDescent="0.25">
      <c r="A26" s="8" t="s">
        <v>57</v>
      </c>
      <c r="B26" s="9">
        <v>2348.607</v>
      </c>
      <c r="C26" s="9">
        <v>2607.8429999999998</v>
      </c>
      <c r="D26" s="9">
        <v>2634.047</v>
      </c>
      <c r="E26" s="9">
        <v>1205.412</v>
      </c>
      <c r="F26" s="9">
        <v>928.95399999999995</v>
      </c>
      <c r="G26" s="9">
        <v>1328.588</v>
      </c>
      <c r="H26" s="9">
        <v>3631.44</v>
      </c>
      <c r="I26" s="9">
        <v>5997.0889999999999</v>
      </c>
      <c r="J26" s="9">
        <v>6422.973</v>
      </c>
      <c r="K26" s="9">
        <v>1399.4169999999999</v>
      </c>
      <c r="L26" s="9">
        <v>9039.6830000000009</v>
      </c>
      <c r="M26" s="9">
        <v>20273.684000000001</v>
      </c>
      <c r="N26" s="9">
        <v>28493.437999999998</v>
      </c>
      <c r="O26" s="9">
        <v>12456.164000000001</v>
      </c>
      <c r="P26" s="9">
        <v>13543.772999999999</v>
      </c>
      <c r="Q26" s="9">
        <v>-1493.4639999999999</v>
      </c>
      <c r="R26" s="9">
        <v>5663.5020000000004</v>
      </c>
      <c r="S26" s="9">
        <v>13553.846</v>
      </c>
      <c r="T26" s="9">
        <v>13806.598</v>
      </c>
      <c r="U26" s="9">
        <v>15428.888999999999</v>
      </c>
      <c r="V26" s="9">
        <v>10787.105</v>
      </c>
      <c r="W26" s="9">
        <v>17380.791000000001</v>
      </c>
      <c r="X26" s="9">
        <v>16373.941000000001</v>
      </c>
      <c r="Y26" s="9">
        <v>18101.418000000001</v>
      </c>
      <c r="Z26" s="9">
        <v>14029.266</v>
      </c>
    </row>
    <row r="27" spans="1:26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4" t="s">
        <v>58</v>
      </c>
      <c r="B28" s="10">
        <v>5.71</v>
      </c>
      <c r="C28" s="10">
        <v>6.84</v>
      </c>
      <c r="D28" s="10">
        <v>6.85</v>
      </c>
      <c r="E28" s="10">
        <v>3.12</v>
      </c>
      <c r="F28" s="10">
        <v>2.4</v>
      </c>
      <c r="G28" s="10">
        <v>3.44</v>
      </c>
      <c r="H28" s="10">
        <v>9.34</v>
      </c>
      <c r="I28" s="10">
        <v>15.18</v>
      </c>
      <c r="J28" s="10">
        <v>16.11</v>
      </c>
      <c r="K28" s="10">
        <v>3.46</v>
      </c>
      <c r="L28" s="10">
        <v>20.07</v>
      </c>
      <c r="M28" s="10">
        <v>43.55</v>
      </c>
      <c r="N28" s="10">
        <v>60.91</v>
      </c>
      <c r="O28" s="10">
        <v>25.49</v>
      </c>
      <c r="P28" s="10">
        <v>26.91</v>
      </c>
      <c r="Q28" s="10">
        <v>-3.49</v>
      </c>
      <c r="R28" s="10">
        <v>10.8</v>
      </c>
      <c r="S28" s="10">
        <v>26.37</v>
      </c>
      <c r="T28" s="10">
        <v>26.82</v>
      </c>
      <c r="U28" s="10">
        <v>29.56</v>
      </c>
      <c r="V28" s="10">
        <v>20.2</v>
      </c>
      <c r="W28" s="10">
        <v>33.44</v>
      </c>
      <c r="X28" s="10">
        <v>31.42</v>
      </c>
      <c r="Y28" s="10">
        <v>34.81</v>
      </c>
      <c r="Z28" s="10">
        <v>26.58</v>
      </c>
    </row>
    <row r="29" spans="1:26" x14ac:dyDescent="0.2">
      <c r="A29" s="4" t="s">
        <v>59</v>
      </c>
      <c r="B29" s="10">
        <v>5.65</v>
      </c>
      <c r="C29" s="10">
        <v>6.79</v>
      </c>
      <c r="D29" s="10">
        <v>6.85</v>
      </c>
      <c r="E29" s="10">
        <v>3.12</v>
      </c>
      <c r="F29" s="10">
        <v>2.4</v>
      </c>
      <c r="G29" s="10">
        <v>3.44</v>
      </c>
      <c r="H29" s="10">
        <v>9.3000000000000007</v>
      </c>
      <c r="I29" s="10">
        <v>15.05</v>
      </c>
      <c r="J29" s="10">
        <v>16.05</v>
      </c>
      <c r="K29" s="10">
        <v>3.46</v>
      </c>
      <c r="L29" s="10">
        <v>20.07</v>
      </c>
      <c r="M29" s="10">
        <v>43.55</v>
      </c>
      <c r="N29" s="10">
        <v>60.91</v>
      </c>
      <c r="O29" s="10">
        <v>25.49</v>
      </c>
      <c r="P29" s="10">
        <v>26.91</v>
      </c>
      <c r="Q29" s="10">
        <v>-3.49</v>
      </c>
      <c r="R29" s="10">
        <v>10.8</v>
      </c>
      <c r="S29" s="10">
        <v>26.37</v>
      </c>
      <c r="T29" s="10">
        <v>26.82</v>
      </c>
      <c r="U29" s="10">
        <v>29.56</v>
      </c>
      <c r="V29" s="10">
        <v>20.2</v>
      </c>
      <c r="W29" s="10">
        <v>33.44</v>
      </c>
      <c r="X29" s="10">
        <v>31.42</v>
      </c>
      <c r="Y29" s="10">
        <v>34.81</v>
      </c>
      <c r="Z29" s="10">
        <v>26.58</v>
      </c>
    </row>
    <row r="30" spans="1:26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 t="s">
        <v>60</v>
      </c>
      <c r="B31" s="4">
        <v>409.26400000000001</v>
      </c>
      <c r="C31" s="4">
        <v>379.327</v>
      </c>
      <c r="D31" s="4">
        <v>383.3</v>
      </c>
      <c r="E31" s="4">
        <v>383.80900000000003</v>
      </c>
      <c r="F31" s="4">
        <v>383.80900000000003</v>
      </c>
      <c r="G31" s="4">
        <v>384.36399999999998</v>
      </c>
      <c r="H31" s="4">
        <v>387.76400000000001</v>
      </c>
      <c r="I31" s="4">
        <v>394.33800000000002</v>
      </c>
      <c r="J31" s="4">
        <v>398.09100000000001</v>
      </c>
      <c r="K31" s="4">
        <v>402.61599999999999</v>
      </c>
      <c r="L31" s="4">
        <v>449.93</v>
      </c>
      <c r="M31" s="4">
        <v>465.21100000000001</v>
      </c>
      <c r="N31" s="4">
        <v>467.62700000000001</v>
      </c>
      <c r="O31" s="4">
        <v>486.54399999999998</v>
      </c>
      <c r="P31" s="4">
        <v>496.61200000000002</v>
      </c>
      <c r="Q31" s="4">
        <v>501.29500000000002</v>
      </c>
      <c r="R31" s="4">
        <v>501.29500000000002</v>
      </c>
      <c r="S31" s="4">
        <v>501.29500000000002</v>
      </c>
      <c r="T31" s="4">
        <v>501.29500000000002</v>
      </c>
      <c r="U31" s="4">
        <v>501.29500000000002</v>
      </c>
      <c r="V31" s="4">
        <v>501.29500000000002</v>
      </c>
      <c r="W31" s="4">
        <v>501.29500000000002</v>
      </c>
      <c r="X31" s="4">
        <v>501.29500000000002</v>
      </c>
      <c r="Y31" s="4">
        <v>501.29500000000002</v>
      </c>
      <c r="Z31" s="4">
        <v>501.29500000000002</v>
      </c>
    </row>
    <row r="32" spans="1:26" x14ac:dyDescent="0.2">
      <c r="A32" s="4" t="s">
        <v>61</v>
      </c>
      <c r="B32" s="4">
        <v>412.82299999999998</v>
      </c>
      <c r="C32" s="4">
        <v>382.041</v>
      </c>
      <c r="D32" s="4">
        <v>383.3</v>
      </c>
      <c r="E32" s="4">
        <v>383.80900000000003</v>
      </c>
      <c r="F32" s="4">
        <v>383.80900000000003</v>
      </c>
      <c r="G32" s="4">
        <v>384.36399999999998</v>
      </c>
      <c r="H32" s="4">
        <v>389.76299999999998</v>
      </c>
      <c r="I32" s="4">
        <v>397.72899999999998</v>
      </c>
      <c r="J32" s="4">
        <v>399.70499999999998</v>
      </c>
      <c r="K32" s="4">
        <v>402.70299999999997</v>
      </c>
      <c r="L32" s="4">
        <v>449.94</v>
      </c>
      <c r="M32" s="4">
        <v>465.21899999999999</v>
      </c>
      <c r="N32" s="4">
        <v>467.62700000000001</v>
      </c>
      <c r="O32" s="4">
        <v>486.54399999999998</v>
      </c>
      <c r="P32" s="4">
        <v>496.61200000000002</v>
      </c>
      <c r="Q32" s="4">
        <v>501.29500000000002</v>
      </c>
      <c r="R32" s="4">
        <v>501.29500000000002</v>
      </c>
      <c r="S32" s="4">
        <v>501.29500000000002</v>
      </c>
      <c r="T32" s="4">
        <v>501.29500000000002</v>
      </c>
      <c r="U32" s="4">
        <v>501.29500000000002</v>
      </c>
      <c r="V32" s="4">
        <v>501.29500000000002</v>
      </c>
      <c r="W32" s="4">
        <v>501.29500000000002</v>
      </c>
      <c r="X32" s="4">
        <v>501.29500000000002</v>
      </c>
      <c r="Y32" s="4">
        <v>501.29500000000002</v>
      </c>
      <c r="Z32" s="4">
        <v>501.29500000000002</v>
      </c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 t="s">
        <v>48</v>
      </c>
      <c r="B35" s="11">
        <f>'[1]Income Statement'!B14</f>
        <v>2619.9459999999999</v>
      </c>
      <c r="C35" s="11">
        <f>'[1]Income Statement'!C14</f>
        <v>-19.608000000000001</v>
      </c>
      <c r="D35" s="11">
        <f>'[1]Income Statement'!D14</f>
        <v>636.08600000000001</v>
      </c>
      <c r="E35" s="11">
        <f>'[1]Income Statement'!E14</f>
        <v>-8198.0319999999992</v>
      </c>
      <c r="F35" s="11">
        <f>'[1]Income Statement'!F14</f>
        <v>-3778.82</v>
      </c>
      <c r="G35" s="11">
        <f>'[1]Income Statement'!G14</f>
        <v>-2205.2190000000001</v>
      </c>
      <c r="H35" s="11">
        <f>'[1]Income Statement'!H14</f>
        <v>-3573.3159999999998</v>
      </c>
      <c r="I35" s="11">
        <f>'[1]Income Statement'!I14</f>
        <v>228.53</v>
      </c>
      <c r="J35" s="11">
        <f>'[1]Income Statement'!J14</f>
        <v>5287.8379999999997</v>
      </c>
      <c r="K35" s="11">
        <f>'[1]Income Statement'!K14</f>
        <v>-8817.7839999999997</v>
      </c>
      <c r="L35" s="11">
        <f>'[1]Income Statement'!L14</f>
        <v>9005.2909999999993</v>
      </c>
      <c r="M35" s="11">
        <f>'[1]Income Statement'!M14</f>
        <v>14723.683999999999</v>
      </c>
      <c r="N35" s="11">
        <f>'[1]Income Statement'!N14</f>
        <v>16339.895</v>
      </c>
      <c r="O35" s="11">
        <f>'[1]Income Statement'!O14</f>
        <v>15750.684999999999</v>
      </c>
      <c r="P35" s="11">
        <f>'[1]Income Statement'!P14</f>
        <v>14956.843000000001</v>
      </c>
      <c r="Q35" s="11">
        <f>'[1]Income Statement'!Q14</f>
        <v>-1348.5840000000001</v>
      </c>
      <c r="R35" s="11">
        <f>'[1]Income Statement'!R14</f>
        <v>8785.8649999999998</v>
      </c>
      <c r="S35" s="11">
        <f>'[1]Income Statement'!S14</f>
        <v>15908.876</v>
      </c>
      <c r="T35" s="11">
        <f>'[1]Income Statement'!T14</f>
        <v>16419.794999999998</v>
      </c>
      <c r="U35" s="11">
        <f>'[1]Income Statement'!U14</f>
        <v>17798.888999999999</v>
      </c>
      <c r="V35" s="11">
        <f>'[1]Income Statement'!V14</f>
        <v>12236.01</v>
      </c>
      <c r="W35" s="11">
        <f>'[1]Income Statement'!W14</f>
        <v>18024.859</v>
      </c>
      <c r="X35" s="11">
        <f>'[1]Income Statement'!X14</f>
        <v>19288.135999999999</v>
      </c>
      <c r="Y35" s="11">
        <f>'[1]Income Statement'!Y14</f>
        <v>28008.723999999998</v>
      </c>
      <c r="Z35" s="11">
        <f>'[1]Income Statement'!Z14</f>
        <v>24332.760999999999</v>
      </c>
    </row>
    <row r="36" spans="1:26" x14ac:dyDescent="0.2">
      <c r="A36" s="4" t="s">
        <v>63</v>
      </c>
      <c r="B36" s="12">
        <f>'[1]Cash Flow Statement'!B7</f>
        <v>5014.3760000000002</v>
      </c>
      <c r="C36" s="12">
        <f>'[1]Cash Flow Statement'!C7</f>
        <v>6026.7380000000003</v>
      </c>
      <c r="D36" s="12">
        <f>'[1]Cash Flow Statement'!D7</f>
        <v>6442.4059999999999</v>
      </c>
      <c r="E36" s="12">
        <f>'[1]Cash Flow Statement'!E7</f>
        <v>8420.6640000000007</v>
      </c>
      <c r="F36" s="12">
        <f>'[1]Cash Flow Statement'!F7</f>
        <v>9949.0619999999999</v>
      </c>
      <c r="G36" s="12">
        <f>'[1]Cash Flow Statement'!G7</f>
        <v>8552.7880000000005</v>
      </c>
      <c r="H36" s="12">
        <f>'[1]Cash Flow Statement'!H7</f>
        <v>9956.4069999999992</v>
      </c>
      <c r="I36" s="12">
        <f>'[1]Cash Flow Statement'!I7</f>
        <v>10502.183000000001</v>
      </c>
      <c r="J36" s="12">
        <f>'[1]Cash Flow Statement'!J7</f>
        <v>11359.459000000001</v>
      </c>
      <c r="K36" s="12">
        <f>'[1]Cash Flow Statement'!K7</f>
        <v>12916.91</v>
      </c>
      <c r="L36" s="12">
        <f>'[1]Cash Flow Statement'!L7</f>
        <v>13345.237999999999</v>
      </c>
      <c r="M36" s="12">
        <f>'[1]Cash Flow Statement'!M7</f>
        <v>13596.053</v>
      </c>
      <c r="N36" s="12">
        <f>'[1]Cash Flow Statement'!N7</f>
        <v>17209.973999999998</v>
      </c>
      <c r="O36" s="12">
        <f>'[1]Cash Flow Statement'!O7</f>
        <v>20068.492999999999</v>
      </c>
      <c r="P36" s="12">
        <f>'[1]Cash Flow Statement'!P7</f>
        <v>20704.069</v>
      </c>
      <c r="Q36" s="12">
        <f>'[1]Cash Flow Statement'!Q7</f>
        <v>21411.764999999999</v>
      </c>
      <c r="R36" s="12">
        <f>'[1]Cash Flow Statement'!R7</f>
        <v>21933.544000000002</v>
      </c>
      <c r="S36" s="12">
        <f>'[1]Cash Flow Statement'!S7</f>
        <v>26071.006000000001</v>
      </c>
      <c r="T36" s="12">
        <f>'[1]Cash Flow Statement'!T7</f>
        <v>25473.264999999999</v>
      </c>
      <c r="U36" s="12">
        <f>'[1]Cash Flow Statement'!U7</f>
        <v>26821.111000000001</v>
      </c>
      <c r="V36" s="12">
        <f>'[1]Cash Flow Statement'!V7</f>
        <v>32379.562000000002</v>
      </c>
      <c r="W36" s="12">
        <f>'[1]Cash Flow Statement'!W7</f>
        <v>30888.135999999999</v>
      </c>
      <c r="X36" s="12">
        <f>'[1]Cash Flow Statement'!X7</f>
        <v>30174.788</v>
      </c>
      <c r="Y36" s="12">
        <f>'[1]Cash Flow Statement'!Y7</f>
        <v>30061.069</v>
      </c>
      <c r="Z36" s="12">
        <f>'[1]Cash Flow Statement'!Z7</f>
        <v>31917.052</v>
      </c>
    </row>
    <row r="37" spans="1:26" x14ac:dyDescent="0.2">
      <c r="A37" s="4" t="s">
        <v>64</v>
      </c>
      <c r="B37" s="4">
        <f t="shared" ref="B37:Z37" si="0">B35+B36</f>
        <v>7634.3220000000001</v>
      </c>
      <c r="C37" s="4">
        <f t="shared" si="0"/>
        <v>6007.13</v>
      </c>
      <c r="D37" s="4">
        <f t="shared" si="0"/>
        <v>7078.4920000000002</v>
      </c>
      <c r="E37" s="4">
        <f t="shared" si="0"/>
        <v>222.63200000000143</v>
      </c>
      <c r="F37" s="4">
        <f t="shared" si="0"/>
        <v>6170.2420000000002</v>
      </c>
      <c r="G37" s="4">
        <f t="shared" si="0"/>
        <v>6347.5690000000004</v>
      </c>
      <c r="H37" s="4">
        <f t="shared" si="0"/>
        <v>6383.0909999999994</v>
      </c>
      <c r="I37" s="4">
        <f t="shared" si="0"/>
        <v>10730.713000000002</v>
      </c>
      <c r="J37" s="4">
        <f t="shared" si="0"/>
        <v>16647.296999999999</v>
      </c>
      <c r="K37" s="4">
        <f t="shared" si="0"/>
        <v>4099.1260000000002</v>
      </c>
      <c r="L37" s="4">
        <f t="shared" si="0"/>
        <v>22350.528999999999</v>
      </c>
      <c r="M37" s="4">
        <f t="shared" si="0"/>
        <v>28319.737000000001</v>
      </c>
      <c r="N37" s="4">
        <f t="shared" si="0"/>
        <v>33549.868999999999</v>
      </c>
      <c r="O37" s="4">
        <f t="shared" si="0"/>
        <v>35819.178</v>
      </c>
      <c r="P37" s="4">
        <f t="shared" si="0"/>
        <v>35660.911999999997</v>
      </c>
      <c r="Q37" s="4">
        <f t="shared" si="0"/>
        <v>20063.181</v>
      </c>
      <c r="R37" s="4">
        <f t="shared" si="0"/>
        <v>30719.409</v>
      </c>
      <c r="S37" s="4">
        <f t="shared" si="0"/>
        <v>41979.881999999998</v>
      </c>
      <c r="T37" s="4">
        <f t="shared" si="0"/>
        <v>41893.06</v>
      </c>
      <c r="U37" s="4">
        <f t="shared" si="0"/>
        <v>44620</v>
      </c>
      <c r="V37" s="4">
        <f t="shared" si="0"/>
        <v>44615.572</v>
      </c>
      <c r="W37" s="4">
        <f t="shared" si="0"/>
        <v>48912.994999999995</v>
      </c>
      <c r="X37" s="4">
        <f t="shared" si="0"/>
        <v>49462.923999999999</v>
      </c>
      <c r="Y37" s="4">
        <f t="shared" si="0"/>
        <v>58069.792999999998</v>
      </c>
      <c r="Z37" s="4">
        <f t="shared" si="0"/>
        <v>56249.812999999995</v>
      </c>
    </row>
    <row r="38" spans="1:26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2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5" t="s">
        <v>15</v>
      </c>
      <c r="C42" s="5" t="s">
        <v>16</v>
      </c>
      <c r="D42" s="5" t="s">
        <v>17</v>
      </c>
      <c r="E42" s="5" t="s">
        <v>18</v>
      </c>
      <c r="F42" s="5" t="s">
        <v>19</v>
      </c>
      <c r="G42" s="5" t="s">
        <v>20</v>
      </c>
      <c r="H42" s="5" t="s">
        <v>21</v>
      </c>
      <c r="I42" s="5" t="s">
        <v>22</v>
      </c>
      <c r="J42" s="5" t="s">
        <v>23</v>
      </c>
      <c r="K42" s="5" t="s">
        <v>24</v>
      </c>
      <c r="L42" s="5" t="s">
        <v>25</v>
      </c>
      <c r="M42" s="5" t="s">
        <v>26</v>
      </c>
      <c r="N42" s="5" t="s">
        <v>27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32</v>
      </c>
      <c r="T42" s="5" t="s">
        <v>33</v>
      </c>
      <c r="U42" s="5" t="s">
        <v>34</v>
      </c>
      <c r="V42" s="5" t="s">
        <v>35</v>
      </c>
      <c r="W42" s="5" t="s">
        <v>36</v>
      </c>
      <c r="X42" s="5" t="s">
        <v>37</v>
      </c>
      <c r="Y42" s="5" t="s">
        <v>38</v>
      </c>
      <c r="Z42" s="4"/>
    </row>
    <row r="43" spans="1:26" x14ac:dyDescent="0.2">
      <c r="A43" s="8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4"/>
    </row>
    <row r="44" spans="1:26" x14ac:dyDescent="0.2">
      <c r="A44" s="4" t="s">
        <v>67</v>
      </c>
      <c r="B44" s="4">
        <v>1937.106</v>
      </c>
      <c r="C44" s="4">
        <v>3819.0729999999999</v>
      </c>
      <c r="D44" s="4">
        <v>3044.8519999999999</v>
      </c>
      <c r="E44" s="4">
        <v>9269.3719999999994</v>
      </c>
      <c r="F44" s="4">
        <v>13701.073</v>
      </c>
      <c r="G44" s="4">
        <v>9446.0259999999998</v>
      </c>
      <c r="H44" s="4">
        <v>12373.843999999999</v>
      </c>
      <c r="I44" s="4">
        <v>14719.067999999999</v>
      </c>
      <c r="J44" s="4">
        <v>12802.701999999999</v>
      </c>
      <c r="K44" s="4">
        <v>29940.234</v>
      </c>
      <c r="L44" s="4">
        <v>24695.767</v>
      </c>
      <c r="M44" s="4">
        <v>24067.105</v>
      </c>
      <c r="N44" s="4">
        <v>24262.468000000001</v>
      </c>
      <c r="O44" s="4">
        <v>31750.685000000001</v>
      </c>
      <c r="P44" s="4">
        <v>23580.764999999999</v>
      </c>
      <c r="Q44" s="4">
        <v>22736.383999999998</v>
      </c>
      <c r="R44" s="4">
        <v>20320.674999999999</v>
      </c>
      <c r="S44" s="4">
        <v>21842.603999999999</v>
      </c>
      <c r="T44" s="4">
        <v>32921.500999999997</v>
      </c>
      <c r="U44" s="4">
        <v>28803.332999999999</v>
      </c>
      <c r="V44" s="4">
        <v>41253.040999999997</v>
      </c>
      <c r="W44" s="4">
        <v>44885.875999999997</v>
      </c>
      <c r="X44" s="4">
        <v>30902.542000000001</v>
      </c>
      <c r="Y44" s="4">
        <v>47381.678999999996</v>
      </c>
      <c r="Z44" s="4"/>
    </row>
    <row r="45" spans="1:26" x14ac:dyDescent="0.2">
      <c r="A45" s="4" t="s">
        <v>68</v>
      </c>
      <c r="B45" s="4">
        <v>3491.4650000000001</v>
      </c>
      <c r="C45" s="4">
        <v>3217.4690000000001</v>
      </c>
      <c r="D45" s="4"/>
      <c r="E45" s="4">
        <v>3872.0790000000002</v>
      </c>
      <c r="F45" s="4">
        <v>3931.6350000000002</v>
      </c>
      <c r="G45" s="4">
        <v>4765.125</v>
      </c>
      <c r="H45" s="4">
        <v>6725.2309999999998</v>
      </c>
      <c r="I45" s="4">
        <v>9628.8209999999999</v>
      </c>
      <c r="J45" s="4">
        <v>5094.5950000000003</v>
      </c>
      <c r="K45" s="4">
        <v>4854.2269999999999</v>
      </c>
      <c r="L45" s="4">
        <v>7276.4549999999999</v>
      </c>
      <c r="M45" s="4">
        <v>13682.895</v>
      </c>
      <c r="N45" s="4">
        <v>12724.409</v>
      </c>
      <c r="O45" s="4">
        <v>14621.918</v>
      </c>
      <c r="P45" s="4">
        <v>16607.891</v>
      </c>
      <c r="Q45" s="4">
        <v>20352.940999999999</v>
      </c>
      <c r="R45" s="4">
        <v>22885.021000000001</v>
      </c>
      <c r="S45" s="4">
        <v>23343.195</v>
      </c>
      <c r="T45" s="4">
        <v>24011.377</v>
      </c>
      <c r="U45" s="4">
        <v>22316.667000000001</v>
      </c>
      <c r="V45" s="4">
        <v>30850.365000000002</v>
      </c>
      <c r="W45" s="4">
        <v>30683.616000000002</v>
      </c>
      <c r="X45" s="4">
        <v>44062.5</v>
      </c>
      <c r="Y45" s="4">
        <v>34311.887000000002</v>
      </c>
      <c r="Z45" s="4"/>
    </row>
    <row r="46" spans="1:26" x14ac:dyDescent="0.2">
      <c r="A46" s="4" t="s">
        <v>69</v>
      </c>
      <c r="B46" s="4">
        <v>32681.042000000001</v>
      </c>
      <c r="C46" s="4">
        <v>35672.906000000003</v>
      </c>
      <c r="D46" s="4">
        <v>44096.84</v>
      </c>
      <c r="E46" s="4">
        <v>34412.053999999996</v>
      </c>
      <c r="F46" s="4">
        <v>40654.154999999999</v>
      </c>
      <c r="G46" s="4">
        <v>39034.400999999998</v>
      </c>
      <c r="H46" s="4">
        <v>44976.222000000002</v>
      </c>
      <c r="I46" s="4">
        <v>54232.896999999997</v>
      </c>
      <c r="J46" s="4">
        <v>58205.404999999999</v>
      </c>
      <c r="K46" s="4">
        <v>56883.381999999998</v>
      </c>
      <c r="L46" s="4">
        <v>57740.741000000002</v>
      </c>
      <c r="M46" s="4">
        <v>64178.947</v>
      </c>
      <c r="N46" s="4">
        <v>57007.874000000003</v>
      </c>
      <c r="O46" s="4">
        <v>62493.150999999998</v>
      </c>
      <c r="P46" s="4">
        <v>63271.27</v>
      </c>
      <c r="Q46" s="4">
        <v>58603.485999999997</v>
      </c>
      <c r="R46" s="4">
        <v>57011.603000000003</v>
      </c>
      <c r="S46" s="4">
        <v>67849.703999999998</v>
      </c>
      <c r="T46" s="4">
        <v>70498.293999999994</v>
      </c>
      <c r="U46" s="4">
        <v>75074.444000000003</v>
      </c>
      <c r="V46" s="4">
        <v>79663.017000000007</v>
      </c>
      <c r="W46" s="4">
        <v>70074.576000000001</v>
      </c>
      <c r="X46" s="4">
        <v>74158.898000000001</v>
      </c>
      <c r="Y46" s="4">
        <v>86742.638999999996</v>
      </c>
      <c r="Z46" s="4"/>
    </row>
    <row r="47" spans="1:26" x14ac:dyDescent="0.2">
      <c r="A47" s="4" t="s">
        <v>70</v>
      </c>
      <c r="B47" s="4">
        <v>8387.2420000000002</v>
      </c>
      <c r="C47" s="4">
        <v>8863.6360000000004</v>
      </c>
      <c r="D47" s="4">
        <v>10866.463</v>
      </c>
      <c r="E47" s="4">
        <v>14340.713</v>
      </c>
      <c r="F47" s="4">
        <v>15293.566000000001</v>
      </c>
      <c r="G47" s="4">
        <v>14967.972</v>
      </c>
      <c r="H47" s="4">
        <v>16451.782999999999</v>
      </c>
      <c r="I47" s="4">
        <v>20423.580999999998</v>
      </c>
      <c r="J47" s="4">
        <v>24075.675999999999</v>
      </c>
      <c r="K47" s="4">
        <v>20588.920999999998</v>
      </c>
      <c r="L47" s="4">
        <v>23306.878000000001</v>
      </c>
      <c r="M47" s="4">
        <v>36251.315999999999</v>
      </c>
      <c r="N47" s="4">
        <v>37404.199000000001</v>
      </c>
      <c r="O47" s="4">
        <v>39060.273999999998</v>
      </c>
      <c r="P47" s="4">
        <v>38628.853000000003</v>
      </c>
      <c r="Q47" s="4">
        <v>38008.714999999997</v>
      </c>
      <c r="R47" s="4">
        <v>40927.214999999997</v>
      </c>
      <c r="S47" s="4">
        <v>47679.29</v>
      </c>
      <c r="T47" s="4">
        <v>51850.966999999997</v>
      </c>
      <c r="U47" s="4">
        <v>51687.777999999998</v>
      </c>
      <c r="V47" s="4">
        <v>52962.286999999997</v>
      </c>
      <c r="W47" s="4">
        <v>49016.949000000001</v>
      </c>
      <c r="X47" s="4">
        <v>54140.89</v>
      </c>
      <c r="Y47" s="4">
        <v>56655.398000000001</v>
      </c>
      <c r="Z47" s="4"/>
    </row>
    <row r="48" spans="1:26" x14ac:dyDescent="0.2">
      <c r="A48" s="4" t="s">
        <v>71</v>
      </c>
      <c r="B48" s="7">
        <v>4544.4750000000004</v>
      </c>
      <c r="C48" s="7">
        <v>4581.9960000000001</v>
      </c>
      <c r="D48" s="7">
        <v>7499.49</v>
      </c>
      <c r="E48" s="7">
        <v>569.49699999999996</v>
      </c>
      <c r="F48" s="7">
        <v>670.24099999998998</v>
      </c>
      <c r="G48" s="7">
        <v>405.69300000000999</v>
      </c>
      <c r="H48" s="7">
        <v>356.67199999999002</v>
      </c>
      <c r="I48" s="7">
        <v>727.80200000000002</v>
      </c>
      <c r="J48" s="7">
        <v>2744.5949999999998</v>
      </c>
      <c r="K48" s="7">
        <v>1109.329</v>
      </c>
      <c r="L48" s="7">
        <v>652.11699999999996</v>
      </c>
      <c r="M48" s="7">
        <v>819.73699999998996</v>
      </c>
      <c r="N48" s="7">
        <v>16975.065999999999</v>
      </c>
      <c r="O48" s="7">
        <v>19460.273000000001</v>
      </c>
      <c r="P48" s="7">
        <v>19565.968000000001</v>
      </c>
      <c r="Q48" s="7">
        <v>18672.112000000001</v>
      </c>
      <c r="R48" s="7">
        <v>23119.199000000001</v>
      </c>
      <c r="S48" s="7">
        <v>28766.864000000001</v>
      </c>
      <c r="T48" s="7">
        <v>29518.771000000001</v>
      </c>
      <c r="U48" s="7">
        <v>30410</v>
      </c>
      <c r="V48" s="7">
        <v>32429.440999999999</v>
      </c>
      <c r="W48" s="7">
        <v>31719.774000000001</v>
      </c>
      <c r="X48" s="7">
        <v>34191.737999999998</v>
      </c>
      <c r="Y48" s="7">
        <v>36243.184000000001</v>
      </c>
      <c r="Z48" s="4"/>
    </row>
    <row r="49" spans="1:26" x14ac:dyDescent="0.2">
      <c r="A49" s="4" t="s">
        <v>72</v>
      </c>
      <c r="B49" s="4">
        <v>51041.33</v>
      </c>
      <c r="C49" s="4">
        <v>56155.08</v>
      </c>
      <c r="D49" s="4">
        <v>65507.644999999997</v>
      </c>
      <c r="E49" s="4">
        <v>62463.714999999997</v>
      </c>
      <c r="F49" s="4">
        <v>74250.67</v>
      </c>
      <c r="G49" s="4">
        <v>68619.217000000004</v>
      </c>
      <c r="H49" s="4">
        <v>80883.751999999993</v>
      </c>
      <c r="I49" s="4">
        <v>99732.168999999994</v>
      </c>
      <c r="J49" s="4">
        <v>102922.973</v>
      </c>
      <c r="K49" s="4">
        <v>113376.09299999999</v>
      </c>
      <c r="L49" s="4">
        <v>113671.958</v>
      </c>
      <c r="M49" s="4">
        <v>139000</v>
      </c>
      <c r="N49" s="4">
        <v>148374.016</v>
      </c>
      <c r="O49" s="4">
        <v>167386.30100000001</v>
      </c>
      <c r="P49" s="4">
        <v>161654.747</v>
      </c>
      <c r="Q49" s="4">
        <v>158373.63800000001</v>
      </c>
      <c r="R49" s="4">
        <v>164263.71299999999</v>
      </c>
      <c r="S49" s="4">
        <v>189481.65700000001</v>
      </c>
      <c r="T49" s="4">
        <v>208800.91</v>
      </c>
      <c r="U49" s="4">
        <v>208292.22200000001</v>
      </c>
      <c r="V49" s="4">
        <v>237158.15100000001</v>
      </c>
      <c r="W49" s="4">
        <v>226380.791</v>
      </c>
      <c r="X49" s="4">
        <v>237456.568</v>
      </c>
      <c r="Y49" s="4">
        <v>261334.78700000001</v>
      </c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 t="s">
        <v>73</v>
      </c>
      <c r="B51" s="4">
        <v>22020.665000000001</v>
      </c>
      <c r="C51" s="4">
        <v>25863.635999999999</v>
      </c>
      <c r="D51" s="4">
        <v>69697.248000000007</v>
      </c>
      <c r="E51" s="4">
        <v>88867.159</v>
      </c>
      <c r="F51" s="4">
        <v>102206.43399999999</v>
      </c>
      <c r="G51" s="4">
        <v>95793.593999999997</v>
      </c>
      <c r="H51" s="4">
        <v>104963.012</v>
      </c>
      <c r="I51" s="4">
        <v>107609.898</v>
      </c>
      <c r="J51" s="4">
        <v>107764.86500000001</v>
      </c>
      <c r="K51" s="4">
        <v>124195.33500000001</v>
      </c>
      <c r="L51" s="4">
        <v>135396.82500000001</v>
      </c>
      <c r="M51" s="4">
        <v>70046.053</v>
      </c>
      <c r="N51" s="4">
        <v>178345.144</v>
      </c>
      <c r="O51" s="4">
        <v>201053.42499999999</v>
      </c>
      <c r="P51" s="4">
        <v>201813.81</v>
      </c>
      <c r="Q51" s="4">
        <v>198202.614</v>
      </c>
      <c r="R51" s="4">
        <v>210941.98300000001</v>
      </c>
      <c r="S51" s="4">
        <v>245912.42600000001</v>
      </c>
      <c r="T51" s="4">
        <v>253468.71400000001</v>
      </c>
      <c r="U51" s="4">
        <v>275031.11099999998</v>
      </c>
      <c r="V51" s="4">
        <v>309312.652</v>
      </c>
      <c r="W51" s="4">
        <v>311103.95500000002</v>
      </c>
      <c r="X51" s="4">
        <v>303861.22899999999</v>
      </c>
      <c r="Y51" s="4">
        <v>326844.05699999997</v>
      </c>
      <c r="Z51" s="4"/>
    </row>
    <row r="52" spans="1:26" x14ac:dyDescent="0.2">
      <c r="A52" s="4" t="s">
        <v>74</v>
      </c>
      <c r="B52" s="7"/>
      <c r="C52" s="7"/>
      <c r="D52" s="7">
        <v>-37804.281000000003</v>
      </c>
      <c r="E52" s="7">
        <v>-49135.300999999999</v>
      </c>
      <c r="F52" s="7">
        <v>-58936.997000000003</v>
      </c>
      <c r="G52" s="7">
        <v>-56925.267</v>
      </c>
      <c r="H52" s="7">
        <v>-67593.130999999994</v>
      </c>
      <c r="I52" s="7">
        <v>-79461.426000000007</v>
      </c>
      <c r="J52" s="7">
        <v>-76520.27</v>
      </c>
      <c r="K52" s="7">
        <v>-88564.14</v>
      </c>
      <c r="L52" s="7">
        <v>-85582.010999999999</v>
      </c>
      <c r="M52" s="7">
        <v>-6227.6319999999996</v>
      </c>
      <c r="N52" s="7">
        <v>-100316.273</v>
      </c>
      <c r="O52" s="7">
        <v>-112495.89</v>
      </c>
      <c r="P52" s="7">
        <v>-110870.53</v>
      </c>
      <c r="Q52" s="7">
        <v>-107413.943</v>
      </c>
      <c r="R52" s="7">
        <v>-113396.624</v>
      </c>
      <c r="S52" s="7">
        <v>-134082.84</v>
      </c>
      <c r="T52" s="7">
        <v>-138364.04999999999</v>
      </c>
      <c r="U52" s="7">
        <v>-147152.22200000001</v>
      </c>
      <c r="V52" s="7">
        <v>-169934.307</v>
      </c>
      <c r="W52" s="7">
        <v>-171675.70600000001</v>
      </c>
      <c r="X52" s="7">
        <v>-173277.54199999999</v>
      </c>
      <c r="Y52" s="7">
        <v>-184014.177</v>
      </c>
      <c r="Z52" s="4"/>
    </row>
    <row r="53" spans="1:26" x14ac:dyDescent="0.2">
      <c r="A53" s="4" t="s">
        <v>75</v>
      </c>
      <c r="B53" s="4">
        <v>22020.665000000001</v>
      </c>
      <c r="C53" s="4">
        <v>25863.635999999999</v>
      </c>
      <c r="D53" s="4">
        <v>31892.966</v>
      </c>
      <c r="E53" s="4">
        <v>39731.857000000004</v>
      </c>
      <c r="F53" s="4">
        <v>43269.436999999998</v>
      </c>
      <c r="G53" s="4">
        <v>38868.326999999997</v>
      </c>
      <c r="H53" s="4">
        <v>37369.881000000001</v>
      </c>
      <c r="I53" s="4">
        <v>28148.472000000002</v>
      </c>
      <c r="J53" s="4">
        <v>31244.595000000001</v>
      </c>
      <c r="K53" s="4">
        <v>35631.195</v>
      </c>
      <c r="L53" s="4">
        <v>49814.815000000002</v>
      </c>
      <c r="M53" s="4">
        <v>63818.421000000002</v>
      </c>
      <c r="N53" s="4">
        <v>78028.870999999999</v>
      </c>
      <c r="O53" s="4">
        <v>88557.534</v>
      </c>
      <c r="P53" s="4">
        <v>90943.28</v>
      </c>
      <c r="Q53" s="4">
        <v>90788.671000000002</v>
      </c>
      <c r="R53" s="4">
        <v>97545.358999999997</v>
      </c>
      <c r="S53" s="4">
        <v>111829.586</v>
      </c>
      <c r="T53" s="4">
        <v>115104.664</v>
      </c>
      <c r="U53" s="4">
        <v>127878.889</v>
      </c>
      <c r="V53" s="4">
        <v>139378.345</v>
      </c>
      <c r="W53" s="4">
        <v>139428.24900000001</v>
      </c>
      <c r="X53" s="4">
        <v>130583.686</v>
      </c>
      <c r="Y53" s="4">
        <v>142829.88</v>
      </c>
      <c r="Z53" s="4"/>
    </row>
    <row r="54" spans="1:26" x14ac:dyDescent="0.2">
      <c r="A54" s="4" t="s">
        <v>76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>
        <v>5702.6319999999996</v>
      </c>
      <c r="N54" s="4">
        <v>31350.394</v>
      </c>
      <c r="O54" s="4">
        <v>32506.848999999998</v>
      </c>
      <c r="P54" s="4">
        <v>29071.517</v>
      </c>
      <c r="Q54" s="4">
        <v>25758.17</v>
      </c>
      <c r="R54" s="4">
        <v>24851.266</v>
      </c>
      <c r="S54" s="4">
        <v>27743.195</v>
      </c>
      <c r="T54" s="4">
        <v>26526.735000000001</v>
      </c>
      <c r="U54" s="4">
        <v>25830</v>
      </c>
      <c r="V54" s="4">
        <v>28367.397000000001</v>
      </c>
      <c r="W54" s="4">
        <v>29575.141</v>
      </c>
      <c r="X54" s="4">
        <v>27756.356</v>
      </c>
      <c r="Y54" s="4">
        <v>28671.756000000001</v>
      </c>
      <c r="Z54" s="4"/>
    </row>
    <row r="55" spans="1:26" x14ac:dyDescent="0.2">
      <c r="A55" s="4" t="s">
        <v>77</v>
      </c>
      <c r="B55" s="4">
        <v>4811.3209999999999</v>
      </c>
      <c r="C55" s="4">
        <v>5878.7879999999996</v>
      </c>
      <c r="D55" s="4">
        <v>7885.8310000000001</v>
      </c>
      <c r="E55" s="4">
        <v>8788.4380000000001</v>
      </c>
      <c r="F55" s="4">
        <v>10040.214</v>
      </c>
      <c r="G55" s="4">
        <v>9096.0849999999991</v>
      </c>
      <c r="H55" s="4">
        <v>9501.982</v>
      </c>
      <c r="I55" s="4">
        <v>9941.7759999999998</v>
      </c>
      <c r="J55" s="4">
        <v>16609.458999999999</v>
      </c>
      <c r="K55" s="4">
        <v>18814.868999999999</v>
      </c>
      <c r="L55" s="4">
        <v>17333.332999999999</v>
      </c>
      <c r="M55" s="4">
        <v>23476.314999999999</v>
      </c>
      <c r="N55" s="4">
        <v>46224.409</v>
      </c>
      <c r="O55" s="4">
        <v>48647.946000000004</v>
      </c>
      <c r="P55" s="4">
        <v>44831.072</v>
      </c>
      <c r="Q55" s="4">
        <v>40850.762000000002</v>
      </c>
      <c r="R55" s="4">
        <v>41181.434000000001</v>
      </c>
      <c r="S55" s="4">
        <v>47308.875999999997</v>
      </c>
      <c r="T55" s="4">
        <v>46980.66</v>
      </c>
      <c r="U55" s="4">
        <v>47741.110999999997</v>
      </c>
      <c r="V55" s="4">
        <v>54318.733999999997</v>
      </c>
      <c r="W55" s="4">
        <v>58209.04</v>
      </c>
      <c r="X55" s="4">
        <v>60422.669000000002</v>
      </c>
      <c r="Y55" s="4">
        <v>68502.725999999995</v>
      </c>
      <c r="Z55" s="4"/>
    </row>
    <row r="56" spans="1:26" x14ac:dyDescent="0.2">
      <c r="A56" s="4" t="s">
        <v>78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 t="s">
        <v>79</v>
      </c>
      <c r="B57" s="7">
        <v>5293.8</v>
      </c>
      <c r="C57" s="7">
        <v>5172.0150000000003</v>
      </c>
      <c r="D57" s="7">
        <v>5718.6549999999997</v>
      </c>
      <c r="E57" s="7">
        <v>34337.023000000001</v>
      </c>
      <c r="F57" s="7">
        <v>43489.277000000002</v>
      </c>
      <c r="G57" s="7">
        <v>41282.326000000001</v>
      </c>
      <c r="H57" s="7">
        <v>52697.489000000001</v>
      </c>
      <c r="I57" s="7">
        <v>73759.824999999997</v>
      </c>
      <c r="J57" s="7">
        <v>76140.540999999997</v>
      </c>
      <c r="K57" s="7">
        <v>90454.811000000002</v>
      </c>
      <c r="L57" s="7">
        <v>82927.248000000007</v>
      </c>
      <c r="M57" s="7">
        <v>101828.948</v>
      </c>
      <c r="N57" s="7">
        <v>102213.91099999999</v>
      </c>
      <c r="O57" s="7">
        <v>107193.151</v>
      </c>
      <c r="P57" s="7">
        <v>106556.10400000001</v>
      </c>
      <c r="Q57" s="7">
        <v>100279.95699999999</v>
      </c>
      <c r="R57" s="7">
        <v>104364.97900000001</v>
      </c>
      <c r="S57" s="7">
        <v>123273.372</v>
      </c>
      <c r="T57" s="7">
        <v>123811.149</v>
      </c>
      <c r="U57" s="7">
        <v>132558.889</v>
      </c>
      <c r="V57" s="7">
        <v>145538.93</v>
      </c>
      <c r="W57" s="7">
        <v>143705.084</v>
      </c>
      <c r="X57" s="7">
        <v>141252.11900000001</v>
      </c>
      <c r="Y57" s="7">
        <v>153336.96900000001</v>
      </c>
      <c r="Z57" s="4"/>
    </row>
    <row r="58" spans="1:26" ht="17" thickBot="1" x14ac:dyDescent="0.25">
      <c r="A58" s="8" t="s">
        <v>80</v>
      </c>
      <c r="B58" s="14">
        <v>83167.115999999995</v>
      </c>
      <c r="C58" s="14">
        <v>93069.519</v>
      </c>
      <c r="D58" s="14">
        <v>111005.09699999999</v>
      </c>
      <c r="E58" s="14">
        <v>145321.033</v>
      </c>
      <c r="F58" s="14">
        <v>171049.598</v>
      </c>
      <c r="G58" s="14">
        <v>157865.95499999999</v>
      </c>
      <c r="H58" s="14">
        <v>180453.10399999999</v>
      </c>
      <c r="I58" s="14">
        <v>211582.242</v>
      </c>
      <c r="J58" s="14">
        <v>226917.568</v>
      </c>
      <c r="K58" s="14">
        <v>258276.96799999999</v>
      </c>
      <c r="L58" s="14">
        <v>263747.35399999999</v>
      </c>
      <c r="M58" s="14">
        <v>333826.31599999999</v>
      </c>
      <c r="N58" s="14">
        <v>406191.60100000002</v>
      </c>
      <c r="O58" s="14">
        <v>444291.78100000002</v>
      </c>
      <c r="P58" s="14">
        <v>433056.72</v>
      </c>
      <c r="Q58" s="14">
        <v>416051.19799999997</v>
      </c>
      <c r="R58" s="14">
        <v>432206.75099999999</v>
      </c>
      <c r="S58" s="14">
        <v>499636.68599999999</v>
      </c>
      <c r="T58" s="14">
        <v>521224.11800000002</v>
      </c>
      <c r="U58" s="14">
        <v>542301.11100000003</v>
      </c>
      <c r="V58" s="14">
        <v>604761.55700000003</v>
      </c>
      <c r="W58" s="14">
        <v>597298.30500000005</v>
      </c>
      <c r="X58" s="14">
        <v>597471.39800000004</v>
      </c>
      <c r="Y58" s="14">
        <v>654676.11800000002</v>
      </c>
      <c r="Z58" s="4"/>
    </row>
    <row r="59" spans="1:26" ht="17" thickTop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8" t="s">
        <v>81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 t="s">
        <v>82</v>
      </c>
      <c r="B61" s="4">
        <v>6680.1440000000002</v>
      </c>
      <c r="C61" s="4">
        <v>6287.8789999999999</v>
      </c>
      <c r="D61" s="4">
        <v>7376.1469999999999</v>
      </c>
      <c r="E61" s="4">
        <v>9621.1560000000009</v>
      </c>
      <c r="F61" s="4">
        <v>9965.1470000000008</v>
      </c>
      <c r="G61" s="4">
        <v>10054.566999999999</v>
      </c>
      <c r="H61" s="4">
        <v>10819.022000000001</v>
      </c>
      <c r="I61" s="4">
        <v>13244.540999999999</v>
      </c>
      <c r="J61" s="4">
        <v>13075.675999999999</v>
      </c>
      <c r="K61" s="4">
        <v>14905.248</v>
      </c>
      <c r="L61" s="4">
        <v>16592.593000000001</v>
      </c>
      <c r="M61" s="4">
        <v>21480.262999999999</v>
      </c>
      <c r="N61" s="4">
        <v>22661.417000000001</v>
      </c>
      <c r="O61" s="4">
        <v>24689.041000000001</v>
      </c>
      <c r="P61" s="4">
        <v>24081.381000000001</v>
      </c>
      <c r="Q61" s="4">
        <v>22288.670999999998</v>
      </c>
      <c r="R61" s="4">
        <v>24044.304</v>
      </c>
      <c r="S61" s="4">
        <v>27273.373</v>
      </c>
      <c r="T61" s="4">
        <v>26856.654999999999</v>
      </c>
      <c r="U61" s="4">
        <v>25272.222000000002</v>
      </c>
      <c r="V61" s="4">
        <v>27585.157999999999</v>
      </c>
      <c r="W61" s="4">
        <v>26693.785</v>
      </c>
      <c r="X61" s="4">
        <v>30442.796999999999</v>
      </c>
      <c r="Y61" s="4">
        <v>33697.928</v>
      </c>
      <c r="Z61" s="4"/>
    </row>
    <row r="62" spans="1:26" x14ac:dyDescent="0.2">
      <c r="A62" s="4" t="s">
        <v>83</v>
      </c>
      <c r="B62" s="4"/>
      <c r="C62" s="4"/>
      <c r="D62" s="4"/>
      <c r="E62" s="4">
        <v>30.75</v>
      </c>
      <c r="F62" s="4">
        <v>76.408000000000001</v>
      </c>
      <c r="G62" s="4">
        <v>177.93600000000001</v>
      </c>
      <c r="H62" s="4">
        <v>44.914000000000001</v>
      </c>
      <c r="I62" s="4">
        <v>142.649</v>
      </c>
      <c r="J62" s="4">
        <v>79.73</v>
      </c>
      <c r="K62" s="4">
        <v>106.414</v>
      </c>
      <c r="L62" s="4">
        <v>378.30700000000002</v>
      </c>
      <c r="M62" s="4">
        <v>1110.5260000000001</v>
      </c>
      <c r="N62" s="4">
        <v>2480.3150000000001</v>
      </c>
      <c r="O62" s="4">
        <v>2832.877</v>
      </c>
      <c r="P62" s="4">
        <v>2836.0050000000001</v>
      </c>
      <c r="Q62" s="4">
        <v>2508.7150000000001</v>
      </c>
      <c r="R62" s="4">
        <v>3281.6460000000002</v>
      </c>
      <c r="S62" s="4">
        <v>3231.953</v>
      </c>
      <c r="T62" s="4">
        <v>3104.6640000000002</v>
      </c>
      <c r="U62" s="4">
        <v>3577.7779999999998</v>
      </c>
      <c r="V62" s="4">
        <v>4420.9250000000002</v>
      </c>
      <c r="W62" s="4">
        <v>4036.1579999999999</v>
      </c>
      <c r="X62" s="4">
        <v>4523.3050000000003</v>
      </c>
      <c r="Y62" s="4">
        <v>4892.0389999999998</v>
      </c>
      <c r="Z62" s="4"/>
    </row>
    <row r="63" spans="1:26" x14ac:dyDescent="0.2">
      <c r="A63" s="4" t="s">
        <v>84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 t="s">
        <v>85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 t="s">
        <v>86</v>
      </c>
      <c r="B65" s="4">
        <v>23540.881000000001</v>
      </c>
      <c r="C65" s="4">
        <v>26777.184000000001</v>
      </c>
      <c r="D65" s="4">
        <v>26618.756000000001</v>
      </c>
      <c r="E65" s="4">
        <v>35574.415999999997</v>
      </c>
      <c r="F65" s="4">
        <v>38719.839</v>
      </c>
      <c r="G65" s="4">
        <v>36763.938000000002</v>
      </c>
      <c r="H65" s="4">
        <v>39660.502</v>
      </c>
      <c r="I65" s="4">
        <v>41742.358</v>
      </c>
      <c r="J65" s="4">
        <v>48814.864999999998</v>
      </c>
      <c r="K65" s="4">
        <v>59192.42</v>
      </c>
      <c r="L65" s="4">
        <v>32574.074000000001</v>
      </c>
      <c r="M65" s="4"/>
      <c r="N65" s="4">
        <v>42064.303999999996</v>
      </c>
      <c r="O65" s="4">
        <v>51543.836000000003</v>
      </c>
      <c r="P65" s="4">
        <v>50773.120000000003</v>
      </c>
      <c r="Q65" s="4">
        <v>51105.663999999997</v>
      </c>
      <c r="R65" s="4">
        <v>60535.864999999998</v>
      </c>
      <c r="S65" s="4">
        <v>62132.544000000002</v>
      </c>
      <c r="T65" s="4">
        <v>69568.827999999994</v>
      </c>
      <c r="U65" s="4">
        <v>62953.332999999999</v>
      </c>
      <c r="V65" s="4">
        <v>74098.539999999994</v>
      </c>
      <c r="W65" s="4">
        <v>60150.281999999999</v>
      </c>
      <c r="X65" s="4">
        <v>61693.856</v>
      </c>
      <c r="Y65" s="4">
        <v>80452.562999999995</v>
      </c>
      <c r="Z65" s="4"/>
    </row>
    <row r="66" spans="1:26" x14ac:dyDescent="0.2">
      <c r="A66" s="4" t="s">
        <v>87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>
        <v>2747.3539999999998</v>
      </c>
      <c r="M66" s="4">
        <v>3800</v>
      </c>
      <c r="N66" s="4">
        <v>2258.5300000000002</v>
      </c>
      <c r="O66" s="4">
        <v>3930.1370000000002</v>
      </c>
      <c r="P66" s="4">
        <v>3441.43</v>
      </c>
      <c r="Q66" s="4">
        <v>1417.211</v>
      </c>
      <c r="R66" s="4">
        <v>1372.3630000000001</v>
      </c>
      <c r="S66" s="4">
        <v>1653.2539999999999</v>
      </c>
      <c r="T66" s="4">
        <v>1606.3710000000001</v>
      </c>
      <c r="U66" s="4">
        <v>2084.444</v>
      </c>
      <c r="V66" s="4">
        <v>2692.2139999999999</v>
      </c>
      <c r="W66" s="4">
        <v>3235.0279999999998</v>
      </c>
      <c r="X66" s="4">
        <v>2739.4070000000002</v>
      </c>
      <c r="Y66" s="4">
        <v>1813.5219999999999</v>
      </c>
      <c r="Z66" s="4"/>
    </row>
    <row r="67" spans="1:26" x14ac:dyDescent="0.2">
      <c r="A67" s="4" t="s">
        <v>88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>
        <v>34.392000000000003</v>
      </c>
      <c r="M67" s="4"/>
      <c r="N67" s="4">
        <v>43.307000000000002</v>
      </c>
      <c r="O67" s="4">
        <v>68.492999999999995</v>
      </c>
      <c r="P67" s="4">
        <v>41.923999999999999</v>
      </c>
      <c r="Q67" s="4">
        <v>43.573</v>
      </c>
      <c r="R67" s="4">
        <v>55.906999999999996</v>
      </c>
      <c r="S67" s="4">
        <v>60.354999999999997</v>
      </c>
      <c r="T67" s="4">
        <v>58.02</v>
      </c>
      <c r="U67" s="4">
        <v>1113.3330000000001</v>
      </c>
      <c r="V67" s="4">
        <v>1222.6279999999999</v>
      </c>
      <c r="W67" s="4">
        <v>1251.9770000000001</v>
      </c>
      <c r="X67" s="4">
        <v>1167.373</v>
      </c>
      <c r="Y67" s="4">
        <v>1212.6500000000001</v>
      </c>
      <c r="Z67" s="4"/>
    </row>
    <row r="68" spans="1:26" x14ac:dyDescent="0.2">
      <c r="A68" s="4" t="s">
        <v>89</v>
      </c>
      <c r="B68" s="7">
        <v>5120.3950000000004</v>
      </c>
      <c r="C68" s="7">
        <v>5491.0870000000004</v>
      </c>
      <c r="D68" s="7">
        <v>6246.6869999999999</v>
      </c>
      <c r="E68" s="7">
        <v>13830.259</v>
      </c>
      <c r="F68" s="7">
        <v>16509.383000000002</v>
      </c>
      <c r="G68" s="7">
        <v>16240.807000000001</v>
      </c>
      <c r="H68" s="7">
        <v>20129.458999999999</v>
      </c>
      <c r="I68" s="7">
        <v>26483.260999999999</v>
      </c>
      <c r="J68" s="7">
        <v>25599.999</v>
      </c>
      <c r="K68" s="7">
        <v>27157.434000000001</v>
      </c>
      <c r="L68" s="7">
        <v>49392.857000000004</v>
      </c>
      <c r="M68" s="7">
        <v>106773.685</v>
      </c>
      <c r="N68" s="7">
        <v>68977.691000000006</v>
      </c>
      <c r="O68" s="7">
        <v>79435.615999999995</v>
      </c>
      <c r="P68" s="7">
        <v>79992.600999999995</v>
      </c>
      <c r="Q68" s="7">
        <v>84388.888999999996</v>
      </c>
      <c r="R68" s="7">
        <v>97962.024999999994</v>
      </c>
      <c r="S68" s="7">
        <v>95457.987999999998</v>
      </c>
      <c r="T68" s="7">
        <v>89895.337</v>
      </c>
      <c r="U68" s="7">
        <v>91581.111999999994</v>
      </c>
      <c r="V68" s="7">
        <v>91209.244999999995</v>
      </c>
      <c r="W68" s="7">
        <v>90387.572</v>
      </c>
      <c r="X68" s="7">
        <v>92995.762000000002</v>
      </c>
      <c r="Y68" s="7">
        <v>102439.477</v>
      </c>
      <c r="Z68" s="4"/>
    </row>
    <row r="69" spans="1:26" x14ac:dyDescent="0.2">
      <c r="A69" s="4" t="s">
        <v>90</v>
      </c>
      <c r="B69" s="4">
        <v>35341.42</v>
      </c>
      <c r="C69" s="4">
        <v>38556.15</v>
      </c>
      <c r="D69" s="4">
        <v>40241.589999999997</v>
      </c>
      <c r="E69" s="4">
        <v>59056.580999999998</v>
      </c>
      <c r="F69" s="4">
        <v>65270.777000000002</v>
      </c>
      <c r="G69" s="4">
        <v>63237.248</v>
      </c>
      <c r="H69" s="4">
        <v>70653.896999999997</v>
      </c>
      <c r="I69" s="4">
        <v>81612.808999999994</v>
      </c>
      <c r="J69" s="4">
        <v>87570.27</v>
      </c>
      <c r="K69" s="4">
        <v>101361.516</v>
      </c>
      <c r="L69" s="4">
        <v>101719.577</v>
      </c>
      <c r="M69" s="4">
        <v>133164.47399999999</v>
      </c>
      <c r="N69" s="4">
        <v>138485.56400000001</v>
      </c>
      <c r="O69" s="4">
        <v>162500</v>
      </c>
      <c r="P69" s="4">
        <v>161166.46100000001</v>
      </c>
      <c r="Q69" s="4">
        <v>161752.723</v>
      </c>
      <c r="R69" s="4">
        <v>187252.11</v>
      </c>
      <c r="S69" s="4">
        <v>189809.467</v>
      </c>
      <c r="T69" s="4">
        <v>191089.875</v>
      </c>
      <c r="U69" s="4">
        <v>186582.22200000001</v>
      </c>
      <c r="V69" s="4">
        <v>201228.71</v>
      </c>
      <c r="W69" s="4">
        <v>185754.802</v>
      </c>
      <c r="X69" s="4">
        <v>193562.5</v>
      </c>
      <c r="Y69" s="4">
        <v>224508.179</v>
      </c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 t="s">
        <v>91</v>
      </c>
      <c r="B71" s="4">
        <v>7531.8959999999997</v>
      </c>
      <c r="C71" s="4">
        <v>11363.636</v>
      </c>
      <c r="D71" s="4"/>
      <c r="E71" s="4">
        <v>31901.598999999998</v>
      </c>
      <c r="F71" s="4">
        <v>43399.464</v>
      </c>
      <c r="G71" s="4">
        <v>36790.036</v>
      </c>
      <c r="H71" s="4">
        <v>37957.728000000003</v>
      </c>
      <c r="I71" s="4"/>
      <c r="J71" s="4">
        <v>44941.892</v>
      </c>
      <c r="K71" s="4">
        <v>53925.656000000003</v>
      </c>
      <c r="L71" s="4">
        <v>43707.671999999999</v>
      </c>
      <c r="M71" s="4"/>
      <c r="N71" s="4">
        <v>80400.262000000002</v>
      </c>
      <c r="O71" s="4">
        <v>82382.191999999995</v>
      </c>
      <c r="P71" s="4">
        <v>82705.301999999996</v>
      </c>
      <c r="Q71" s="4">
        <v>78125.271999999997</v>
      </c>
      <c r="R71" s="4">
        <v>66574.895000000004</v>
      </c>
      <c r="S71" s="4">
        <v>93591.716</v>
      </c>
      <c r="T71" s="4">
        <v>112936.291</v>
      </c>
      <c r="U71" s="4">
        <v>117724.444</v>
      </c>
      <c r="V71" s="4">
        <v>130509.732</v>
      </c>
      <c r="W71" s="4">
        <v>139990.96</v>
      </c>
      <c r="X71" s="4">
        <v>120563.55899999999</v>
      </c>
      <c r="Y71" s="4">
        <v>123995.63800000001</v>
      </c>
      <c r="Z71" s="4"/>
    </row>
    <row r="72" spans="1:26" x14ac:dyDescent="0.2">
      <c r="A72" s="4" t="s">
        <v>92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>
        <v>309.524</v>
      </c>
      <c r="M72" s="4"/>
      <c r="N72" s="4">
        <v>519.68499999999995</v>
      </c>
      <c r="O72" s="4">
        <v>497.26</v>
      </c>
      <c r="P72" s="4">
        <v>446.363</v>
      </c>
      <c r="Q72" s="4">
        <v>469.49900000000002</v>
      </c>
      <c r="R72" s="4">
        <v>512.65800000000002</v>
      </c>
      <c r="S72" s="4">
        <v>506.50900000000001</v>
      </c>
      <c r="T72" s="4">
        <v>453.92500000000001</v>
      </c>
      <c r="U72" s="4">
        <v>5786.6670000000004</v>
      </c>
      <c r="V72" s="4">
        <v>6227.4939999999997</v>
      </c>
      <c r="W72" s="4">
        <v>5804.52</v>
      </c>
      <c r="X72" s="4">
        <v>5596.3980000000001</v>
      </c>
      <c r="Y72" s="4">
        <v>5868.0479999999998</v>
      </c>
      <c r="Z72" s="4"/>
    </row>
    <row r="73" spans="1:26" x14ac:dyDescent="0.2">
      <c r="A73" s="4" t="s">
        <v>93</v>
      </c>
      <c r="B73" s="4"/>
      <c r="C73" s="4"/>
      <c r="D73" s="4"/>
      <c r="E73" s="4">
        <v>13060.271000000001</v>
      </c>
      <c r="F73" s="4"/>
      <c r="G73" s="4">
        <v>16610.913</v>
      </c>
      <c r="H73" s="4">
        <v>18301.188999999998</v>
      </c>
      <c r="I73" s="4">
        <v>18344.977999999999</v>
      </c>
      <c r="J73" s="4">
        <v>17506.757000000001</v>
      </c>
      <c r="K73" s="4">
        <v>20314.868999999999</v>
      </c>
      <c r="L73" s="4">
        <v>20412.698</v>
      </c>
      <c r="M73" s="4">
        <v>22047.367999999999</v>
      </c>
      <c r="N73" s="4">
        <v>31458.005000000001</v>
      </c>
      <c r="O73" s="4">
        <v>29857.534</v>
      </c>
      <c r="P73" s="4">
        <v>36780.517999999996</v>
      </c>
      <c r="Q73" s="4">
        <v>30026.144</v>
      </c>
      <c r="R73" s="4">
        <v>34859.705000000002</v>
      </c>
      <c r="S73" s="4">
        <v>38778.697999999997</v>
      </c>
      <c r="T73" s="4">
        <v>37701.934000000001</v>
      </c>
      <c r="U73" s="4">
        <v>46167.777999999998</v>
      </c>
      <c r="V73" s="4">
        <v>54979.319000000003</v>
      </c>
      <c r="W73" s="4">
        <v>47091.525000000001</v>
      </c>
      <c r="X73" s="4">
        <v>29345.339</v>
      </c>
      <c r="Y73" s="4">
        <v>32438.385999999999</v>
      </c>
      <c r="Z73" s="4"/>
    </row>
    <row r="74" spans="1:26" x14ac:dyDescent="0.2">
      <c r="A74" s="4" t="s">
        <v>85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 t="s">
        <v>94</v>
      </c>
      <c r="B75" s="7">
        <v>21048.517</v>
      </c>
      <c r="C75" s="7">
        <v>21716.578000000001</v>
      </c>
      <c r="D75" s="7">
        <v>45594.292000000001</v>
      </c>
      <c r="E75" s="7">
        <v>11950.799000000001</v>
      </c>
      <c r="F75" s="7">
        <v>31975.871999999999</v>
      </c>
      <c r="G75" s="7">
        <v>13176.75</v>
      </c>
      <c r="H75" s="7">
        <v>17927.345000000001</v>
      </c>
      <c r="I75" s="7">
        <v>65135.372000000003</v>
      </c>
      <c r="J75" s="7">
        <v>26374.324000000001</v>
      </c>
      <c r="K75" s="7">
        <v>28112.244999999999</v>
      </c>
      <c r="L75" s="7">
        <v>33164.021000000001</v>
      </c>
      <c r="M75" s="7">
        <v>95026.316000000006</v>
      </c>
      <c r="N75" s="7">
        <v>47723.097999999998</v>
      </c>
      <c r="O75" s="7">
        <v>45716.438999999998</v>
      </c>
      <c r="P75" s="7">
        <v>40750.923999999999</v>
      </c>
      <c r="Q75" s="7">
        <v>49522.875999999997</v>
      </c>
      <c r="R75" s="7">
        <v>45001.053999999996</v>
      </c>
      <c r="S75" s="7">
        <v>47863.906000000003</v>
      </c>
      <c r="T75" s="7">
        <v>45547.213000000003</v>
      </c>
      <c r="U75" s="7">
        <v>48650</v>
      </c>
      <c r="V75" s="7">
        <v>55145.985999999997</v>
      </c>
      <c r="W75" s="7">
        <v>53510.735000000001</v>
      </c>
      <c r="X75" s="7">
        <v>59496.822999999997</v>
      </c>
      <c r="Y75" s="7">
        <v>60764.449000000001</v>
      </c>
      <c r="Z75" s="4"/>
    </row>
    <row r="76" spans="1:26" x14ac:dyDescent="0.2">
      <c r="A76" s="8" t="s">
        <v>95</v>
      </c>
      <c r="B76" s="8">
        <v>63921.832999999999</v>
      </c>
      <c r="C76" s="8">
        <v>71636.364000000001</v>
      </c>
      <c r="D76" s="8">
        <v>85835.881999999998</v>
      </c>
      <c r="E76" s="8">
        <v>115969.25</v>
      </c>
      <c r="F76" s="8">
        <v>140646.11300000001</v>
      </c>
      <c r="G76" s="8">
        <v>129814.947</v>
      </c>
      <c r="H76" s="8">
        <v>144840.15900000001</v>
      </c>
      <c r="I76" s="8">
        <v>165093.15900000001</v>
      </c>
      <c r="J76" s="8">
        <v>176393.24299999999</v>
      </c>
      <c r="K76" s="8">
        <v>203714.28599999999</v>
      </c>
      <c r="L76" s="8">
        <v>199313.492</v>
      </c>
      <c r="M76" s="8">
        <v>250238.158</v>
      </c>
      <c r="N76" s="8">
        <v>298586.614</v>
      </c>
      <c r="O76" s="8">
        <v>320953.42499999999</v>
      </c>
      <c r="P76" s="8">
        <v>321849.56800000003</v>
      </c>
      <c r="Q76" s="8">
        <v>319896.51400000002</v>
      </c>
      <c r="R76" s="8">
        <v>334200.42200000002</v>
      </c>
      <c r="S76" s="8">
        <v>370550.29599999997</v>
      </c>
      <c r="T76" s="8">
        <v>387729.23800000001</v>
      </c>
      <c r="U76" s="8">
        <v>404911.11099999998</v>
      </c>
      <c r="V76" s="8">
        <v>448091.24099999998</v>
      </c>
      <c r="W76" s="8">
        <v>432152.54200000002</v>
      </c>
      <c r="X76" s="8">
        <v>408564.61900000001</v>
      </c>
      <c r="Y76" s="8">
        <v>447574.7</v>
      </c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8" t="s">
        <v>96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 t="s">
        <v>97</v>
      </c>
      <c r="B79" s="4"/>
      <c r="C79" s="4"/>
      <c r="D79" s="4"/>
      <c r="E79" s="4"/>
      <c r="F79" s="4"/>
      <c r="G79" s="4">
        <v>1296.56</v>
      </c>
      <c r="H79" s="4">
        <v>1326.288</v>
      </c>
      <c r="I79" s="4">
        <v>1477.4380000000001</v>
      </c>
      <c r="J79" s="4">
        <v>1383.7840000000001</v>
      </c>
      <c r="K79" s="4">
        <v>1494.1690000000001</v>
      </c>
      <c r="L79" s="4">
        <v>12335.978999999999</v>
      </c>
      <c r="M79" s="4">
        <v>12275</v>
      </c>
      <c r="N79" s="4">
        <v>15103.674999999999</v>
      </c>
      <c r="O79" s="4">
        <v>17339.725999999999</v>
      </c>
      <c r="P79" s="4">
        <v>18022.195</v>
      </c>
      <c r="Q79" s="4">
        <v>15850.763000000001</v>
      </c>
      <c r="R79" s="4">
        <v>15349.156000000001</v>
      </c>
      <c r="S79" s="4">
        <v>17220.117999999999</v>
      </c>
      <c r="T79" s="4">
        <v>16554.039000000001</v>
      </c>
      <c r="U79" s="4">
        <v>16167.778</v>
      </c>
      <c r="V79" s="4">
        <v>17701.946</v>
      </c>
      <c r="W79" s="4">
        <v>16441.808000000001</v>
      </c>
      <c r="X79" s="4">
        <v>15414.195</v>
      </c>
      <c r="Y79" s="4">
        <v>15868.048000000001</v>
      </c>
      <c r="Z79" s="4"/>
    </row>
    <row r="80" spans="1:26" x14ac:dyDescent="0.2">
      <c r="A80" s="4" t="s">
        <v>98</v>
      </c>
      <c r="B80" s="4">
        <v>2079.0659999999998</v>
      </c>
      <c r="C80" s="4">
        <v>3517.8249999999998</v>
      </c>
      <c r="D80" s="4"/>
      <c r="E80" s="4">
        <v>22409.594000000001</v>
      </c>
      <c r="F80" s="4">
        <v>22914.208999999999</v>
      </c>
      <c r="G80" s="4">
        <v>21345.196</v>
      </c>
      <c r="H80" s="4">
        <v>27685.600999999999</v>
      </c>
      <c r="I80" s="4">
        <v>37435.226000000002</v>
      </c>
      <c r="J80" s="4">
        <v>38697.296999999999</v>
      </c>
      <c r="K80" s="4">
        <v>42129.737999999998</v>
      </c>
      <c r="L80" s="4">
        <v>46906.084999999999</v>
      </c>
      <c r="M80" s="4">
        <v>64564.474000000002</v>
      </c>
      <c r="N80" s="4">
        <v>84771.653999999995</v>
      </c>
      <c r="O80" s="4">
        <v>99097.26</v>
      </c>
      <c r="P80" s="4">
        <v>87789.149000000005</v>
      </c>
      <c r="Q80" s="4">
        <v>75205.881999999998</v>
      </c>
      <c r="R80" s="4">
        <v>74310.126999999993</v>
      </c>
      <c r="S80" s="4">
        <v>96151.479000000007</v>
      </c>
      <c r="T80" s="4">
        <v>103646.189</v>
      </c>
      <c r="U80" s="4">
        <v>107698.889</v>
      </c>
      <c r="V80" s="4">
        <v>122593.674</v>
      </c>
      <c r="W80" s="4">
        <v>132589.83100000001</v>
      </c>
      <c r="X80" s="4">
        <v>145415.25399999999</v>
      </c>
      <c r="Y80" s="4">
        <v>161210.46900000001</v>
      </c>
      <c r="Z80" s="4"/>
    </row>
    <row r="81" spans="1:26" x14ac:dyDescent="0.2">
      <c r="A81" s="4" t="s">
        <v>99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 t="s">
        <v>100</v>
      </c>
      <c r="B82" s="4">
        <v>962</v>
      </c>
      <c r="C82" s="4">
        <v>969</v>
      </c>
      <c r="D82" s="4"/>
      <c r="E82" s="4"/>
      <c r="F82" s="4"/>
      <c r="G82" s="4"/>
      <c r="H82" s="4"/>
      <c r="I82" s="4"/>
      <c r="J82" s="4"/>
      <c r="K82" s="4"/>
      <c r="L82" s="4">
        <v>1575</v>
      </c>
      <c r="M82" s="4">
        <v>1567</v>
      </c>
      <c r="N82" s="4">
        <v>1563</v>
      </c>
      <c r="O82" s="4">
        <v>1632</v>
      </c>
      <c r="P82" s="4">
        <v>1502</v>
      </c>
      <c r="Q82" s="4">
        <v>1398</v>
      </c>
      <c r="R82" s="4">
        <v>1353</v>
      </c>
      <c r="S82" s="4">
        <v>1518</v>
      </c>
      <c r="T82" s="4">
        <v>1460</v>
      </c>
      <c r="U82" s="4">
        <v>1426</v>
      </c>
      <c r="V82" s="4">
        <v>1561</v>
      </c>
      <c r="W82" s="4">
        <v>1450</v>
      </c>
      <c r="X82" s="4">
        <v>1359</v>
      </c>
      <c r="Y82" s="4">
        <v>1399</v>
      </c>
      <c r="Z82" s="4"/>
    </row>
    <row r="83" spans="1:26" x14ac:dyDescent="0.2">
      <c r="A83" s="4" t="s">
        <v>101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 t="s">
        <v>102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 t="s">
        <v>55</v>
      </c>
      <c r="B85" s="4">
        <v>44.024999999999999</v>
      </c>
      <c r="C85" s="4">
        <v>47.237000000000002</v>
      </c>
      <c r="D85" s="4">
        <v>58.103999999999999</v>
      </c>
      <c r="E85" s="4">
        <v>127.92100000000001</v>
      </c>
      <c r="F85" s="4">
        <v>63.003</v>
      </c>
      <c r="G85" s="4">
        <v>55.753</v>
      </c>
      <c r="H85" s="4">
        <v>72.655000000000001</v>
      </c>
      <c r="I85" s="4">
        <v>91.703000000000003</v>
      </c>
      <c r="J85" s="4">
        <v>3212.1619999999998</v>
      </c>
      <c r="K85" s="4">
        <v>3132.6529999999998</v>
      </c>
      <c r="L85" s="4">
        <v>3616.402</v>
      </c>
      <c r="M85" s="4">
        <v>7653.9470000000001</v>
      </c>
      <c r="N85" s="4">
        <v>5660.1049999999996</v>
      </c>
      <c r="O85" s="4">
        <v>3156.1640000000002</v>
      </c>
      <c r="P85" s="4">
        <v>244.143</v>
      </c>
      <c r="Q85" s="4">
        <v>228.75800000000001</v>
      </c>
      <c r="R85" s="4">
        <v>233.12200000000001</v>
      </c>
      <c r="S85" s="4">
        <v>271.00599999999997</v>
      </c>
      <c r="T85" s="4">
        <v>255.97300000000001</v>
      </c>
      <c r="U85" s="4">
        <v>2077.7779999999998</v>
      </c>
      <c r="V85" s="4">
        <v>2109.489</v>
      </c>
      <c r="W85" s="4">
        <v>1926.5540000000001</v>
      </c>
      <c r="X85" s="4">
        <v>13720.339</v>
      </c>
      <c r="Y85" s="4">
        <v>15504.906999999999</v>
      </c>
      <c r="Z85" s="4"/>
    </row>
    <row r="86" spans="1:26" x14ac:dyDescent="0.2">
      <c r="A86" s="4" t="s">
        <v>103</v>
      </c>
      <c r="B86" s="7">
        <v>16160.191999999999</v>
      </c>
      <c r="C86" s="7">
        <v>16899.093000000001</v>
      </c>
      <c r="D86" s="7">
        <v>25111.111000000001</v>
      </c>
      <c r="E86" s="7">
        <v>6814.2690000000002</v>
      </c>
      <c r="F86" s="7">
        <v>7426.2730000000001</v>
      </c>
      <c r="G86" s="7">
        <v>5353.4989999999998</v>
      </c>
      <c r="H86" s="7">
        <v>6528.402</v>
      </c>
      <c r="I86" s="7">
        <v>7484.7160000000003</v>
      </c>
      <c r="J86" s="7">
        <v>7231.0810000000001</v>
      </c>
      <c r="K86" s="7">
        <v>7806.1220000000003</v>
      </c>
      <c r="L86" s="7">
        <v>0.39600000000064001</v>
      </c>
      <c r="M86" s="7">
        <v>-2472.2629999999999</v>
      </c>
      <c r="N86" s="7">
        <v>506.553</v>
      </c>
      <c r="O86" s="7">
        <v>2113.2060000000001</v>
      </c>
      <c r="P86" s="7">
        <v>3649.665</v>
      </c>
      <c r="Q86" s="7">
        <v>3471.2809999999999</v>
      </c>
      <c r="R86" s="7">
        <v>6760.924</v>
      </c>
      <c r="S86" s="7">
        <v>13925.788</v>
      </c>
      <c r="T86" s="7">
        <v>11578.68</v>
      </c>
      <c r="U86" s="7">
        <v>10019.555</v>
      </c>
      <c r="V86" s="7">
        <v>12704.207</v>
      </c>
      <c r="W86" s="7">
        <v>12737.57</v>
      </c>
      <c r="X86" s="7">
        <v>12997.992</v>
      </c>
      <c r="Y86" s="7">
        <v>13118.994000000001</v>
      </c>
      <c r="Z86" s="4"/>
    </row>
    <row r="87" spans="1:26" x14ac:dyDescent="0.2">
      <c r="A87" s="8" t="s">
        <v>104</v>
      </c>
      <c r="B87" s="8">
        <v>19245.282999999999</v>
      </c>
      <c r="C87" s="8">
        <v>21433.154999999999</v>
      </c>
      <c r="D87" s="8">
        <v>25169.215</v>
      </c>
      <c r="E87" s="8">
        <v>29351.784</v>
      </c>
      <c r="F87" s="8">
        <v>30403.485000000001</v>
      </c>
      <c r="G87" s="8">
        <v>28051.008000000002</v>
      </c>
      <c r="H87" s="8">
        <v>35612.946000000004</v>
      </c>
      <c r="I87" s="8">
        <v>46489.082999999999</v>
      </c>
      <c r="J87" s="8">
        <v>50524.324000000001</v>
      </c>
      <c r="K87" s="8">
        <v>54562.682000000001</v>
      </c>
      <c r="L87" s="8">
        <v>64433.862000000001</v>
      </c>
      <c r="M87" s="8">
        <v>83588.157999999996</v>
      </c>
      <c r="N87" s="8">
        <v>107604.98699999999</v>
      </c>
      <c r="O87" s="8">
        <v>123338.356</v>
      </c>
      <c r="P87" s="8">
        <v>111207.152</v>
      </c>
      <c r="Q87" s="8">
        <v>96154.683999999994</v>
      </c>
      <c r="R87" s="8">
        <v>98006.328999999998</v>
      </c>
      <c r="S87" s="8">
        <v>129086.391</v>
      </c>
      <c r="T87" s="8">
        <v>133494.88099999999</v>
      </c>
      <c r="U87" s="8">
        <v>137390</v>
      </c>
      <c r="V87" s="8">
        <v>156670.31599999999</v>
      </c>
      <c r="W87" s="8">
        <v>165145.76300000001</v>
      </c>
      <c r="X87" s="8">
        <v>188906.78</v>
      </c>
      <c r="Y87" s="8">
        <v>207101.41800000001</v>
      </c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" thickBot="1" x14ac:dyDescent="0.25">
      <c r="A89" s="8" t="s">
        <v>105</v>
      </c>
      <c r="B89" s="14">
        <v>83167.115999999995</v>
      </c>
      <c r="C89" s="14">
        <v>93069.519</v>
      </c>
      <c r="D89" s="14">
        <v>111005.09699999999</v>
      </c>
      <c r="E89" s="14">
        <v>145321.03400000001</v>
      </c>
      <c r="F89" s="14">
        <v>171049.598</v>
      </c>
      <c r="G89" s="14">
        <v>157865.95499999999</v>
      </c>
      <c r="H89" s="14">
        <v>180453.10500000001</v>
      </c>
      <c r="I89" s="14">
        <v>211582.242</v>
      </c>
      <c r="J89" s="14">
        <v>226917.56700000001</v>
      </c>
      <c r="K89" s="14">
        <v>258276.96799999999</v>
      </c>
      <c r="L89" s="14">
        <v>263747.35399999999</v>
      </c>
      <c r="M89" s="14">
        <v>333826.31599999999</v>
      </c>
      <c r="N89" s="14">
        <v>406191.60100000002</v>
      </c>
      <c r="O89" s="14">
        <v>444291.78100000002</v>
      </c>
      <c r="P89" s="14">
        <v>433056.72</v>
      </c>
      <c r="Q89" s="14">
        <v>416051.19799999997</v>
      </c>
      <c r="R89" s="14">
        <v>432206.75099999999</v>
      </c>
      <c r="S89" s="14">
        <v>499636.68699999998</v>
      </c>
      <c r="T89" s="14">
        <v>521224.11900000001</v>
      </c>
      <c r="U89" s="14">
        <v>542301.11100000003</v>
      </c>
      <c r="V89" s="14">
        <v>604761.55700000003</v>
      </c>
      <c r="W89" s="14">
        <v>597298.30500000005</v>
      </c>
      <c r="X89" s="14">
        <v>597471.39899999998</v>
      </c>
      <c r="Y89" s="14">
        <v>654676.11800000002</v>
      </c>
      <c r="Z89" s="4"/>
    </row>
    <row r="90" spans="1:26" ht="17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8" t="s">
        <v>106</v>
      </c>
      <c r="B91" s="4">
        <v>412.82299999999998</v>
      </c>
      <c r="C91" s="4">
        <v>424.70800000000003</v>
      </c>
      <c r="D91" s="4">
        <v>425.52800000000002</v>
      </c>
      <c r="E91" s="4">
        <v>425.52800000000002</v>
      </c>
      <c r="F91" s="4">
        <v>425.52800000000002</v>
      </c>
      <c r="G91" s="4">
        <v>427.16800000000001</v>
      </c>
      <c r="H91" s="4">
        <v>389.76299999999998</v>
      </c>
      <c r="I91" s="4">
        <v>397.72899999999998</v>
      </c>
      <c r="J91" s="4">
        <v>404.13600000000002</v>
      </c>
      <c r="K91" s="4">
        <v>404.21</v>
      </c>
      <c r="L91" s="4">
        <v>465.18200000000002</v>
      </c>
      <c r="M91" s="4">
        <v>465.233</v>
      </c>
      <c r="N91" s="4">
        <v>465.233</v>
      </c>
      <c r="O91" s="4">
        <v>465.238</v>
      </c>
      <c r="P91" s="4">
        <v>475.73099999999999</v>
      </c>
      <c r="Q91" s="4">
        <v>501.29500000000002</v>
      </c>
      <c r="R91" s="4">
        <v>501.29500000000002</v>
      </c>
      <c r="S91" s="4">
        <v>501.29500000000002</v>
      </c>
      <c r="T91" s="4">
        <v>501.29500000000002</v>
      </c>
      <c r="U91" s="4">
        <v>501.29500000000002</v>
      </c>
      <c r="V91" s="4">
        <v>501.29500000000002</v>
      </c>
      <c r="W91" s="4">
        <v>501.29500000000002</v>
      </c>
      <c r="X91" s="4">
        <v>501.29500000000002</v>
      </c>
      <c r="Y91" s="4">
        <v>501.29500000000002</v>
      </c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8" t="s">
        <v>107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 t="s">
        <v>108</v>
      </c>
      <c r="B94" s="11">
        <f t="shared" ref="B94:Y94" si="1">B87</f>
        <v>19245.282999999999</v>
      </c>
      <c r="C94" s="11">
        <f t="shared" si="1"/>
        <v>21433.154999999999</v>
      </c>
      <c r="D94" s="11">
        <f t="shared" si="1"/>
        <v>25169.215</v>
      </c>
      <c r="E94" s="11">
        <f t="shared" si="1"/>
        <v>29351.784</v>
      </c>
      <c r="F94" s="11">
        <f t="shared" si="1"/>
        <v>30403.485000000001</v>
      </c>
      <c r="G94" s="11">
        <f t="shared" si="1"/>
        <v>28051.008000000002</v>
      </c>
      <c r="H94" s="11">
        <f t="shared" si="1"/>
        <v>35612.946000000004</v>
      </c>
      <c r="I94" s="11">
        <f t="shared" si="1"/>
        <v>46489.082999999999</v>
      </c>
      <c r="J94" s="11">
        <f t="shared" si="1"/>
        <v>50524.324000000001</v>
      </c>
      <c r="K94" s="11">
        <f t="shared" si="1"/>
        <v>54562.682000000001</v>
      </c>
      <c r="L94" s="11">
        <f t="shared" si="1"/>
        <v>64433.862000000001</v>
      </c>
      <c r="M94" s="11">
        <f t="shared" si="1"/>
        <v>83588.157999999996</v>
      </c>
      <c r="N94" s="11">
        <f t="shared" si="1"/>
        <v>107604.98699999999</v>
      </c>
      <c r="O94" s="11">
        <f t="shared" si="1"/>
        <v>123338.356</v>
      </c>
      <c r="P94" s="11">
        <f t="shared" si="1"/>
        <v>111207.152</v>
      </c>
      <c r="Q94" s="11">
        <f t="shared" si="1"/>
        <v>96154.683999999994</v>
      </c>
      <c r="R94" s="11">
        <f t="shared" si="1"/>
        <v>98006.328999999998</v>
      </c>
      <c r="S94" s="11">
        <f t="shared" si="1"/>
        <v>129086.391</v>
      </c>
      <c r="T94" s="11">
        <f t="shared" si="1"/>
        <v>133494.88099999999</v>
      </c>
      <c r="U94" s="11">
        <f t="shared" si="1"/>
        <v>137390</v>
      </c>
      <c r="V94" s="11">
        <f t="shared" si="1"/>
        <v>156670.31599999999</v>
      </c>
      <c r="W94" s="11">
        <f t="shared" si="1"/>
        <v>165145.76300000001</v>
      </c>
      <c r="X94" s="11">
        <f t="shared" si="1"/>
        <v>188906.78</v>
      </c>
      <c r="Y94" s="11">
        <f t="shared" si="1"/>
        <v>207101.41800000001</v>
      </c>
      <c r="Z94" s="4"/>
    </row>
    <row r="95" spans="1:26" x14ac:dyDescent="0.2">
      <c r="A95" s="4" t="s">
        <v>109</v>
      </c>
      <c r="B95" s="11">
        <f t="shared" ref="B95:Y95" si="2">B71+B72</f>
        <v>7531.8959999999997</v>
      </c>
      <c r="C95" s="11">
        <f t="shared" si="2"/>
        <v>11363.636</v>
      </c>
      <c r="D95" s="11">
        <f t="shared" si="2"/>
        <v>0</v>
      </c>
      <c r="E95" s="11">
        <f t="shared" si="2"/>
        <v>31901.598999999998</v>
      </c>
      <c r="F95" s="11">
        <f t="shared" si="2"/>
        <v>43399.464</v>
      </c>
      <c r="G95" s="11">
        <f t="shared" si="2"/>
        <v>36790.036</v>
      </c>
      <c r="H95" s="11">
        <f t="shared" si="2"/>
        <v>37957.728000000003</v>
      </c>
      <c r="I95" s="11">
        <f t="shared" si="2"/>
        <v>0</v>
      </c>
      <c r="J95" s="11">
        <f t="shared" si="2"/>
        <v>44941.892</v>
      </c>
      <c r="K95" s="11">
        <f t="shared" si="2"/>
        <v>53925.656000000003</v>
      </c>
      <c r="L95" s="11">
        <f t="shared" si="2"/>
        <v>44017.195999999996</v>
      </c>
      <c r="M95" s="11">
        <f t="shared" si="2"/>
        <v>0</v>
      </c>
      <c r="N95" s="11">
        <f t="shared" si="2"/>
        <v>80919.947</v>
      </c>
      <c r="O95" s="11">
        <f t="shared" si="2"/>
        <v>82879.45199999999</v>
      </c>
      <c r="P95" s="11">
        <f t="shared" si="2"/>
        <v>83151.664999999994</v>
      </c>
      <c r="Q95" s="11">
        <f t="shared" si="2"/>
        <v>78594.770999999993</v>
      </c>
      <c r="R95" s="11">
        <f t="shared" si="2"/>
        <v>67087.553</v>
      </c>
      <c r="S95" s="11">
        <f t="shared" si="2"/>
        <v>94098.225000000006</v>
      </c>
      <c r="T95" s="11">
        <f t="shared" si="2"/>
        <v>113390.216</v>
      </c>
      <c r="U95" s="11">
        <f t="shared" si="2"/>
        <v>123511.111</v>
      </c>
      <c r="V95" s="11">
        <f t="shared" si="2"/>
        <v>136737.226</v>
      </c>
      <c r="W95" s="11">
        <f t="shared" si="2"/>
        <v>145795.47999999998</v>
      </c>
      <c r="X95" s="11">
        <f t="shared" si="2"/>
        <v>126159.95699999999</v>
      </c>
      <c r="Y95" s="11">
        <f t="shared" si="2"/>
        <v>129863.686</v>
      </c>
      <c r="Z95" s="4"/>
    </row>
    <row r="96" spans="1:26" x14ac:dyDescent="0.2">
      <c r="A96" s="4" t="s">
        <v>110</v>
      </c>
      <c r="B96" s="11">
        <f t="shared" ref="B96:Y96" si="3">B65</f>
        <v>23540.881000000001</v>
      </c>
      <c r="C96" s="11">
        <f t="shared" si="3"/>
        <v>26777.184000000001</v>
      </c>
      <c r="D96" s="11">
        <f t="shared" si="3"/>
        <v>26618.756000000001</v>
      </c>
      <c r="E96" s="11">
        <f t="shared" si="3"/>
        <v>35574.415999999997</v>
      </c>
      <c r="F96" s="11">
        <f t="shared" si="3"/>
        <v>38719.839</v>
      </c>
      <c r="G96" s="11">
        <f t="shared" si="3"/>
        <v>36763.938000000002</v>
      </c>
      <c r="H96" s="11">
        <f t="shared" si="3"/>
        <v>39660.502</v>
      </c>
      <c r="I96" s="11">
        <f t="shared" si="3"/>
        <v>41742.358</v>
      </c>
      <c r="J96" s="11">
        <f t="shared" si="3"/>
        <v>48814.864999999998</v>
      </c>
      <c r="K96" s="11">
        <f t="shared" si="3"/>
        <v>59192.42</v>
      </c>
      <c r="L96" s="11">
        <f t="shared" si="3"/>
        <v>32574.074000000001</v>
      </c>
      <c r="M96" s="11">
        <f t="shared" si="3"/>
        <v>0</v>
      </c>
      <c r="N96" s="11">
        <f t="shared" si="3"/>
        <v>42064.303999999996</v>
      </c>
      <c r="O96" s="11">
        <f t="shared" si="3"/>
        <v>51543.836000000003</v>
      </c>
      <c r="P96" s="11">
        <f t="shared" si="3"/>
        <v>50773.120000000003</v>
      </c>
      <c r="Q96" s="11">
        <f t="shared" si="3"/>
        <v>51105.663999999997</v>
      </c>
      <c r="R96" s="11">
        <f t="shared" si="3"/>
        <v>60535.864999999998</v>
      </c>
      <c r="S96" s="11">
        <f t="shared" si="3"/>
        <v>62132.544000000002</v>
      </c>
      <c r="T96" s="11">
        <f t="shared" si="3"/>
        <v>69568.827999999994</v>
      </c>
      <c r="U96" s="11">
        <f t="shared" si="3"/>
        <v>62953.332999999999</v>
      </c>
      <c r="V96" s="11">
        <f t="shared" si="3"/>
        <v>74098.539999999994</v>
      </c>
      <c r="W96" s="11">
        <f t="shared" si="3"/>
        <v>60150.281999999999</v>
      </c>
      <c r="X96" s="11">
        <f t="shared" si="3"/>
        <v>61693.856</v>
      </c>
      <c r="Y96" s="11">
        <f t="shared" si="3"/>
        <v>80452.562999999995</v>
      </c>
      <c r="Z96" s="4"/>
    </row>
    <row r="97" spans="1:28" x14ac:dyDescent="0.2">
      <c r="A97" s="4" t="s">
        <v>111</v>
      </c>
      <c r="B97" s="11">
        <f t="shared" ref="B97:Y97" si="4">B85</f>
        <v>44.024999999999999</v>
      </c>
      <c r="C97" s="11">
        <f t="shared" si="4"/>
        <v>47.237000000000002</v>
      </c>
      <c r="D97" s="11">
        <f t="shared" si="4"/>
        <v>58.103999999999999</v>
      </c>
      <c r="E97" s="11">
        <f t="shared" si="4"/>
        <v>127.92100000000001</v>
      </c>
      <c r="F97" s="11">
        <f t="shared" si="4"/>
        <v>63.003</v>
      </c>
      <c r="G97" s="11">
        <f t="shared" si="4"/>
        <v>55.753</v>
      </c>
      <c r="H97" s="11">
        <f t="shared" si="4"/>
        <v>72.655000000000001</v>
      </c>
      <c r="I97" s="11">
        <f t="shared" si="4"/>
        <v>91.703000000000003</v>
      </c>
      <c r="J97" s="11">
        <f t="shared" si="4"/>
        <v>3212.1619999999998</v>
      </c>
      <c r="K97" s="11">
        <f t="shared" si="4"/>
        <v>3132.6529999999998</v>
      </c>
      <c r="L97" s="11">
        <f t="shared" si="4"/>
        <v>3616.402</v>
      </c>
      <c r="M97" s="11">
        <f t="shared" si="4"/>
        <v>7653.9470000000001</v>
      </c>
      <c r="N97" s="11">
        <f t="shared" si="4"/>
        <v>5660.1049999999996</v>
      </c>
      <c r="O97" s="11">
        <f t="shared" si="4"/>
        <v>3156.1640000000002</v>
      </c>
      <c r="P97" s="11">
        <f t="shared" si="4"/>
        <v>244.143</v>
      </c>
      <c r="Q97" s="11">
        <f t="shared" si="4"/>
        <v>228.75800000000001</v>
      </c>
      <c r="R97" s="11">
        <f t="shared" si="4"/>
        <v>233.12200000000001</v>
      </c>
      <c r="S97" s="11">
        <f t="shared" si="4"/>
        <v>271.00599999999997</v>
      </c>
      <c r="T97" s="11">
        <f t="shared" si="4"/>
        <v>255.97300000000001</v>
      </c>
      <c r="U97" s="11">
        <f t="shared" si="4"/>
        <v>2077.7779999999998</v>
      </c>
      <c r="V97" s="11">
        <f t="shared" si="4"/>
        <v>2109.489</v>
      </c>
      <c r="W97" s="11">
        <f t="shared" si="4"/>
        <v>1926.5540000000001</v>
      </c>
      <c r="X97" s="11">
        <f t="shared" si="4"/>
        <v>13720.339</v>
      </c>
      <c r="Y97" s="11">
        <f t="shared" si="4"/>
        <v>15504.906999999999</v>
      </c>
      <c r="Z97" s="4"/>
    </row>
    <row r="98" spans="1:28" x14ac:dyDescent="0.2">
      <c r="A98" s="4" t="s">
        <v>112</v>
      </c>
      <c r="B98" s="12">
        <f t="shared" ref="B98:Y98" si="5">B44</f>
        <v>1937.106</v>
      </c>
      <c r="C98" s="12">
        <f t="shared" si="5"/>
        <v>3819.0729999999999</v>
      </c>
      <c r="D98" s="12">
        <f t="shared" si="5"/>
        <v>3044.8519999999999</v>
      </c>
      <c r="E98" s="12">
        <f t="shared" si="5"/>
        <v>9269.3719999999994</v>
      </c>
      <c r="F98" s="12">
        <f t="shared" si="5"/>
        <v>13701.073</v>
      </c>
      <c r="G98" s="12">
        <f t="shared" si="5"/>
        <v>9446.0259999999998</v>
      </c>
      <c r="H98" s="12">
        <f t="shared" si="5"/>
        <v>12373.843999999999</v>
      </c>
      <c r="I98" s="12">
        <f t="shared" si="5"/>
        <v>14719.067999999999</v>
      </c>
      <c r="J98" s="12">
        <f t="shared" si="5"/>
        <v>12802.701999999999</v>
      </c>
      <c r="K98" s="12">
        <f t="shared" si="5"/>
        <v>29940.234</v>
      </c>
      <c r="L98" s="12">
        <f t="shared" si="5"/>
        <v>24695.767</v>
      </c>
      <c r="M98" s="12">
        <f t="shared" si="5"/>
        <v>24067.105</v>
      </c>
      <c r="N98" s="12">
        <f t="shared" si="5"/>
        <v>24262.468000000001</v>
      </c>
      <c r="O98" s="12">
        <f t="shared" si="5"/>
        <v>31750.685000000001</v>
      </c>
      <c r="P98" s="12">
        <f t="shared" si="5"/>
        <v>23580.764999999999</v>
      </c>
      <c r="Q98" s="12">
        <f t="shared" si="5"/>
        <v>22736.383999999998</v>
      </c>
      <c r="R98" s="12">
        <f t="shared" si="5"/>
        <v>20320.674999999999</v>
      </c>
      <c r="S98" s="12">
        <f t="shared" si="5"/>
        <v>21842.603999999999</v>
      </c>
      <c r="T98" s="12">
        <f t="shared" si="5"/>
        <v>32921.500999999997</v>
      </c>
      <c r="U98" s="12">
        <f t="shared" si="5"/>
        <v>28803.332999999999</v>
      </c>
      <c r="V98" s="12">
        <f t="shared" si="5"/>
        <v>41253.040999999997</v>
      </c>
      <c r="W98" s="12">
        <f t="shared" si="5"/>
        <v>44885.875999999997</v>
      </c>
      <c r="X98" s="12">
        <f t="shared" si="5"/>
        <v>30902.542000000001</v>
      </c>
      <c r="Y98" s="12">
        <f t="shared" si="5"/>
        <v>47381.678999999996</v>
      </c>
      <c r="Z98" s="4"/>
    </row>
    <row r="99" spans="1:28" x14ac:dyDescent="0.2">
      <c r="A99" s="4" t="s">
        <v>113</v>
      </c>
      <c r="B99" s="4">
        <f t="shared" ref="B99:Y99" si="6">SUM(B94:B97)-B98</f>
        <v>48424.978999999999</v>
      </c>
      <c r="C99" s="4">
        <f t="shared" si="6"/>
        <v>55802.139000000003</v>
      </c>
      <c r="D99" s="4">
        <f t="shared" si="6"/>
        <v>48801.223000000005</v>
      </c>
      <c r="E99" s="4">
        <f t="shared" si="6"/>
        <v>87686.347999999998</v>
      </c>
      <c r="F99" s="4">
        <f t="shared" si="6"/>
        <v>98884.717999999993</v>
      </c>
      <c r="G99" s="4">
        <f t="shared" si="6"/>
        <v>92214.709000000003</v>
      </c>
      <c r="H99" s="4">
        <f t="shared" si="6"/>
        <v>100929.98700000001</v>
      </c>
      <c r="I99" s="4">
        <f t="shared" si="6"/>
        <v>73604.075999999986</v>
      </c>
      <c r="J99" s="4">
        <f t="shared" si="6"/>
        <v>134690.54100000003</v>
      </c>
      <c r="K99" s="4">
        <f t="shared" si="6"/>
        <v>140873.177</v>
      </c>
      <c r="L99" s="4">
        <f t="shared" si="6"/>
        <v>119945.76699999999</v>
      </c>
      <c r="M99" s="4">
        <f t="shared" si="6"/>
        <v>67175</v>
      </c>
      <c r="N99" s="4">
        <f t="shared" si="6"/>
        <v>211986.87500000003</v>
      </c>
      <c r="O99" s="4">
        <f t="shared" si="6"/>
        <v>229167.12299999999</v>
      </c>
      <c r="P99" s="4">
        <f t="shared" si="6"/>
        <v>221795.315</v>
      </c>
      <c r="Q99" s="4">
        <f t="shared" si="6"/>
        <v>203347.49299999999</v>
      </c>
      <c r="R99" s="4">
        <f t="shared" si="6"/>
        <v>205542.19399999999</v>
      </c>
      <c r="S99" s="4">
        <f t="shared" si="6"/>
        <v>263745.56200000003</v>
      </c>
      <c r="T99" s="4">
        <f t="shared" si="6"/>
        <v>283788.397</v>
      </c>
      <c r="U99" s="4">
        <f t="shared" si="6"/>
        <v>297128.88900000002</v>
      </c>
      <c r="V99" s="4">
        <f t="shared" si="6"/>
        <v>328362.53000000003</v>
      </c>
      <c r="W99" s="4">
        <f t="shared" si="6"/>
        <v>328132.20300000004</v>
      </c>
      <c r="X99" s="4">
        <f t="shared" si="6"/>
        <v>359578.38999999996</v>
      </c>
      <c r="Y99" s="4">
        <f t="shared" si="6"/>
        <v>385540.89500000002</v>
      </c>
      <c r="Z99" s="4"/>
    </row>
    <row r="100" spans="1:28" x14ac:dyDescent="0.2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8" x14ac:dyDescent="0.2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8" x14ac:dyDescent="0.2">
      <c r="A102" s="2" t="s">
        <v>127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/>
      <c r="AB102" s="26"/>
    </row>
    <row r="103" spans="1:2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26"/>
    </row>
    <row r="104" spans="1:28" x14ac:dyDescent="0.2">
      <c r="A104" s="4"/>
      <c r="B104" s="5" t="s">
        <v>15</v>
      </c>
      <c r="C104" s="5" t="s">
        <v>16</v>
      </c>
      <c r="D104" s="5" t="s">
        <v>17</v>
      </c>
      <c r="E104" s="5" t="s">
        <v>18</v>
      </c>
      <c r="F104" s="5" t="s">
        <v>19</v>
      </c>
      <c r="G104" s="5" t="s">
        <v>20</v>
      </c>
      <c r="H104" s="5" t="s">
        <v>21</v>
      </c>
      <c r="I104" s="5" t="s">
        <v>22</v>
      </c>
      <c r="J104" s="5" t="s">
        <v>23</v>
      </c>
      <c r="K104" s="5" t="s">
        <v>24</v>
      </c>
      <c r="L104" s="5" t="s">
        <v>25</v>
      </c>
      <c r="M104" s="5" t="s">
        <v>26</v>
      </c>
      <c r="N104" s="5" t="s">
        <v>27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32</v>
      </c>
      <c r="T104" s="5" t="s">
        <v>33</v>
      </c>
      <c r="U104" s="5" t="s">
        <v>34</v>
      </c>
      <c r="V104" s="5" t="s">
        <v>35</v>
      </c>
      <c r="W104" s="5" t="s">
        <v>36</v>
      </c>
      <c r="X104" s="5" t="s">
        <v>37</v>
      </c>
      <c r="Y104" s="5" t="s">
        <v>38</v>
      </c>
      <c r="Z104" s="5" t="s">
        <v>39</v>
      </c>
      <c r="AA104" s="4"/>
      <c r="AB104" s="26"/>
    </row>
    <row r="105" spans="1:28" x14ac:dyDescent="0.2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4"/>
      <c r="AB105" s="26"/>
    </row>
    <row r="106" spans="1:28" x14ac:dyDescent="0.2">
      <c r="A106" s="8" t="s">
        <v>57</v>
      </c>
      <c r="B106" s="8">
        <v>2355</v>
      </c>
      <c r="C106" s="8">
        <v>2618</v>
      </c>
      <c r="D106" s="8">
        <v>2647</v>
      </c>
      <c r="E106" s="8">
        <v>1234</v>
      </c>
      <c r="F106" s="8">
        <v>934</v>
      </c>
      <c r="G106" s="8">
        <v>1246</v>
      </c>
      <c r="H106" s="8">
        <v>2583</v>
      </c>
      <c r="I106" s="8">
        <v>6000</v>
      </c>
      <c r="J106" s="8">
        <v>6335</v>
      </c>
      <c r="K106" s="8">
        <v>1328</v>
      </c>
      <c r="L106" s="8">
        <v>11897</v>
      </c>
      <c r="M106" s="8">
        <v>24903</v>
      </c>
      <c r="N106" s="8">
        <v>33448</v>
      </c>
      <c r="O106" s="8">
        <v>17025</v>
      </c>
      <c r="P106" s="8">
        <v>18242</v>
      </c>
      <c r="Q106" s="8">
        <v>-1417</v>
      </c>
      <c r="R106" s="8">
        <v>7692</v>
      </c>
      <c r="S106" s="8">
        <v>16181</v>
      </c>
      <c r="T106" s="8">
        <v>17796</v>
      </c>
      <c r="U106" s="8">
        <v>20396</v>
      </c>
      <c r="V106" s="8">
        <v>14193</v>
      </c>
      <c r="W106" s="8">
        <v>22741</v>
      </c>
      <c r="X106" s="8">
        <v>23379</v>
      </c>
      <c r="Y106" s="8">
        <v>25293</v>
      </c>
      <c r="Z106" s="8">
        <v>19605</v>
      </c>
      <c r="AA106" s="4"/>
      <c r="AB106" s="26"/>
    </row>
    <row r="107" spans="1:28" x14ac:dyDescent="0.2">
      <c r="A107" s="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4"/>
      <c r="AB107" s="26"/>
    </row>
    <row r="108" spans="1:28" x14ac:dyDescent="0.2">
      <c r="A108" s="4" t="s">
        <v>128</v>
      </c>
      <c r="B108" s="4">
        <v>5014</v>
      </c>
      <c r="C108" s="4">
        <v>6027</v>
      </c>
      <c r="D108" s="4">
        <v>6442</v>
      </c>
      <c r="E108" s="4">
        <v>8421</v>
      </c>
      <c r="F108" s="4">
        <v>9949</v>
      </c>
      <c r="G108" s="4">
        <v>8553</v>
      </c>
      <c r="H108" s="4">
        <v>9956</v>
      </c>
      <c r="I108" s="4">
        <v>10502</v>
      </c>
      <c r="J108" s="4">
        <v>11359</v>
      </c>
      <c r="K108" s="4">
        <v>12917</v>
      </c>
      <c r="L108" s="4">
        <v>13345</v>
      </c>
      <c r="M108" s="4">
        <v>13596</v>
      </c>
      <c r="N108" s="4">
        <v>17210</v>
      </c>
      <c r="O108" s="4">
        <v>20068</v>
      </c>
      <c r="P108" s="4">
        <v>20704</v>
      </c>
      <c r="Q108" s="4">
        <v>21412</v>
      </c>
      <c r="R108" s="4">
        <v>21934</v>
      </c>
      <c r="S108" s="4">
        <v>26071</v>
      </c>
      <c r="T108" s="4">
        <v>25473</v>
      </c>
      <c r="U108" s="4">
        <v>26821</v>
      </c>
      <c r="V108" s="4">
        <v>32380</v>
      </c>
      <c r="W108" s="4">
        <v>30888</v>
      </c>
      <c r="X108" s="4">
        <v>30175</v>
      </c>
      <c r="Y108" s="4">
        <v>30061</v>
      </c>
      <c r="Z108" s="4">
        <v>31917</v>
      </c>
      <c r="AA108" s="4"/>
      <c r="AB108" s="26"/>
    </row>
    <row r="109" spans="1:28" x14ac:dyDescent="0.2">
      <c r="A109" s="4" t="s">
        <v>129</v>
      </c>
      <c r="B109" s="4">
        <v>-641</v>
      </c>
      <c r="C109" s="4">
        <v>-151</v>
      </c>
      <c r="D109" s="4">
        <v>-673</v>
      </c>
      <c r="E109" s="4">
        <v>-608</v>
      </c>
      <c r="F109" s="4">
        <v>-5</v>
      </c>
      <c r="G109" s="4">
        <v>-898</v>
      </c>
      <c r="H109" s="4">
        <v>972</v>
      </c>
      <c r="I109" s="4">
        <v>-1371</v>
      </c>
      <c r="J109" s="4">
        <v>-1801</v>
      </c>
      <c r="K109" s="4">
        <v>678</v>
      </c>
      <c r="L109" s="4">
        <v>-6722</v>
      </c>
      <c r="M109" s="4">
        <v>-11911</v>
      </c>
      <c r="N109" s="4">
        <v>-10328</v>
      </c>
      <c r="O109" s="4">
        <v>-11423</v>
      </c>
      <c r="P109" s="4">
        <v>-12626</v>
      </c>
      <c r="Q109" s="4">
        <v>-10316</v>
      </c>
      <c r="R109" s="4">
        <v>-12284</v>
      </c>
      <c r="S109" s="4">
        <v>-16037</v>
      </c>
      <c r="T109" s="4">
        <v>-15565</v>
      </c>
      <c r="U109" s="4">
        <v>-12988</v>
      </c>
      <c r="V109" s="4">
        <v>1182</v>
      </c>
      <c r="W109" s="4">
        <v>7043</v>
      </c>
      <c r="X109" s="4">
        <v>-9914</v>
      </c>
      <c r="Y109" s="4">
        <v>-19294</v>
      </c>
      <c r="Z109" s="4">
        <v>-15521</v>
      </c>
      <c r="AA109" s="4"/>
      <c r="AB109" s="26"/>
    </row>
    <row r="110" spans="1:28" x14ac:dyDescent="0.2">
      <c r="A110" s="4" t="s">
        <v>130</v>
      </c>
      <c r="B110" s="4">
        <v>-667</v>
      </c>
      <c r="C110" s="4">
        <v>-532</v>
      </c>
      <c r="D110" s="4">
        <v>-939</v>
      </c>
      <c r="E110" s="4">
        <v>-1364</v>
      </c>
      <c r="F110" s="4">
        <v>239</v>
      </c>
      <c r="G110" s="4">
        <v>-854</v>
      </c>
      <c r="H110" s="4">
        <v>-194</v>
      </c>
      <c r="I110" s="4">
        <v>-2702</v>
      </c>
      <c r="J110" s="4">
        <v>-4130</v>
      </c>
      <c r="K110" s="4">
        <v>6057</v>
      </c>
      <c r="L110" s="4">
        <v>-3316</v>
      </c>
      <c r="M110" s="4">
        <v>-5571</v>
      </c>
      <c r="N110" s="4">
        <v>604</v>
      </c>
      <c r="O110" s="4">
        <v>-1399</v>
      </c>
      <c r="P110" s="4">
        <v>-2730</v>
      </c>
      <c r="Q110" s="4">
        <v>-3430</v>
      </c>
      <c r="R110" s="4">
        <v>-3836</v>
      </c>
      <c r="S110" s="4">
        <v>-4968</v>
      </c>
      <c r="T110" s="4">
        <v>-6111</v>
      </c>
      <c r="U110" s="4">
        <v>-749</v>
      </c>
      <c r="V110" s="4">
        <v>1623</v>
      </c>
      <c r="W110" s="4">
        <v>2384</v>
      </c>
      <c r="X110" s="4">
        <v>-8882</v>
      </c>
      <c r="Y110" s="4">
        <v>-2258</v>
      </c>
      <c r="Z110" s="4">
        <v>-2636</v>
      </c>
      <c r="AA110" s="4"/>
      <c r="AB110" s="26"/>
    </row>
    <row r="111" spans="1:28" x14ac:dyDescent="0.2">
      <c r="A111" s="4" t="s">
        <v>131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26"/>
    </row>
    <row r="112" spans="1:28" x14ac:dyDescent="0.2">
      <c r="A112" s="4" t="s">
        <v>132</v>
      </c>
      <c r="B112" s="7">
        <v>2049</v>
      </c>
      <c r="C112" s="7">
        <v>796</v>
      </c>
      <c r="D112" s="7">
        <v>1207</v>
      </c>
      <c r="E112" s="7">
        <v>1148</v>
      </c>
      <c r="F112" s="7">
        <v>921</v>
      </c>
      <c r="G112" s="7">
        <v>509</v>
      </c>
      <c r="H112" s="7">
        <v>925</v>
      </c>
      <c r="I112" s="7">
        <v>5678</v>
      </c>
      <c r="J112" s="7">
        <v>-8734</v>
      </c>
      <c r="K112" s="7">
        <v>-1997</v>
      </c>
      <c r="L112" s="7">
        <v>4735</v>
      </c>
      <c r="M112" s="7">
        <v>3878</v>
      </c>
      <c r="N112" s="7">
        <v>-7050</v>
      </c>
      <c r="O112" s="7">
        <v>-3110</v>
      </c>
      <c r="P112" s="7">
        <v>-3898</v>
      </c>
      <c r="Q112" s="7">
        <v>11251</v>
      </c>
      <c r="R112" s="7">
        <v>-1118</v>
      </c>
      <c r="S112" s="7">
        <v>-18484</v>
      </c>
      <c r="T112" s="7">
        <v>-9970</v>
      </c>
      <c r="U112" s="7">
        <v>-10290</v>
      </c>
      <c r="V112" s="7">
        <v>-14077</v>
      </c>
      <c r="W112" s="7">
        <v>-14018</v>
      </c>
      <c r="X112" s="7">
        <v>-2269</v>
      </c>
      <c r="Y112" s="7">
        <v>-9893</v>
      </c>
      <c r="Z112" s="7">
        <v>-10160</v>
      </c>
      <c r="AA112" s="4"/>
      <c r="AB112" s="26"/>
    </row>
    <row r="113" spans="1:28" x14ac:dyDescent="0.2">
      <c r="A113" s="4" t="s">
        <v>133</v>
      </c>
      <c r="B113" s="4">
        <v>742</v>
      </c>
      <c r="C113" s="4">
        <v>113</v>
      </c>
      <c r="D113" s="4">
        <v>-405</v>
      </c>
      <c r="E113" s="4">
        <v>-824</v>
      </c>
      <c r="F113" s="4">
        <v>1154</v>
      </c>
      <c r="G113" s="4">
        <v>-1243</v>
      </c>
      <c r="H113" s="4">
        <v>1703</v>
      </c>
      <c r="I113" s="4">
        <v>1606</v>
      </c>
      <c r="J113" s="4">
        <v>-14665</v>
      </c>
      <c r="K113" s="4">
        <v>4738</v>
      </c>
      <c r="L113" s="4">
        <v>-5303</v>
      </c>
      <c r="M113" s="4">
        <v>-13604</v>
      </c>
      <c r="N113" s="4">
        <v>-16774</v>
      </c>
      <c r="O113" s="4">
        <v>-15932</v>
      </c>
      <c r="P113" s="4">
        <v>-19254</v>
      </c>
      <c r="Q113" s="4">
        <v>-2496</v>
      </c>
      <c r="R113" s="4">
        <v>-17238</v>
      </c>
      <c r="S113" s="4">
        <v>-39489</v>
      </c>
      <c r="T113" s="4">
        <v>-31647</v>
      </c>
      <c r="U113" s="4">
        <v>-24027</v>
      </c>
      <c r="V113" s="4">
        <v>-11271</v>
      </c>
      <c r="W113" s="4">
        <v>-4591</v>
      </c>
      <c r="X113" s="4">
        <v>-21066</v>
      </c>
      <c r="Y113" s="4">
        <v>-31446</v>
      </c>
      <c r="Z113" s="4">
        <v>-28317</v>
      </c>
      <c r="AA113" s="4"/>
      <c r="AB113" s="26"/>
    </row>
    <row r="114" spans="1:28" x14ac:dyDescent="0.2">
      <c r="A114" s="4" t="s">
        <v>134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26"/>
    </row>
    <row r="115" spans="1:28" x14ac:dyDescent="0.2">
      <c r="A115" s="4" t="s">
        <v>135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26"/>
    </row>
    <row r="116" spans="1:28" x14ac:dyDescent="0.2">
      <c r="A116" s="4" t="s">
        <v>136</v>
      </c>
      <c r="B116" s="7">
        <v>164</v>
      </c>
      <c r="C116" s="7">
        <v>189</v>
      </c>
      <c r="D116" s="7">
        <v>1978</v>
      </c>
      <c r="E116" s="7">
        <v>1466</v>
      </c>
      <c r="F116" s="7">
        <v>3320</v>
      </c>
      <c r="G116" s="7">
        <v>4148</v>
      </c>
      <c r="H116" s="7">
        <v>4873</v>
      </c>
      <c r="I116" s="7">
        <v>4690</v>
      </c>
      <c r="J116" s="7">
        <v>622</v>
      </c>
      <c r="K116" s="7">
        <v>-410</v>
      </c>
      <c r="L116" s="7">
        <v>-4787</v>
      </c>
      <c r="M116" s="7">
        <v>-13711</v>
      </c>
      <c r="N116" s="7">
        <v>-24423</v>
      </c>
      <c r="O116" s="7">
        <v>-3908</v>
      </c>
      <c r="P116" s="7">
        <v>-6395</v>
      </c>
      <c r="Q116" s="7">
        <v>-2598</v>
      </c>
      <c r="R116" s="7">
        <v>-2440</v>
      </c>
      <c r="S116" s="7">
        <v>-4166</v>
      </c>
      <c r="T116" s="7">
        <v>-3349</v>
      </c>
      <c r="U116" s="7">
        <v>-3209</v>
      </c>
      <c r="V116" s="7">
        <v>-5009</v>
      </c>
      <c r="W116" s="7">
        <v>-5385</v>
      </c>
      <c r="X116" s="7">
        <v>-2302</v>
      </c>
      <c r="Y116" s="7">
        <v>-2800</v>
      </c>
      <c r="Z116" s="7">
        <v>-2800</v>
      </c>
      <c r="AA116" s="4"/>
      <c r="AB116" s="26"/>
    </row>
    <row r="117" spans="1:28" x14ac:dyDescent="0.2">
      <c r="A117" s="8" t="s">
        <v>137</v>
      </c>
      <c r="B117" s="8">
        <v>8275</v>
      </c>
      <c r="C117" s="8">
        <v>8947</v>
      </c>
      <c r="D117" s="8">
        <v>10663</v>
      </c>
      <c r="E117" s="8">
        <v>10296</v>
      </c>
      <c r="F117" s="8">
        <v>15358</v>
      </c>
      <c r="G117" s="8">
        <v>12703</v>
      </c>
      <c r="H117" s="8">
        <v>19115</v>
      </c>
      <c r="I117" s="8">
        <v>22798</v>
      </c>
      <c r="J117" s="8">
        <v>3651</v>
      </c>
      <c r="K117" s="8">
        <v>18573</v>
      </c>
      <c r="L117" s="8">
        <v>15152</v>
      </c>
      <c r="M117" s="8">
        <v>11184</v>
      </c>
      <c r="N117" s="8">
        <v>9461</v>
      </c>
      <c r="O117" s="8">
        <v>17253</v>
      </c>
      <c r="P117" s="8">
        <v>13297</v>
      </c>
      <c r="Q117" s="8">
        <v>14901</v>
      </c>
      <c r="R117" s="8">
        <v>9947</v>
      </c>
      <c r="S117" s="8">
        <v>-1402</v>
      </c>
      <c r="T117" s="8">
        <v>8273</v>
      </c>
      <c r="U117" s="8">
        <v>19981</v>
      </c>
      <c r="V117" s="8">
        <v>30293</v>
      </c>
      <c r="W117" s="8">
        <v>43653</v>
      </c>
      <c r="X117" s="8">
        <v>30186</v>
      </c>
      <c r="Y117" s="8">
        <v>21108</v>
      </c>
      <c r="Z117" s="8">
        <v>20405</v>
      </c>
      <c r="AA117" s="4"/>
      <c r="AB117" s="26"/>
    </row>
    <row r="118" spans="1:2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26"/>
    </row>
    <row r="119" spans="1:28" x14ac:dyDescent="0.2">
      <c r="A119" s="4" t="s">
        <v>138</v>
      </c>
      <c r="B119" s="4">
        <v>-6638</v>
      </c>
      <c r="C119" s="4">
        <v>-7840</v>
      </c>
      <c r="D119" s="4">
        <v>-6959</v>
      </c>
      <c r="E119" s="4">
        <v>-11633</v>
      </c>
      <c r="F119" s="4">
        <v>-9672</v>
      </c>
      <c r="G119" s="4">
        <v>-8279</v>
      </c>
      <c r="H119" s="4">
        <v>-7546</v>
      </c>
      <c r="I119" s="4">
        <v>-10504</v>
      </c>
      <c r="J119" s="4">
        <v>-9191</v>
      </c>
      <c r="K119" s="4">
        <v>-8469</v>
      </c>
      <c r="L119" s="4">
        <v>-2205</v>
      </c>
      <c r="M119" s="4">
        <v>-2192</v>
      </c>
      <c r="N119" s="4">
        <v>-3432</v>
      </c>
      <c r="O119" s="4">
        <v>-5508</v>
      </c>
      <c r="P119" s="4">
        <v>-5673</v>
      </c>
      <c r="Q119" s="4">
        <v>-5469</v>
      </c>
      <c r="R119" s="4">
        <v>-6065</v>
      </c>
      <c r="S119" s="4">
        <v>-6225</v>
      </c>
      <c r="T119" s="4">
        <v>-5954</v>
      </c>
      <c r="U119" s="4">
        <v>-5746</v>
      </c>
      <c r="V119" s="4">
        <v>-7875</v>
      </c>
      <c r="W119" s="4">
        <v>-8862</v>
      </c>
      <c r="X119" s="4">
        <v>-10300</v>
      </c>
      <c r="Y119" s="4">
        <v>-12150</v>
      </c>
      <c r="Z119" s="4">
        <v>-11742</v>
      </c>
      <c r="AA119" s="4"/>
      <c r="AB119" s="26"/>
    </row>
    <row r="120" spans="1:28" x14ac:dyDescent="0.2">
      <c r="A120" s="4" t="s">
        <v>139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>
        <v>-2844</v>
      </c>
      <c r="M120" s="4">
        <v>-8407</v>
      </c>
      <c r="N120" s="4">
        <v>-5388</v>
      </c>
      <c r="O120" s="4">
        <v>-207</v>
      </c>
      <c r="P120" s="4">
        <v>-297</v>
      </c>
      <c r="Q120" s="4">
        <v>2371</v>
      </c>
      <c r="R120" s="4">
        <v>1851</v>
      </c>
      <c r="S120" s="4">
        <v>-376</v>
      </c>
      <c r="T120" s="4">
        <v>-803</v>
      </c>
      <c r="U120" s="4">
        <v>-1014</v>
      </c>
      <c r="V120" s="4">
        <v>-1262</v>
      </c>
      <c r="W120" s="4">
        <v>-6950</v>
      </c>
      <c r="X120" s="4">
        <v>-3410</v>
      </c>
      <c r="Y120" s="4">
        <v>-2986</v>
      </c>
      <c r="Z120" s="4"/>
      <c r="AA120" s="4"/>
      <c r="AB120" s="26"/>
    </row>
    <row r="121" spans="1:28" x14ac:dyDescent="0.2">
      <c r="A121" s="4" t="s">
        <v>140</v>
      </c>
      <c r="B121" s="4">
        <v>-267</v>
      </c>
      <c r="C121" s="4">
        <v>237</v>
      </c>
      <c r="D121" s="4">
        <v>-236</v>
      </c>
      <c r="E121" s="4">
        <v>282</v>
      </c>
      <c r="F121" s="4">
        <v>1776</v>
      </c>
      <c r="G121" s="4">
        <v>-776</v>
      </c>
      <c r="H121" s="4">
        <v>785</v>
      </c>
      <c r="I121" s="4">
        <v>-4317</v>
      </c>
      <c r="J121" s="4">
        <v>-2927</v>
      </c>
      <c r="K121" s="4">
        <v>-2449</v>
      </c>
      <c r="L121" s="4">
        <v>-4328</v>
      </c>
      <c r="M121" s="4">
        <v>-920</v>
      </c>
      <c r="N121" s="4">
        <v>-1487</v>
      </c>
      <c r="O121" s="4">
        <v>-1110</v>
      </c>
      <c r="P121" s="4">
        <v>-2656</v>
      </c>
      <c r="Q121" s="4">
        <v>-4266</v>
      </c>
      <c r="R121" s="4">
        <v>-1313</v>
      </c>
      <c r="S121" s="4">
        <v>1628</v>
      </c>
      <c r="T121" s="4">
        <v>-1568</v>
      </c>
      <c r="U121" s="4"/>
      <c r="V121" s="4">
        <v>-5428</v>
      </c>
      <c r="W121" s="4">
        <v>-1447</v>
      </c>
      <c r="X121" s="4"/>
      <c r="Y121" s="4"/>
      <c r="Z121" s="4"/>
      <c r="AA121" s="4"/>
      <c r="AB121" s="26"/>
    </row>
    <row r="122" spans="1:28" x14ac:dyDescent="0.2">
      <c r="A122" s="4" t="s">
        <v>141</v>
      </c>
      <c r="B122" s="4"/>
      <c r="C122" s="4"/>
      <c r="D122" s="4"/>
      <c r="E122" s="4"/>
      <c r="F122" s="4"/>
      <c r="G122" s="4"/>
      <c r="H122" s="4"/>
      <c r="I122" s="4"/>
      <c r="J122" s="4"/>
      <c r="K122" s="4">
        <v>-8469</v>
      </c>
      <c r="L122" s="4">
        <v>-7224</v>
      </c>
      <c r="M122" s="4">
        <v>-10457</v>
      </c>
      <c r="N122" s="4">
        <v>-13281</v>
      </c>
      <c r="O122" s="4">
        <v>-14744</v>
      </c>
      <c r="P122" s="4">
        <v>-14314</v>
      </c>
      <c r="Q122" s="4">
        <v>-13813</v>
      </c>
      <c r="R122" s="4">
        <v>-13503</v>
      </c>
      <c r="S122" s="4">
        <v>-14960</v>
      </c>
      <c r="T122" s="4">
        <v>-15298</v>
      </c>
      <c r="U122" s="4">
        <v>-15548</v>
      </c>
      <c r="V122" s="4">
        <v>-13214</v>
      </c>
      <c r="W122" s="4">
        <v>-11510</v>
      </c>
      <c r="X122" s="4">
        <v>-13253</v>
      </c>
      <c r="Y122" s="4">
        <v>-15433</v>
      </c>
      <c r="Z122" s="4">
        <v>-16494</v>
      </c>
      <c r="AA122" s="4"/>
      <c r="AB122" s="26"/>
    </row>
    <row r="123" spans="1:28" x14ac:dyDescent="0.2">
      <c r="A123" s="4" t="s">
        <v>142</v>
      </c>
      <c r="B123" s="7">
        <v>-6447</v>
      </c>
      <c r="C123" s="7">
        <v>-5699</v>
      </c>
      <c r="D123" s="7">
        <v>-9130</v>
      </c>
      <c r="E123" s="7">
        <v>-7387</v>
      </c>
      <c r="F123" s="7">
        <v>-11941</v>
      </c>
      <c r="G123" s="7">
        <v>-4214</v>
      </c>
      <c r="H123" s="7">
        <v>-10277</v>
      </c>
      <c r="I123" s="7">
        <v>-8195</v>
      </c>
      <c r="J123" s="7">
        <v>-2995</v>
      </c>
      <c r="K123" s="7">
        <v>5284</v>
      </c>
      <c r="L123" s="7">
        <v>1987</v>
      </c>
      <c r="M123" s="7">
        <v>-2539</v>
      </c>
      <c r="N123" s="7">
        <v>-1979</v>
      </c>
      <c r="O123" s="7">
        <v>-1568</v>
      </c>
      <c r="P123" s="7">
        <v>-609</v>
      </c>
      <c r="Q123" s="7">
        <v>-1864</v>
      </c>
      <c r="R123" s="7">
        <v>-2783</v>
      </c>
      <c r="S123" s="7">
        <v>396</v>
      </c>
      <c r="T123" s="7">
        <v>-939</v>
      </c>
      <c r="U123" s="7">
        <v>-1188</v>
      </c>
      <c r="V123" s="7">
        <v>175</v>
      </c>
      <c r="W123" s="7">
        <v>-754</v>
      </c>
      <c r="X123" s="7">
        <v>-17340</v>
      </c>
      <c r="Y123" s="7">
        <v>8964</v>
      </c>
      <c r="Z123" s="7">
        <v>-6156</v>
      </c>
      <c r="AA123" s="4"/>
      <c r="AB123" s="26"/>
    </row>
    <row r="124" spans="1:28" x14ac:dyDescent="0.2">
      <c r="A124" s="8" t="s">
        <v>143</v>
      </c>
      <c r="B124" s="8">
        <v>-13351</v>
      </c>
      <c r="C124" s="8">
        <v>-13302</v>
      </c>
      <c r="D124" s="8">
        <v>-16326</v>
      </c>
      <c r="E124" s="8">
        <v>-18739</v>
      </c>
      <c r="F124" s="8">
        <v>-19836</v>
      </c>
      <c r="G124" s="8">
        <v>-13268</v>
      </c>
      <c r="H124" s="8">
        <v>-17038</v>
      </c>
      <c r="I124" s="8">
        <v>-23016</v>
      </c>
      <c r="J124" s="8">
        <v>-15112</v>
      </c>
      <c r="K124" s="8">
        <v>-14103</v>
      </c>
      <c r="L124" s="8">
        <v>-14614</v>
      </c>
      <c r="M124" s="8">
        <v>-24514</v>
      </c>
      <c r="N124" s="8">
        <v>-25567</v>
      </c>
      <c r="O124" s="8">
        <v>-23137</v>
      </c>
      <c r="P124" s="8">
        <v>-23550</v>
      </c>
      <c r="Q124" s="8">
        <v>-23040</v>
      </c>
      <c r="R124" s="8">
        <v>-21813</v>
      </c>
      <c r="S124" s="8">
        <v>-19536</v>
      </c>
      <c r="T124" s="8">
        <v>-24562</v>
      </c>
      <c r="U124" s="8">
        <v>-23496</v>
      </c>
      <c r="V124" s="8">
        <v>-27603</v>
      </c>
      <c r="W124" s="8">
        <v>-29523</v>
      </c>
      <c r="X124" s="8">
        <v>-44303</v>
      </c>
      <c r="Y124" s="8">
        <v>-21605</v>
      </c>
      <c r="Z124" s="8">
        <v>-34392</v>
      </c>
      <c r="AA124" s="4"/>
      <c r="AB124" s="26"/>
    </row>
    <row r="125" spans="1:2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26"/>
    </row>
    <row r="126" spans="1:28" x14ac:dyDescent="0.2">
      <c r="A126" s="4" t="s">
        <v>144</v>
      </c>
      <c r="B126" s="4">
        <v>-2053</v>
      </c>
      <c r="C126" s="4"/>
      <c r="D126" s="4">
        <v>39</v>
      </c>
      <c r="E126" s="4"/>
      <c r="F126" s="4"/>
      <c r="G126" s="4">
        <v>78</v>
      </c>
      <c r="H126" s="4">
        <v>449</v>
      </c>
      <c r="I126" s="4">
        <v>307</v>
      </c>
      <c r="J126" s="4">
        <v>295</v>
      </c>
      <c r="K126" s="4">
        <v>6</v>
      </c>
      <c r="L126" s="4">
        <v>5425</v>
      </c>
      <c r="M126" s="4">
        <v>4</v>
      </c>
      <c r="N126" s="4">
        <v>2685</v>
      </c>
      <c r="O126" s="4">
        <v>4201</v>
      </c>
      <c r="P126" s="4">
        <v>6081</v>
      </c>
      <c r="Q126" s="4">
        <v>2676</v>
      </c>
      <c r="R126" s="4"/>
      <c r="S126" s="4">
        <v>4110</v>
      </c>
      <c r="T126" s="4">
        <v>1696</v>
      </c>
      <c r="U126" s="4"/>
      <c r="V126" s="4">
        <v>3630</v>
      </c>
      <c r="W126" s="4">
        <v>-1210</v>
      </c>
      <c r="X126" s="4">
        <v>-249</v>
      </c>
      <c r="Y126" s="4">
        <v>1094</v>
      </c>
      <c r="Z126" s="4">
        <v>-1231</v>
      </c>
      <c r="AA126" s="4"/>
      <c r="AB126" s="26"/>
    </row>
    <row r="127" spans="1:28" x14ac:dyDescent="0.2">
      <c r="A127" s="4" t="s">
        <v>145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26"/>
    </row>
    <row r="128" spans="1:28" x14ac:dyDescent="0.2">
      <c r="A128" s="4" t="s">
        <v>146</v>
      </c>
      <c r="B128" s="4">
        <v>6734</v>
      </c>
      <c r="C128" s="4">
        <v>6165</v>
      </c>
      <c r="D128" s="4">
        <v>-1651</v>
      </c>
      <c r="E128" s="4">
        <v>13471</v>
      </c>
      <c r="F128" s="4">
        <v>10979</v>
      </c>
      <c r="G128" s="4">
        <v>-4808</v>
      </c>
      <c r="H128" s="4">
        <v>-612</v>
      </c>
      <c r="I128" s="4">
        <v>1444</v>
      </c>
      <c r="J128" s="4">
        <v>-1100</v>
      </c>
      <c r="K128" s="4">
        <v>7825</v>
      </c>
      <c r="L128" s="4">
        <v>-5332</v>
      </c>
      <c r="M128" s="4">
        <v>6726</v>
      </c>
      <c r="N128" s="4">
        <v>11946</v>
      </c>
      <c r="O128" s="4">
        <v>10279</v>
      </c>
      <c r="P128" s="4">
        <v>4760</v>
      </c>
      <c r="Q128" s="4">
        <v>-1331</v>
      </c>
      <c r="R128" s="4">
        <v>-9851</v>
      </c>
      <c r="S128" s="4">
        <v>14677</v>
      </c>
      <c r="T128" s="4">
        <v>22774</v>
      </c>
      <c r="U128" s="4">
        <v>6813</v>
      </c>
      <c r="V128" s="4">
        <v>6528</v>
      </c>
      <c r="W128" s="4">
        <v>2375</v>
      </c>
      <c r="X128" s="4">
        <v>-1867</v>
      </c>
      <c r="Y128" s="4">
        <v>5625</v>
      </c>
      <c r="Z128" s="4">
        <v>5028</v>
      </c>
      <c r="AA128" s="4"/>
      <c r="AB128" s="26"/>
    </row>
    <row r="129" spans="1:28" x14ac:dyDescent="0.2">
      <c r="A129" s="4" t="s">
        <v>147</v>
      </c>
      <c r="B129" s="4"/>
      <c r="C129" s="4">
        <v>-414</v>
      </c>
      <c r="D129" s="4">
        <v>-519</v>
      </c>
      <c r="E129" s="4">
        <v>-663</v>
      </c>
      <c r="F129" s="4">
        <v>-562</v>
      </c>
      <c r="G129" s="4">
        <v>-491</v>
      </c>
      <c r="H129" s="4">
        <v>-596</v>
      </c>
      <c r="I129" s="4">
        <v>-723</v>
      </c>
      <c r="J129" s="4">
        <v>-976</v>
      </c>
      <c r="K129" s="4">
        <v>-1274</v>
      </c>
      <c r="L129" s="4">
        <v>-1056</v>
      </c>
      <c r="M129" s="4">
        <v>-1666</v>
      </c>
      <c r="N129" s="4">
        <v>-2196</v>
      </c>
      <c r="O129" s="4">
        <v>-2533</v>
      </c>
      <c r="P129" s="4">
        <v>-2419</v>
      </c>
      <c r="Q129" s="4">
        <v>-2741</v>
      </c>
      <c r="R129" s="4">
        <v>-384</v>
      </c>
      <c r="S129" s="4">
        <v>-1576</v>
      </c>
      <c r="T129" s="4">
        <v>-2702</v>
      </c>
      <c r="U129" s="4">
        <v>-3221</v>
      </c>
      <c r="V129" s="4">
        <v>-3591</v>
      </c>
      <c r="W129" s="4">
        <v>-3415</v>
      </c>
      <c r="X129" s="4">
        <v>-4621</v>
      </c>
      <c r="Y129" s="4">
        <v>-12794</v>
      </c>
      <c r="Z129" s="4">
        <v>-6237</v>
      </c>
      <c r="AA129" s="4"/>
      <c r="AB129" s="26"/>
    </row>
    <row r="130" spans="1:28" x14ac:dyDescent="0.2">
      <c r="A130" s="4" t="s">
        <v>148</v>
      </c>
      <c r="B130" s="7">
        <v>-412</v>
      </c>
      <c r="C130" s="7">
        <v>473</v>
      </c>
      <c r="D130" s="7">
        <v>6844</v>
      </c>
      <c r="E130" s="7">
        <v>1242</v>
      </c>
      <c r="F130" s="7">
        <v>-2369</v>
      </c>
      <c r="G130" s="7">
        <v>3093</v>
      </c>
      <c r="H130" s="7">
        <v>608</v>
      </c>
      <c r="I130" s="7">
        <v>118</v>
      </c>
      <c r="J130" s="7">
        <v>12758</v>
      </c>
      <c r="K130" s="7">
        <v>1513</v>
      </c>
      <c r="L130" s="7">
        <v>-164</v>
      </c>
      <c r="M130" s="7">
        <v>5878</v>
      </c>
      <c r="N130" s="7">
        <v>5559</v>
      </c>
      <c r="O130" s="7">
        <v>344</v>
      </c>
      <c r="P130" s="7">
        <v>-2694</v>
      </c>
      <c r="Q130" s="7">
        <v>11273</v>
      </c>
      <c r="R130" s="7">
        <v>20480</v>
      </c>
      <c r="S130" s="7">
        <v>3647</v>
      </c>
      <c r="T130" s="7">
        <v>6180</v>
      </c>
      <c r="U130" s="7">
        <v>-4553</v>
      </c>
      <c r="V130" s="7">
        <v>2724</v>
      </c>
      <c r="W130" s="7">
        <v>-6512</v>
      </c>
      <c r="X130" s="7">
        <v>11212</v>
      </c>
      <c r="Y130" s="7">
        <v>23532</v>
      </c>
      <c r="Z130" s="7">
        <v>24244</v>
      </c>
      <c r="AA130" s="4"/>
      <c r="AB130" s="26"/>
    </row>
    <row r="131" spans="1:28" x14ac:dyDescent="0.2">
      <c r="A131" s="8" t="s">
        <v>149</v>
      </c>
      <c r="B131" s="8">
        <v>4269</v>
      </c>
      <c r="C131" s="8">
        <v>6224</v>
      </c>
      <c r="D131" s="8">
        <v>4713</v>
      </c>
      <c r="E131" s="8">
        <v>14050</v>
      </c>
      <c r="F131" s="8">
        <v>8048</v>
      </c>
      <c r="G131" s="8">
        <v>-2128</v>
      </c>
      <c r="H131" s="8">
        <v>-151</v>
      </c>
      <c r="I131" s="8">
        <v>1146</v>
      </c>
      <c r="J131" s="8">
        <v>10977</v>
      </c>
      <c r="K131" s="8">
        <v>8070</v>
      </c>
      <c r="L131" s="8">
        <v>-1127</v>
      </c>
      <c r="M131" s="8">
        <v>10942</v>
      </c>
      <c r="N131" s="8">
        <v>17995</v>
      </c>
      <c r="O131" s="8">
        <v>12292</v>
      </c>
      <c r="P131" s="8">
        <v>5727</v>
      </c>
      <c r="Q131" s="8">
        <v>9878</v>
      </c>
      <c r="R131" s="8">
        <v>10245</v>
      </c>
      <c r="S131" s="8">
        <v>20858</v>
      </c>
      <c r="T131" s="8">
        <v>27948</v>
      </c>
      <c r="U131" s="8">
        <v>-961</v>
      </c>
      <c r="V131" s="8">
        <v>9291</v>
      </c>
      <c r="W131" s="8">
        <v>-8762</v>
      </c>
      <c r="X131" s="8">
        <v>4476</v>
      </c>
      <c r="Y131" s="8">
        <v>17457</v>
      </c>
      <c r="Z131" s="8">
        <v>21805</v>
      </c>
      <c r="AA131" s="4"/>
      <c r="AB131" s="26"/>
    </row>
    <row r="132" spans="1:2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26"/>
    </row>
    <row r="133" spans="1:28" x14ac:dyDescent="0.2">
      <c r="A133" s="8" t="s">
        <v>150</v>
      </c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4"/>
      <c r="AB133" s="26"/>
    </row>
    <row r="134" spans="1:28" x14ac:dyDescent="0.2">
      <c r="A134" s="4" t="s">
        <v>151</v>
      </c>
      <c r="B134" s="11">
        <v>8275</v>
      </c>
      <c r="C134" s="11">
        <v>8947</v>
      </c>
      <c r="D134" s="11">
        <v>10663</v>
      </c>
      <c r="E134" s="11">
        <v>10296</v>
      </c>
      <c r="F134" s="11">
        <v>15358</v>
      </c>
      <c r="G134" s="11">
        <v>12703</v>
      </c>
      <c r="H134" s="11">
        <v>19115</v>
      </c>
      <c r="I134" s="11">
        <v>22798</v>
      </c>
      <c r="J134" s="11">
        <v>3651</v>
      </c>
      <c r="K134" s="11">
        <v>18573</v>
      </c>
      <c r="L134" s="11">
        <v>15152</v>
      </c>
      <c r="M134" s="11">
        <v>11184</v>
      </c>
      <c r="N134" s="11">
        <v>9461</v>
      </c>
      <c r="O134" s="11">
        <v>17253</v>
      </c>
      <c r="P134" s="11">
        <v>13297</v>
      </c>
      <c r="Q134" s="11">
        <v>14901</v>
      </c>
      <c r="R134" s="11">
        <v>9947</v>
      </c>
      <c r="S134" s="11">
        <v>-1402</v>
      </c>
      <c r="T134" s="11">
        <v>8273</v>
      </c>
      <c r="U134" s="11">
        <v>19981</v>
      </c>
      <c r="V134" s="11">
        <v>30293</v>
      </c>
      <c r="W134" s="11">
        <v>43653</v>
      </c>
      <c r="X134" s="11">
        <v>30186</v>
      </c>
      <c r="Y134" s="11">
        <v>21108</v>
      </c>
      <c r="Z134" s="11">
        <v>20405</v>
      </c>
      <c r="AA134" s="4"/>
      <c r="AB134" s="26"/>
    </row>
    <row r="135" spans="1:28" x14ac:dyDescent="0.2">
      <c r="A135" s="4" t="s">
        <v>152</v>
      </c>
      <c r="B135" s="12">
        <v>-6638</v>
      </c>
      <c r="C135" s="12">
        <v>-7840</v>
      </c>
      <c r="D135" s="12">
        <v>-6959</v>
      </c>
      <c r="E135" s="12">
        <v>-11633</v>
      </c>
      <c r="F135" s="12">
        <v>-9672</v>
      </c>
      <c r="G135" s="12">
        <v>-8279</v>
      </c>
      <c r="H135" s="12">
        <v>-7546</v>
      </c>
      <c r="I135" s="12">
        <v>-10504</v>
      </c>
      <c r="J135" s="12">
        <v>-9191</v>
      </c>
      <c r="K135" s="12">
        <v>-8469</v>
      </c>
      <c r="L135" s="12">
        <v>-2205</v>
      </c>
      <c r="M135" s="12">
        <v>-2192</v>
      </c>
      <c r="N135" s="12">
        <v>-3432</v>
      </c>
      <c r="O135" s="12">
        <v>-5508</v>
      </c>
      <c r="P135" s="12">
        <v>-5673</v>
      </c>
      <c r="Q135" s="12">
        <v>-5469</v>
      </c>
      <c r="R135" s="12">
        <v>-6065</v>
      </c>
      <c r="S135" s="12">
        <v>-6225</v>
      </c>
      <c r="T135" s="12">
        <v>-5954</v>
      </c>
      <c r="U135" s="12">
        <v>-5746</v>
      </c>
      <c r="V135" s="12">
        <v>-7875</v>
      </c>
      <c r="W135" s="12">
        <v>-8862</v>
      </c>
      <c r="X135" s="12">
        <v>-10300</v>
      </c>
      <c r="Y135" s="12">
        <v>-12150</v>
      </c>
      <c r="Z135" s="12">
        <v>-11742</v>
      </c>
      <c r="AA135" s="4"/>
      <c r="AB135" s="26"/>
    </row>
    <row r="136" spans="1:28" x14ac:dyDescent="0.2">
      <c r="A136" s="4" t="s">
        <v>153</v>
      </c>
      <c r="B136" s="4">
        <v>1637</v>
      </c>
      <c r="C136" s="4">
        <v>1106</v>
      </c>
      <c r="D136" s="4">
        <v>3703</v>
      </c>
      <c r="E136" s="4">
        <v>-1337</v>
      </c>
      <c r="F136" s="4">
        <v>5686</v>
      </c>
      <c r="G136" s="4">
        <v>4425</v>
      </c>
      <c r="H136" s="4">
        <v>11569</v>
      </c>
      <c r="I136" s="4">
        <v>12294</v>
      </c>
      <c r="J136" s="4">
        <v>-5539</v>
      </c>
      <c r="K136" s="4">
        <v>10103</v>
      </c>
      <c r="L136" s="4">
        <v>12947</v>
      </c>
      <c r="M136" s="4">
        <v>8992</v>
      </c>
      <c r="N136" s="4">
        <v>6029</v>
      </c>
      <c r="O136" s="4">
        <v>11745</v>
      </c>
      <c r="P136" s="4">
        <v>7624</v>
      </c>
      <c r="Q136" s="4">
        <v>9431</v>
      </c>
      <c r="R136" s="4">
        <v>3882</v>
      </c>
      <c r="S136" s="4">
        <v>-7627</v>
      </c>
      <c r="T136" s="4">
        <v>2319</v>
      </c>
      <c r="U136" s="4">
        <v>14236</v>
      </c>
      <c r="V136" s="4">
        <v>22418</v>
      </c>
      <c r="W136" s="4">
        <v>34791</v>
      </c>
      <c r="X136" s="4">
        <v>19887</v>
      </c>
      <c r="Y136" s="4">
        <v>8957</v>
      </c>
      <c r="Z136" s="4">
        <v>8663</v>
      </c>
      <c r="AA136" s="4"/>
      <c r="AB136" s="26"/>
    </row>
    <row r="137" spans="1:2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26"/>
    </row>
    <row r="138" spans="1:2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26"/>
    </row>
    <row r="139" spans="1:2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26"/>
    </row>
    <row r="140" spans="1:2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26"/>
    </row>
    <row r="141" spans="1:28" x14ac:dyDescent="0.2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26"/>
    </row>
    <row r="142" spans="1:28" x14ac:dyDescent="0.2">
      <c r="A142" s="1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26"/>
    </row>
    <row r="143" spans="1:28" x14ac:dyDescent="0.2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26"/>
    </row>
    <row r="144" spans="1:28" x14ac:dyDescent="0.2">
      <c r="A144" s="1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26"/>
    </row>
    <row r="145" spans="1:28" x14ac:dyDescent="0.2">
      <c r="A145" s="1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26"/>
    </row>
    <row r="146" spans="1:2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26"/>
    </row>
    <row r="147" spans="1:2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26"/>
    </row>
    <row r="148" spans="1:2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26"/>
    </row>
    <row r="149" spans="1:2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2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34F-BF7F-AA4C-A41F-D54B77B831CD}">
  <dimension ref="A1:AA145"/>
  <sheetViews>
    <sheetView topLeftCell="A12" workbookViewId="0">
      <pane xSplit="1" topLeftCell="I1" activePane="topRight" state="frozen"/>
      <selection pane="topRight" activeCell="J37" sqref="J37"/>
    </sheetView>
  </sheetViews>
  <sheetFormatPr baseColWidth="10" defaultRowHeight="16" x14ac:dyDescent="0.2"/>
  <cols>
    <col min="1" max="1" width="35.83203125" bestFit="1" customWidth="1"/>
  </cols>
  <sheetData>
    <row r="1" spans="1:27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">
      <c r="A3" s="4"/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  <c r="N3" s="5" t="s">
        <v>29</v>
      </c>
      <c r="O3" s="5" t="s">
        <v>30</v>
      </c>
      <c r="P3" s="5" t="s">
        <v>31</v>
      </c>
      <c r="Q3" s="5" t="s">
        <v>32</v>
      </c>
      <c r="R3" s="5" t="s">
        <v>33</v>
      </c>
      <c r="S3" s="5" t="s">
        <v>34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5"/>
      <c r="Z3" s="5"/>
      <c r="AA3" s="4"/>
    </row>
    <row r="4" spans="1:27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4"/>
    </row>
    <row r="5" spans="1:27" x14ac:dyDescent="0.2">
      <c r="A5" s="4" t="s">
        <v>40</v>
      </c>
      <c r="B5" s="4">
        <v>42411</v>
      </c>
      <c r="C5" s="4">
        <v>41525</v>
      </c>
      <c r="D5" s="4">
        <v>44335</v>
      </c>
      <c r="E5" s="4">
        <v>46656</v>
      </c>
      <c r="F5" s="4">
        <v>48999</v>
      </c>
      <c r="G5" s="4">
        <v>56018</v>
      </c>
      <c r="H5" s="4">
        <v>53197</v>
      </c>
      <c r="I5" s="4">
        <v>50681</v>
      </c>
      <c r="J5" s="4">
        <v>60477</v>
      </c>
      <c r="K5" s="4">
        <v>68821</v>
      </c>
      <c r="L5" s="4">
        <v>76848</v>
      </c>
      <c r="M5" s="4">
        <v>76059</v>
      </c>
      <c r="N5" s="4">
        <v>80401</v>
      </c>
      <c r="O5" s="4">
        <v>92175</v>
      </c>
      <c r="P5" s="4">
        <v>94163</v>
      </c>
      <c r="Q5" s="4">
        <v>98282</v>
      </c>
      <c r="R5" s="4">
        <v>96855</v>
      </c>
      <c r="S5" s="4">
        <v>104210</v>
      </c>
      <c r="T5" s="4">
        <v>98990</v>
      </c>
      <c r="U5" s="4">
        <v>111239</v>
      </c>
      <c r="V5" s="4">
        <v>142610</v>
      </c>
      <c r="W5" s="4">
        <v>155498</v>
      </c>
      <c r="X5" s="4">
        <v>148932</v>
      </c>
      <c r="Y5" s="4"/>
      <c r="Z5" s="4"/>
      <c r="AA5" s="4"/>
    </row>
    <row r="6" spans="1:27" x14ac:dyDescent="0.2">
      <c r="A6" s="4" t="s">
        <v>41</v>
      </c>
      <c r="B6" s="7">
        <v>32754</v>
      </c>
      <c r="C6" s="7">
        <v>32090</v>
      </c>
      <c r="D6" s="7">
        <v>34040</v>
      </c>
      <c r="E6" s="7">
        <v>35992</v>
      </c>
      <c r="F6" s="7">
        <v>37660</v>
      </c>
      <c r="G6" s="7">
        <v>43832</v>
      </c>
      <c r="H6" s="7">
        <v>47148</v>
      </c>
      <c r="I6" s="7">
        <v>45356</v>
      </c>
      <c r="J6" s="7">
        <v>49545</v>
      </c>
      <c r="K6" s="7">
        <v>54276</v>
      </c>
      <c r="L6" s="7">
        <v>61354</v>
      </c>
      <c r="M6" s="7">
        <v>60791</v>
      </c>
      <c r="N6" s="7">
        <v>63396</v>
      </c>
      <c r="O6" s="7">
        <v>74043</v>
      </c>
      <c r="P6" s="7">
        <v>75442</v>
      </c>
      <c r="Q6" s="7">
        <v>78329</v>
      </c>
      <c r="R6" s="7">
        <v>78477</v>
      </c>
      <c r="S6" s="7">
        <v>86147</v>
      </c>
      <c r="T6" s="7">
        <v>85408</v>
      </c>
      <c r="U6" s="7">
        <v>89253</v>
      </c>
      <c r="V6" s="7">
        <v>118042</v>
      </c>
      <c r="W6" s="7">
        <v>125809</v>
      </c>
      <c r="X6" s="7">
        <v>123599</v>
      </c>
      <c r="Y6" s="7"/>
      <c r="Z6" s="7"/>
      <c r="AA6" s="4"/>
    </row>
    <row r="7" spans="1:27" x14ac:dyDescent="0.2">
      <c r="A7" s="4" t="s">
        <v>42</v>
      </c>
      <c r="B7" s="4">
        <v>9657</v>
      </c>
      <c r="C7" s="4">
        <v>9435</v>
      </c>
      <c r="D7" s="4">
        <v>10295</v>
      </c>
      <c r="E7" s="4">
        <v>10664</v>
      </c>
      <c r="F7" s="4">
        <v>11339</v>
      </c>
      <c r="G7" s="4">
        <v>12186</v>
      </c>
      <c r="H7" s="4">
        <v>6049</v>
      </c>
      <c r="I7" s="4">
        <v>5325</v>
      </c>
      <c r="J7" s="4">
        <v>10932</v>
      </c>
      <c r="K7" s="4">
        <v>14545</v>
      </c>
      <c r="L7" s="4">
        <v>15494</v>
      </c>
      <c r="M7" s="4">
        <v>15268</v>
      </c>
      <c r="N7" s="4">
        <v>17005</v>
      </c>
      <c r="O7" s="4">
        <v>18132</v>
      </c>
      <c r="P7" s="4">
        <v>18721</v>
      </c>
      <c r="Q7" s="4">
        <v>19953</v>
      </c>
      <c r="R7" s="4">
        <v>18378</v>
      </c>
      <c r="S7" s="4">
        <v>18063</v>
      </c>
      <c r="T7" s="4">
        <v>13582</v>
      </c>
      <c r="U7" s="4">
        <v>21986</v>
      </c>
      <c r="V7" s="4">
        <v>24568</v>
      </c>
      <c r="W7" s="4">
        <v>29689</v>
      </c>
      <c r="X7" s="4">
        <v>25333</v>
      </c>
      <c r="Y7" s="4"/>
      <c r="Z7" s="4"/>
      <c r="AA7" s="4"/>
    </row>
    <row r="8" spans="1:2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4" t="s">
        <v>44</v>
      </c>
      <c r="B10" s="4">
        <v>4389</v>
      </c>
      <c r="C10" s="4">
        <v>4446</v>
      </c>
      <c r="D10" s="4">
        <v>4648</v>
      </c>
      <c r="E10" s="4">
        <v>4762</v>
      </c>
      <c r="F10" s="4">
        <v>4972</v>
      </c>
      <c r="G10" s="4">
        <v>5254</v>
      </c>
      <c r="H10" s="4">
        <v>5369</v>
      </c>
      <c r="I10" s="4">
        <v>5040</v>
      </c>
      <c r="J10" s="4">
        <v>5529</v>
      </c>
      <c r="K10" s="4">
        <v>6177</v>
      </c>
      <c r="L10" s="4">
        <v>7032</v>
      </c>
      <c r="M10" s="4">
        <v>7257</v>
      </c>
      <c r="N10" s="4">
        <v>7892</v>
      </c>
      <c r="O10" s="4">
        <v>8633</v>
      </c>
      <c r="P10" s="4">
        <v>9158</v>
      </c>
      <c r="Q10" s="4">
        <v>9560</v>
      </c>
      <c r="R10" s="4">
        <v>9568</v>
      </c>
      <c r="S10" s="4">
        <v>9367</v>
      </c>
      <c r="T10" s="4">
        <v>8795</v>
      </c>
      <c r="U10" s="4">
        <v>9233</v>
      </c>
      <c r="V10" s="4">
        <v>10616</v>
      </c>
      <c r="W10" s="4">
        <v>11025</v>
      </c>
      <c r="X10" s="4">
        <v>11374</v>
      </c>
      <c r="Y10" s="4"/>
      <c r="Z10" s="4"/>
      <c r="AA10" s="4"/>
    </row>
    <row r="11" spans="1:27" x14ac:dyDescent="0.2">
      <c r="A11" s="4" t="s">
        <v>45</v>
      </c>
      <c r="B11" s="4">
        <v>2133</v>
      </c>
      <c r="C11" s="4">
        <v>2146</v>
      </c>
      <c r="D11" s="4">
        <v>2334</v>
      </c>
      <c r="E11" s="4">
        <v>2464</v>
      </c>
      <c r="F11" s="4">
        <v>2544</v>
      </c>
      <c r="G11" s="4">
        <v>2920</v>
      </c>
      <c r="H11" s="4">
        <v>2825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 s="4" t="s">
        <v>47</v>
      </c>
      <c r="B13" s="7">
        <v>-370</v>
      </c>
      <c r="C13" s="7">
        <v>-510</v>
      </c>
      <c r="D13" s="7">
        <v>-461</v>
      </c>
      <c r="E13" s="7">
        <v>-355</v>
      </c>
      <c r="F13" s="7">
        <v>-227</v>
      </c>
      <c r="G13" s="7">
        <v>-200</v>
      </c>
      <c r="H13" s="7">
        <v>-3066</v>
      </c>
      <c r="I13" s="7">
        <v>-4</v>
      </c>
      <c r="J13" s="7">
        <v>292</v>
      </c>
      <c r="K13" s="7">
        <v>323</v>
      </c>
      <c r="L13" s="7">
        <v>171</v>
      </c>
      <c r="M13" s="7">
        <v>57</v>
      </c>
      <c r="N13" s="7">
        <v>-8</v>
      </c>
      <c r="O13" s="7">
        <v>42</v>
      </c>
      <c r="P13" s="7">
        <v>259</v>
      </c>
      <c r="Q13" s="7">
        <v>589</v>
      </c>
      <c r="R13" s="7">
        <v>-10</v>
      </c>
      <c r="S13" s="7">
        <v>1108</v>
      </c>
      <c r="T13" s="7">
        <v>27</v>
      </c>
      <c r="U13" s="7">
        <v>-701</v>
      </c>
      <c r="V13" s="7">
        <v>-257</v>
      </c>
      <c r="W13" s="7">
        <v>188</v>
      </c>
      <c r="X13" s="7">
        <v>-74</v>
      </c>
      <c r="Y13" s="7"/>
      <c r="Z13" s="7"/>
      <c r="AA13" s="4"/>
    </row>
    <row r="14" spans="1:27" x14ac:dyDescent="0.2">
      <c r="A14" s="8" t="s">
        <v>48</v>
      </c>
      <c r="B14" s="4">
        <v>3505</v>
      </c>
      <c r="C14" s="4">
        <v>3353</v>
      </c>
      <c r="D14" s="4">
        <v>3774</v>
      </c>
      <c r="E14" s="4">
        <v>3793</v>
      </c>
      <c r="F14" s="4">
        <v>4050</v>
      </c>
      <c r="G14" s="4">
        <v>4212</v>
      </c>
      <c r="H14" s="4">
        <v>921</v>
      </c>
      <c r="I14" s="4">
        <v>289</v>
      </c>
      <c r="J14" s="4">
        <v>5111</v>
      </c>
      <c r="K14" s="4">
        <v>8045</v>
      </c>
      <c r="L14" s="4">
        <v>8291</v>
      </c>
      <c r="M14" s="4">
        <v>7954</v>
      </c>
      <c r="N14" s="4">
        <v>9121</v>
      </c>
      <c r="O14" s="4">
        <v>9457</v>
      </c>
      <c r="P14" s="4">
        <v>9304</v>
      </c>
      <c r="Q14" s="4">
        <v>9804</v>
      </c>
      <c r="R14" s="4">
        <v>8820</v>
      </c>
      <c r="S14" s="4">
        <v>7588</v>
      </c>
      <c r="T14" s="4">
        <v>4760</v>
      </c>
      <c r="U14" s="4">
        <v>13454</v>
      </c>
      <c r="V14" s="4">
        <v>14209</v>
      </c>
      <c r="W14" s="4">
        <v>18476</v>
      </c>
      <c r="X14" s="4">
        <v>14033</v>
      </c>
      <c r="Y14" s="4"/>
      <c r="Z14" s="4"/>
      <c r="AA14" s="4"/>
    </row>
    <row r="15" spans="1:27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 s="4" t="s">
        <v>49</v>
      </c>
      <c r="B16" s="4">
        <v>-208</v>
      </c>
      <c r="C16" s="4">
        <v>-148</v>
      </c>
      <c r="D16" s="4">
        <v>-191</v>
      </c>
      <c r="E16" s="4">
        <v>-242</v>
      </c>
      <c r="F16" s="4">
        <v>-283</v>
      </c>
      <c r="G16" s="4">
        <v>-350</v>
      </c>
      <c r="H16" s="4">
        <v>-596</v>
      </c>
      <c r="I16" s="4">
        <v>88</v>
      </c>
      <c r="J16" s="4">
        <v>-356</v>
      </c>
      <c r="K16" s="4">
        <v>-707</v>
      </c>
      <c r="L16" s="4">
        <v>-151</v>
      </c>
      <c r="M16" s="4">
        <v>-279</v>
      </c>
      <c r="N16" s="4">
        <v>-319</v>
      </c>
      <c r="O16" s="4">
        <v>-433</v>
      </c>
      <c r="P16" s="4">
        <v>-293</v>
      </c>
      <c r="Q16" s="4">
        <v>-211</v>
      </c>
      <c r="R16" s="4">
        <v>11</v>
      </c>
      <c r="S16" s="4">
        <v>-320</v>
      </c>
      <c r="T16" s="4">
        <v>-342</v>
      </c>
      <c r="U16" s="4">
        <v>-30</v>
      </c>
      <c r="V16" s="4">
        <v>673</v>
      </c>
      <c r="W16" s="4">
        <v>45</v>
      </c>
      <c r="X16" s="4">
        <v>-148</v>
      </c>
      <c r="Y16" s="4"/>
      <c r="Z16" s="4"/>
      <c r="AA16" s="4"/>
    </row>
    <row r="17" spans="1:27" x14ac:dyDescent="0.2">
      <c r="A17" s="4" t="s">
        <v>50</v>
      </c>
      <c r="B17" s="7"/>
      <c r="C17" s="7"/>
      <c r="D17" s="7"/>
      <c r="E17" s="7">
        <v>-264</v>
      </c>
      <c r="F17" s="7">
        <v>357</v>
      </c>
      <c r="G17" s="7">
        <v>11</v>
      </c>
      <c r="H17" s="7">
        <v>26</v>
      </c>
      <c r="I17" s="7">
        <v>36</v>
      </c>
      <c r="J17" s="7">
        <v>98</v>
      </c>
      <c r="K17" s="7">
        <v>45</v>
      </c>
      <c r="L17" s="7">
        <v>-337</v>
      </c>
      <c r="M17" s="7">
        <v>218</v>
      </c>
      <c r="N17" s="7">
        <v>-95</v>
      </c>
      <c r="O17" s="7">
        <v>200</v>
      </c>
      <c r="P17" s="7">
        <v>654</v>
      </c>
      <c r="Q17" s="7">
        <v>1082</v>
      </c>
      <c r="R17" s="7">
        <v>796</v>
      </c>
      <c r="S17" s="7">
        <v>-150</v>
      </c>
      <c r="T17" s="7">
        <v>804</v>
      </c>
      <c r="U17" s="7">
        <v>2636</v>
      </c>
      <c r="V17" s="7">
        <v>8627</v>
      </c>
      <c r="W17" s="7">
        <v>-1425</v>
      </c>
      <c r="X17" s="7">
        <v>-1342</v>
      </c>
      <c r="Y17" s="7"/>
      <c r="Z17" s="7"/>
      <c r="AA17" s="4"/>
    </row>
    <row r="18" spans="1:27" x14ac:dyDescent="0.2">
      <c r="A18" s="4" t="s">
        <v>51</v>
      </c>
      <c r="B18" s="8">
        <v>3297</v>
      </c>
      <c r="C18" s="8">
        <v>3205</v>
      </c>
      <c r="D18" s="8">
        <v>3583</v>
      </c>
      <c r="E18" s="8">
        <v>3287</v>
      </c>
      <c r="F18" s="8">
        <v>4124</v>
      </c>
      <c r="G18" s="8">
        <v>3873</v>
      </c>
      <c r="H18" s="8">
        <v>351</v>
      </c>
      <c r="I18" s="8">
        <v>413</v>
      </c>
      <c r="J18" s="8">
        <v>4853</v>
      </c>
      <c r="K18" s="8">
        <v>7383</v>
      </c>
      <c r="L18" s="8">
        <v>7803</v>
      </c>
      <c r="M18" s="8">
        <v>7893</v>
      </c>
      <c r="N18" s="8">
        <v>8707</v>
      </c>
      <c r="O18" s="8">
        <v>9224</v>
      </c>
      <c r="P18" s="8">
        <v>9665</v>
      </c>
      <c r="Q18" s="8">
        <v>10675</v>
      </c>
      <c r="R18" s="8">
        <v>9627</v>
      </c>
      <c r="S18" s="8">
        <v>7118</v>
      </c>
      <c r="T18" s="8">
        <v>5222</v>
      </c>
      <c r="U18" s="8">
        <v>16060</v>
      </c>
      <c r="V18" s="8">
        <v>23509</v>
      </c>
      <c r="W18" s="8">
        <v>17096</v>
      </c>
      <c r="X18" s="8">
        <v>12543</v>
      </c>
      <c r="Y18" s="8"/>
      <c r="Z18" s="8"/>
      <c r="AA18" s="4"/>
    </row>
    <row r="19" spans="1:27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4"/>
    </row>
    <row r="20" spans="1:27" x14ac:dyDescent="0.2">
      <c r="A20" s="4" t="s">
        <v>52</v>
      </c>
      <c r="B20" s="7">
        <v>-1277</v>
      </c>
      <c r="C20" s="7">
        <v>-1258</v>
      </c>
      <c r="D20" s="7">
        <v>-1341</v>
      </c>
      <c r="E20" s="7">
        <v>-1048</v>
      </c>
      <c r="F20" s="7">
        <v>-1250</v>
      </c>
      <c r="G20" s="7">
        <v>-739</v>
      </c>
      <c r="H20" s="7">
        <v>-21</v>
      </c>
      <c r="I20" s="7">
        <v>-203</v>
      </c>
      <c r="J20" s="7">
        <v>-1610</v>
      </c>
      <c r="K20" s="7">
        <v>-2476</v>
      </c>
      <c r="L20" s="7">
        <v>-2692</v>
      </c>
      <c r="M20" s="7">
        <v>-2564</v>
      </c>
      <c r="N20" s="7">
        <v>-2890</v>
      </c>
      <c r="O20" s="7">
        <v>-2828</v>
      </c>
      <c r="P20" s="7">
        <v>-2755</v>
      </c>
      <c r="Q20" s="7">
        <v>-2000</v>
      </c>
      <c r="R20" s="7">
        <v>-2530</v>
      </c>
      <c r="S20" s="7">
        <v>-2140</v>
      </c>
      <c r="T20" s="7">
        <v>-1365</v>
      </c>
      <c r="U20" s="7">
        <v>-3597</v>
      </c>
      <c r="V20" s="7">
        <v>-4927</v>
      </c>
      <c r="W20" s="7">
        <v>-4931</v>
      </c>
      <c r="X20" s="7">
        <v>-3797</v>
      </c>
      <c r="Y20" s="7"/>
      <c r="Z20" s="7"/>
      <c r="AA20" s="4"/>
    </row>
    <row r="21" spans="1:27" x14ac:dyDescent="0.2">
      <c r="A21" s="4" t="s">
        <v>53</v>
      </c>
      <c r="B21" s="8">
        <v>2020</v>
      </c>
      <c r="C21" s="8">
        <v>1947</v>
      </c>
      <c r="D21" s="8">
        <v>2242</v>
      </c>
      <c r="E21" s="8">
        <v>2239</v>
      </c>
      <c r="F21" s="8">
        <v>2874</v>
      </c>
      <c r="G21" s="8">
        <v>3134</v>
      </c>
      <c r="H21" s="8">
        <v>330</v>
      </c>
      <c r="I21" s="8">
        <v>210</v>
      </c>
      <c r="J21" s="8">
        <v>3243</v>
      </c>
      <c r="K21" s="8">
        <v>4907</v>
      </c>
      <c r="L21" s="8">
        <v>5111</v>
      </c>
      <c r="M21" s="8">
        <v>5329</v>
      </c>
      <c r="N21" s="8">
        <v>5817</v>
      </c>
      <c r="O21" s="8">
        <v>6396</v>
      </c>
      <c r="P21" s="8">
        <v>6910</v>
      </c>
      <c r="Q21" s="8">
        <v>8675</v>
      </c>
      <c r="R21" s="8">
        <v>7097</v>
      </c>
      <c r="S21" s="8">
        <v>4978</v>
      </c>
      <c r="T21" s="8">
        <v>3857</v>
      </c>
      <c r="U21" s="8">
        <v>12463</v>
      </c>
      <c r="V21" s="8">
        <v>18582</v>
      </c>
      <c r="W21" s="8">
        <v>12165</v>
      </c>
      <c r="X21" s="8">
        <v>8746</v>
      </c>
      <c r="Y21" s="8"/>
      <c r="Z21" s="8"/>
      <c r="AA21" s="4"/>
    </row>
    <row r="22" spans="1:27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4"/>
    </row>
    <row r="23" spans="1:27" x14ac:dyDescent="0.2">
      <c r="A23" s="4" t="s">
        <v>54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-33</v>
      </c>
      <c r="S23" s="4">
        <v>44</v>
      </c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s="4" t="s">
        <v>55</v>
      </c>
      <c r="B24" s="4"/>
      <c r="C24" s="4"/>
      <c r="D24" s="4"/>
      <c r="E24" s="4"/>
      <c r="F24" s="4">
        <v>-6</v>
      </c>
      <c r="G24" s="4">
        <v>8</v>
      </c>
      <c r="H24" s="4">
        <v>6</v>
      </c>
      <c r="I24" s="4">
        <v>6</v>
      </c>
      <c r="J24" s="4">
        <v>16</v>
      </c>
      <c r="K24" s="4">
        <v>-26</v>
      </c>
      <c r="L24" s="4">
        <v>-26</v>
      </c>
      <c r="M24" s="4">
        <v>-26</v>
      </c>
      <c r="N24" s="4">
        <v>-19</v>
      </c>
      <c r="O24" s="4">
        <v>-27</v>
      </c>
      <c r="P24" s="4">
        <v>-47</v>
      </c>
      <c r="Q24" s="4">
        <v>-86</v>
      </c>
      <c r="R24" s="4">
        <v>-90</v>
      </c>
      <c r="S24" s="4">
        <v>-107</v>
      </c>
      <c r="T24" s="4">
        <v>-82</v>
      </c>
      <c r="U24" s="4">
        <v>-81</v>
      </c>
      <c r="V24" s="4">
        <v>-641</v>
      </c>
      <c r="W24" s="4">
        <v>-875</v>
      </c>
      <c r="X24" s="4">
        <v>-565</v>
      </c>
      <c r="Y24" s="4"/>
      <c r="Z24" s="4"/>
      <c r="AA24" s="4"/>
    </row>
    <row r="25" spans="1:27" x14ac:dyDescent="0.2">
      <c r="A25" s="4" t="s">
        <v>56</v>
      </c>
      <c r="B25" s="4"/>
      <c r="C25" s="4"/>
      <c r="D25" s="4"/>
      <c r="E25" s="4"/>
      <c r="F25" s="4"/>
      <c r="G25" s="4">
        <v>-8</v>
      </c>
      <c r="H25" s="4">
        <v>-6</v>
      </c>
      <c r="I25" s="4">
        <v>-6</v>
      </c>
      <c r="J25" s="4">
        <v>-16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7" thickBot="1" x14ac:dyDescent="0.25">
      <c r="A26" s="8" t="s">
        <v>57</v>
      </c>
      <c r="B26" s="9">
        <v>2020</v>
      </c>
      <c r="C26" s="9">
        <v>1947</v>
      </c>
      <c r="D26" s="9">
        <v>2242</v>
      </c>
      <c r="E26" s="9">
        <v>2239</v>
      </c>
      <c r="F26" s="9">
        <v>2868</v>
      </c>
      <c r="G26" s="9">
        <v>3134</v>
      </c>
      <c r="H26" s="9">
        <v>330</v>
      </c>
      <c r="I26" s="9">
        <v>210</v>
      </c>
      <c r="J26" s="9">
        <v>3243</v>
      </c>
      <c r="K26" s="9">
        <v>4881</v>
      </c>
      <c r="L26" s="9">
        <v>5085</v>
      </c>
      <c r="M26" s="9">
        <v>5303</v>
      </c>
      <c r="N26" s="9">
        <v>5798</v>
      </c>
      <c r="O26" s="9">
        <v>6369</v>
      </c>
      <c r="P26" s="9">
        <v>6863</v>
      </c>
      <c r="Q26" s="9">
        <v>8589</v>
      </c>
      <c r="R26" s="9">
        <v>6974</v>
      </c>
      <c r="S26" s="9">
        <v>4915</v>
      </c>
      <c r="T26" s="9">
        <v>3775</v>
      </c>
      <c r="U26" s="9">
        <v>12382</v>
      </c>
      <c r="V26" s="9">
        <v>17941</v>
      </c>
      <c r="W26" s="9">
        <v>11290</v>
      </c>
      <c r="X26" s="9">
        <v>8181</v>
      </c>
      <c r="Y26" s="9"/>
      <c r="Z26" s="9"/>
      <c r="AA26" s="4"/>
    </row>
    <row r="27" spans="1:27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4"/>
    </row>
    <row r="28" spans="1:27" x14ac:dyDescent="0.2">
      <c r="A28" s="4" t="s">
        <v>58</v>
      </c>
      <c r="B28" s="10">
        <v>3</v>
      </c>
      <c r="C28" s="10">
        <v>2.89</v>
      </c>
      <c r="D28" s="10">
        <v>3.33</v>
      </c>
      <c r="E28" s="10">
        <v>3.33</v>
      </c>
      <c r="F28" s="10">
        <v>4.38</v>
      </c>
      <c r="G28" s="10">
        <v>4.78</v>
      </c>
      <c r="H28" s="10">
        <v>0.49</v>
      </c>
      <c r="I28" s="10">
        <v>0.31</v>
      </c>
      <c r="J28" s="10">
        <v>4.93</v>
      </c>
      <c r="K28" s="10">
        <v>7.45</v>
      </c>
      <c r="L28" s="10">
        <v>7.75</v>
      </c>
      <c r="M28" s="10">
        <v>8.08</v>
      </c>
      <c r="N28" s="10">
        <v>8.83</v>
      </c>
      <c r="O28" s="10">
        <v>9.6999999999999993</v>
      </c>
      <c r="P28" s="10">
        <v>10.45</v>
      </c>
      <c r="Q28" s="10">
        <v>13.07</v>
      </c>
      <c r="R28" s="10">
        <v>10.6</v>
      </c>
      <c r="S28" s="10">
        <v>7.47</v>
      </c>
      <c r="T28" s="10">
        <v>5.73</v>
      </c>
      <c r="U28" s="10">
        <v>18.77</v>
      </c>
      <c r="V28" s="10">
        <v>27.31</v>
      </c>
      <c r="W28" s="10">
        <v>17.670000000000002</v>
      </c>
      <c r="X28" s="10">
        <v>12.98</v>
      </c>
      <c r="Y28" s="10"/>
      <c r="Z28" s="10"/>
      <c r="AA28" s="4"/>
    </row>
    <row r="29" spans="1:27" x14ac:dyDescent="0.2">
      <c r="A29" s="4" t="s">
        <v>59</v>
      </c>
      <c r="B29" s="10">
        <v>3</v>
      </c>
      <c r="C29" s="10">
        <v>2.89</v>
      </c>
      <c r="D29" s="10">
        <v>3.33</v>
      </c>
      <c r="E29" s="10">
        <v>3.33</v>
      </c>
      <c r="F29" s="10">
        <v>4.38</v>
      </c>
      <c r="G29" s="10">
        <v>4.78</v>
      </c>
      <c r="H29" s="10">
        <v>0.49</v>
      </c>
      <c r="I29" s="10">
        <v>0.31</v>
      </c>
      <c r="J29" s="10">
        <v>4.93</v>
      </c>
      <c r="K29" s="10">
        <v>7.45</v>
      </c>
      <c r="L29" s="10">
        <v>7.75</v>
      </c>
      <c r="M29" s="10">
        <v>8.08</v>
      </c>
      <c r="N29" s="10">
        <v>8.83</v>
      </c>
      <c r="O29" s="10">
        <v>9.6999999999999993</v>
      </c>
      <c r="P29" s="10">
        <v>10.45</v>
      </c>
      <c r="Q29" s="10">
        <v>13.07</v>
      </c>
      <c r="R29" s="10">
        <v>10.6</v>
      </c>
      <c r="S29" s="10">
        <v>7.47</v>
      </c>
      <c r="T29" s="10">
        <v>5.73</v>
      </c>
      <c r="U29" s="10">
        <v>18.77</v>
      </c>
      <c r="V29" s="10">
        <v>27.31</v>
      </c>
      <c r="W29" s="10">
        <v>17.670000000000002</v>
      </c>
      <c r="X29" s="10">
        <v>12.98</v>
      </c>
      <c r="Y29" s="10"/>
      <c r="Z29" s="10"/>
      <c r="AA29" s="4"/>
    </row>
    <row r="30" spans="1:27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4"/>
    </row>
    <row r="31" spans="1:27" x14ac:dyDescent="0.2">
      <c r="A31" s="4" t="s">
        <v>60</v>
      </c>
      <c r="B31" s="4">
        <v>672.86599999999999</v>
      </c>
      <c r="C31" s="4">
        <v>673.50400000000002</v>
      </c>
      <c r="D31" s="4">
        <v>673.529</v>
      </c>
      <c r="E31" s="4">
        <v>671.30399999999997</v>
      </c>
      <c r="F31" s="4">
        <v>653.96799999999996</v>
      </c>
      <c r="G31" s="4">
        <v>653.53099999999995</v>
      </c>
      <c r="H31" s="4">
        <v>653.29100000000005</v>
      </c>
      <c r="I31" s="4">
        <v>653.82899999999995</v>
      </c>
      <c r="J31" s="4">
        <v>654.65899999999999</v>
      </c>
      <c r="K31" s="4">
        <v>655.15800000000002</v>
      </c>
      <c r="L31" s="4">
        <v>601.995</v>
      </c>
      <c r="M31" s="4">
        <v>601.995</v>
      </c>
      <c r="N31" s="4">
        <v>601.995</v>
      </c>
      <c r="O31" s="4">
        <v>601.995</v>
      </c>
      <c r="P31" s="4">
        <v>601.995</v>
      </c>
      <c r="Q31" s="4">
        <v>601.995</v>
      </c>
      <c r="R31" s="4">
        <v>601.995</v>
      </c>
      <c r="S31" s="4">
        <v>601.995</v>
      </c>
      <c r="T31" s="4">
        <v>601.995</v>
      </c>
      <c r="U31" s="4">
        <v>601.995</v>
      </c>
      <c r="V31" s="4">
        <v>597.92399999999998</v>
      </c>
      <c r="W31" s="4">
        <v>579.94100000000003</v>
      </c>
      <c r="X31" s="4">
        <v>579.94100000000003</v>
      </c>
      <c r="Y31" s="4"/>
      <c r="Z31" s="4"/>
      <c r="AA31" s="4"/>
    </row>
    <row r="32" spans="1:27" x14ac:dyDescent="0.2">
      <c r="A32" s="4" t="s">
        <v>61</v>
      </c>
      <c r="B32" s="4">
        <v>672.86599999999999</v>
      </c>
      <c r="C32" s="4">
        <v>673.50400000000002</v>
      </c>
      <c r="D32" s="4">
        <v>673.529</v>
      </c>
      <c r="E32" s="4">
        <v>671.30399999999997</v>
      </c>
      <c r="F32" s="4">
        <v>653.96799999999996</v>
      </c>
      <c r="G32" s="4">
        <v>653.53099999999995</v>
      </c>
      <c r="H32" s="4">
        <v>653.29100000000005</v>
      </c>
      <c r="I32" s="4">
        <v>653.82899999999995</v>
      </c>
      <c r="J32" s="4">
        <v>654.65899999999999</v>
      </c>
      <c r="K32" s="4">
        <v>655.15800000000002</v>
      </c>
      <c r="L32" s="4">
        <v>601.995</v>
      </c>
      <c r="M32" s="4">
        <v>601.995</v>
      </c>
      <c r="N32" s="4">
        <v>601.995</v>
      </c>
      <c r="O32" s="4">
        <v>601.995</v>
      </c>
      <c r="P32" s="4">
        <v>601.995</v>
      </c>
      <c r="Q32" s="4">
        <v>601.995</v>
      </c>
      <c r="R32" s="4">
        <v>601.995</v>
      </c>
      <c r="S32" s="4">
        <v>601.995</v>
      </c>
      <c r="T32" s="4">
        <v>601.995</v>
      </c>
      <c r="U32" s="4">
        <v>601.995</v>
      </c>
      <c r="V32" s="4">
        <v>597.92399999999998</v>
      </c>
      <c r="W32" s="4">
        <v>579.94100000000003</v>
      </c>
      <c r="X32" s="4">
        <v>579.94100000000003</v>
      </c>
      <c r="Y32" s="4"/>
      <c r="Z32" s="4"/>
      <c r="AA32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s="4" t="s">
        <v>48</v>
      </c>
      <c r="B35" s="11">
        <f>'[2]Income Statement'!B14</f>
        <v>3505</v>
      </c>
      <c r="C35" s="11">
        <f>'[2]Income Statement'!C14</f>
        <v>3353</v>
      </c>
      <c r="D35" s="11">
        <f>'[2]Income Statement'!D14</f>
        <v>3774</v>
      </c>
      <c r="E35" s="11">
        <f>'[2]Income Statement'!E14</f>
        <v>3793</v>
      </c>
      <c r="F35" s="11">
        <f>'[2]Income Statement'!F14</f>
        <v>4050</v>
      </c>
      <c r="G35" s="11">
        <f>'[2]Income Statement'!G14</f>
        <v>4212</v>
      </c>
      <c r="H35" s="11">
        <f>'[2]Income Statement'!H14</f>
        <v>921</v>
      </c>
      <c r="I35" s="11">
        <f>'[2]Income Statement'!I14</f>
        <v>289</v>
      </c>
      <c r="J35" s="11">
        <f>'[2]Income Statement'!J14</f>
        <v>5111</v>
      </c>
      <c r="K35" s="11">
        <f>'[2]Income Statement'!K14</f>
        <v>8045</v>
      </c>
      <c r="L35" s="11">
        <f>'[2]Income Statement'!L14</f>
        <v>8291</v>
      </c>
      <c r="M35" s="11">
        <f>'[2]Income Statement'!M14</f>
        <v>7954</v>
      </c>
      <c r="N35" s="11">
        <f>'[2]Income Statement'!N14</f>
        <v>9121</v>
      </c>
      <c r="O35" s="11">
        <f>'[2]Income Statement'!O14</f>
        <v>9457</v>
      </c>
      <c r="P35" s="11">
        <f>'[2]Income Statement'!P14</f>
        <v>9304</v>
      </c>
      <c r="Q35" s="11">
        <f>'[2]Income Statement'!Q14</f>
        <v>9804</v>
      </c>
      <c r="R35" s="11">
        <f>'[2]Income Statement'!R14</f>
        <v>8820</v>
      </c>
      <c r="S35" s="11">
        <f>'[2]Income Statement'!S14</f>
        <v>7588</v>
      </c>
      <c r="T35" s="11">
        <f>'[2]Income Statement'!T14</f>
        <v>4760</v>
      </c>
      <c r="U35" s="11">
        <f>'[2]Income Statement'!U14</f>
        <v>13454</v>
      </c>
      <c r="V35" s="11">
        <f>'[2]Income Statement'!V14</f>
        <v>14209</v>
      </c>
      <c r="W35" s="11">
        <f>'[2]Income Statement'!W14</f>
        <v>18476</v>
      </c>
      <c r="X35" s="11">
        <f>'[2]Income Statement'!X14</f>
        <v>14033</v>
      </c>
      <c r="Y35" s="11">
        <f>'[2]Income Statement'!Y14</f>
        <v>0</v>
      </c>
      <c r="Z35" s="11">
        <f>'[2]Income Statement'!Z14</f>
        <v>0</v>
      </c>
      <c r="AA35" s="4"/>
    </row>
    <row r="36" spans="1:27" x14ac:dyDescent="0.2">
      <c r="A36" s="4" t="s">
        <v>63</v>
      </c>
      <c r="B36" s="12">
        <f>'[2]Cash Flow Statement'!B7</f>
        <v>4316</v>
      </c>
      <c r="C36" s="12">
        <f>'[2]Cash Flow Statement'!C7</f>
        <v>4901</v>
      </c>
      <c r="D36" s="12">
        <f>'[2]Cash Flow Statement'!D7</f>
        <v>5544</v>
      </c>
      <c r="E36" s="12">
        <f>'[2]Cash Flow Statement'!E7</f>
        <v>6466</v>
      </c>
      <c r="F36" s="12">
        <f>'[2]Cash Flow Statement'!F7</f>
        <v>7148</v>
      </c>
      <c r="G36" s="12">
        <f>'[2]Cash Flow Statement'!G7</f>
        <v>8387</v>
      </c>
      <c r="H36" s="12">
        <f>'[2]Cash Flow Statement'!H7</f>
        <v>10439</v>
      </c>
      <c r="I36" s="12">
        <f>'[2]Cash Flow Statement'!I7</f>
        <v>9079</v>
      </c>
      <c r="J36" s="12">
        <f>'[2]Cash Flow Statement'!J7</f>
        <v>3861</v>
      </c>
      <c r="K36" s="12">
        <f>'[2]Cash Flow Statement'!K7</f>
        <v>3654</v>
      </c>
      <c r="L36" s="12">
        <f>'[2]Cash Flow Statement'!L7</f>
        <v>3541</v>
      </c>
      <c r="M36" s="12">
        <f>'[2]Cash Flow Statement'!M7</f>
        <v>3741</v>
      </c>
      <c r="N36" s="12">
        <f>'[2]Cash Flow Statement'!N7</f>
        <v>4170</v>
      </c>
      <c r="O36" s="12">
        <f>'[2]Cash Flow Statement'!O7</f>
        <v>4659</v>
      </c>
      <c r="P36" s="12">
        <f>'[2]Cash Flow Statement'!P7</f>
        <v>4806</v>
      </c>
      <c r="Q36" s="12">
        <f>'[2]Cash Flow Statement'!Q7</f>
        <v>4822</v>
      </c>
      <c r="R36" s="12">
        <f>'[2]Cash Flow Statement'!R7</f>
        <v>5113</v>
      </c>
      <c r="S36" s="12">
        <f>'[2]Cash Flow Statement'!S7</f>
        <v>6017</v>
      </c>
      <c r="T36" s="12">
        <f>'[2]Cash Flow Statement'!T7</f>
        <v>6139</v>
      </c>
      <c r="U36" s="12">
        <f>'[2]Cash Flow Statement'!U7</f>
        <v>6495</v>
      </c>
      <c r="V36" s="12">
        <f>'[2]Cash Flow Statement'!V7</f>
        <v>8566</v>
      </c>
      <c r="W36" s="12">
        <f>'[2]Cash Flow Statement'!W7</f>
        <v>8974</v>
      </c>
      <c r="X36" s="12">
        <f>'[2]Cash Flow Statement'!X7</f>
        <v>8736</v>
      </c>
      <c r="Y36" s="12">
        <f>'[2]Cash Flow Statement'!Y7</f>
        <v>0</v>
      </c>
      <c r="Z36" s="12">
        <f>'[2]Cash Flow Statement'!Z7</f>
        <v>0</v>
      </c>
      <c r="AA36" s="4"/>
    </row>
    <row r="37" spans="1:27" x14ac:dyDescent="0.2">
      <c r="A37" s="4" t="s">
        <v>64</v>
      </c>
      <c r="B37" s="4">
        <f t="shared" ref="B37:Z37" si="0">B35+B36</f>
        <v>7821</v>
      </c>
      <c r="C37" s="4">
        <f t="shared" si="0"/>
        <v>8254</v>
      </c>
      <c r="D37" s="4">
        <f t="shared" si="0"/>
        <v>9318</v>
      </c>
      <c r="E37" s="4">
        <f t="shared" si="0"/>
        <v>10259</v>
      </c>
      <c r="F37" s="4">
        <f t="shared" si="0"/>
        <v>11198</v>
      </c>
      <c r="G37" s="4">
        <f t="shared" si="0"/>
        <v>12599</v>
      </c>
      <c r="H37" s="4">
        <f t="shared" si="0"/>
        <v>11360</v>
      </c>
      <c r="I37" s="4">
        <f t="shared" si="0"/>
        <v>9368</v>
      </c>
      <c r="J37" s="4">
        <f t="shared" si="0"/>
        <v>8972</v>
      </c>
      <c r="K37" s="4">
        <f t="shared" si="0"/>
        <v>11699</v>
      </c>
      <c r="L37" s="4">
        <f t="shared" si="0"/>
        <v>11832</v>
      </c>
      <c r="M37" s="4">
        <f t="shared" si="0"/>
        <v>11695</v>
      </c>
      <c r="N37" s="4">
        <f t="shared" si="0"/>
        <v>13291</v>
      </c>
      <c r="O37" s="4">
        <f t="shared" si="0"/>
        <v>14116</v>
      </c>
      <c r="P37" s="4">
        <f t="shared" si="0"/>
        <v>14110</v>
      </c>
      <c r="Q37" s="4">
        <f t="shared" si="0"/>
        <v>14626</v>
      </c>
      <c r="R37" s="4">
        <f t="shared" si="0"/>
        <v>13933</v>
      </c>
      <c r="S37" s="4">
        <f t="shared" si="0"/>
        <v>13605</v>
      </c>
      <c r="T37" s="4">
        <f t="shared" si="0"/>
        <v>10899</v>
      </c>
      <c r="U37" s="4">
        <f t="shared" si="0"/>
        <v>19949</v>
      </c>
      <c r="V37" s="4">
        <f t="shared" si="0"/>
        <v>22775</v>
      </c>
      <c r="W37" s="4">
        <f t="shared" si="0"/>
        <v>27450</v>
      </c>
      <c r="X37" s="4">
        <f t="shared" si="0"/>
        <v>22769</v>
      </c>
      <c r="Y37" s="4">
        <f t="shared" si="0"/>
        <v>0</v>
      </c>
      <c r="Z37" s="4">
        <f t="shared" si="0"/>
        <v>0</v>
      </c>
      <c r="AA37" s="4"/>
    </row>
    <row r="38" spans="1:27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s="2" t="s">
        <v>65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  <c r="AA41" s="4"/>
    </row>
    <row r="42" spans="1:27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s="4"/>
      <c r="B43" s="5" t="s">
        <v>17</v>
      </c>
      <c r="C43" s="5" t="s">
        <v>18</v>
      </c>
      <c r="D43" s="5" t="s">
        <v>19</v>
      </c>
      <c r="E43" s="5" t="s">
        <v>20</v>
      </c>
      <c r="F43" s="5" t="s">
        <v>21</v>
      </c>
      <c r="G43" s="5" t="s">
        <v>22</v>
      </c>
      <c r="H43" s="5" t="s">
        <v>23</v>
      </c>
      <c r="I43" s="5" t="s">
        <v>24</v>
      </c>
      <c r="J43" s="5" t="s">
        <v>25</v>
      </c>
      <c r="K43" s="5" t="s">
        <v>26</v>
      </c>
      <c r="L43" s="5" t="s">
        <v>27</v>
      </c>
      <c r="M43" s="5" t="s">
        <v>28</v>
      </c>
      <c r="N43" s="5" t="s">
        <v>29</v>
      </c>
      <c r="O43" s="5" t="s">
        <v>30</v>
      </c>
      <c r="P43" s="5" t="s">
        <v>31</v>
      </c>
      <c r="Q43" s="5" t="s">
        <v>32</v>
      </c>
      <c r="R43" s="5" t="s">
        <v>33</v>
      </c>
      <c r="S43" s="5" t="s">
        <v>34</v>
      </c>
      <c r="T43" s="5" t="s">
        <v>35</v>
      </c>
      <c r="U43" s="5" t="s">
        <v>36</v>
      </c>
      <c r="V43" s="5" t="s">
        <v>37</v>
      </c>
      <c r="W43" s="5" t="s">
        <v>38</v>
      </c>
      <c r="X43" s="5"/>
      <c r="Y43" s="5"/>
      <c r="Z43" s="4"/>
    </row>
    <row r="44" spans="1:27" x14ac:dyDescent="0.2">
      <c r="A44" s="8" t="s">
        <v>66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4"/>
    </row>
    <row r="45" spans="1:27" x14ac:dyDescent="0.2">
      <c r="A45" s="4" t="s">
        <v>67</v>
      </c>
      <c r="B45" s="4">
        <v>2333</v>
      </c>
      <c r="C45" s="4">
        <v>1659</v>
      </c>
      <c r="D45" s="4">
        <v>2128</v>
      </c>
      <c r="E45" s="4">
        <v>1621</v>
      </c>
      <c r="F45" s="4">
        <v>1336</v>
      </c>
      <c r="G45" s="4">
        <v>2393</v>
      </c>
      <c r="H45" s="4">
        <v>7454</v>
      </c>
      <c r="I45" s="4">
        <v>7767</v>
      </c>
      <c r="J45" s="4">
        <v>7432</v>
      </c>
      <c r="K45" s="4">
        <v>7776</v>
      </c>
      <c r="L45" s="4">
        <v>8374</v>
      </c>
      <c r="M45" s="4">
        <v>7671</v>
      </c>
      <c r="N45" s="4">
        <v>7688</v>
      </c>
      <c r="O45" s="4">
        <v>6122</v>
      </c>
      <c r="P45" s="4">
        <v>7880</v>
      </c>
      <c r="Q45" s="4">
        <v>9039</v>
      </c>
      <c r="R45" s="4">
        <v>10979</v>
      </c>
      <c r="S45" s="4">
        <v>12036</v>
      </c>
      <c r="T45" s="4">
        <v>13537</v>
      </c>
      <c r="U45" s="4">
        <v>16009</v>
      </c>
      <c r="V45" s="4">
        <v>16870</v>
      </c>
      <c r="W45" s="4">
        <v>17327</v>
      </c>
      <c r="X45" s="4"/>
      <c r="Y45" s="4"/>
      <c r="Z45" s="4"/>
    </row>
    <row r="46" spans="1:27" x14ac:dyDescent="0.2">
      <c r="A46" s="4" t="s">
        <v>68</v>
      </c>
      <c r="B46" s="4">
        <v>1105</v>
      </c>
      <c r="C46" s="4">
        <v>1857</v>
      </c>
      <c r="D46" s="4">
        <v>4517</v>
      </c>
      <c r="E46" s="4">
        <v>2654</v>
      </c>
      <c r="F46" s="4">
        <v>3134</v>
      </c>
      <c r="G46" s="4">
        <v>3622</v>
      </c>
      <c r="H46" s="4">
        <v>3306</v>
      </c>
      <c r="I46" s="4">
        <v>3215</v>
      </c>
      <c r="J46" s="4">
        <v>3262</v>
      </c>
      <c r="K46" s="4">
        <v>3751</v>
      </c>
      <c r="L46" s="4">
        <v>4612</v>
      </c>
      <c r="M46" s="4">
        <v>5559</v>
      </c>
      <c r="N46" s="4">
        <v>5384</v>
      </c>
      <c r="O46" s="4">
        <v>6635</v>
      </c>
      <c r="P46" s="4">
        <v>7065</v>
      </c>
      <c r="Q46" s="4">
        <v>7949</v>
      </c>
      <c r="R46" s="4">
        <v>6675</v>
      </c>
      <c r="S46" s="4">
        <v>5955</v>
      </c>
      <c r="T46" s="4">
        <v>5108</v>
      </c>
      <c r="U46" s="4">
        <v>5800</v>
      </c>
      <c r="V46" s="4">
        <v>5164</v>
      </c>
      <c r="W46" s="4">
        <v>4131</v>
      </c>
      <c r="X46" s="4"/>
      <c r="Y46" s="4"/>
      <c r="Z46" s="4"/>
    </row>
    <row r="47" spans="1:27" x14ac:dyDescent="0.2">
      <c r="A47" s="4" t="s">
        <v>69</v>
      </c>
      <c r="B47" s="4">
        <v>7874</v>
      </c>
      <c r="C47" s="4">
        <v>9441</v>
      </c>
      <c r="D47" s="4">
        <v>1868</v>
      </c>
      <c r="E47" s="4">
        <v>13986</v>
      </c>
      <c r="F47" s="4">
        <v>14761</v>
      </c>
      <c r="G47" s="4">
        <v>2672</v>
      </c>
      <c r="H47" s="4">
        <v>2305</v>
      </c>
      <c r="I47" s="4">
        <v>1857</v>
      </c>
      <c r="J47" s="4">
        <v>2329</v>
      </c>
      <c r="K47" s="4">
        <v>23300</v>
      </c>
      <c r="L47" s="4">
        <v>23148</v>
      </c>
      <c r="M47" s="4">
        <v>19572</v>
      </c>
      <c r="N47" s="4">
        <v>20841</v>
      </c>
      <c r="O47" s="4">
        <v>25500</v>
      </c>
      <c r="P47" s="4">
        <v>27705</v>
      </c>
      <c r="Q47" s="4">
        <v>29095</v>
      </c>
      <c r="R47" s="4">
        <v>41246</v>
      </c>
      <c r="S47" s="4">
        <v>43925</v>
      </c>
      <c r="T47" s="4">
        <v>38550</v>
      </c>
      <c r="U47" s="4">
        <v>37966</v>
      </c>
      <c r="V47" s="4">
        <v>39467</v>
      </c>
      <c r="W47" s="4">
        <v>41000</v>
      </c>
      <c r="X47" s="4"/>
      <c r="Y47" s="4"/>
      <c r="Z47" s="4"/>
    </row>
    <row r="48" spans="1:27" x14ac:dyDescent="0.2">
      <c r="A48" s="4" t="s">
        <v>70</v>
      </c>
      <c r="B48" s="4">
        <v>5197</v>
      </c>
      <c r="C48" s="4">
        <v>5693</v>
      </c>
      <c r="D48" s="4">
        <v>6467</v>
      </c>
      <c r="E48" s="4">
        <v>6527</v>
      </c>
      <c r="F48" s="4">
        <v>6794</v>
      </c>
      <c r="G48" s="4">
        <v>7349</v>
      </c>
      <c r="H48" s="4">
        <v>7290</v>
      </c>
      <c r="I48" s="4">
        <v>6555</v>
      </c>
      <c r="J48" s="4">
        <v>7766</v>
      </c>
      <c r="K48" s="4">
        <v>9638</v>
      </c>
      <c r="L48" s="4">
        <v>9732</v>
      </c>
      <c r="M48" s="4">
        <v>9595</v>
      </c>
      <c r="N48" s="4">
        <v>11089</v>
      </c>
      <c r="O48" s="4">
        <v>11071</v>
      </c>
      <c r="P48" s="4">
        <v>11841</v>
      </c>
      <c r="Q48" s="4">
        <v>12707</v>
      </c>
      <c r="R48" s="4">
        <v>13612</v>
      </c>
      <c r="S48" s="4">
        <v>15259</v>
      </c>
      <c r="T48" s="4">
        <v>14393</v>
      </c>
      <c r="U48" s="4">
        <v>15539</v>
      </c>
      <c r="V48" s="4">
        <v>19746</v>
      </c>
      <c r="W48" s="4">
        <v>23708</v>
      </c>
      <c r="X48" s="4"/>
      <c r="Y48" s="4"/>
      <c r="Z48" s="4"/>
    </row>
    <row r="49" spans="1:26" x14ac:dyDescent="0.2">
      <c r="A49" s="4" t="s">
        <v>71</v>
      </c>
      <c r="B49" s="7">
        <v>19493</v>
      </c>
      <c r="C49" s="7">
        <v>21950</v>
      </c>
      <c r="D49" s="7">
        <v>11832</v>
      </c>
      <c r="E49" s="7">
        <v>2222</v>
      </c>
      <c r="F49" s="7">
        <v>2518</v>
      </c>
      <c r="G49" s="7">
        <v>16342</v>
      </c>
      <c r="H49" s="7">
        <v>18315</v>
      </c>
      <c r="I49" s="7">
        <v>20550</v>
      </c>
      <c r="J49" s="7">
        <v>22362</v>
      </c>
      <c r="K49" s="7">
        <v>4568</v>
      </c>
      <c r="L49" s="7">
        <v>4675</v>
      </c>
      <c r="M49" s="7">
        <v>9787</v>
      </c>
      <c r="N49" s="7">
        <v>11842</v>
      </c>
      <c r="O49" s="7">
        <v>12503</v>
      </c>
      <c r="P49" s="7">
        <v>12373</v>
      </c>
      <c r="Q49" s="7">
        <v>14706</v>
      </c>
      <c r="R49" s="7">
        <v>12226</v>
      </c>
      <c r="S49" s="7">
        <v>13455</v>
      </c>
      <c r="T49" s="7">
        <v>10219</v>
      </c>
      <c r="U49" s="7">
        <v>10859</v>
      </c>
      <c r="V49" s="7">
        <v>10957</v>
      </c>
      <c r="W49" s="7">
        <v>8806</v>
      </c>
      <c r="X49" s="7"/>
      <c r="Y49" s="7"/>
      <c r="Z49" s="4"/>
    </row>
    <row r="50" spans="1:26" x14ac:dyDescent="0.2">
      <c r="A50" s="4" t="s">
        <v>72</v>
      </c>
      <c r="B50" s="4">
        <v>36002</v>
      </c>
      <c r="C50" s="4">
        <v>40600</v>
      </c>
      <c r="D50" s="4">
        <v>26812</v>
      </c>
      <c r="E50" s="4">
        <v>27010</v>
      </c>
      <c r="F50" s="4">
        <v>28543</v>
      </c>
      <c r="G50" s="4">
        <v>32378</v>
      </c>
      <c r="H50" s="4">
        <v>38670</v>
      </c>
      <c r="I50" s="4">
        <v>39944</v>
      </c>
      <c r="J50" s="4">
        <v>43151</v>
      </c>
      <c r="K50" s="4">
        <v>49033</v>
      </c>
      <c r="L50" s="4">
        <v>50541</v>
      </c>
      <c r="M50" s="4">
        <v>52184</v>
      </c>
      <c r="N50" s="4">
        <v>56844</v>
      </c>
      <c r="O50" s="4">
        <v>61831</v>
      </c>
      <c r="P50" s="4">
        <v>66864</v>
      </c>
      <c r="Q50" s="4">
        <v>73496</v>
      </c>
      <c r="R50" s="4">
        <v>84738</v>
      </c>
      <c r="S50" s="4">
        <v>90630</v>
      </c>
      <c r="T50" s="4">
        <v>81807</v>
      </c>
      <c r="U50" s="4">
        <v>86173</v>
      </c>
      <c r="V50" s="4">
        <v>92204</v>
      </c>
      <c r="W50" s="4">
        <v>94972</v>
      </c>
      <c r="X50" s="4"/>
      <c r="Y50" s="4"/>
      <c r="Z50" s="4"/>
    </row>
    <row r="51" spans="1:2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 t="s">
        <v>73</v>
      </c>
      <c r="B52" s="4">
        <v>8578</v>
      </c>
      <c r="C52" s="4">
        <v>9708</v>
      </c>
      <c r="D52" s="4">
        <v>10724</v>
      </c>
      <c r="E52" s="4">
        <v>42055</v>
      </c>
      <c r="F52" s="4">
        <v>45593</v>
      </c>
      <c r="G52" s="4">
        <v>11108</v>
      </c>
      <c r="H52" s="4">
        <v>31731</v>
      </c>
      <c r="I52" s="4">
        <v>11385</v>
      </c>
      <c r="J52" s="4">
        <v>34580</v>
      </c>
      <c r="K52" s="4">
        <v>66636</v>
      </c>
      <c r="L52" s="4">
        <v>71348</v>
      </c>
      <c r="M52" s="4">
        <v>75351</v>
      </c>
      <c r="N52" s="4">
        <v>84060</v>
      </c>
      <c r="O52" s="4">
        <v>92363</v>
      </c>
      <c r="P52" s="4">
        <v>97377</v>
      </c>
      <c r="Q52" s="4">
        <v>97388</v>
      </c>
      <c r="R52" s="4">
        <v>68014</v>
      </c>
      <c r="S52" s="4">
        <v>110615</v>
      </c>
      <c r="T52" s="4">
        <v>111111</v>
      </c>
      <c r="U52" s="4">
        <v>117607</v>
      </c>
      <c r="V52" s="4">
        <v>126199</v>
      </c>
      <c r="W52" s="4">
        <v>130667</v>
      </c>
      <c r="X52" s="4"/>
      <c r="Y52" s="4"/>
      <c r="Z52" s="4"/>
    </row>
    <row r="53" spans="1:26" x14ac:dyDescent="0.2">
      <c r="A53" s="4" t="s">
        <v>74</v>
      </c>
      <c r="B53" s="7"/>
      <c r="C53" s="7"/>
      <c r="D53" s="7"/>
      <c r="E53" s="7">
        <v>-19593</v>
      </c>
      <c r="F53" s="7">
        <v>-20666</v>
      </c>
      <c r="G53" s="7"/>
      <c r="H53" s="7">
        <v>-20439</v>
      </c>
      <c r="I53" s="7"/>
      <c r="J53" s="7">
        <v>-23153</v>
      </c>
      <c r="K53" s="7">
        <v>-31828</v>
      </c>
      <c r="L53" s="7">
        <v>-33495</v>
      </c>
      <c r="M53" s="7">
        <v>-34269</v>
      </c>
      <c r="N53" s="7">
        <v>-36713</v>
      </c>
      <c r="O53" s="7">
        <v>-39639</v>
      </c>
      <c r="P53" s="7">
        <v>-41628</v>
      </c>
      <c r="Q53" s="7">
        <v>-42660</v>
      </c>
      <c r="R53" s="7">
        <v>-7592</v>
      </c>
      <c r="S53" s="7">
        <v>-44761</v>
      </c>
      <c r="T53" s="7">
        <v>-47266</v>
      </c>
      <c r="U53" s="7">
        <v>-50517</v>
      </c>
      <c r="V53" s="7">
        <v>-51253</v>
      </c>
      <c r="W53" s="7">
        <v>-52283</v>
      </c>
      <c r="X53" s="7"/>
      <c r="Y53" s="7"/>
      <c r="Z53" s="4"/>
    </row>
    <row r="54" spans="1:26" x14ac:dyDescent="0.2">
      <c r="A54" s="4" t="s">
        <v>75</v>
      </c>
      <c r="B54" s="4">
        <v>8578</v>
      </c>
      <c r="C54" s="4">
        <v>9708</v>
      </c>
      <c r="D54" s="4">
        <v>10724</v>
      </c>
      <c r="E54" s="4">
        <v>22462</v>
      </c>
      <c r="F54" s="4">
        <v>24927</v>
      </c>
      <c r="G54" s="4">
        <v>11108</v>
      </c>
      <c r="H54" s="4">
        <v>11292</v>
      </c>
      <c r="I54" s="4">
        <v>11385</v>
      </c>
      <c r="J54" s="4">
        <v>11427</v>
      </c>
      <c r="K54" s="4">
        <v>34808</v>
      </c>
      <c r="L54" s="4">
        <v>37853</v>
      </c>
      <c r="M54" s="4">
        <v>41082</v>
      </c>
      <c r="N54" s="4">
        <v>47347</v>
      </c>
      <c r="O54" s="4">
        <v>52724</v>
      </c>
      <c r="P54" s="4">
        <v>55749</v>
      </c>
      <c r="Q54" s="4">
        <v>54728</v>
      </c>
      <c r="R54" s="4">
        <v>60422</v>
      </c>
      <c r="S54" s="4">
        <v>65854</v>
      </c>
      <c r="T54" s="4">
        <v>63845</v>
      </c>
      <c r="U54" s="4">
        <v>67090</v>
      </c>
      <c r="V54" s="4">
        <v>74946</v>
      </c>
      <c r="W54" s="4">
        <v>78384</v>
      </c>
      <c r="X54" s="4"/>
      <c r="Y54" s="4"/>
      <c r="Z54" s="4"/>
    </row>
    <row r="55" spans="1:26" x14ac:dyDescent="0.2">
      <c r="A55" s="4" t="s">
        <v>76</v>
      </c>
      <c r="B55" s="4"/>
      <c r="C55" s="4"/>
      <c r="D55" s="4"/>
      <c r="E55" s="4"/>
      <c r="F55" s="4"/>
      <c r="G55" s="4"/>
      <c r="H55" s="4"/>
      <c r="I55" s="4"/>
      <c r="J55" s="4"/>
      <c r="K55" s="4">
        <v>369</v>
      </c>
      <c r="L55" s="4">
        <v>369</v>
      </c>
      <c r="M55" s="4">
        <v>369</v>
      </c>
      <c r="N55" s="4">
        <v>364</v>
      </c>
      <c r="O55" s="4">
        <v>364</v>
      </c>
      <c r="P55" s="4">
        <v>364</v>
      </c>
      <c r="Q55" s="4">
        <v>380</v>
      </c>
      <c r="R55" s="4">
        <v>380</v>
      </c>
      <c r="S55" s="4">
        <v>380</v>
      </c>
      <c r="T55" s="4">
        <v>379</v>
      </c>
      <c r="U55" s="4">
        <v>380</v>
      </c>
      <c r="V55" s="4">
        <v>1562</v>
      </c>
      <c r="W55" s="4">
        <v>1487</v>
      </c>
      <c r="X55" s="4"/>
      <c r="Y55" s="4"/>
      <c r="Z55" s="4"/>
    </row>
    <row r="56" spans="1:26" x14ac:dyDescent="0.2">
      <c r="A56" s="4" t="s">
        <v>77</v>
      </c>
      <c r="B56" s="4">
        <v>2741</v>
      </c>
      <c r="C56" s="4">
        <v>3200</v>
      </c>
      <c r="D56" s="4">
        <v>3758</v>
      </c>
      <c r="E56" s="4">
        <v>4593</v>
      </c>
      <c r="F56" s="4">
        <v>5312</v>
      </c>
      <c r="G56" s="4">
        <v>5670</v>
      </c>
      <c r="H56" s="4">
        <v>5641</v>
      </c>
      <c r="I56" s="4">
        <v>5379</v>
      </c>
      <c r="J56" s="4">
        <v>5031</v>
      </c>
      <c r="K56" s="4">
        <v>4869</v>
      </c>
      <c r="L56" s="4">
        <v>4838</v>
      </c>
      <c r="M56" s="4">
        <v>5810</v>
      </c>
      <c r="N56" s="4">
        <v>6135</v>
      </c>
      <c r="O56" s="4">
        <v>7008</v>
      </c>
      <c r="P56" s="4">
        <v>7793</v>
      </c>
      <c r="Q56" s="4">
        <v>9084</v>
      </c>
      <c r="R56" s="4">
        <v>10591</v>
      </c>
      <c r="S56" s="4">
        <v>11349</v>
      </c>
      <c r="T56" s="4">
        <v>11963</v>
      </c>
      <c r="U56" s="4">
        <v>12600</v>
      </c>
      <c r="V56" s="4">
        <v>20214</v>
      </c>
      <c r="W56" s="4">
        <v>18535</v>
      </c>
      <c r="X56" s="4"/>
      <c r="Y56" s="4"/>
      <c r="Z56" s="4"/>
    </row>
    <row r="57" spans="1:26" x14ac:dyDescent="0.2">
      <c r="A57" s="4" t="s">
        <v>78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 t="s">
        <v>79</v>
      </c>
      <c r="B58" s="7">
        <v>8190</v>
      </c>
      <c r="C58" s="7">
        <v>7967</v>
      </c>
      <c r="D58" s="7">
        <v>26340</v>
      </c>
      <c r="E58" s="7">
        <v>20501</v>
      </c>
      <c r="F58" s="7">
        <v>20275</v>
      </c>
      <c r="G58" s="7">
        <v>39841</v>
      </c>
      <c r="H58" s="7">
        <v>45483</v>
      </c>
      <c r="I58" s="7">
        <v>45245</v>
      </c>
      <c r="J58" s="7">
        <v>50555</v>
      </c>
      <c r="K58" s="7">
        <v>34343</v>
      </c>
      <c r="L58" s="7">
        <v>38238</v>
      </c>
      <c r="M58" s="7">
        <v>38932</v>
      </c>
      <c r="N58" s="7">
        <v>44113</v>
      </c>
      <c r="O58" s="7">
        <v>50247</v>
      </c>
      <c r="P58" s="7">
        <v>57765</v>
      </c>
      <c r="Q58" s="7">
        <v>57898</v>
      </c>
      <c r="R58" s="7">
        <v>55173</v>
      </c>
      <c r="S58" s="7">
        <v>59821</v>
      </c>
      <c r="T58" s="7">
        <v>58664</v>
      </c>
      <c r="U58" s="7">
        <v>63284</v>
      </c>
      <c r="V58" s="7">
        <v>58000</v>
      </c>
      <c r="W58" s="7">
        <v>57512</v>
      </c>
      <c r="X58" s="7"/>
      <c r="Y58" s="7"/>
      <c r="Z58" s="4"/>
    </row>
    <row r="59" spans="1:26" ht="17" thickBot="1" x14ac:dyDescent="0.25">
      <c r="A59" s="8" t="s">
        <v>80</v>
      </c>
      <c r="B59" s="14">
        <v>55511</v>
      </c>
      <c r="C59" s="14">
        <v>61475</v>
      </c>
      <c r="D59" s="14">
        <v>67634</v>
      </c>
      <c r="E59" s="14">
        <v>74566</v>
      </c>
      <c r="F59" s="14">
        <v>79057</v>
      </c>
      <c r="G59" s="14">
        <v>88997</v>
      </c>
      <c r="H59" s="14">
        <v>101086</v>
      </c>
      <c r="I59" s="14">
        <v>101953</v>
      </c>
      <c r="J59" s="14">
        <v>110164</v>
      </c>
      <c r="K59" s="14">
        <v>123422</v>
      </c>
      <c r="L59" s="14">
        <v>131839</v>
      </c>
      <c r="M59" s="14">
        <v>138377</v>
      </c>
      <c r="N59" s="14">
        <v>154803</v>
      </c>
      <c r="O59" s="14">
        <v>172174</v>
      </c>
      <c r="P59" s="14">
        <v>188535</v>
      </c>
      <c r="Q59" s="14">
        <v>195586</v>
      </c>
      <c r="R59" s="14">
        <v>211304</v>
      </c>
      <c r="S59" s="14">
        <v>228034</v>
      </c>
      <c r="T59" s="14">
        <v>216658</v>
      </c>
      <c r="U59" s="14">
        <v>229527</v>
      </c>
      <c r="V59" s="14">
        <v>246926</v>
      </c>
      <c r="W59" s="14">
        <v>250890</v>
      </c>
      <c r="X59" s="14"/>
      <c r="Y59" s="14"/>
      <c r="Z59" s="4"/>
    </row>
    <row r="60" spans="1:26" ht="17" thickTop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8" t="s">
        <v>81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" t="s">
        <v>82</v>
      </c>
      <c r="B62" s="4">
        <v>3069</v>
      </c>
      <c r="C62" s="4">
        <v>3143</v>
      </c>
      <c r="D62" s="4">
        <v>3376</v>
      </c>
      <c r="E62" s="4">
        <v>3544</v>
      </c>
      <c r="F62" s="4">
        <v>3737</v>
      </c>
      <c r="G62" s="4">
        <v>3551</v>
      </c>
      <c r="H62" s="4">
        <v>2562</v>
      </c>
      <c r="I62" s="4">
        <v>3122</v>
      </c>
      <c r="J62" s="4">
        <v>4351</v>
      </c>
      <c r="K62" s="4">
        <v>5340</v>
      </c>
      <c r="L62" s="4">
        <v>6437</v>
      </c>
      <c r="M62" s="4">
        <v>7485</v>
      </c>
      <c r="N62" s="4">
        <v>7709</v>
      </c>
      <c r="O62" s="4">
        <v>7773</v>
      </c>
      <c r="P62" s="4">
        <v>8512</v>
      </c>
      <c r="Q62" s="4">
        <v>9731</v>
      </c>
      <c r="R62" s="4">
        <v>9669</v>
      </c>
      <c r="S62" s="4">
        <v>10182</v>
      </c>
      <c r="T62" s="4">
        <v>8644</v>
      </c>
      <c r="U62" s="4">
        <v>10932</v>
      </c>
      <c r="V62" s="4">
        <v>14120</v>
      </c>
      <c r="W62" s="4">
        <v>15547</v>
      </c>
      <c r="X62" s="4"/>
      <c r="Y62" s="4"/>
      <c r="Z62" s="4"/>
    </row>
    <row r="63" spans="1:26" x14ac:dyDescent="0.2">
      <c r="A63" s="4" t="s">
        <v>83</v>
      </c>
      <c r="B63" s="4"/>
      <c r="C63" s="4"/>
      <c r="D63" s="4"/>
      <c r="E63" s="4">
        <v>462</v>
      </c>
      <c r="F63" s="4">
        <v>567</v>
      </c>
      <c r="G63" s="4">
        <v>808</v>
      </c>
      <c r="H63" s="4">
        <v>633</v>
      </c>
      <c r="I63" s="4">
        <v>836</v>
      </c>
      <c r="J63" s="4">
        <v>1198</v>
      </c>
      <c r="K63" s="4">
        <v>1363</v>
      </c>
      <c r="L63" s="4">
        <v>2463</v>
      </c>
      <c r="M63" s="4">
        <v>3048</v>
      </c>
      <c r="N63" s="4">
        <v>2519</v>
      </c>
      <c r="O63" s="4">
        <v>2521</v>
      </c>
      <c r="P63" s="4">
        <v>1881</v>
      </c>
      <c r="Q63" s="4">
        <v>2058</v>
      </c>
      <c r="R63" s="4">
        <v>1158</v>
      </c>
      <c r="S63" s="4">
        <v>963</v>
      </c>
      <c r="T63" s="4">
        <v>747</v>
      </c>
      <c r="U63" s="4">
        <v>921</v>
      </c>
      <c r="V63" s="4">
        <v>1224</v>
      </c>
      <c r="W63" s="4">
        <v>1401</v>
      </c>
      <c r="X63" s="4"/>
      <c r="Y63" s="4"/>
      <c r="Z63" s="4"/>
    </row>
    <row r="64" spans="1:26" x14ac:dyDescent="0.2">
      <c r="A64" s="4" t="s">
        <v>84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 t="s">
        <v>85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 t="s">
        <v>86</v>
      </c>
      <c r="B66" s="4">
        <v>26262</v>
      </c>
      <c r="C66" s="4">
        <v>27449</v>
      </c>
      <c r="D66" s="4">
        <v>15264</v>
      </c>
      <c r="E66" s="4">
        <v>17503</v>
      </c>
      <c r="F66" s="4">
        <v>17116</v>
      </c>
      <c r="G66" s="4">
        <v>22493</v>
      </c>
      <c r="H66" s="4">
        <v>29887</v>
      </c>
      <c r="I66" s="4">
        <v>26934</v>
      </c>
      <c r="J66" s="4">
        <v>26520</v>
      </c>
      <c r="K66" s="4"/>
      <c r="L66" s="4"/>
      <c r="M66" s="4">
        <v>20363</v>
      </c>
      <c r="N66" s="4">
        <v>25769</v>
      </c>
      <c r="O66" s="4">
        <v>29615</v>
      </c>
      <c r="P66" s="4">
        <v>30110</v>
      </c>
      <c r="Q66" s="4"/>
      <c r="R66" s="4"/>
      <c r="S66" s="4">
        <v>32547</v>
      </c>
      <c r="T66" s="4">
        <v>24633</v>
      </c>
      <c r="U66" s="4">
        <v>25589</v>
      </c>
      <c r="V66" s="4">
        <v>24814</v>
      </c>
      <c r="W66" s="4">
        <v>25440</v>
      </c>
      <c r="X66" s="4"/>
      <c r="Y66" s="4"/>
      <c r="Z66" s="4"/>
    </row>
    <row r="67" spans="1:26" x14ac:dyDescent="0.2">
      <c r="A67" s="4" t="s">
        <v>87</v>
      </c>
      <c r="B67" s="4"/>
      <c r="C67" s="4"/>
      <c r="D67" s="4">
        <v>497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 t="s">
        <v>88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>
        <v>544</v>
      </c>
      <c r="T68" s="4">
        <v>492</v>
      </c>
      <c r="U68" s="4">
        <v>475</v>
      </c>
      <c r="V68" s="4">
        <v>533</v>
      </c>
      <c r="W68" s="4">
        <v>484</v>
      </c>
      <c r="X68" s="4"/>
      <c r="Y68" s="4"/>
      <c r="Z68" s="4"/>
    </row>
    <row r="69" spans="1:26" x14ac:dyDescent="0.2">
      <c r="A69" s="4" t="s">
        <v>89</v>
      </c>
      <c r="B69" s="7">
        <v>2487</v>
      </c>
      <c r="C69" s="7">
        <v>2634</v>
      </c>
      <c r="D69" s="7">
        <v>5446</v>
      </c>
      <c r="E69" s="7">
        <v>6575</v>
      </c>
      <c r="F69" s="7">
        <v>7135</v>
      </c>
      <c r="G69" s="7">
        <v>6932</v>
      </c>
      <c r="H69" s="7">
        <v>6205</v>
      </c>
      <c r="I69" s="7">
        <v>6027</v>
      </c>
      <c r="J69" s="7">
        <v>8065</v>
      </c>
      <c r="K69" s="7">
        <v>40475</v>
      </c>
      <c r="L69" s="7">
        <v>40480</v>
      </c>
      <c r="M69" s="7">
        <v>20238</v>
      </c>
      <c r="N69" s="7">
        <v>23081</v>
      </c>
      <c r="O69" s="7">
        <v>25682</v>
      </c>
      <c r="P69" s="7">
        <v>27486</v>
      </c>
      <c r="Q69" s="7">
        <v>59973</v>
      </c>
      <c r="R69" s="7">
        <v>61021</v>
      </c>
      <c r="S69" s="7">
        <v>38389</v>
      </c>
      <c r="T69" s="7">
        <v>37447</v>
      </c>
      <c r="U69" s="7">
        <v>38549</v>
      </c>
      <c r="V69" s="7">
        <v>43730</v>
      </c>
      <c r="W69" s="7">
        <v>44129</v>
      </c>
      <c r="X69" s="7"/>
      <c r="Y69" s="7"/>
      <c r="Z69" s="4"/>
    </row>
    <row r="70" spans="1:26" x14ac:dyDescent="0.2">
      <c r="A70" s="4" t="s">
        <v>90</v>
      </c>
      <c r="B70" s="4">
        <v>31818</v>
      </c>
      <c r="C70" s="4">
        <v>33226</v>
      </c>
      <c r="D70" s="4">
        <v>24583</v>
      </c>
      <c r="E70" s="4">
        <v>28084</v>
      </c>
      <c r="F70" s="4">
        <v>28555</v>
      </c>
      <c r="G70" s="4">
        <v>33784</v>
      </c>
      <c r="H70" s="4">
        <v>39287</v>
      </c>
      <c r="I70" s="4">
        <v>36919</v>
      </c>
      <c r="J70" s="4">
        <v>40134</v>
      </c>
      <c r="K70" s="4">
        <v>47178</v>
      </c>
      <c r="L70" s="4">
        <v>49380</v>
      </c>
      <c r="M70" s="4">
        <v>51134</v>
      </c>
      <c r="N70" s="4">
        <v>59078</v>
      </c>
      <c r="O70" s="4">
        <v>65591</v>
      </c>
      <c r="P70" s="4">
        <v>67989</v>
      </c>
      <c r="Q70" s="4">
        <v>71762</v>
      </c>
      <c r="R70" s="4">
        <v>71848</v>
      </c>
      <c r="S70" s="4">
        <v>82625</v>
      </c>
      <c r="T70" s="4">
        <v>71963</v>
      </c>
      <c r="U70" s="4">
        <v>76466</v>
      </c>
      <c r="V70" s="4">
        <v>84421</v>
      </c>
      <c r="W70" s="4">
        <v>87001</v>
      </c>
      <c r="X70" s="4"/>
      <c r="Y70" s="4"/>
      <c r="Z70" s="4"/>
    </row>
    <row r="71" spans="1:2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 t="s">
        <v>91</v>
      </c>
      <c r="B72" s="4"/>
      <c r="C72" s="4"/>
      <c r="D72" s="4">
        <v>15667</v>
      </c>
      <c r="E72" s="4">
        <v>15417</v>
      </c>
      <c r="F72" s="4">
        <v>18028</v>
      </c>
      <c r="G72" s="4">
        <v>21428</v>
      </c>
      <c r="H72" s="4">
        <v>30497</v>
      </c>
      <c r="I72" s="4">
        <v>34391</v>
      </c>
      <c r="J72" s="4">
        <v>35833</v>
      </c>
      <c r="K72" s="4"/>
      <c r="L72" s="4"/>
      <c r="M72" s="4">
        <v>35017</v>
      </c>
      <c r="N72" s="4">
        <v>37757</v>
      </c>
      <c r="O72" s="4">
        <v>42470</v>
      </c>
      <c r="P72" s="4">
        <v>49529</v>
      </c>
      <c r="Q72" s="4"/>
      <c r="R72" s="4"/>
      <c r="S72" s="4">
        <v>63218</v>
      </c>
      <c r="T72" s="4">
        <v>60438</v>
      </c>
      <c r="U72" s="4">
        <v>55724</v>
      </c>
      <c r="V72" s="4">
        <v>43983</v>
      </c>
      <c r="W72" s="4">
        <v>43569</v>
      </c>
      <c r="X72" s="4"/>
      <c r="Y72" s="4"/>
      <c r="Z72" s="4"/>
    </row>
    <row r="73" spans="1:26" x14ac:dyDescent="0.2">
      <c r="A73" s="4" t="s">
        <v>92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>
        <v>2351</v>
      </c>
      <c r="T73" s="4">
        <v>2019</v>
      </c>
      <c r="U73" s="4">
        <v>1945</v>
      </c>
      <c r="V73" s="4">
        <v>2231</v>
      </c>
      <c r="W73" s="4">
        <v>2055</v>
      </c>
      <c r="X73" s="4"/>
      <c r="Y73" s="4"/>
      <c r="Z73" s="4"/>
    </row>
    <row r="74" spans="1:26" x14ac:dyDescent="0.2">
      <c r="A74" s="4" t="s">
        <v>93</v>
      </c>
      <c r="B74" s="4">
        <v>2257</v>
      </c>
      <c r="C74" s="4">
        <v>2430</v>
      </c>
      <c r="D74" s="4">
        <v>4224</v>
      </c>
      <c r="E74" s="4">
        <v>5255</v>
      </c>
      <c r="F74" s="4"/>
      <c r="G74" s="4">
        <v>4627</v>
      </c>
      <c r="H74" s="4">
        <v>3314</v>
      </c>
      <c r="I74" s="4">
        <v>2972</v>
      </c>
      <c r="J74" s="4">
        <v>1563</v>
      </c>
      <c r="K74" s="4">
        <v>1996</v>
      </c>
      <c r="L74" s="4">
        <v>3813</v>
      </c>
      <c r="M74" s="4">
        <v>2317</v>
      </c>
      <c r="N74" s="4">
        <v>4613</v>
      </c>
      <c r="O74" s="4">
        <v>3018</v>
      </c>
      <c r="P74" s="4">
        <v>4608</v>
      </c>
      <c r="Q74" s="4">
        <v>3275</v>
      </c>
      <c r="R74" s="4">
        <v>2330</v>
      </c>
      <c r="S74" s="4">
        <v>3335</v>
      </c>
      <c r="T74" s="4">
        <v>3693</v>
      </c>
      <c r="U74" s="4">
        <v>1247</v>
      </c>
      <c r="V74" s="4">
        <v>339</v>
      </c>
      <c r="W74" s="4">
        <v>427</v>
      </c>
      <c r="X74" s="4"/>
      <c r="Y74" s="4"/>
      <c r="Z74" s="4"/>
    </row>
    <row r="75" spans="1:26" x14ac:dyDescent="0.2">
      <c r="A75" s="4" t="s">
        <v>85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 t="s">
        <v>94</v>
      </c>
      <c r="B76" s="7">
        <v>7565</v>
      </c>
      <c r="C76" s="7">
        <v>9669</v>
      </c>
      <c r="D76" s="7">
        <v>6626</v>
      </c>
      <c r="E76" s="7">
        <v>8837</v>
      </c>
      <c r="F76" s="7">
        <v>13344</v>
      </c>
      <c r="G76" s="7">
        <v>7414</v>
      </c>
      <c r="H76" s="7">
        <v>7715</v>
      </c>
      <c r="I76" s="7">
        <v>7756</v>
      </c>
      <c r="J76" s="7">
        <v>8704</v>
      </c>
      <c r="K76" s="7">
        <v>46904</v>
      </c>
      <c r="L76" s="7">
        <v>48074</v>
      </c>
      <c r="M76" s="7">
        <v>14309</v>
      </c>
      <c r="N76" s="7">
        <v>15918</v>
      </c>
      <c r="O76" s="7">
        <v>18331</v>
      </c>
      <c r="P76" s="7">
        <v>19046</v>
      </c>
      <c r="Q76" s="7">
        <v>66341</v>
      </c>
      <c r="R76" s="7">
        <v>79329</v>
      </c>
      <c r="S76" s="7">
        <v>16598</v>
      </c>
      <c r="T76" s="7">
        <v>17025</v>
      </c>
      <c r="U76" s="7">
        <v>19013</v>
      </c>
      <c r="V76" s="7">
        <v>24664</v>
      </c>
      <c r="W76" s="7">
        <v>24915</v>
      </c>
      <c r="X76" s="7"/>
      <c r="Y76" s="7"/>
      <c r="Z76" s="4"/>
    </row>
    <row r="77" spans="1:26" x14ac:dyDescent="0.2">
      <c r="A77" s="8" t="s">
        <v>95</v>
      </c>
      <c r="B77" s="8">
        <v>41640</v>
      </c>
      <c r="C77" s="8">
        <v>45325</v>
      </c>
      <c r="D77" s="8">
        <v>51100</v>
      </c>
      <c r="E77" s="8">
        <v>57593</v>
      </c>
      <c r="F77" s="8">
        <v>59927</v>
      </c>
      <c r="G77" s="8">
        <v>67253</v>
      </c>
      <c r="H77" s="8">
        <v>80813</v>
      </c>
      <c r="I77" s="8">
        <v>82038</v>
      </c>
      <c r="J77" s="8">
        <v>86234</v>
      </c>
      <c r="K77" s="8">
        <v>96078</v>
      </c>
      <c r="L77" s="8">
        <v>101267</v>
      </c>
      <c r="M77" s="8">
        <v>102777</v>
      </c>
      <c r="N77" s="8">
        <v>117366</v>
      </c>
      <c r="O77" s="8">
        <v>129410</v>
      </c>
      <c r="P77" s="8">
        <v>141172</v>
      </c>
      <c r="Q77" s="8">
        <v>141378</v>
      </c>
      <c r="R77" s="8">
        <v>153507</v>
      </c>
      <c r="S77" s="8">
        <v>168127</v>
      </c>
      <c r="T77" s="8">
        <v>155138</v>
      </c>
      <c r="U77" s="8">
        <v>154395</v>
      </c>
      <c r="V77" s="8">
        <v>155638</v>
      </c>
      <c r="W77" s="8">
        <v>157967</v>
      </c>
      <c r="X77" s="8"/>
      <c r="Y77" s="8"/>
      <c r="Z77" s="4"/>
    </row>
    <row r="78" spans="1:2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8" t="s">
        <v>96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 t="s">
        <v>97</v>
      </c>
      <c r="B80" s="4"/>
      <c r="C80" s="4"/>
      <c r="D80" s="4"/>
      <c r="E80" s="4"/>
      <c r="F80" s="4"/>
      <c r="G80" s="4"/>
      <c r="H80" s="4"/>
      <c r="I80" s="4"/>
      <c r="J80" s="4"/>
      <c r="K80" s="4">
        <v>1955</v>
      </c>
      <c r="L80" s="4">
        <v>1973</v>
      </c>
      <c r="M80" s="4">
        <v>1990</v>
      </c>
      <c r="N80" s="4">
        <v>2005</v>
      </c>
      <c r="O80" s="4">
        <v>2027</v>
      </c>
      <c r="P80" s="4">
        <v>2047</v>
      </c>
      <c r="Q80" s="4">
        <v>2084</v>
      </c>
      <c r="R80" s="4">
        <v>2118</v>
      </c>
      <c r="S80" s="4">
        <v>2161</v>
      </c>
      <c r="T80" s="4">
        <v>2199</v>
      </c>
      <c r="U80" s="4">
        <v>2325</v>
      </c>
      <c r="V80" s="4">
        <v>2432</v>
      </c>
      <c r="W80" s="4">
        <v>2456</v>
      </c>
      <c r="X80" s="4"/>
      <c r="Y80" s="4"/>
      <c r="Z80" s="4"/>
    </row>
    <row r="81" spans="1:26" x14ac:dyDescent="0.2">
      <c r="A81" s="4" t="s">
        <v>98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 t="s">
        <v>99</v>
      </c>
      <c r="B82" s="4"/>
      <c r="C82" s="4"/>
      <c r="D82" s="4"/>
      <c r="E82" s="4">
        <v>-506</v>
      </c>
      <c r="F82" s="4"/>
      <c r="G82" s="4"/>
      <c r="H82" s="4">
        <v>-10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>
        <v>-1278</v>
      </c>
      <c r="W82" s="4">
        <v>-500</v>
      </c>
      <c r="X82" s="4"/>
      <c r="Y82" s="4"/>
      <c r="Z82" s="4"/>
    </row>
    <row r="83" spans="1:26" x14ac:dyDescent="0.2">
      <c r="A83" s="4" t="s">
        <v>100</v>
      </c>
      <c r="B83" s="4">
        <v>674</v>
      </c>
      <c r="C83" s="4">
        <v>674</v>
      </c>
      <c r="D83" s="4">
        <v>674</v>
      </c>
      <c r="E83" s="4">
        <v>674</v>
      </c>
      <c r="F83" s="4">
        <v>654</v>
      </c>
      <c r="G83" s="4">
        <v>654</v>
      </c>
      <c r="H83" s="4">
        <v>654</v>
      </c>
      <c r="I83" s="4">
        <v>655</v>
      </c>
      <c r="J83" s="4">
        <v>655</v>
      </c>
      <c r="K83" s="4">
        <v>655</v>
      </c>
      <c r="L83" s="4">
        <v>656</v>
      </c>
      <c r="M83" s="4">
        <v>656</v>
      </c>
      <c r="N83" s="4">
        <v>656</v>
      </c>
      <c r="O83" s="4">
        <v>657</v>
      </c>
      <c r="P83" s="4">
        <v>657</v>
      </c>
      <c r="Q83" s="4">
        <v>658</v>
      </c>
      <c r="R83" s="4">
        <v>658</v>
      </c>
      <c r="S83" s="4">
        <v>659</v>
      </c>
      <c r="T83" s="4">
        <v>660</v>
      </c>
      <c r="U83" s="4">
        <v>661</v>
      </c>
      <c r="V83" s="4">
        <v>663</v>
      </c>
      <c r="W83" s="4">
        <v>639</v>
      </c>
      <c r="X83" s="4"/>
      <c r="Y83" s="4"/>
      <c r="Z83" s="4"/>
    </row>
    <row r="84" spans="1:26" x14ac:dyDescent="0.2">
      <c r="A84" s="4" t="s">
        <v>101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 t="s">
        <v>102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 t="s">
        <v>55</v>
      </c>
      <c r="B86" s="4"/>
      <c r="C86" s="4"/>
      <c r="D86" s="4"/>
      <c r="E86" s="4"/>
      <c r="F86" s="4">
        <v>4</v>
      </c>
      <c r="G86" s="4">
        <v>11</v>
      </c>
      <c r="H86" s="4">
        <v>8</v>
      </c>
      <c r="I86" s="4">
        <v>13</v>
      </c>
      <c r="J86" s="4">
        <v>26</v>
      </c>
      <c r="K86" s="4">
        <v>65</v>
      </c>
      <c r="L86" s="4">
        <v>107</v>
      </c>
      <c r="M86" s="4">
        <v>188</v>
      </c>
      <c r="N86" s="4">
        <v>217</v>
      </c>
      <c r="O86" s="4">
        <v>234</v>
      </c>
      <c r="P86" s="4">
        <v>255</v>
      </c>
      <c r="Q86" s="4">
        <v>436</v>
      </c>
      <c r="R86" s="4">
        <v>529</v>
      </c>
      <c r="S86" s="4">
        <v>583</v>
      </c>
      <c r="T86" s="4">
        <v>629</v>
      </c>
      <c r="U86" s="4">
        <v>766</v>
      </c>
      <c r="V86" s="4">
        <v>4163</v>
      </c>
      <c r="W86" s="4">
        <v>3327</v>
      </c>
      <c r="X86" s="4"/>
      <c r="Y86" s="4"/>
      <c r="Z86" s="4"/>
    </row>
    <row r="87" spans="1:26" x14ac:dyDescent="0.2">
      <c r="A87" s="4" t="s">
        <v>103</v>
      </c>
      <c r="B87" s="7">
        <v>13197</v>
      </c>
      <c r="C87" s="7">
        <v>15476</v>
      </c>
      <c r="D87" s="7">
        <v>15860</v>
      </c>
      <c r="E87" s="7">
        <v>16805</v>
      </c>
      <c r="F87" s="7">
        <v>18472</v>
      </c>
      <c r="G87" s="7">
        <v>21068</v>
      </c>
      <c r="H87" s="7">
        <v>19621</v>
      </c>
      <c r="I87" s="7">
        <v>19247</v>
      </c>
      <c r="J87" s="7">
        <v>23249</v>
      </c>
      <c r="K87" s="7">
        <v>24669</v>
      </c>
      <c r="L87" s="7">
        <v>27836</v>
      </c>
      <c r="M87" s="7">
        <v>32766</v>
      </c>
      <c r="N87" s="7">
        <v>34559</v>
      </c>
      <c r="O87" s="7">
        <v>39846</v>
      </c>
      <c r="P87" s="7">
        <v>44404</v>
      </c>
      <c r="Q87" s="7">
        <v>51030</v>
      </c>
      <c r="R87" s="7">
        <v>54492</v>
      </c>
      <c r="S87" s="7">
        <v>56504</v>
      </c>
      <c r="T87" s="7">
        <v>58032</v>
      </c>
      <c r="U87" s="7">
        <v>71380</v>
      </c>
      <c r="V87" s="7">
        <v>85308</v>
      </c>
      <c r="W87" s="7">
        <v>87001</v>
      </c>
      <c r="X87" s="7"/>
      <c r="Y87" s="7"/>
      <c r="Z87" s="4"/>
    </row>
    <row r="88" spans="1:26" x14ac:dyDescent="0.2">
      <c r="A88" s="8" t="s">
        <v>104</v>
      </c>
      <c r="B88" s="8">
        <v>13871</v>
      </c>
      <c r="C88" s="8">
        <v>16150</v>
      </c>
      <c r="D88" s="8">
        <v>16534</v>
      </c>
      <c r="E88" s="8">
        <v>16973</v>
      </c>
      <c r="F88" s="8">
        <v>19130</v>
      </c>
      <c r="G88" s="8">
        <v>21733</v>
      </c>
      <c r="H88" s="8">
        <v>20273</v>
      </c>
      <c r="I88" s="8">
        <v>19915</v>
      </c>
      <c r="J88" s="8">
        <v>23930</v>
      </c>
      <c r="K88" s="8">
        <v>27344</v>
      </c>
      <c r="L88" s="8">
        <v>30572</v>
      </c>
      <c r="M88" s="8">
        <v>35600</v>
      </c>
      <c r="N88" s="8">
        <v>37437</v>
      </c>
      <c r="O88" s="8">
        <v>42764</v>
      </c>
      <c r="P88" s="8">
        <v>47363</v>
      </c>
      <c r="Q88" s="8">
        <v>54208</v>
      </c>
      <c r="R88" s="8">
        <v>57797</v>
      </c>
      <c r="S88" s="8">
        <v>59907</v>
      </c>
      <c r="T88" s="8">
        <v>61520</v>
      </c>
      <c r="U88" s="8">
        <v>75132</v>
      </c>
      <c r="V88" s="8">
        <v>91288</v>
      </c>
      <c r="W88" s="8">
        <v>92923</v>
      </c>
      <c r="X88" s="8"/>
      <c r="Y88" s="8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" thickBot="1" x14ac:dyDescent="0.25">
      <c r="A90" s="8" t="s">
        <v>105</v>
      </c>
      <c r="B90" s="14">
        <v>55511</v>
      </c>
      <c r="C90" s="14">
        <v>61475</v>
      </c>
      <c r="D90" s="14">
        <v>67634</v>
      </c>
      <c r="E90" s="14">
        <v>74566</v>
      </c>
      <c r="F90" s="14">
        <v>79057</v>
      </c>
      <c r="G90" s="14">
        <v>88986</v>
      </c>
      <c r="H90" s="14">
        <v>101086</v>
      </c>
      <c r="I90" s="14">
        <v>101953</v>
      </c>
      <c r="J90" s="14">
        <v>110164</v>
      </c>
      <c r="K90" s="14">
        <v>123422</v>
      </c>
      <c r="L90" s="14">
        <v>131839</v>
      </c>
      <c r="M90" s="14">
        <v>138377</v>
      </c>
      <c r="N90" s="14">
        <v>154803</v>
      </c>
      <c r="O90" s="14">
        <v>172174</v>
      </c>
      <c r="P90" s="14">
        <v>188535</v>
      </c>
      <c r="Q90" s="14">
        <v>195586</v>
      </c>
      <c r="R90" s="14">
        <v>211304</v>
      </c>
      <c r="S90" s="14">
        <v>228034</v>
      </c>
      <c r="T90" s="14">
        <v>216658</v>
      </c>
      <c r="U90" s="14">
        <v>229527</v>
      </c>
      <c r="V90" s="14">
        <v>246926</v>
      </c>
      <c r="W90" s="14">
        <v>250890</v>
      </c>
      <c r="X90" s="14"/>
      <c r="Y90" s="14"/>
      <c r="Z90" s="4"/>
    </row>
    <row r="91" spans="1:26" ht="17" thickTop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8" t="s">
        <v>106</v>
      </c>
      <c r="B92" s="4">
        <v>672.86599999999999</v>
      </c>
      <c r="C92" s="4">
        <v>673.50400000000002</v>
      </c>
      <c r="D92" s="4">
        <v>673.529</v>
      </c>
      <c r="E92" s="4">
        <v>671.30399999999997</v>
      </c>
      <c r="F92" s="4">
        <v>653.96799999999996</v>
      </c>
      <c r="G92" s="4">
        <v>653.53099999999995</v>
      </c>
      <c r="H92" s="4">
        <v>653.82799999999997</v>
      </c>
      <c r="I92" s="4">
        <v>654.66099999999994</v>
      </c>
      <c r="J92" s="4">
        <v>655.15899999999999</v>
      </c>
      <c r="K92" s="4">
        <v>655.56700000000001</v>
      </c>
      <c r="L92" s="4">
        <v>655.98900000000003</v>
      </c>
      <c r="M92" s="4">
        <v>656.25400000000002</v>
      </c>
      <c r="N92" s="4">
        <v>656.495</v>
      </c>
      <c r="O92" s="4">
        <v>656.80499999999995</v>
      </c>
      <c r="P92" s="4">
        <v>657.11</v>
      </c>
      <c r="Q92" s="4">
        <v>657.601</v>
      </c>
      <c r="R92" s="4">
        <v>658.12199999999996</v>
      </c>
      <c r="S92" s="4">
        <v>658.86199999999997</v>
      </c>
      <c r="T92" s="4">
        <v>659.68499999999995</v>
      </c>
      <c r="U92" s="4">
        <v>661.399</v>
      </c>
      <c r="V92" s="4">
        <v>662.83900000000006</v>
      </c>
      <c r="W92" s="4">
        <v>638.71600000000001</v>
      </c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8" t="s">
        <v>107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 t="s">
        <v>108</v>
      </c>
      <c r="B95" s="11">
        <f t="shared" ref="B95:Y95" si="1">B88</f>
        <v>13871</v>
      </c>
      <c r="C95" s="11">
        <f t="shared" si="1"/>
        <v>16150</v>
      </c>
      <c r="D95" s="11">
        <f t="shared" si="1"/>
        <v>16534</v>
      </c>
      <c r="E95" s="11">
        <f t="shared" si="1"/>
        <v>16973</v>
      </c>
      <c r="F95" s="11">
        <f t="shared" si="1"/>
        <v>19130</v>
      </c>
      <c r="G95" s="11">
        <f t="shared" si="1"/>
        <v>21733</v>
      </c>
      <c r="H95" s="11">
        <f t="shared" si="1"/>
        <v>20273</v>
      </c>
      <c r="I95" s="11">
        <f t="shared" si="1"/>
        <v>19915</v>
      </c>
      <c r="J95" s="11">
        <f t="shared" si="1"/>
        <v>23930</v>
      </c>
      <c r="K95" s="11">
        <f t="shared" si="1"/>
        <v>27344</v>
      </c>
      <c r="L95" s="11">
        <f t="shared" si="1"/>
        <v>30572</v>
      </c>
      <c r="M95" s="11">
        <f t="shared" si="1"/>
        <v>35600</v>
      </c>
      <c r="N95" s="11">
        <f t="shared" si="1"/>
        <v>37437</v>
      </c>
      <c r="O95" s="11">
        <f t="shared" si="1"/>
        <v>42764</v>
      </c>
      <c r="P95" s="11">
        <f t="shared" si="1"/>
        <v>47363</v>
      </c>
      <c r="Q95" s="11">
        <f t="shared" si="1"/>
        <v>54208</v>
      </c>
      <c r="R95" s="11">
        <f t="shared" si="1"/>
        <v>57797</v>
      </c>
      <c r="S95" s="11">
        <f t="shared" si="1"/>
        <v>59907</v>
      </c>
      <c r="T95" s="11">
        <f t="shared" si="1"/>
        <v>61520</v>
      </c>
      <c r="U95" s="11">
        <f t="shared" si="1"/>
        <v>75132</v>
      </c>
      <c r="V95" s="11">
        <f t="shared" si="1"/>
        <v>91288</v>
      </c>
      <c r="W95" s="11">
        <f t="shared" si="1"/>
        <v>92923</v>
      </c>
      <c r="X95" s="11">
        <f t="shared" si="1"/>
        <v>0</v>
      </c>
      <c r="Y95" s="11">
        <f t="shared" si="1"/>
        <v>0</v>
      </c>
      <c r="Z95" s="4"/>
    </row>
    <row r="96" spans="1:26" x14ac:dyDescent="0.2">
      <c r="A96" s="4" t="s">
        <v>109</v>
      </c>
      <c r="B96" s="11">
        <f t="shared" ref="B96:Y96" si="2">B72+B73</f>
        <v>0</v>
      </c>
      <c r="C96" s="11">
        <f t="shared" si="2"/>
        <v>0</v>
      </c>
      <c r="D96" s="11">
        <f t="shared" si="2"/>
        <v>15667</v>
      </c>
      <c r="E96" s="11">
        <f t="shared" si="2"/>
        <v>15417</v>
      </c>
      <c r="F96" s="11">
        <f t="shared" si="2"/>
        <v>18028</v>
      </c>
      <c r="G96" s="11">
        <f t="shared" si="2"/>
        <v>21428</v>
      </c>
      <c r="H96" s="11">
        <f t="shared" si="2"/>
        <v>30497</v>
      </c>
      <c r="I96" s="11">
        <f t="shared" si="2"/>
        <v>34391</v>
      </c>
      <c r="J96" s="11">
        <f t="shared" si="2"/>
        <v>35833</v>
      </c>
      <c r="K96" s="11">
        <f t="shared" si="2"/>
        <v>0</v>
      </c>
      <c r="L96" s="11">
        <f t="shared" si="2"/>
        <v>0</v>
      </c>
      <c r="M96" s="11">
        <f t="shared" si="2"/>
        <v>35017</v>
      </c>
      <c r="N96" s="11">
        <f t="shared" si="2"/>
        <v>37757</v>
      </c>
      <c r="O96" s="11">
        <f t="shared" si="2"/>
        <v>42470</v>
      </c>
      <c r="P96" s="11">
        <f t="shared" si="2"/>
        <v>49529</v>
      </c>
      <c r="Q96" s="11">
        <f t="shared" si="2"/>
        <v>0</v>
      </c>
      <c r="R96" s="11">
        <f t="shared" si="2"/>
        <v>0</v>
      </c>
      <c r="S96" s="11">
        <f t="shared" si="2"/>
        <v>65569</v>
      </c>
      <c r="T96" s="11">
        <f t="shared" si="2"/>
        <v>62457</v>
      </c>
      <c r="U96" s="11">
        <f t="shared" si="2"/>
        <v>57669</v>
      </c>
      <c r="V96" s="11">
        <f t="shared" si="2"/>
        <v>46214</v>
      </c>
      <c r="W96" s="11">
        <f t="shared" si="2"/>
        <v>45624</v>
      </c>
      <c r="X96" s="11">
        <f t="shared" si="2"/>
        <v>0</v>
      </c>
      <c r="Y96" s="11">
        <f t="shared" si="2"/>
        <v>0</v>
      </c>
      <c r="Z96" s="4"/>
    </row>
    <row r="97" spans="1:27" x14ac:dyDescent="0.2">
      <c r="A97" s="4" t="s">
        <v>110</v>
      </c>
      <c r="B97" s="11">
        <f t="shared" ref="B97:Y97" si="3">B66</f>
        <v>26262</v>
      </c>
      <c r="C97" s="11">
        <f t="shared" si="3"/>
        <v>27449</v>
      </c>
      <c r="D97" s="11">
        <f t="shared" si="3"/>
        <v>15264</v>
      </c>
      <c r="E97" s="11">
        <f t="shared" si="3"/>
        <v>17503</v>
      </c>
      <c r="F97" s="11">
        <f t="shared" si="3"/>
        <v>17116</v>
      </c>
      <c r="G97" s="11">
        <f t="shared" si="3"/>
        <v>22493</v>
      </c>
      <c r="H97" s="11">
        <f t="shared" si="3"/>
        <v>29887</v>
      </c>
      <c r="I97" s="11">
        <f t="shared" si="3"/>
        <v>26934</v>
      </c>
      <c r="J97" s="11">
        <f t="shared" si="3"/>
        <v>26520</v>
      </c>
      <c r="K97" s="11">
        <f t="shared" si="3"/>
        <v>0</v>
      </c>
      <c r="L97" s="11">
        <f t="shared" si="3"/>
        <v>0</v>
      </c>
      <c r="M97" s="11">
        <f t="shared" si="3"/>
        <v>20363</v>
      </c>
      <c r="N97" s="11">
        <f t="shared" si="3"/>
        <v>25769</v>
      </c>
      <c r="O97" s="11">
        <f t="shared" si="3"/>
        <v>29615</v>
      </c>
      <c r="P97" s="11">
        <f t="shared" si="3"/>
        <v>30110</v>
      </c>
      <c r="Q97" s="11">
        <f t="shared" si="3"/>
        <v>0</v>
      </c>
      <c r="R97" s="11">
        <f t="shared" si="3"/>
        <v>0</v>
      </c>
      <c r="S97" s="11">
        <f t="shared" si="3"/>
        <v>32547</v>
      </c>
      <c r="T97" s="11">
        <f t="shared" si="3"/>
        <v>24633</v>
      </c>
      <c r="U97" s="11">
        <f t="shared" si="3"/>
        <v>25589</v>
      </c>
      <c r="V97" s="11">
        <f t="shared" si="3"/>
        <v>24814</v>
      </c>
      <c r="W97" s="11">
        <f t="shared" si="3"/>
        <v>25440</v>
      </c>
      <c r="X97" s="11">
        <f t="shared" si="3"/>
        <v>0</v>
      </c>
      <c r="Y97" s="11">
        <f t="shared" si="3"/>
        <v>0</v>
      </c>
      <c r="Z97" s="4"/>
    </row>
    <row r="98" spans="1:27" x14ac:dyDescent="0.2">
      <c r="A98" s="4" t="s">
        <v>111</v>
      </c>
      <c r="B98" s="11">
        <f t="shared" ref="B98:Y98" si="4">B86</f>
        <v>0</v>
      </c>
      <c r="C98" s="11">
        <f t="shared" si="4"/>
        <v>0</v>
      </c>
      <c r="D98" s="11">
        <f t="shared" si="4"/>
        <v>0</v>
      </c>
      <c r="E98" s="11">
        <f t="shared" si="4"/>
        <v>0</v>
      </c>
      <c r="F98" s="11">
        <f t="shared" si="4"/>
        <v>4</v>
      </c>
      <c r="G98" s="11">
        <f t="shared" si="4"/>
        <v>11</v>
      </c>
      <c r="H98" s="11">
        <f t="shared" si="4"/>
        <v>8</v>
      </c>
      <c r="I98" s="11">
        <f t="shared" si="4"/>
        <v>13</v>
      </c>
      <c r="J98" s="11">
        <f t="shared" si="4"/>
        <v>26</v>
      </c>
      <c r="K98" s="11">
        <f t="shared" si="4"/>
        <v>65</v>
      </c>
      <c r="L98" s="11">
        <f t="shared" si="4"/>
        <v>107</v>
      </c>
      <c r="M98" s="11">
        <f t="shared" si="4"/>
        <v>188</v>
      </c>
      <c r="N98" s="11">
        <f t="shared" si="4"/>
        <v>217</v>
      </c>
      <c r="O98" s="11">
        <f t="shared" si="4"/>
        <v>234</v>
      </c>
      <c r="P98" s="11">
        <f t="shared" si="4"/>
        <v>255</v>
      </c>
      <c r="Q98" s="11">
        <f t="shared" si="4"/>
        <v>436</v>
      </c>
      <c r="R98" s="11">
        <f t="shared" si="4"/>
        <v>529</v>
      </c>
      <c r="S98" s="11">
        <f t="shared" si="4"/>
        <v>583</v>
      </c>
      <c r="T98" s="11">
        <f t="shared" si="4"/>
        <v>629</v>
      </c>
      <c r="U98" s="11">
        <f t="shared" si="4"/>
        <v>766</v>
      </c>
      <c r="V98" s="11">
        <f t="shared" si="4"/>
        <v>4163</v>
      </c>
      <c r="W98" s="11">
        <f t="shared" si="4"/>
        <v>3327</v>
      </c>
      <c r="X98" s="11">
        <f t="shared" si="4"/>
        <v>0</v>
      </c>
      <c r="Y98" s="11">
        <f t="shared" si="4"/>
        <v>0</v>
      </c>
      <c r="Z98" s="4"/>
    </row>
    <row r="99" spans="1:27" x14ac:dyDescent="0.2">
      <c r="A99" s="4" t="s">
        <v>112</v>
      </c>
      <c r="B99" s="12">
        <f t="shared" ref="B99:Y99" si="5">B45</f>
        <v>2333</v>
      </c>
      <c r="C99" s="12">
        <f t="shared" si="5"/>
        <v>1659</v>
      </c>
      <c r="D99" s="12">
        <f t="shared" si="5"/>
        <v>2128</v>
      </c>
      <c r="E99" s="12">
        <f t="shared" si="5"/>
        <v>1621</v>
      </c>
      <c r="F99" s="12">
        <f t="shared" si="5"/>
        <v>1336</v>
      </c>
      <c r="G99" s="12">
        <f t="shared" si="5"/>
        <v>2393</v>
      </c>
      <c r="H99" s="12">
        <f t="shared" si="5"/>
        <v>7454</v>
      </c>
      <c r="I99" s="12">
        <f t="shared" si="5"/>
        <v>7767</v>
      </c>
      <c r="J99" s="12">
        <f t="shared" si="5"/>
        <v>7432</v>
      </c>
      <c r="K99" s="12">
        <f t="shared" si="5"/>
        <v>7776</v>
      </c>
      <c r="L99" s="12">
        <f t="shared" si="5"/>
        <v>8374</v>
      </c>
      <c r="M99" s="12">
        <f t="shared" si="5"/>
        <v>7671</v>
      </c>
      <c r="N99" s="12">
        <f t="shared" si="5"/>
        <v>7688</v>
      </c>
      <c r="O99" s="12">
        <f t="shared" si="5"/>
        <v>6122</v>
      </c>
      <c r="P99" s="12">
        <f t="shared" si="5"/>
        <v>7880</v>
      </c>
      <c r="Q99" s="12">
        <f t="shared" si="5"/>
        <v>9039</v>
      </c>
      <c r="R99" s="12">
        <f t="shared" si="5"/>
        <v>10979</v>
      </c>
      <c r="S99" s="12">
        <f t="shared" si="5"/>
        <v>12036</v>
      </c>
      <c r="T99" s="12">
        <f t="shared" si="5"/>
        <v>13537</v>
      </c>
      <c r="U99" s="12">
        <f t="shared" si="5"/>
        <v>16009</v>
      </c>
      <c r="V99" s="12">
        <f t="shared" si="5"/>
        <v>16870</v>
      </c>
      <c r="W99" s="12">
        <f t="shared" si="5"/>
        <v>17327</v>
      </c>
      <c r="X99" s="12">
        <f t="shared" si="5"/>
        <v>0</v>
      </c>
      <c r="Y99" s="12">
        <f t="shared" si="5"/>
        <v>0</v>
      </c>
      <c r="Z99" s="4"/>
    </row>
    <row r="100" spans="1:27" x14ac:dyDescent="0.2">
      <c r="A100" s="4" t="s">
        <v>113</v>
      </c>
      <c r="B100" s="4">
        <f t="shared" ref="B100:Y100" si="6">SUM(B95:B98)-B99</f>
        <v>37800</v>
      </c>
      <c r="C100" s="4">
        <f t="shared" si="6"/>
        <v>41940</v>
      </c>
      <c r="D100" s="4">
        <f t="shared" si="6"/>
        <v>45337</v>
      </c>
      <c r="E100" s="4">
        <f t="shared" si="6"/>
        <v>48272</v>
      </c>
      <c r="F100" s="4">
        <f t="shared" si="6"/>
        <v>52942</v>
      </c>
      <c r="G100" s="4">
        <f t="shared" si="6"/>
        <v>63272</v>
      </c>
      <c r="H100" s="4">
        <f t="shared" si="6"/>
        <v>73211</v>
      </c>
      <c r="I100" s="4">
        <f t="shared" si="6"/>
        <v>73486</v>
      </c>
      <c r="J100" s="4">
        <f t="shared" si="6"/>
        <v>78877</v>
      </c>
      <c r="K100" s="4">
        <f t="shared" si="6"/>
        <v>19633</v>
      </c>
      <c r="L100" s="4">
        <f t="shared" si="6"/>
        <v>22305</v>
      </c>
      <c r="M100" s="4">
        <f t="shared" si="6"/>
        <v>83497</v>
      </c>
      <c r="N100" s="4">
        <f t="shared" si="6"/>
        <v>93492</v>
      </c>
      <c r="O100" s="4">
        <f t="shared" si="6"/>
        <v>108961</v>
      </c>
      <c r="P100" s="4">
        <f t="shared" si="6"/>
        <v>119377</v>
      </c>
      <c r="Q100" s="4">
        <f t="shared" si="6"/>
        <v>45605</v>
      </c>
      <c r="R100" s="4">
        <f t="shared" si="6"/>
        <v>47347</v>
      </c>
      <c r="S100" s="4">
        <f t="shared" si="6"/>
        <v>146570</v>
      </c>
      <c r="T100" s="4">
        <f t="shared" si="6"/>
        <v>135702</v>
      </c>
      <c r="U100" s="4">
        <f t="shared" si="6"/>
        <v>143147</v>
      </c>
      <c r="V100" s="4">
        <f t="shared" si="6"/>
        <v>149609</v>
      </c>
      <c r="W100" s="4">
        <f t="shared" si="6"/>
        <v>149987</v>
      </c>
      <c r="X100" s="4">
        <f t="shared" si="6"/>
        <v>0</v>
      </c>
      <c r="Y100" s="4">
        <f t="shared" si="6"/>
        <v>0</v>
      </c>
      <c r="Z100" s="4"/>
    </row>
    <row r="101" spans="1:27" x14ac:dyDescent="0.2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7" x14ac:dyDescent="0.2">
      <c r="A102" s="1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7" x14ac:dyDescent="0.2">
      <c r="A103" s="2" t="s">
        <v>127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4"/>
    </row>
    <row r="104" spans="1:27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">
      <c r="A105" s="4"/>
      <c r="B105" s="5" t="s">
        <v>17</v>
      </c>
      <c r="C105" s="5" t="s">
        <v>18</v>
      </c>
      <c r="D105" s="5" t="s">
        <v>19</v>
      </c>
      <c r="E105" s="5" t="s">
        <v>20</v>
      </c>
      <c r="F105" s="5" t="s">
        <v>21</v>
      </c>
      <c r="G105" s="5" t="s">
        <v>22</v>
      </c>
      <c r="H105" s="5" t="s">
        <v>23</v>
      </c>
      <c r="I105" s="5" t="s">
        <v>24</v>
      </c>
      <c r="J105" s="5" t="s">
        <v>25</v>
      </c>
      <c r="K105" s="5" t="s">
        <v>26</v>
      </c>
      <c r="L105" s="5" t="s">
        <v>27</v>
      </c>
      <c r="M105" s="5" t="s">
        <v>28</v>
      </c>
      <c r="N105" s="5" t="s">
        <v>29</v>
      </c>
      <c r="O105" s="5" t="s">
        <v>30</v>
      </c>
      <c r="P105" s="5" t="s">
        <v>31</v>
      </c>
      <c r="Q105" s="5" t="s">
        <v>32</v>
      </c>
      <c r="R105" s="5" t="s">
        <v>33</v>
      </c>
      <c r="S105" s="5" t="s">
        <v>34</v>
      </c>
      <c r="T105" s="5" t="s">
        <v>35</v>
      </c>
      <c r="U105" s="5" t="s">
        <v>36</v>
      </c>
      <c r="V105" s="5" t="s">
        <v>37</v>
      </c>
      <c r="W105" s="5" t="s">
        <v>38</v>
      </c>
      <c r="X105" s="5" t="s">
        <v>39</v>
      </c>
      <c r="Y105" s="5"/>
      <c r="Z105" s="5"/>
      <c r="AA105" s="4"/>
    </row>
    <row r="106" spans="1:27" x14ac:dyDescent="0.2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4"/>
    </row>
    <row r="107" spans="1:27" x14ac:dyDescent="0.2">
      <c r="A107" s="8" t="s">
        <v>57</v>
      </c>
      <c r="B107" s="8">
        <v>2020</v>
      </c>
      <c r="C107" s="8">
        <v>1947</v>
      </c>
      <c r="D107" s="8">
        <v>2242</v>
      </c>
      <c r="E107" s="8">
        <v>2239</v>
      </c>
      <c r="F107" s="8">
        <v>2874</v>
      </c>
      <c r="G107" s="8">
        <v>3134</v>
      </c>
      <c r="H107" s="8">
        <v>330</v>
      </c>
      <c r="I107" s="8">
        <v>210</v>
      </c>
      <c r="J107" s="8">
        <v>3243</v>
      </c>
      <c r="K107" s="8">
        <v>4907</v>
      </c>
      <c r="L107" s="8">
        <v>5111</v>
      </c>
      <c r="M107" s="8">
        <v>5329</v>
      </c>
      <c r="N107" s="8">
        <v>5817</v>
      </c>
      <c r="O107" s="8">
        <v>6396</v>
      </c>
      <c r="P107" s="8">
        <v>6910</v>
      </c>
      <c r="Q107" s="8">
        <v>8675</v>
      </c>
      <c r="R107" s="8">
        <v>7097</v>
      </c>
      <c r="S107" s="8">
        <v>7118</v>
      </c>
      <c r="T107" s="8">
        <v>5222</v>
      </c>
      <c r="U107" s="8">
        <v>16060</v>
      </c>
      <c r="V107" s="8">
        <v>23509</v>
      </c>
      <c r="W107" s="8">
        <v>17096</v>
      </c>
      <c r="X107" s="8">
        <v>12543</v>
      </c>
      <c r="Y107" s="8"/>
      <c r="Z107" s="8"/>
      <c r="AA107" s="4"/>
    </row>
    <row r="108" spans="1:27" x14ac:dyDescent="0.2">
      <c r="A108" s="4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4"/>
    </row>
    <row r="109" spans="1:27" x14ac:dyDescent="0.2">
      <c r="A109" s="4" t="s">
        <v>128</v>
      </c>
      <c r="B109" s="4">
        <v>4316</v>
      </c>
      <c r="C109" s="4">
        <v>4901</v>
      </c>
      <c r="D109" s="4">
        <v>5544</v>
      </c>
      <c r="E109" s="4">
        <v>6466</v>
      </c>
      <c r="F109" s="4">
        <v>7148</v>
      </c>
      <c r="G109" s="4">
        <v>8387</v>
      </c>
      <c r="H109" s="4">
        <v>10439</v>
      </c>
      <c r="I109" s="4">
        <v>9079</v>
      </c>
      <c r="J109" s="4">
        <v>3861</v>
      </c>
      <c r="K109" s="4">
        <v>3654</v>
      </c>
      <c r="L109" s="4">
        <v>3541</v>
      </c>
      <c r="M109" s="4">
        <v>3741</v>
      </c>
      <c r="N109" s="4">
        <v>4170</v>
      </c>
      <c r="O109" s="4">
        <v>4659</v>
      </c>
      <c r="P109" s="4">
        <v>4806</v>
      </c>
      <c r="Q109" s="4">
        <v>4822</v>
      </c>
      <c r="R109" s="4">
        <v>5113</v>
      </c>
      <c r="S109" s="4">
        <v>6017</v>
      </c>
      <c r="T109" s="4">
        <v>6139</v>
      </c>
      <c r="U109" s="4">
        <v>6495</v>
      </c>
      <c r="V109" s="4">
        <v>8566</v>
      </c>
      <c r="W109" s="4">
        <v>8974</v>
      </c>
      <c r="X109" s="4">
        <v>8736</v>
      </c>
      <c r="Y109" s="4"/>
      <c r="Z109" s="4"/>
      <c r="AA109" s="4"/>
    </row>
    <row r="110" spans="1:27" x14ac:dyDescent="0.2">
      <c r="A110" s="4" t="s">
        <v>129</v>
      </c>
      <c r="B110" s="4">
        <v>-749</v>
      </c>
      <c r="C110" s="4">
        <v>-877</v>
      </c>
      <c r="D110" s="4">
        <v>218</v>
      </c>
      <c r="E110" s="4">
        <v>-239</v>
      </c>
      <c r="F110" s="4">
        <v>-369</v>
      </c>
      <c r="G110" s="4">
        <v>398</v>
      </c>
      <c r="H110" s="4">
        <v>385</v>
      </c>
      <c r="I110" s="4">
        <v>506</v>
      </c>
      <c r="J110" s="4">
        <v>-427</v>
      </c>
      <c r="K110" s="4">
        <v>-3637</v>
      </c>
      <c r="L110" s="4">
        <v>-3244</v>
      </c>
      <c r="M110" s="4">
        <v>-4479</v>
      </c>
      <c r="N110" s="4">
        <v>-3519</v>
      </c>
      <c r="O110" s="4">
        <v>-7203</v>
      </c>
      <c r="P110" s="4">
        <v>-8461</v>
      </c>
      <c r="Q110" s="4">
        <v>-7395</v>
      </c>
      <c r="R110" s="4">
        <v>-5612</v>
      </c>
      <c r="S110" s="4">
        <v>-3546</v>
      </c>
      <c r="T110" s="4">
        <v>4352</v>
      </c>
      <c r="U110" s="4">
        <v>1084</v>
      </c>
      <c r="V110" s="4">
        <v>949</v>
      </c>
      <c r="W110" s="4">
        <v>-3809</v>
      </c>
      <c r="X110" s="4">
        <v>-7355</v>
      </c>
      <c r="Y110" s="4"/>
      <c r="Z110" s="4"/>
      <c r="AA110" s="4"/>
    </row>
    <row r="111" spans="1:27" x14ac:dyDescent="0.2">
      <c r="A111" s="4" t="s">
        <v>130</v>
      </c>
      <c r="B111" s="4">
        <v>-810</v>
      </c>
      <c r="C111" s="4">
        <v>-640</v>
      </c>
      <c r="D111" s="4">
        <v>-865</v>
      </c>
      <c r="E111" s="4">
        <v>187</v>
      </c>
      <c r="F111" s="4">
        <v>-265</v>
      </c>
      <c r="G111" s="4">
        <v>-700</v>
      </c>
      <c r="H111" s="4">
        <v>37</v>
      </c>
      <c r="I111" s="4">
        <v>855</v>
      </c>
      <c r="J111" s="4">
        <v>-1170</v>
      </c>
      <c r="K111" s="4">
        <v>-1715</v>
      </c>
      <c r="L111" s="4">
        <v>-108</v>
      </c>
      <c r="M111" s="4">
        <v>-195</v>
      </c>
      <c r="N111" s="4">
        <v>-971</v>
      </c>
      <c r="O111" s="4">
        <v>298</v>
      </c>
      <c r="P111" s="4">
        <v>-749</v>
      </c>
      <c r="Q111" s="4">
        <v>-1293</v>
      </c>
      <c r="R111" s="4">
        <v>-403</v>
      </c>
      <c r="S111" s="4">
        <v>-1560</v>
      </c>
      <c r="T111" s="4">
        <v>370</v>
      </c>
      <c r="U111" s="4">
        <v>-563</v>
      </c>
      <c r="V111" s="4">
        <v>-115</v>
      </c>
      <c r="W111" s="4">
        <v>-4135</v>
      </c>
      <c r="X111" s="4"/>
      <c r="Y111" s="4"/>
      <c r="Z111" s="4"/>
      <c r="AA111" s="4"/>
    </row>
    <row r="112" spans="1:27" x14ac:dyDescent="0.2">
      <c r="A112" s="4" t="s">
        <v>131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">
      <c r="A113" s="4" t="s">
        <v>132</v>
      </c>
      <c r="B113" s="7">
        <v>397</v>
      </c>
      <c r="C113" s="7">
        <v>618</v>
      </c>
      <c r="D113" s="7">
        <v>869</v>
      </c>
      <c r="E113" s="7">
        <v>1739</v>
      </c>
      <c r="F113" s="7">
        <v>704</v>
      </c>
      <c r="G113" s="7">
        <v>571</v>
      </c>
      <c r="H113" s="7">
        <v>-11</v>
      </c>
      <c r="I113" s="7">
        <v>-453</v>
      </c>
      <c r="J113" s="7">
        <v>1194</v>
      </c>
      <c r="K113" s="7">
        <v>2137</v>
      </c>
      <c r="L113" s="7">
        <v>-1140</v>
      </c>
      <c r="M113" s="7">
        <v>543</v>
      </c>
      <c r="N113" s="7">
        <v>-1137</v>
      </c>
      <c r="O113" s="7">
        <v>-2401</v>
      </c>
      <c r="P113" s="7">
        <v>409</v>
      </c>
      <c r="Q113" s="7">
        <v>1684</v>
      </c>
      <c r="R113" s="7">
        <v>-806</v>
      </c>
      <c r="S113" s="7">
        <v>-788</v>
      </c>
      <c r="T113" s="7">
        <v>-673</v>
      </c>
      <c r="U113" s="7">
        <v>-1920</v>
      </c>
      <c r="V113" s="7">
        <v>2171</v>
      </c>
      <c r="W113" s="7">
        <v>3959</v>
      </c>
      <c r="X113" s="7">
        <v>-3269</v>
      </c>
      <c r="Y113" s="7"/>
      <c r="Z113" s="7"/>
      <c r="AA113" s="4"/>
    </row>
    <row r="114" spans="1:27" x14ac:dyDescent="0.2">
      <c r="A114" s="4" t="s">
        <v>133</v>
      </c>
      <c r="B114" s="4">
        <v>-1162</v>
      </c>
      <c r="C114" s="4">
        <v>-899</v>
      </c>
      <c r="D114" s="4">
        <v>222</v>
      </c>
      <c r="E114" s="4">
        <v>1687</v>
      </c>
      <c r="F114" s="4">
        <v>70</v>
      </c>
      <c r="G114" s="4">
        <v>269</v>
      </c>
      <c r="H114" s="4">
        <v>411</v>
      </c>
      <c r="I114" s="4">
        <v>908</v>
      </c>
      <c r="J114" s="4">
        <v>-403</v>
      </c>
      <c r="K114" s="4">
        <v>-3215</v>
      </c>
      <c r="L114" s="4">
        <v>-4492</v>
      </c>
      <c r="M114" s="4">
        <v>-4131</v>
      </c>
      <c r="N114" s="4">
        <v>-5627</v>
      </c>
      <c r="O114" s="4">
        <v>-9306</v>
      </c>
      <c r="P114" s="4">
        <v>-8801</v>
      </c>
      <c r="Q114" s="4">
        <v>-7004</v>
      </c>
      <c r="R114" s="4">
        <v>-6821</v>
      </c>
      <c r="S114" s="4">
        <v>-5894</v>
      </c>
      <c r="T114" s="4">
        <v>4049</v>
      </c>
      <c r="U114" s="4">
        <v>-1399</v>
      </c>
      <c r="V114" s="4">
        <v>3005</v>
      </c>
      <c r="W114" s="4">
        <v>-3985</v>
      </c>
      <c r="X114" s="4">
        <v>-10624</v>
      </c>
      <c r="Y114" s="4"/>
      <c r="Z114" s="4"/>
      <c r="AA114" s="4"/>
    </row>
    <row r="115" spans="1:27" x14ac:dyDescent="0.2">
      <c r="A115" s="4" t="s">
        <v>134</v>
      </c>
      <c r="B115" s="4">
        <v>993</v>
      </c>
      <c r="C115" s="4">
        <v>853</v>
      </c>
      <c r="D115" s="4">
        <v>467</v>
      </c>
      <c r="E115" s="4">
        <v>236</v>
      </c>
      <c r="F115" s="4">
        <v>993</v>
      </c>
      <c r="G115" s="4">
        <v>-256</v>
      </c>
      <c r="H115" s="4">
        <v>-51</v>
      </c>
      <c r="I115" s="4">
        <v>-95</v>
      </c>
      <c r="J115" s="4">
        <v>348</v>
      </c>
      <c r="K115" s="4">
        <v>2868</v>
      </c>
      <c r="L115" s="4">
        <v>2908</v>
      </c>
      <c r="M115" s="4">
        <v>2581</v>
      </c>
      <c r="N115" s="4">
        <v>2774</v>
      </c>
      <c r="O115" s="4">
        <v>2751</v>
      </c>
      <c r="P115" s="4">
        <v>2670</v>
      </c>
      <c r="Q115" s="4">
        <v>2558</v>
      </c>
      <c r="R115" s="4">
        <v>2218</v>
      </c>
      <c r="S115" s="4">
        <v>3316</v>
      </c>
      <c r="T115" s="4"/>
      <c r="U115" s="4"/>
      <c r="V115" s="4"/>
      <c r="W115" s="4"/>
      <c r="X115" s="4"/>
      <c r="Y115" s="4"/>
      <c r="Z115" s="4"/>
      <c r="AA115" s="4"/>
    </row>
    <row r="116" spans="1:27" x14ac:dyDescent="0.2">
      <c r="A116" s="4" t="s">
        <v>135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">
      <c r="A117" s="4" t="s">
        <v>136</v>
      </c>
      <c r="B117" s="7">
        <v>1083</v>
      </c>
      <c r="C117" s="7">
        <v>1069</v>
      </c>
      <c r="D117" s="7">
        <v>836</v>
      </c>
      <c r="E117" s="7">
        <v>63</v>
      </c>
      <c r="F117" s="7">
        <v>-1105</v>
      </c>
      <c r="G117" s="7">
        <v>649</v>
      </c>
      <c r="H117" s="7">
        <v>-257</v>
      </c>
      <c r="I117" s="7">
        <v>169</v>
      </c>
      <c r="J117" s="7">
        <v>-2730</v>
      </c>
      <c r="K117" s="7">
        <v>-2501</v>
      </c>
      <c r="L117" s="7">
        <v>-1992</v>
      </c>
      <c r="M117" s="7">
        <v>-3393</v>
      </c>
      <c r="N117" s="7">
        <v>-4222</v>
      </c>
      <c r="O117" s="7">
        <v>-3540</v>
      </c>
      <c r="P117" s="7">
        <v>-2412</v>
      </c>
      <c r="Q117" s="7">
        <v>-3142</v>
      </c>
      <c r="R117" s="7">
        <v>-2556</v>
      </c>
      <c r="S117" s="7">
        <v>-6895</v>
      </c>
      <c r="T117" s="7">
        <v>-2159</v>
      </c>
      <c r="U117" s="7">
        <v>-5242</v>
      </c>
      <c r="V117" s="7">
        <v>-11557</v>
      </c>
      <c r="W117" s="7">
        <v>-4543</v>
      </c>
      <c r="X117" s="7">
        <v>-5121</v>
      </c>
      <c r="Y117" s="7"/>
      <c r="Z117" s="7"/>
      <c r="AA117" s="4"/>
    </row>
    <row r="118" spans="1:27" x14ac:dyDescent="0.2">
      <c r="A118" s="8" t="s">
        <v>137</v>
      </c>
      <c r="B118" s="8">
        <v>7250</v>
      </c>
      <c r="C118" s="8">
        <v>7871</v>
      </c>
      <c r="D118" s="8">
        <v>9311</v>
      </c>
      <c r="E118" s="8">
        <v>10691</v>
      </c>
      <c r="F118" s="8">
        <v>9980</v>
      </c>
      <c r="G118" s="8">
        <v>12183</v>
      </c>
      <c r="H118" s="8">
        <v>10872</v>
      </c>
      <c r="I118" s="8">
        <v>10271</v>
      </c>
      <c r="J118" s="8">
        <v>4319</v>
      </c>
      <c r="K118" s="8">
        <v>5713</v>
      </c>
      <c r="L118" s="8">
        <v>5076</v>
      </c>
      <c r="M118" s="8">
        <v>4127</v>
      </c>
      <c r="N118" s="8">
        <v>2912</v>
      </c>
      <c r="O118" s="8">
        <v>960</v>
      </c>
      <c r="P118" s="8">
        <v>3173</v>
      </c>
      <c r="Q118" s="8">
        <v>5909</v>
      </c>
      <c r="R118" s="8">
        <v>5051</v>
      </c>
      <c r="S118" s="8">
        <v>3662</v>
      </c>
      <c r="T118" s="8">
        <v>13251</v>
      </c>
      <c r="U118" s="8">
        <v>15914</v>
      </c>
      <c r="V118" s="8">
        <v>23523</v>
      </c>
      <c r="W118" s="8">
        <v>17542</v>
      </c>
      <c r="X118" s="8">
        <v>5534</v>
      </c>
      <c r="Y118" s="8"/>
      <c r="Z118" s="8"/>
      <c r="AA118" s="4"/>
    </row>
    <row r="119" spans="1:27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">
      <c r="A120" s="4" t="s">
        <v>138</v>
      </c>
      <c r="B120" s="4">
        <v>-6283</v>
      </c>
      <c r="C120" s="4">
        <v>-7074</v>
      </c>
      <c r="D120" s="4">
        <v>-8331</v>
      </c>
      <c r="E120" s="4">
        <v>-5264</v>
      </c>
      <c r="F120" s="4">
        <v>-7035</v>
      </c>
      <c r="G120" s="4">
        <v>-12339</v>
      </c>
      <c r="H120" s="4">
        <v>-19191</v>
      </c>
      <c r="I120" s="4">
        <v>-13735</v>
      </c>
      <c r="J120" s="4">
        <v>-15106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">
      <c r="A121" s="4" t="s">
        <v>139</v>
      </c>
      <c r="B121" s="4"/>
      <c r="C121" s="4"/>
      <c r="D121" s="4"/>
      <c r="E121" s="4">
        <v>1000</v>
      </c>
      <c r="F121" s="4"/>
      <c r="G121" s="4"/>
      <c r="H121" s="4"/>
      <c r="I121" s="4"/>
      <c r="J121" s="4"/>
      <c r="K121" s="4">
        <v>-595</v>
      </c>
      <c r="L121" s="4"/>
      <c r="M121" s="4"/>
      <c r="N121" s="4"/>
      <c r="O121" s="4"/>
      <c r="P121" s="4"/>
      <c r="Q121" s="4">
        <v>969</v>
      </c>
      <c r="R121" s="4">
        <v>-209</v>
      </c>
      <c r="S121" s="4"/>
      <c r="T121" s="4"/>
      <c r="U121" s="4"/>
      <c r="V121" s="4">
        <v>3587</v>
      </c>
      <c r="W121" s="4"/>
      <c r="X121" s="4"/>
      <c r="Y121" s="4"/>
      <c r="Z121" s="4"/>
      <c r="AA121" s="4"/>
    </row>
    <row r="122" spans="1:27" x14ac:dyDescent="0.2">
      <c r="A122" s="4" t="s">
        <v>140</v>
      </c>
      <c r="B122" s="4">
        <v>-290</v>
      </c>
      <c r="C122" s="4">
        <v>-761</v>
      </c>
      <c r="D122" s="4">
        <v>65</v>
      </c>
      <c r="E122" s="4">
        <v>-135</v>
      </c>
      <c r="F122" s="4">
        <v>104</v>
      </c>
      <c r="G122" s="4">
        <v>-149</v>
      </c>
      <c r="H122" s="4">
        <v>-233</v>
      </c>
      <c r="I122" s="4">
        <v>-2326</v>
      </c>
      <c r="J122" s="4">
        <v>-1982</v>
      </c>
      <c r="K122" s="4">
        <v>-1278</v>
      </c>
      <c r="L122" s="4">
        <v>-239</v>
      </c>
      <c r="M122" s="4">
        <v>-820</v>
      </c>
      <c r="N122" s="4">
        <v>-53</v>
      </c>
      <c r="O122" s="4">
        <v>-1752</v>
      </c>
      <c r="P122" s="4">
        <v>-50</v>
      </c>
      <c r="Q122" s="4">
        <v>-50</v>
      </c>
      <c r="R122" s="4">
        <v>495</v>
      </c>
      <c r="S122" s="4">
        <v>-464</v>
      </c>
      <c r="T122" s="4">
        <v>2427</v>
      </c>
      <c r="U122" s="4">
        <v>136</v>
      </c>
      <c r="V122" s="4">
        <v>486</v>
      </c>
      <c r="W122" s="4">
        <v>1217</v>
      </c>
      <c r="X122" s="4">
        <v>142</v>
      </c>
      <c r="Y122" s="4"/>
      <c r="Z122" s="4"/>
      <c r="AA122" s="4"/>
    </row>
    <row r="123" spans="1:27" x14ac:dyDescent="0.2">
      <c r="A123" s="4" t="s">
        <v>141</v>
      </c>
      <c r="B123" s="4"/>
      <c r="C123" s="4"/>
      <c r="D123" s="4"/>
      <c r="E123" s="4">
        <v>-3833</v>
      </c>
      <c r="F123" s="4">
        <v>-4274</v>
      </c>
      <c r="G123" s="4">
        <v>-3995</v>
      </c>
      <c r="H123" s="4"/>
      <c r="I123" s="4"/>
      <c r="J123" s="4">
        <v>-3208</v>
      </c>
      <c r="K123" s="4">
        <v>-3626</v>
      </c>
      <c r="L123" s="4">
        <v>-5194</v>
      </c>
      <c r="M123" s="4">
        <v>-6671</v>
      </c>
      <c r="N123" s="4">
        <v>-6063</v>
      </c>
      <c r="O123" s="4">
        <v>-5851</v>
      </c>
      <c r="P123" s="4">
        <v>-5813</v>
      </c>
      <c r="Q123" s="4">
        <v>-7082</v>
      </c>
      <c r="R123" s="4">
        <v>-7670</v>
      </c>
      <c r="S123" s="4">
        <v>-6870</v>
      </c>
      <c r="T123" s="4">
        <v>-6116</v>
      </c>
      <c r="U123" s="4">
        <v>-6579</v>
      </c>
      <c r="V123" s="4">
        <v>-8947</v>
      </c>
      <c r="W123" s="4">
        <v>-10765</v>
      </c>
      <c r="X123" s="4">
        <v>-12469</v>
      </c>
      <c r="Y123" s="4"/>
      <c r="Z123" s="4"/>
      <c r="AA123" s="4"/>
    </row>
    <row r="124" spans="1:27" x14ac:dyDescent="0.2">
      <c r="A124" s="4" t="s">
        <v>142</v>
      </c>
      <c r="B124" s="7">
        <v>-3142</v>
      </c>
      <c r="C124" s="7">
        <v>-3396</v>
      </c>
      <c r="D124" s="7">
        <v>-3691</v>
      </c>
      <c r="E124" s="7">
        <v>-3731</v>
      </c>
      <c r="F124" s="7">
        <v>-2465</v>
      </c>
      <c r="G124" s="7">
        <v>-765</v>
      </c>
      <c r="H124" s="7">
        <v>772</v>
      </c>
      <c r="I124" s="7">
        <v>4733</v>
      </c>
      <c r="J124" s="7">
        <v>15106</v>
      </c>
      <c r="K124" s="7"/>
      <c r="L124" s="7"/>
      <c r="M124" s="7"/>
      <c r="N124" s="7"/>
      <c r="O124" s="7"/>
      <c r="P124" s="7"/>
      <c r="Q124" s="7"/>
      <c r="R124" s="7">
        <v>21</v>
      </c>
      <c r="S124" s="7">
        <v>50</v>
      </c>
      <c r="T124" s="7">
        <v>53</v>
      </c>
      <c r="U124" s="7">
        <v>43</v>
      </c>
      <c r="V124" s="7">
        <v>102</v>
      </c>
      <c r="W124" s="7"/>
      <c r="X124" s="7">
        <v>597</v>
      </c>
      <c r="Y124" s="7"/>
      <c r="Z124" s="7"/>
      <c r="AA124" s="4"/>
    </row>
    <row r="125" spans="1:27" x14ac:dyDescent="0.2">
      <c r="A125" s="8" t="s">
        <v>143</v>
      </c>
      <c r="B125" s="8">
        <v>-9715</v>
      </c>
      <c r="C125" s="8">
        <v>-11231</v>
      </c>
      <c r="D125" s="8">
        <v>-11957</v>
      </c>
      <c r="E125" s="8">
        <v>-11963</v>
      </c>
      <c r="F125" s="8">
        <v>-13670</v>
      </c>
      <c r="G125" s="8">
        <v>-17248</v>
      </c>
      <c r="H125" s="8">
        <v>-18652</v>
      </c>
      <c r="I125" s="8">
        <v>-11328</v>
      </c>
      <c r="J125" s="8">
        <v>-5190</v>
      </c>
      <c r="K125" s="8">
        <v>-5499</v>
      </c>
      <c r="L125" s="8">
        <v>-5433</v>
      </c>
      <c r="M125" s="8">
        <v>-7491</v>
      </c>
      <c r="N125" s="8">
        <v>-6116</v>
      </c>
      <c r="O125" s="8">
        <v>-7603</v>
      </c>
      <c r="P125" s="8">
        <v>-5863</v>
      </c>
      <c r="Q125" s="8">
        <v>-6163</v>
      </c>
      <c r="R125" s="8">
        <v>-7363</v>
      </c>
      <c r="S125" s="8">
        <v>-7284</v>
      </c>
      <c r="T125" s="8">
        <v>-3636</v>
      </c>
      <c r="U125" s="8">
        <v>-6400</v>
      </c>
      <c r="V125" s="8">
        <v>-4772</v>
      </c>
      <c r="W125" s="8">
        <v>-9548</v>
      </c>
      <c r="X125" s="8">
        <v>-11730</v>
      </c>
      <c r="Y125" s="8"/>
      <c r="Z125" s="8"/>
      <c r="AA125" s="4"/>
    </row>
    <row r="126" spans="1:27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">
      <c r="A127" s="4" t="s">
        <v>144</v>
      </c>
      <c r="B127" s="4">
        <v>18</v>
      </c>
      <c r="C127" s="4">
        <v>17</v>
      </c>
      <c r="D127" s="4"/>
      <c r="E127" s="4">
        <v>-506</v>
      </c>
      <c r="F127" s="4">
        <v>-253</v>
      </c>
      <c r="G127" s="4"/>
      <c r="H127" s="4">
        <v>-10</v>
      </c>
      <c r="I127" s="4">
        <v>13</v>
      </c>
      <c r="J127" s="4">
        <v>18</v>
      </c>
      <c r="K127" s="4">
        <v>16</v>
      </c>
      <c r="L127" s="4">
        <v>19</v>
      </c>
      <c r="M127" s="4">
        <v>17</v>
      </c>
      <c r="N127" s="4">
        <v>15</v>
      </c>
      <c r="O127" s="4">
        <v>23</v>
      </c>
      <c r="P127" s="4">
        <v>20</v>
      </c>
      <c r="Q127" s="4">
        <v>38</v>
      </c>
      <c r="R127" s="4">
        <v>25</v>
      </c>
      <c r="S127" s="4">
        <v>33</v>
      </c>
      <c r="T127" s="4">
        <v>28</v>
      </c>
      <c r="U127" s="4">
        <v>103</v>
      </c>
      <c r="V127" s="4">
        <v>-1193</v>
      </c>
      <c r="W127" s="4">
        <v>-1242</v>
      </c>
      <c r="X127" s="4"/>
      <c r="Y127" s="4"/>
      <c r="Z127" s="4"/>
      <c r="AA127" s="4"/>
    </row>
    <row r="128" spans="1:27" x14ac:dyDescent="0.2">
      <c r="A128" s="4" t="s">
        <v>145</v>
      </c>
      <c r="B128" s="4">
        <v>2540</v>
      </c>
      <c r="C128" s="4">
        <v>1364</v>
      </c>
      <c r="D128" s="4">
        <v>865</v>
      </c>
      <c r="E128" s="4"/>
      <c r="F128" s="4"/>
      <c r="G128" s="4">
        <v>1526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">
      <c r="A129" s="4" t="s">
        <v>146</v>
      </c>
      <c r="B129" s="4">
        <v>252</v>
      </c>
      <c r="C129" s="4">
        <v>1738</v>
      </c>
      <c r="D129" s="4">
        <v>2664</v>
      </c>
      <c r="E129" s="4">
        <v>1624</v>
      </c>
      <c r="F129" s="4">
        <v>3995</v>
      </c>
      <c r="G129" s="4">
        <v>5489</v>
      </c>
      <c r="H129" s="4">
        <v>13920</v>
      </c>
      <c r="I129" s="4">
        <v>1760</v>
      </c>
      <c r="J129" s="4">
        <v>912</v>
      </c>
      <c r="K129" s="4">
        <v>814</v>
      </c>
      <c r="L129" s="4">
        <v>2321</v>
      </c>
      <c r="M129" s="4">
        <v>5182</v>
      </c>
      <c r="N129" s="4">
        <v>2834</v>
      </c>
      <c r="O129" s="4">
        <v>4514</v>
      </c>
      <c r="P129" s="4">
        <v>2477</v>
      </c>
      <c r="Q129" s="4">
        <v>7154</v>
      </c>
      <c r="R129" s="4">
        <v>8198</v>
      </c>
      <c r="S129" s="4">
        <v>7017</v>
      </c>
      <c r="T129" s="4">
        <v>-7054</v>
      </c>
      <c r="U129" s="4">
        <v>-7623</v>
      </c>
      <c r="V129" s="4">
        <v>-10052</v>
      </c>
      <c r="W129" s="4">
        <v>-1797</v>
      </c>
      <c r="X129" s="4"/>
      <c r="Y129" s="4"/>
      <c r="Z129" s="4"/>
      <c r="AA129" s="4"/>
    </row>
    <row r="130" spans="1:27" x14ac:dyDescent="0.2">
      <c r="A130" s="4" t="s">
        <v>147</v>
      </c>
      <c r="B130" s="4">
        <v>-350</v>
      </c>
      <c r="C130" s="4">
        <v>-351</v>
      </c>
      <c r="D130" s="4">
        <v>-392</v>
      </c>
      <c r="E130" s="4">
        <v>-419</v>
      </c>
      <c r="F130" s="4">
        <v>-419</v>
      </c>
      <c r="G130" s="4">
        <v>-458</v>
      </c>
      <c r="H130" s="4">
        <v>-694</v>
      </c>
      <c r="I130" s="4">
        <v>-197</v>
      </c>
      <c r="J130" s="4">
        <v>-197</v>
      </c>
      <c r="K130" s="4">
        <v>-852</v>
      </c>
      <c r="L130" s="4">
        <v>-1516</v>
      </c>
      <c r="M130" s="4">
        <v>-1653</v>
      </c>
      <c r="N130" s="4">
        <v>-1715</v>
      </c>
      <c r="O130" s="4">
        <v>-1917</v>
      </c>
      <c r="P130" s="4">
        <v>-2121</v>
      </c>
      <c r="Q130" s="4">
        <v>-2324</v>
      </c>
      <c r="R130" s="4">
        <v>-2630</v>
      </c>
      <c r="S130" s="4">
        <v>-2303</v>
      </c>
      <c r="T130" s="4">
        <v>-1646</v>
      </c>
      <c r="U130" s="4">
        <v>-1253</v>
      </c>
      <c r="V130" s="4">
        <v>-3827</v>
      </c>
      <c r="W130" s="4">
        <v>-5430</v>
      </c>
      <c r="X130" s="4"/>
      <c r="Y130" s="4"/>
      <c r="Z130" s="4"/>
      <c r="AA130" s="4"/>
    </row>
    <row r="131" spans="1:27" x14ac:dyDescent="0.2">
      <c r="A131" s="4" t="s">
        <v>148</v>
      </c>
      <c r="B131" s="7"/>
      <c r="C131" s="7"/>
      <c r="D131" s="7"/>
      <c r="E131" s="7"/>
      <c r="F131" s="7"/>
      <c r="G131" s="7">
        <v>-389</v>
      </c>
      <c r="H131" s="7">
        <v>-312</v>
      </c>
      <c r="I131" s="7">
        <v>-224</v>
      </c>
      <c r="J131" s="7">
        <v>-223</v>
      </c>
      <c r="K131" s="7">
        <v>109</v>
      </c>
      <c r="L131" s="7">
        <v>128</v>
      </c>
      <c r="M131" s="7">
        <v>-843</v>
      </c>
      <c r="N131" s="7">
        <v>1999</v>
      </c>
      <c r="O131" s="7">
        <v>2384</v>
      </c>
      <c r="P131" s="7">
        <v>4017</v>
      </c>
      <c r="Q131" s="7">
        <v>-3296</v>
      </c>
      <c r="R131" s="7">
        <v>-1297</v>
      </c>
      <c r="S131" s="7">
        <v>43</v>
      </c>
      <c r="T131" s="7">
        <v>418</v>
      </c>
      <c r="U131" s="7">
        <v>2038</v>
      </c>
      <c r="V131" s="7">
        <v>-2912</v>
      </c>
      <c r="W131" s="7">
        <v>1610</v>
      </c>
      <c r="X131" s="7">
        <v>1024</v>
      </c>
      <c r="Y131" s="7"/>
      <c r="Z131" s="7"/>
      <c r="AA131" s="4"/>
    </row>
    <row r="132" spans="1:27" x14ac:dyDescent="0.2">
      <c r="A132" s="8" t="s">
        <v>149</v>
      </c>
      <c r="B132" s="8">
        <v>2460</v>
      </c>
      <c r="C132" s="8">
        <v>2768</v>
      </c>
      <c r="D132" s="8">
        <v>3137</v>
      </c>
      <c r="E132" s="8">
        <v>699</v>
      </c>
      <c r="F132" s="8">
        <v>3323</v>
      </c>
      <c r="G132" s="8">
        <v>6168</v>
      </c>
      <c r="H132" s="8">
        <v>12904</v>
      </c>
      <c r="I132" s="8">
        <v>1352</v>
      </c>
      <c r="J132" s="8">
        <v>510</v>
      </c>
      <c r="K132" s="8">
        <v>87</v>
      </c>
      <c r="L132" s="8">
        <v>952</v>
      </c>
      <c r="M132" s="8">
        <v>2703</v>
      </c>
      <c r="N132" s="8">
        <v>3133</v>
      </c>
      <c r="O132" s="8">
        <v>5004</v>
      </c>
      <c r="P132" s="8">
        <v>4393</v>
      </c>
      <c r="Q132" s="8">
        <v>1572</v>
      </c>
      <c r="R132" s="8">
        <v>4296</v>
      </c>
      <c r="S132" s="8">
        <v>4790</v>
      </c>
      <c r="T132" s="8">
        <v>-8254</v>
      </c>
      <c r="U132" s="8">
        <v>-6735</v>
      </c>
      <c r="V132" s="8">
        <v>-17984</v>
      </c>
      <c r="W132" s="8">
        <v>-6859</v>
      </c>
      <c r="X132" s="8">
        <v>1024</v>
      </c>
      <c r="Y132" s="8"/>
      <c r="Z132" s="8"/>
      <c r="AA132" s="4"/>
    </row>
    <row r="133" spans="1:27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">
      <c r="A134" s="8" t="s">
        <v>150</v>
      </c>
      <c r="B134" s="4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4"/>
    </row>
    <row r="135" spans="1:27" x14ac:dyDescent="0.2">
      <c r="A135" s="4" t="s">
        <v>151</v>
      </c>
      <c r="B135" s="11">
        <f t="shared" ref="B135:Z135" si="7">B118</f>
        <v>7250</v>
      </c>
      <c r="C135" s="11">
        <f t="shared" si="7"/>
        <v>7871</v>
      </c>
      <c r="D135" s="11">
        <f t="shared" si="7"/>
        <v>9311</v>
      </c>
      <c r="E135" s="11">
        <f t="shared" si="7"/>
        <v>10691</v>
      </c>
      <c r="F135" s="11">
        <f t="shared" si="7"/>
        <v>9980</v>
      </c>
      <c r="G135" s="11">
        <f t="shared" si="7"/>
        <v>12183</v>
      </c>
      <c r="H135" s="11">
        <f t="shared" si="7"/>
        <v>10872</v>
      </c>
      <c r="I135" s="11">
        <f t="shared" si="7"/>
        <v>10271</v>
      </c>
      <c r="J135" s="11">
        <f t="shared" si="7"/>
        <v>4319</v>
      </c>
      <c r="K135" s="11">
        <f t="shared" si="7"/>
        <v>5713</v>
      </c>
      <c r="L135" s="11">
        <f t="shared" si="7"/>
        <v>5076</v>
      </c>
      <c r="M135" s="11">
        <f t="shared" si="7"/>
        <v>4127</v>
      </c>
      <c r="N135" s="11">
        <f t="shared" si="7"/>
        <v>2912</v>
      </c>
      <c r="O135" s="11">
        <f t="shared" si="7"/>
        <v>960</v>
      </c>
      <c r="P135" s="11">
        <f t="shared" si="7"/>
        <v>3173</v>
      </c>
      <c r="Q135" s="11">
        <f t="shared" si="7"/>
        <v>5909</v>
      </c>
      <c r="R135" s="11">
        <f t="shared" si="7"/>
        <v>5051</v>
      </c>
      <c r="S135" s="11">
        <f t="shared" si="7"/>
        <v>3662</v>
      </c>
      <c r="T135" s="11">
        <f t="shared" si="7"/>
        <v>13251</v>
      </c>
      <c r="U135" s="11">
        <f t="shared" si="7"/>
        <v>15914</v>
      </c>
      <c r="V135" s="11">
        <f t="shared" si="7"/>
        <v>23523</v>
      </c>
      <c r="W135" s="11">
        <f t="shared" si="7"/>
        <v>17542</v>
      </c>
      <c r="X135" s="11">
        <f t="shared" si="7"/>
        <v>5534</v>
      </c>
      <c r="Y135" s="11">
        <f t="shared" si="7"/>
        <v>0</v>
      </c>
      <c r="Z135" s="11">
        <f t="shared" si="7"/>
        <v>0</v>
      </c>
      <c r="AA135" s="4"/>
    </row>
    <row r="136" spans="1:27" x14ac:dyDescent="0.2">
      <c r="A136" s="4" t="s">
        <v>152</v>
      </c>
      <c r="B136" s="12">
        <f t="shared" ref="B136:Z136" si="8">B120</f>
        <v>-6283</v>
      </c>
      <c r="C136" s="12">
        <f t="shared" si="8"/>
        <v>-7074</v>
      </c>
      <c r="D136" s="12">
        <f t="shared" si="8"/>
        <v>-8331</v>
      </c>
      <c r="E136" s="12">
        <f t="shared" si="8"/>
        <v>-5264</v>
      </c>
      <c r="F136" s="12">
        <f t="shared" si="8"/>
        <v>-7035</v>
      </c>
      <c r="G136" s="12">
        <f t="shared" si="8"/>
        <v>-12339</v>
      </c>
      <c r="H136" s="12">
        <f t="shared" si="8"/>
        <v>-19191</v>
      </c>
      <c r="I136" s="12">
        <f t="shared" si="8"/>
        <v>-13735</v>
      </c>
      <c r="J136" s="12">
        <f t="shared" si="8"/>
        <v>-15106</v>
      </c>
      <c r="K136" s="12">
        <f t="shared" si="8"/>
        <v>0</v>
      </c>
      <c r="L136" s="12">
        <f t="shared" si="8"/>
        <v>0</v>
      </c>
      <c r="M136" s="12">
        <f t="shared" si="8"/>
        <v>0</v>
      </c>
      <c r="N136" s="12">
        <f t="shared" si="8"/>
        <v>0</v>
      </c>
      <c r="O136" s="12">
        <f t="shared" si="8"/>
        <v>0</v>
      </c>
      <c r="P136" s="12">
        <f t="shared" si="8"/>
        <v>0</v>
      </c>
      <c r="Q136" s="12">
        <f t="shared" si="8"/>
        <v>0</v>
      </c>
      <c r="R136" s="12">
        <f t="shared" si="8"/>
        <v>0</v>
      </c>
      <c r="S136" s="12">
        <f t="shared" si="8"/>
        <v>0</v>
      </c>
      <c r="T136" s="12">
        <f t="shared" si="8"/>
        <v>0</v>
      </c>
      <c r="U136" s="12">
        <f t="shared" si="8"/>
        <v>0</v>
      </c>
      <c r="V136" s="12">
        <f t="shared" si="8"/>
        <v>0</v>
      </c>
      <c r="W136" s="12">
        <f t="shared" si="8"/>
        <v>0</v>
      </c>
      <c r="X136" s="12">
        <f t="shared" si="8"/>
        <v>0</v>
      </c>
      <c r="Y136" s="12">
        <f t="shared" si="8"/>
        <v>0</v>
      </c>
      <c r="Z136" s="12">
        <f t="shared" si="8"/>
        <v>0</v>
      </c>
      <c r="AA136" s="4"/>
    </row>
    <row r="137" spans="1:27" x14ac:dyDescent="0.2">
      <c r="A137" s="4" t="s">
        <v>153</v>
      </c>
      <c r="B137" s="4">
        <f t="shared" ref="B137:Z137" si="9">B135+B136</f>
        <v>967</v>
      </c>
      <c r="C137" s="4">
        <f t="shared" si="9"/>
        <v>797</v>
      </c>
      <c r="D137" s="4">
        <f t="shared" si="9"/>
        <v>980</v>
      </c>
      <c r="E137" s="4">
        <f t="shared" si="9"/>
        <v>5427</v>
      </c>
      <c r="F137" s="4">
        <f t="shared" si="9"/>
        <v>2945</v>
      </c>
      <c r="G137" s="4">
        <f t="shared" si="9"/>
        <v>-156</v>
      </c>
      <c r="H137" s="4">
        <f t="shared" si="9"/>
        <v>-8319</v>
      </c>
      <c r="I137" s="4">
        <f t="shared" si="9"/>
        <v>-3464</v>
      </c>
      <c r="J137" s="4">
        <f t="shared" si="9"/>
        <v>-10787</v>
      </c>
      <c r="K137" s="4">
        <f t="shared" si="9"/>
        <v>5713</v>
      </c>
      <c r="L137" s="4">
        <f t="shared" si="9"/>
        <v>5076</v>
      </c>
      <c r="M137" s="4">
        <f t="shared" si="9"/>
        <v>4127</v>
      </c>
      <c r="N137" s="4">
        <f t="shared" si="9"/>
        <v>2912</v>
      </c>
      <c r="O137" s="4">
        <f t="shared" si="9"/>
        <v>960</v>
      </c>
      <c r="P137" s="4">
        <f t="shared" si="9"/>
        <v>3173</v>
      </c>
      <c r="Q137" s="4">
        <f t="shared" si="9"/>
        <v>5909</v>
      </c>
      <c r="R137" s="4">
        <f t="shared" si="9"/>
        <v>5051</v>
      </c>
      <c r="S137" s="4">
        <f t="shared" si="9"/>
        <v>3662</v>
      </c>
      <c r="T137" s="4">
        <f t="shared" si="9"/>
        <v>13251</v>
      </c>
      <c r="U137" s="4">
        <f t="shared" si="9"/>
        <v>15914</v>
      </c>
      <c r="V137" s="4">
        <f t="shared" si="9"/>
        <v>23523</v>
      </c>
      <c r="W137" s="4">
        <f t="shared" si="9"/>
        <v>17542</v>
      </c>
      <c r="X137" s="4">
        <f t="shared" si="9"/>
        <v>5534</v>
      </c>
      <c r="Y137" s="4">
        <f t="shared" si="9"/>
        <v>0</v>
      </c>
      <c r="Z137" s="4">
        <f t="shared" si="9"/>
        <v>0</v>
      </c>
      <c r="AA137" s="4"/>
    </row>
    <row r="138" spans="1:27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">
      <c r="A142" s="1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">
      <c r="A144" s="1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">
      <c r="A145" s="1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625B-5501-9B41-BEBA-2A7CD922DAC2}">
  <dimension ref="A1:AA141"/>
  <sheetViews>
    <sheetView topLeftCell="A2" workbookViewId="0">
      <pane xSplit="1" topLeftCell="J1" activePane="topRight" state="frozen"/>
      <selection activeCell="A22" sqref="A22"/>
      <selection pane="topRight" activeCell="A102" sqref="A102:AA141"/>
    </sheetView>
  </sheetViews>
  <sheetFormatPr baseColWidth="10" defaultRowHeight="16" x14ac:dyDescent="0.2"/>
  <cols>
    <col min="1" max="1" width="25.6640625" bestFit="1" customWidth="1"/>
  </cols>
  <sheetData>
    <row r="1" spans="1:26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/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</row>
    <row r="4" spans="1:26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4" t="s">
        <v>40</v>
      </c>
      <c r="B5" s="4">
        <v>145835.89799999999</v>
      </c>
      <c r="C5" s="4">
        <v>136487.951</v>
      </c>
      <c r="D5" s="4">
        <v>152618</v>
      </c>
      <c r="E5" s="4">
        <v>167526.65700000001</v>
      </c>
      <c r="F5" s="4">
        <v>190286.83</v>
      </c>
      <c r="G5" s="4">
        <v>112855.102</v>
      </c>
      <c r="H5" s="4">
        <v>131072.36300000001</v>
      </c>
      <c r="I5" s="4">
        <v>144913.24900000001</v>
      </c>
      <c r="J5" s="4">
        <v>133066.21599999999</v>
      </c>
      <c r="K5" s="4">
        <v>115049.56299999999</v>
      </c>
      <c r="L5" s="4">
        <v>129313.492</v>
      </c>
      <c r="M5" s="4">
        <v>140184.21100000001</v>
      </c>
      <c r="N5" s="4">
        <v>149996.06299999999</v>
      </c>
      <c r="O5" s="4">
        <v>161619.17800000001</v>
      </c>
      <c r="P5" s="4">
        <v>160138.101</v>
      </c>
      <c r="Q5" s="4">
        <v>162818.08300000001</v>
      </c>
      <c r="R5" s="4">
        <v>161667.72200000001</v>
      </c>
      <c r="S5" s="4">
        <v>194265.08900000001</v>
      </c>
      <c r="T5" s="4">
        <v>190400.45499999999</v>
      </c>
      <c r="U5" s="4">
        <v>191938.889</v>
      </c>
      <c r="V5" s="4">
        <v>148148.41800000001</v>
      </c>
      <c r="W5" s="4">
        <v>151291.52499999999</v>
      </c>
      <c r="X5" s="4">
        <v>158916.31400000001</v>
      </c>
      <c r="Y5" s="4">
        <v>167086.15</v>
      </c>
      <c r="Z5" s="4">
        <v>161362.66</v>
      </c>
    </row>
    <row r="6" spans="1:26" x14ac:dyDescent="0.2">
      <c r="A6" s="4" t="s">
        <v>41</v>
      </c>
      <c r="B6" s="7">
        <v>108839.77</v>
      </c>
      <c r="C6" s="7">
        <v>114632.81</v>
      </c>
      <c r="D6" s="7">
        <v>123921.071</v>
      </c>
      <c r="E6" s="7">
        <v>134974.35699999999</v>
      </c>
      <c r="F6" s="7">
        <v>153461.17199999999</v>
      </c>
      <c r="G6" s="7">
        <v>90871.994000000006</v>
      </c>
      <c r="H6" s="7">
        <v>104070.774</v>
      </c>
      <c r="I6" s="7">
        <v>109930.88400000001</v>
      </c>
      <c r="J6" s="7">
        <v>103932.432</v>
      </c>
      <c r="K6" s="7">
        <v>95578.717999999993</v>
      </c>
      <c r="L6" s="7">
        <v>99190.475999999995</v>
      </c>
      <c r="M6" s="7">
        <v>106609.211</v>
      </c>
      <c r="N6" s="7">
        <v>116562.992</v>
      </c>
      <c r="O6" s="7">
        <v>127198.63</v>
      </c>
      <c r="P6" s="7">
        <v>125385.943</v>
      </c>
      <c r="Q6" s="7">
        <v>128558.82399999999</v>
      </c>
      <c r="R6" s="7">
        <v>127951.477</v>
      </c>
      <c r="S6" s="7">
        <v>153403.55100000001</v>
      </c>
      <c r="T6" s="7">
        <v>152781.57</v>
      </c>
      <c r="U6" s="7">
        <v>159533.33300000001</v>
      </c>
      <c r="V6" s="7">
        <v>123591.24</v>
      </c>
      <c r="W6" s="7">
        <v>116630.508</v>
      </c>
      <c r="X6" s="7">
        <v>122878.178</v>
      </c>
      <c r="Y6" s="7">
        <v>129595.41899999999</v>
      </c>
      <c r="Z6" s="7">
        <v>129715.901</v>
      </c>
    </row>
    <row r="7" spans="1:26" x14ac:dyDescent="0.2">
      <c r="A7" s="4" t="s">
        <v>42</v>
      </c>
      <c r="B7" s="4">
        <v>36996.127999999997</v>
      </c>
      <c r="C7" s="4">
        <v>21855.141</v>
      </c>
      <c r="D7" s="4">
        <v>28696.929</v>
      </c>
      <c r="E7" s="4">
        <v>32552.3</v>
      </c>
      <c r="F7" s="4">
        <v>36825.658000000003</v>
      </c>
      <c r="G7" s="4">
        <v>21983.108</v>
      </c>
      <c r="H7" s="4">
        <v>27001.589</v>
      </c>
      <c r="I7" s="4">
        <v>34982.364999999998</v>
      </c>
      <c r="J7" s="4">
        <v>29133.784</v>
      </c>
      <c r="K7" s="4">
        <v>19470.845000000001</v>
      </c>
      <c r="L7" s="4">
        <v>30123.016</v>
      </c>
      <c r="M7" s="4">
        <v>33575</v>
      </c>
      <c r="N7" s="4">
        <v>33433.071000000004</v>
      </c>
      <c r="O7" s="4">
        <v>34420.548000000003</v>
      </c>
      <c r="P7" s="4">
        <v>34752.158000000003</v>
      </c>
      <c r="Q7" s="4">
        <v>34259.258999999998</v>
      </c>
      <c r="R7" s="4">
        <v>33716.245000000003</v>
      </c>
      <c r="S7" s="4">
        <v>40861.538</v>
      </c>
      <c r="T7" s="4">
        <v>37618.885000000002</v>
      </c>
      <c r="U7" s="4">
        <v>32405.556</v>
      </c>
      <c r="V7" s="4">
        <v>24557.178</v>
      </c>
      <c r="W7" s="4">
        <v>34661.017</v>
      </c>
      <c r="X7" s="4">
        <v>36038.135999999999</v>
      </c>
      <c r="Y7" s="4">
        <v>37490.731</v>
      </c>
      <c r="Z7" s="4">
        <v>31646.758999999998</v>
      </c>
    </row>
    <row r="8" spans="1:26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 t="s">
        <v>44</v>
      </c>
      <c r="B10" s="4">
        <v>16044.761</v>
      </c>
      <c r="C10" s="4">
        <v>16365.813</v>
      </c>
      <c r="D10" s="4">
        <v>18664.03</v>
      </c>
      <c r="E10" s="4">
        <v>21821.663</v>
      </c>
      <c r="F10" s="4">
        <v>24073.485000000001</v>
      </c>
      <c r="G10" s="4">
        <v>15252.665000000001</v>
      </c>
      <c r="H10" s="4">
        <v>17204.667000000001</v>
      </c>
      <c r="I10" s="4">
        <v>18921.825000000001</v>
      </c>
      <c r="J10" s="4">
        <v>18010.811000000002</v>
      </c>
      <c r="K10" s="4">
        <v>16533.527999999998</v>
      </c>
      <c r="L10" s="4">
        <v>16316.138000000001</v>
      </c>
      <c r="M10" s="4">
        <v>17998.684000000001</v>
      </c>
      <c r="N10" s="4">
        <v>18935.696</v>
      </c>
      <c r="O10" s="4">
        <v>19504.11</v>
      </c>
      <c r="P10" s="4">
        <v>18326.757000000001</v>
      </c>
      <c r="Q10" s="4">
        <v>16895.424999999999</v>
      </c>
      <c r="R10" s="4">
        <v>16503.165000000001</v>
      </c>
      <c r="S10" s="4">
        <v>19833.135999999999</v>
      </c>
      <c r="T10" s="4">
        <v>19457.338</v>
      </c>
      <c r="U10" s="4">
        <v>18723.332999999999</v>
      </c>
      <c r="V10" s="4">
        <v>13957.421</v>
      </c>
      <c r="W10" s="4">
        <v>13561.582</v>
      </c>
      <c r="X10" s="4">
        <v>12781.78</v>
      </c>
      <c r="Y10" s="4">
        <v>13539.804</v>
      </c>
      <c r="Z10" s="4">
        <v>13056.03</v>
      </c>
    </row>
    <row r="11" spans="1:26" x14ac:dyDescent="0.2">
      <c r="A11" s="4" t="s">
        <v>45</v>
      </c>
      <c r="B11" s="4">
        <v>5691.049</v>
      </c>
      <c r="C11" s="4">
        <v>5297.0020000000004</v>
      </c>
      <c r="D11" s="4">
        <v>6193.82</v>
      </c>
      <c r="E11" s="4">
        <v>6840.5730000000003</v>
      </c>
      <c r="F11" s="4">
        <v>7578.5249999999996</v>
      </c>
      <c r="G11" s="4">
        <v>3955.136</v>
      </c>
      <c r="H11" s="4">
        <v>3986.63</v>
      </c>
      <c r="I11" s="4">
        <v>4604.4129999999996</v>
      </c>
      <c r="J11" s="4">
        <v>4128.3779999999997</v>
      </c>
      <c r="K11" s="4">
        <v>4221.5739999999996</v>
      </c>
      <c r="L11" s="4">
        <v>4597.884</v>
      </c>
      <c r="M11" s="4">
        <v>5492.1049999999996</v>
      </c>
      <c r="N11" s="4">
        <v>5484.2520000000004</v>
      </c>
      <c r="O11" s="4">
        <v>5760.2740000000003</v>
      </c>
      <c r="P11" s="4">
        <v>5588.1629999999996</v>
      </c>
      <c r="Q11" s="4">
        <v>5185.1850000000004</v>
      </c>
      <c r="R11" s="4">
        <v>5545.3590000000004</v>
      </c>
      <c r="S11" s="4">
        <v>7027.2190000000001</v>
      </c>
      <c r="T11" s="4">
        <v>7486.9170000000004</v>
      </c>
      <c r="U11" s="4">
        <v>7317.7780000000002</v>
      </c>
      <c r="V11" s="4">
        <v>5886.8609999999999</v>
      </c>
      <c r="W11" s="4">
        <v>6177.4009999999998</v>
      </c>
      <c r="X11" s="4">
        <v>5934.3220000000001</v>
      </c>
      <c r="Y11" s="4">
        <v>6793.893</v>
      </c>
      <c r="Z11" s="4">
        <v>6529.1279999999997</v>
      </c>
    </row>
    <row r="12" spans="1:26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 t="s">
        <v>47</v>
      </c>
      <c r="B13" s="7">
        <v>12230.64</v>
      </c>
      <c r="C13" s="7">
        <v>-1E-3</v>
      </c>
      <c r="D13" s="7">
        <v>-1E-3</v>
      </c>
      <c r="E13" s="7">
        <v>1E-3</v>
      </c>
      <c r="F13" s="7">
        <v>-1E-3</v>
      </c>
      <c r="G13" s="7">
        <v>1E-3</v>
      </c>
      <c r="H13" s="7">
        <v>1E-3</v>
      </c>
      <c r="I13" s="7">
        <v>2E-3</v>
      </c>
      <c r="J13" s="7">
        <v>294.59500000000003</v>
      </c>
      <c r="K13" s="7">
        <v>-1033.528</v>
      </c>
      <c r="L13" s="7">
        <v>-411.37599999999998</v>
      </c>
      <c r="M13" s="7">
        <v>-1056.578</v>
      </c>
      <c r="N13" s="7">
        <v>-1408.1369999999999</v>
      </c>
      <c r="O13" s="7">
        <v>-1508.22</v>
      </c>
      <c r="P13" s="7">
        <v>-850.80100000000004</v>
      </c>
      <c r="Q13" s="7">
        <v>-1612.201</v>
      </c>
      <c r="R13" s="7">
        <v>-1490.5070000000001</v>
      </c>
      <c r="S13" s="7">
        <v>-945.56299999999999</v>
      </c>
      <c r="T13" s="7">
        <v>-518.77200000000005</v>
      </c>
      <c r="U13" s="7">
        <v>1888.8889999999999</v>
      </c>
      <c r="V13" s="7">
        <v>-2210.462</v>
      </c>
      <c r="W13" s="7">
        <v>-2000</v>
      </c>
      <c r="X13" s="7">
        <v>-1622.8810000000001</v>
      </c>
      <c r="Y13" s="7">
        <v>-1950.9269999999999</v>
      </c>
      <c r="Z13" s="7">
        <v>-2164.58</v>
      </c>
    </row>
    <row r="14" spans="1:26" x14ac:dyDescent="0.2">
      <c r="A14" s="8" t="s">
        <v>48</v>
      </c>
      <c r="B14" s="4">
        <v>3029.6779999999999</v>
      </c>
      <c r="C14" s="4">
        <v>192.327</v>
      </c>
      <c r="D14" s="4">
        <v>3839.08</v>
      </c>
      <c r="E14" s="4">
        <v>3890.0630000000001</v>
      </c>
      <c r="F14" s="4">
        <v>5173.6490000000003</v>
      </c>
      <c r="G14" s="4">
        <v>2775.306</v>
      </c>
      <c r="H14" s="4">
        <v>5810.2910000000002</v>
      </c>
      <c r="I14" s="4">
        <v>11456.125</v>
      </c>
      <c r="J14" s="4">
        <v>6700</v>
      </c>
      <c r="K14" s="4">
        <v>-250.72900000000001</v>
      </c>
      <c r="L14" s="4">
        <v>9620.3700000000008</v>
      </c>
      <c r="M14" s="4">
        <v>11140.789000000001</v>
      </c>
      <c r="N14" s="4">
        <v>10421.26</v>
      </c>
      <c r="O14" s="4">
        <v>10664.384</v>
      </c>
      <c r="P14" s="4">
        <v>11688.039000000001</v>
      </c>
      <c r="Q14" s="4">
        <v>13790.85</v>
      </c>
      <c r="R14" s="4">
        <v>13158.227999999999</v>
      </c>
      <c r="S14" s="4">
        <v>14946.745999999999</v>
      </c>
      <c r="T14" s="4">
        <v>11193.402</v>
      </c>
      <c r="U14" s="4">
        <v>4475.5559999999996</v>
      </c>
      <c r="V14" s="4">
        <v>6923.3580000000002</v>
      </c>
      <c r="W14" s="4">
        <v>16922.034</v>
      </c>
      <c r="X14" s="4">
        <v>18944.915000000001</v>
      </c>
      <c r="Y14" s="4">
        <v>19107.960999999999</v>
      </c>
      <c r="Z14" s="4">
        <v>14226.181</v>
      </c>
    </row>
    <row r="15" spans="1:26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 t="s">
        <v>49</v>
      </c>
      <c r="B16" s="4"/>
      <c r="C16" s="4"/>
      <c r="D16" s="4"/>
      <c r="E16" s="4"/>
      <c r="F16" s="4"/>
      <c r="G16" s="4"/>
      <c r="H16" s="4"/>
      <c r="I16" s="4"/>
      <c r="J16" s="4">
        <v>-2922.973</v>
      </c>
      <c r="K16" s="4">
        <v>-3099.125</v>
      </c>
      <c r="L16" s="4">
        <v>-657.40700000000004</v>
      </c>
      <c r="M16" s="4">
        <v>-676.31600000000003</v>
      </c>
      <c r="N16" s="4">
        <v>-1530.184</v>
      </c>
      <c r="O16" s="4">
        <v>-1093.1510000000001</v>
      </c>
      <c r="P16" s="4">
        <v>-1080.1479999999999</v>
      </c>
      <c r="Q16" s="4">
        <v>-500</v>
      </c>
      <c r="R16" s="4">
        <v>-43.249000000000002</v>
      </c>
      <c r="S16" s="4">
        <v>-684.024</v>
      </c>
      <c r="T16" s="4">
        <v>-354.94900000000001</v>
      </c>
      <c r="U16" s="4">
        <v>-827.77800000000002</v>
      </c>
      <c r="V16" s="4">
        <v>-555.96100000000001</v>
      </c>
      <c r="W16" s="4">
        <v>112.994</v>
      </c>
      <c r="X16" s="4">
        <v>263.77100000000002</v>
      </c>
      <c r="Y16" s="4">
        <v>387.13200000000001</v>
      </c>
      <c r="Z16" s="4">
        <v>461.55700000000002</v>
      </c>
    </row>
    <row r="17" spans="1:26" x14ac:dyDescent="0.2">
      <c r="A17" s="4" t="s">
        <v>50</v>
      </c>
      <c r="B17" s="7">
        <v>979.59900000000005</v>
      </c>
      <c r="C17" s="7">
        <v>-1477.511</v>
      </c>
      <c r="D17" s="7">
        <v>2337.2530000000002</v>
      </c>
      <c r="E17" s="7">
        <v>-3201.5129999999999</v>
      </c>
      <c r="F17" s="7">
        <v>-438.05900000000003</v>
      </c>
      <c r="G17" s="7">
        <v>100.155</v>
      </c>
      <c r="H17" s="7">
        <v>665.60599999999999</v>
      </c>
      <c r="I17" s="7">
        <v>1928.8230000000001</v>
      </c>
      <c r="J17" s="7"/>
      <c r="K17" s="7"/>
      <c r="L17" s="7">
        <v>-195.767</v>
      </c>
      <c r="M17" s="7">
        <v>652.63199999999995</v>
      </c>
      <c r="N17" s="7">
        <v>1759.8430000000001</v>
      </c>
      <c r="O17" s="7">
        <v>4317.808</v>
      </c>
      <c r="P17" s="7">
        <v>1935.8820000000001</v>
      </c>
      <c r="Q17" s="7">
        <v>591.50300000000004</v>
      </c>
      <c r="R17" s="7">
        <v>148.73400000000001</v>
      </c>
      <c r="S17" s="7">
        <v>2266.2719999999999</v>
      </c>
      <c r="T17" s="7">
        <v>1215.0170000000001</v>
      </c>
      <c r="U17" s="7">
        <v>607.77800000000002</v>
      </c>
      <c r="V17" s="7">
        <v>879.56200000000001</v>
      </c>
      <c r="W17" s="7">
        <v>830.50900000000001</v>
      </c>
      <c r="X17" s="7">
        <v>2299.7890000000002</v>
      </c>
      <c r="Y17" s="7">
        <v>2406.761</v>
      </c>
      <c r="Z17" s="7">
        <v>1964.41</v>
      </c>
    </row>
    <row r="18" spans="1:26" x14ac:dyDescent="0.2">
      <c r="A18" s="4" t="s">
        <v>51</v>
      </c>
      <c r="B18" s="8">
        <v>4009.277</v>
      </c>
      <c r="C18" s="8">
        <v>-1285.184</v>
      </c>
      <c r="D18" s="8">
        <v>6176.3329999999996</v>
      </c>
      <c r="E18" s="8">
        <v>688.55</v>
      </c>
      <c r="F18" s="8">
        <v>4735.59</v>
      </c>
      <c r="G18" s="8">
        <v>2875.4609999999998</v>
      </c>
      <c r="H18" s="8">
        <v>6475.8969999999999</v>
      </c>
      <c r="I18" s="8">
        <v>13384.948</v>
      </c>
      <c r="J18" s="8">
        <v>3777.027</v>
      </c>
      <c r="K18" s="8">
        <v>-3349.8539999999998</v>
      </c>
      <c r="L18" s="8">
        <v>8767.1959999999999</v>
      </c>
      <c r="M18" s="8">
        <v>11117.105</v>
      </c>
      <c r="N18" s="8">
        <v>10650.919</v>
      </c>
      <c r="O18" s="8">
        <v>13889.040999999999</v>
      </c>
      <c r="P18" s="8">
        <v>12543.772999999999</v>
      </c>
      <c r="Q18" s="8">
        <v>13882.352999999999</v>
      </c>
      <c r="R18" s="8">
        <v>13263.713</v>
      </c>
      <c r="S18" s="8">
        <v>16528.993999999999</v>
      </c>
      <c r="T18" s="8">
        <v>12053.47</v>
      </c>
      <c r="U18" s="8">
        <v>4255.5559999999996</v>
      </c>
      <c r="V18" s="8">
        <v>7246.9589999999998</v>
      </c>
      <c r="W18" s="8">
        <v>17865.537</v>
      </c>
      <c r="X18" s="8">
        <v>21508.474999999999</v>
      </c>
      <c r="Y18" s="8">
        <v>21901.853999999999</v>
      </c>
      <c r="Z18" s="8">
        <v>16652.148000000001</v>
      </c>
    </row>
    <row r="19" spans="1:26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4" t="s">
        <v>52</v>
      </c>
      <c r="B20" s="7">
        <v>-1795.6130000000001</v>
      </c>
      <c r="C20" s="7">
        <v>694.18</v>
      </c>
      <c r="D20" s="7">
        <v>-1200.684</v>
      </c>
      <c r="E20" s="7">
        <v>-1202.277</v>
      </c>
      <c r="F20" s="7">
        <v>-1576.223</v>
      </c>
      <c r="G20" s="7">
        <v>-205.31899999999999</v>
      </c>
      <c r="H20" s="7">
        <v>-2293.0889999999999</v>
      </c>
      <c r="I20" s="7">
        <v>-6306.61</v>
      </c>
      <c r="J20" s="7">
        <v>-1474.3240000000001</v>
      </c>
      <c r="K20" s="7">
        <v>-504.37299999999999</v>
      </c>
      <c r="L20" s="7">
        <v>-2584.6559999999999</v>
      </c>
      <c r="M20" s="7">
        <v>-3184.2109999999998</v>
      </c>
      <c r="N20" s="7">
        <v>-1687.664</v>
      </c>
      <c r="O20" s="7">
        <v>-1943.836</v>
      </c>
      <c r="P20" s="7">
        <v>-3554.8710000000001</v>
      </c>
      <c r="Q20" s="7">
        <v>-4393.2460000000001</v>
      </c>
      <c r="R20" s="7">
        <v>-3997.89</v>
      </c>
      <c r="S20" s="7">
        <v>-3964.4969999999998</v>
      </c>
      <c r="T20" s="7">
        <v>-3427.759</v>
      </c>
      <c r="U20" s="7">
        <v>-1245.556</v>
      </c>
      <c r="V20" s="7">
        <v>-2343.0659999999998</v>
      </c>
      <c r="W20" s="7">
        <v>-5379.6610000000001</v>
      </c>
      <c r="X20" s="7">
        <v>-5820.9750000000004</v>
      </c>
      <c r="Y20" s="7">
        <v>-6055.616</v>
      </c>
      <c r="Z20" s="7">
        <v>-4714.1869999999999</v>
      </c>
    </row>
    <row r="21" spans="1:26" x14ac:dyDescent="0.2">
      <c r="A21" s="4" t="s">
        <v>53</v>
      </c>
      <c r="B21" s="8">
        <v>2213.6640000000002</v>
      </c>
      <c r="C21" s="8">
        <v>-591.00400000000002</v>
      </c>
      <c r="D21" s="8">
        <v>4975.6490000000003</v>
      </c>
      <c r="E21" s="8">
        <v>-513.72699999999998</v>
      </c>
      <c r="F21" s="8">
        <v>3159.3670000000002</v>
      </c>
      <c r="G21" s="8">
        <v>2670.1419999999998</v>
      </c>
      <c r="H21" s="8">
        <v>4182.808</v>
      </c>
      <c r="I21" s="8">
        <v>7078.3379999999997</v>
      </c>
      <c r="J21" s="8">
        <v>2302.703</v>
      </c>
      <c r="K21" s="8">
        <v>-3854.2269999999999</v>
      </c>
      <c r="L21" s="8">
        <v>6182.54</v>
      </c>
      <c r="M21" s="8">
        <v>7932.8940000000002</v>
      </c>
      <c r="N21" s="8">
        <v>8963.2549999999992</v>
      </c>
      <c r="O21" s="8">
        <v>11945.205</v>
      </c>
      <c r="P21" s="8">
        <v>8988.902</v>
      </c>
      <c r="Q21" s="8">
        <v>9489.107</v>
      </c>
      <c r="R21" s="8">
        <v>9265.8230000000003</v>
      </c>
      <c r="S21" s="8">
        <v>12564.496999999999</v>
      </c>
      <c r="T21" s="8">
        <v>8625.7109999999993</v>
      </c>
      <c r="U21" s="8">
        <v>3010</v>
      </c>
      <c r="V21" s="8">
        <v>4903.893</v>
      </c>
      <c r="W21" s="8">
        <v>12485.876</v>
      </c>
      <c r="X21" s="8">
        <v>15687.5</v>
      </c>
      <c r="Y21" s="8">
        <v>15846.237999999999</v>
      </c>
      <c r="Z21" s="8">
        <v>11937.960999999999</v>
      </c>
    </row>
    <row r="22" spans="1:26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x14ac:dyDescent="0.2">
      <c r="A23" s="4" t="s">
        <v>54</v>
      </c>
      <c r="B23" s="4"/>
      <c r="C23" s="4"/>
      <c r="D23" s="4"/>
      <c r="E23" s="4">
        <v>1099.7270000000001</v>
      </c>
      <c r="F23" s="4"/>
      <c r="G23" s="4">
        <v>2325.6089999999999</v>
      </c>
      <c r="H23" s="4">
        <v>814.74199999999996</v>
      </c>
      <c r="I23" s="4">
        <v>-1267.9110000000001</v>
      </c>
      <c r="J23" s="4">
        <v>-391.892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-26.763999999999999</v>
      </c>
      <c r="W23" s="4">
        <v>13950.281999999999</v>
      </c>
      <c r="X23" s="4"/>
      <c r="Y23" s="4"/>
      <c r="Z23" s="4"/>
    </row>
    <row r="24" spans="1:26" x14ac:dyDescent="0.2">
      <c r="A24" s="4" t="s">
        <v>55</v>
      </c>
      <c r="B24" s="4">
        <v>-10.523</v>
      </c>
      <c r="C24" s="4">
        <v>39.066000000000003</v>
      </c>
      <c r="D24" s="4">
        <v>-14.571999999999999</v>
      </c>
      <c r="E24" s="4">
        <v>-42.972999999999999</v>
      </c>
      <c r="F24" s="4">
        <v>144.37100000000001</v>
      </c>
      <c r="G24" s="4">
        <v>-78.120999999999995</v>
      </c>
      <c r="H24" s="4">
        <v>-51.045999999999999</v>
      </c>
      <c r="I24" s="4">
        <v>-8.9849999999999994</v>
      </c>
      <c r="J24" s="4">
        <v>-89.188999999999993</v>
      </c>
      <c r="K24" s="4">
        <v>5.8310000000000004</v>
      </c>
      <c r="L24" s="4">
        <v>-232.804</v>
      </c>
      <c r="M24" s="4">
        <v>-476.31599999999997</v>
      </c>
      <c r="N24" s="4">
        <v>-527.55899999999997</v>
      </c>
      <c r="O24" s="4">
        <v>-2572.6030000000001</v>
      </c>
      <c r="P24" s="4">
        <v>-404.43900000000002</v>
      </c>
      <c r="Q24" s="4">
        <v>-312.63600000000002</v>
      </c>
      <c r="R24" s="4">
        <v>-272.15199999999999</v>
      </c>
      <c r="S24" s="4">
        <v>-401.18299999999999</v>
      </c>
      <c r="T24" s="4">
        <v>-378.84</v>
      </c>
      <c r="U24" s="4">
        <v>-368.88900000000001</v>
      </c>
      <c r="V24" s="4">
        <v>-464.72</v>
      </c>
      <c r="W24" s="4">
        <v>-440.678</v>
      </c>
      <c r="X24" s="4">
        <v>-326.27100000000002</v>
      </c>
      <c r="Y24" s="4">
        <v>-294.43799999999999</v>
      </c>
      <c r="Z24" s="4">
        <v>-136.30500000000001</v>
      </c>
    </row>
    <row r="25" spans="1:26" x14ac:dyDescent="0.2">
      <c r="A25" s="4" t="s">
        <v>56</v>
      </c>
      <c r="B25" s="4">
        <v>4886.5159999999996</v>
      </c>
      <c r="C25" s="4">
        <v>-39.066000000000003</v>
      </c>
      <c r="D25" s="4">
        <v>-147.65600000000001</v>
      </c>
      <c r="E25" s="4">
        <v>5.8599999999999</v>
      </c>
      <c r="F25" s="4">
        <v>-0.98900000000049004</v>
      </c>
      <c r="G25" s="4">
        <v>-6.0100000000002014</v>
      </c>
      <c r="H25" s="4">
        <v>-1.0010000000002</v>
      </c>
      <c r="I25" s="4">
        <v>9.9999999929422994E-4</v>
      </c>
      <c r="J25" s="4">
        <v>2.2737367544322999E-13</v>
      </c>
      <c r="K25" s="4">
        <v>-1.0000000002036999E-3</v>
      </c>
      <c r="L25" s="4">
        <v>-1.0000000002036999E-3</v>
      </c>
      <c r="M25" s="4">
        <v>9.9999999929422994E-4</v>
      </c>
      <c r="N25" s="4"/>
      <c r="O25" s="4">
        <v>1.0000000002036999E-3</v>
      </c>
      <c r="P25" s="4">
        <v>1.0000000020227E-3</v>
      </c>
      <c r="Q25" s="4"/>
      <c r="R25" s="4"/>
      <c r="S25" s="4">
        <v>1.8189894035459001E-12</v>
      </c>
      <c r="T25" s="4"/>
      <c r="U25" s="4">
        <v>4.5474735088645998E-13</v>
      </c>
      <c r="V25" s="4"/>
      <c r="W25" s="4"/>
      <c r="X25" s="4">
        <v>1.8189894035459001E-12</v>
      </c>
      <c r="Y25" s="4">
        <v>-9.9999999838474001E-4</v>
      </c>
      <c r="Z25" s="4">
        <v>1.0000000002036999E-3</v>
      </c>
    </row>
    <row r="26" spans="1:26" ht="17" thickBot="1" x14ac:dyDescent="0.25">
      <c r="A26" s="8" t="s">
        <v>57</v>
      </c>
      <c r="B26" s="9">
        <v>7089.6570000000002</v>
      </c>
      <c r="C26" s="9">
        <v>-591.00400000000002</v>
      </c>
      <c r="D26" s="9">
        <v>4813.4210000000003</v>
      </c>
      <c r="E26" s="9">
        <v>548.88699999999994</v>
      </c>
      <c r="F26" s="9">
        <v>3302.7489999999998</v>
      </c>
      <c r="G26" s="9">
        <v>4911.62</v>
      </c>
      <c r="H26" s="9">
        <v>4945.5029999999997</v>
      </c>
      <c r="I26" s="9">
        <v>5801.4430000000002</v>
      </c>
      <c r="J26" s="9">
        <v>1821.6220000000001</v>
      </c>
      <c r="K26" s="9">
        <v>-3848.3969999999999</v>
      </c>
      <c r="L26" s="9">
        <v>5949.7349999999997</v>
      </c>
      <c r="M26" s="9">
        <v>7456.5789999999997</v>
      </c>
      <c r="N26" s="9">
        <v>8435.6959999999999</v>
      </c>
      <c r="O26" s="9">
        <v>9372.6029999999992</v>
      </c>
      <c r="P26" s="9">
        <v>8584.4639999999999</v>
      </c>
      <c r="Q26" s="9">
        <v>9176.4709999999995</v>
      </c>
      <c r="R26" s="9">
        <v>8993.6710000000003</v>
      </c>
      <c r="S26" s="9">
        <v>12163.314</v>
      </c>
      <c r="T26" s="9">
        <v>8246.8709999999992</v>
      </c>
      <c r="U26" s="9">
        <v>2641.1109999999999</v>
      </c>
      <c r="V26" s="9">
        <v>4412.4089999999997</v>
      </c>
      <c r="W26" s="9">
        <v>25995.48</v>
      </c>
      <c r="X26" s="9">
        <v>15361.228999999999</v>
      </c>
      <c r="Y26" s="9">
        <v>15551.799000000001</v>
      </c>
      <c r="Z26" s="9">
        <v>11801.656999999999</v>
      </c>
    </row>
    <row r="27" spans="1:26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4" t="s">
        <v>58</v>
      </c>
      <c r="B28" s="10">
        <v>1.77</v>
      </c>
      <c r="C28" s="10">
        <v>-0.15</v>
      </c>
      <c r="D28" s="10">
        <v>1.29</v>
      </c>
      <c r="E28" s="10">
        <v>0.14000000000000001</v>
      </c>
      <c r="F28" s="10">
        <v>0.82</v>
      </c>
      <c r="G28" s="10">
        <v>1.21</v>
      </c>
      <c r="H28" s="10">
        <v>1.21</v>
      </c>
      <c r="I28" s="10">
        <v>1.4</v>
      </c>
      <c r="J28" s="10">
        <v>0.48</v>
      </c>
      <c r="K28" s="10">
        <v>-0.96</v>
      </c>
      <c r="L28" s="10">
        <v>1.42</v>
      </c>
      <c r="M28" s="10">
        <v>1.75</v>
      </c>
      <c r="N28" s="10">
        <v>1.98</v>
      </c>
      <c r="O28" s="10">
        <v>2.19</v>
      </c>
      <c r="P28" s="10">
        <v>2.0099999999999998</v>
      </c>
      <c r="Q28" s="10">
        <v>2.14</v>
      </c>
      <c r="R28" s="10">
        <v>2.1</v>
      </c>
      <c r="S28" s="10">
        <v>2.84</v>
      </c>
      <c r="T28" s="10">
        <v>1.93</v>
      </c>
      <c r="U28" s="10">
        <v>0.62</v>
      </c>
      <c r="V28" s="10">
        <v>1.03</v>
      </c>
      <c r="W28" s="10">
        <v>6.07</v>
      </c>
      <c r="X28" s="10">
        <v>3.59</v>
      </c>
      <c r="Y28" s="10">
        <v>3.67</v>
      </c>
      <c r="Z28" s="10">
        <v>2.89</v>
      </c>
    </row>
    <row r="29" spans="1:26" x14ac:dyDescent="0.2">
      <c r="A29" s="4" t="s">
        <v>59</v>
      </c>
      <c r="B29" s="10">
        <v>1.75</v>
      </c>
      <c r="C29" s="10">
        <v>-0.15</v>
      </c>
      <c r="D29" s="10">
        <v>1.28</v>
      </c>
      <c r="E29" s="10">
        <v>0.14000000000000001</v>
      </c>
      <c r="F29" s="10">
        <v>0.82</v>
      </c>
      <c r="G29" s="10">
        <v>1.21</v>
      </c>
      <c r="H29" s="10">
        <v>1.2</v>
      </c>
      <c r="I29" s="10">
        <v>1.39</v>
      </c>
      <c r="J29" s="10">
        <v>0.47</v>
      </c>
      <c r="K29" s="10">
        <v>-0.96</v>
      </c>
      <c r="L29" s="10">
        <v>1.42</v>
      </c>
      <c r="M29" s="10">
        <v>1.75</v>
      </c>
      <c r="N29" s="10">
        <v>1.98</v>
      </c>
      <c r="O29" s="10">
        <v>2.19</v>
      </c>
      <c r="P29" s="10">
        <v>2.0099999999999998</v>
      </c>
      <c r="Q29" s="10">
        <v>2.14</v>
      </c>
      <c r="R29" s="10">
        <v>2.1</v>
      </c>
      <c r="S29" s="10">
        <v>2.84</v>
      </c>
      <c r="T29" s="10">
        <v>1.93</v>
      </c>
      <c r="U29" s="10">
        <v>0.62</v>
      </c>
      <c r="V29" s="10">
        <v>1.03</v>
      </c>
      <c r="W29" s="10">
        <v>6.07</v>
      </c>
      <c r="X29" s="10">
        <v>3.59</v>
      </c>
      <c r="Y29" s="10">
        <v>3.67</v>
      </c>
      <c r="Z29" s="10">
        <v>2.89</v>
      </c>
    </row>
    <row r="30" spans="1:26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">
      <c r="A31" s="4" t="s">
        <v>60</v>
      </c>
      <c r="B31" s="4">
        <v>4012.8</v>
      </c>
      <c r="C31" s="4">
        <v>4012.8</v>
      </c>
      <c r="D31" s="4">
        <v>3732.623</v>
      </c>
      <c r="E31" s="4">
        <v>4050.4870000000001</v>
      </c>
      <c r="F31" s="4">
        <v>4044.8359999999998</v>
      </c>
      <c r="G31" s="4">
        <v>4066.027</v>
      </c>
      <c r="H31" s="4">
        <v>4095.09</v>
      </c>
      <c r="I31" s="4">
        <v>4150.9660000000003</v>
      </c>
      <c r="J31" s="4">
        <v>3830.8</v>
      </c>
      <c r="K31" s="4">
        <v>4015.2</v>
      </c>
      <c r="L31" s="4">
        <v>4203.2</v>
      </c>
      <c r="M31" s="4">
        <v>4264</v>
      </c>
      <c r="N31" s="4">
        <v>4267.2</v>
      </c>
      <c r="O31" s="4">
        <v>4275.2</v>
      </c>
      <c r="P31" s="4">
        <v>4279.2</v>
      </c>
      <c r="Q31" s="4">
        <v>4279.2</v>
      </c>
      <c r="R31" s="4">
        <v>4279.2</v>
      </c>
      <c r="S31" s="4">
        <v>4279.2</v>
      </c>
      <c r="T31" s="4">
        <v>4279.2</v>
      </c>
      <c r="U31" s="4">
        <v>4279.2</v>
      </c>
      <c r="V31" s="4">
        <v>4279.2</v>
      </c>
      <c r="W31" s="4">
        <v>4279.2</v>
      </c>
      <c r="X31" s="4">
        <v>4279.2</v>
      </c>
      <c r="Y31" s="4">
        <v>4238.3999999999996</v>
      </c>
      <c r="Z31" s="4">
        <v>4238.3999999999996</v>
      </c>
    </row>
    <row r="32" spans="1:26" x14ac:dyDescent="0.2">
      <c r="A32" s="4" t="s">
        <v>61</v>
      </c>
      <c r="B32" s="4">
        <v>4055.6</v>
      </c>
      <c r="C32" s="4">
        <v>4012.8</v>
      </c>
      <c r="D32" s="4">
        <v>3754.8850000000002</v>
      </c>
      <c r="E32" s="4">
        <v>4050.4870000000001</v>
      </c>
      <c r="F32" s="4">
        <v>4044.8359999999998</v>
      </c>
      <c r="G32" s="4">
        <v>4075.9940000000001</v>
      </c>
      <c r="H32" s="4">
        <v>4117.59</v>
      </c>
      <c r="I32" s="4">
        <v>4183.7370000000001</v>
      </c>
      <c r="J32" s="4">
        <v>3839.6</v>
      </c>
      <c r="K32" s="4">
        <v>4015.2</v>
      </c>
      <c r="L32" s="4">
        <v>4206</v>
      </c>
      <c r="M32" s="4">
        <v>4268.3999999999996</v>
      </c>
      <c r="N32" s="4">
        <v>4268.3999999999996</v>
      </c>
      <c r="O32" s="4">
        <v>4276.3999999999996</v>
      </c>
      <c r="P32" s="4">
        <v>4279.2</v>
      </c>
      <c r="Q32" s="4">
        <v>4279.2</v>
      </c>
      <c r="R32" s="4">
        <v>4279.2</v>
      </c>
      <c r="S32" s="4">
        <v>4279.2</v>
      </c>
      <c r="T32" s="4">
        <v>4279.2</v>
      </c>
      <c r="U32" s="4">
        <v>4279.2</v>
      </c>
      <c r="V32" s="4">
        <v>4279.2</v>
      </c>
      <c r="W32" s="4">
        <v>4279.2</v>
      </c>
      <c r="X32" s="4">
        <v>4279.2</v>
      </c>
      <c r="Y32" s="4">
        <v>4238.3999999999996</v>
      </c>
      <c r="Z32" s="4">
        <v>4238.3999999999996</v>
      </c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 t="s">
        <v>48</v>
      </c>
      <c r="B35" s="11">
        <f>'[5]Income Statement'!B14</f>
        <v>3029.6779999999999</v>
      </c>
      <c r="C35" s="11">
        <f>'[5]Income Statement'!C14</f>
        <v>192.327</v>
      </c>
      <c r="D35" s="11">
        <f>'[5]Income Statement'!D14</f>
        <v>3839.08</v>
      </c>
      <c r="E35" s="11">
        <f>'[5]Income Statement'!E14</f>
        <v>3890.0630000000001</v>
      </c>
      <c r="F35" s="11">
        <f>'[5]Income Statement'!F14</f>
        <v>5173.6490000000003</v>
      </c>
      <c r="G35" s="11">
        <f>'[5]Income Statement'!G14</f>
        <v>2775.306</v>
      </c>
      <c r="H35" s="11">
        <f>'[5]Income Statement'!H14</f>
        <v>5810.2910000000002</v>
      </c>
      <c r="I35" s="11">
        <f>'[5]Income Statement'!I14</f>
        <v>11456.125</v>
      </c>
      <c r="J35" s="11">
        <f>'[5]Income Statement'!J14</f>
        <v>6700</v>
      </c>
      <c r="K35" s="11">
        <f>'[5]Income Statement'!K14</f>
        <v>-250.72900000000001</v>
      </c>
      <c r="L35" s="11">
        <f>'[5]Income Statement'!L14</f>
        <v>9620.3700000000008</v>
      </c>
      <c r="M35" s="11">
        <f>'[5]Income Statement'!M14</f>
        <v>11140.789000000001</v>
      </c>
      <c r="N35" s="11">
        <f>'[5]Income Statement'!N14</f>
        <v>10421.26</v>
      </c>
      <c r="O35" s="11">
        <f>'[5]Income Statement'!O14</f>
        <v>10664.384</v>
      </c>
      <c r="P35" s="11">
        <f>'[5]Income Statement'!P14</f>
        <v>11688.039000000001</v>
      </c>
      <c r="Q35" s="11">
        <f>'[5]Income Statement'!Q14</f>
        <v>13790.85</v>
      </c>
      <c r="R35" s="11">
        <f>'[5]Income Statement'!R14</f>
        <v>13158.227999999999</v>
      </c>
      <c r="S35" s="11">
        <f>'[5]Income Statement'!S14</f>
        <v>14946.745999999999</v>
      </c>
      <c r="T35" s="11">
        <f>'[5]Income Statement'!T14</f>
        <v>11193.402</v>
      </c>
      <c r="U35" s="11">
        <f>'[5]Income Statement'!U14</f>
        <v>4475.5559999999996</v>
      </c>
      <c r="V35" s="11">
        <f>'[5]Income Statement'!V14</f>
        <v>6923.3580000000002</v>
      </c>
      <c r="W35" s="11">
        <f>'[5]Income Statement'!W14</f>
        <v>16922.034</v>
      </c>
      <c r="X35" s="11">
        <f>'[5]Income Statement'!X14</f>
        <v>18944.915000000001</v>
      </c>
      <c r="Y35" s="11">
        <f>'[5]Income Statement'!Y14</f>
        <v>19107.960999999999</v>
      </c>
      <c r="Z35" s="11">
        <f>'[5]Income Statement'!Z14</f>
        <v>14226.181</v>
      </c>
    </row>
    <row r="36" spans="1:26" x14ac:dyDescent="0.2">
      <c r="A36" s="4" t="s">
        <v>63</v>
      </c>
      <c r="B36" s="12">
        <f>'[5]Cash Flow Statement'!B7</f>
        <v>12230.638999999999</v>
      </c>
      <c r="C36" s="12">
        <f>'[5]Cash Flow Statement'!C7</f>
        <v>12745.66</v>
      </c>
      <c r="D36" s="12">
        <f>'[5]Cash Flow Statement'!D7</f>
        <v>13899.179</v>
      </c>
      <c r="E36" s="12">
        <f>'[5]Cash Flow Statement'!E7</f>
        <v>14018.097</v>
      </c>
      <c r="F36" s="12">
        <f>'[5]Cash Flow Statement'!F7</f>
        <v>15085.852999999999</v>
      </c>
      <c r="G36" s="12">
        <f>'[5]Cash Flow Statement'!G7</f>
        <v>14229.076999999999</v>
      </c>
      <c r="H36" s="12">
        <f>'[5]Cash Flow Statement'!H7</f>
        <v>17098.571</v>
      </c>
      <c r="I36" s="12">
        <f>'[5]Cash Flow Statement'!I7</f>
        <v>11677.76</v>
      </c>
      <c r="J36" s="12">
        <f>'[5]Cash Flow Statement'!J7</f>
        <v>4085.1350000000002</v>
      </c>
      <c r="K36" s="12">
        <f>'[5]Cash Flow Statement'!K7</f>
        <v>4758.0169999999998</v>
      </c>
      <c r="L36" s="12">
        <f>'[5]Cash Flow Statement'!L7</f>
        <v>4449.7349999999997</v>
      </c>
      <c r="M36" s="12">
        <f>'[5]Cash Flow Statement'!M7</f>
        <v>4703.9470000000001</v>
      </c>
      <c r="N36" s="12">
        <f>'[5]Cash Flow Statement'!N7</f>
        <v>5337.27</v>
      </c>
      <c r="O36" s="12">
        <f>'[5]Cash Flow Statement'!O7</f>
        <v>5983.5619999999999</v>
      </c>
      <c r="P36" s="12">
        <f>'[5]Cash Flow Statement'!P7</f>
        <v>6163.9949999999999</v>
      </c>
      <c r="Q36" s="12">
        <f>'[5]Cash Flow Statement'!Q7</f>
        <v>5864.924</v>
      </c>
      <c r="R36" s="12">
        <f>'[5]Cash Flow Statement'!R7</f>
        <v>5778.4809999999998</v>
      </c>
      <c r="S36" s="12">
        <f>'[5]Cash Flow Statement'!S7</f>
        <v>6717.16</v>
      </c>
      <c r="T36" s="12">
        <f>'[5]Cash Flow Statement'!T7</f>
        <v>7172.924</v>
      </c>
      <c r="U36" s="12">
        <f>'[5]Cash Flow Statement'!U7</f>
        <v>8612.2219999999998</v>
      </c>
      <c r="V36" s="12">
        <f>'[5]Cash Flow Statement'!V7</f>
        <v>10896.593999999999</v>
      </c>
      <c r="W36" s="12">
        <f>'[5]Cash Flow Statement'!W7</f>
        <v>7887.0060000000003</v>
      </c>
      <c r="X36" s="12">
        <f>'[5]Cash Flow Statement'!X7</f>
        <v>6907.8389999999999</v>
      </c>
      <c r="Y36" s="12">
        <f>'[5]Cash Flow Statement'!Y7</f>
        <v>7266.085</v>
      </c>
      <c r="Z36" s="12">
        <f>'[5]Cash Flow Statement'!Z7</f>
        <v>7291.7510000000002</v>
      </c>
    </row>
    <row r="37" spans="1:26" x14ac:dyDescent="0.2">
      <c r="A37" s="4" t="s">
        <v>64</v>
      </c>
      <c r="B37" s="4">
        <f t="shared" ref="B37:Z37" si="0">B35+B36</f>
        <v>15260.316999999999</v>
      </c>
      <c r="C37" s="4">
        <f t="shared" si="0"/>
        <v>12937.986999999999</v>
      </c>
      <c r="D37" s="4">
        <f t="shared" si="0"/>
        <v>17738.258999999998</v>
      </c>
      <c r="E37" s="4">
        <f t="shared" si="0"/>
        <v>17908.16</v>
      </c>
      <c r="F37" s="4">
        <f t="shared" si="0"/>
        <v>20259.502</v>
      </c>
      <c r="G37" s="4">
        <f t="shared" si="0"/>
        <v>17004.382999999998</v>
      </c>
      <c r="H37" s="4">
        <f t="shared" si="0"/>
        <v>22908.862000000001</v>
      </c>
      <c r="I37" s="4">
        <f t="shared" si="0"/>
        <v>23133.885000000002</v>
      </c>
      <c r="J37" s="4">
        <f t="shared" si="0"/>
        <v>10785.135</v>
      </c>
      <c r="K37" s="4">
        <f t="shared" si="0"/>
        <v>4507.2879999999996</v>
      </c>
      <c r="L37" s="4">
        <f t="shared" si="0"/>
        <v>14070.105</v>
      </c>
      <c r="M37" s="4">
        <f t="shared" si="0"/>
        <v>15844.736000000001</v>
      </c>
      <c r="N37" s="4">
        <f t="shared" si="0"/>
        <v>15758.53</v>
      </c>
      <c r="O37" s="4">
        <f t="shared" si="0"/>
        <v>16647.946</v>
      </c>
      <c r="P37" s="4">
        <f t="shared" si="0"/>
        <v>17852.034</v>
      </c>
      <c r="Q37" s="4">
        <f t="shared" si="0"/>
        <v>19655.774000000001</v>
      </c>
      <c r="R37" s="4">
        <f t="shared" si="0"/>
        <v>18936.708999999999</v>
      </c>
      <c r="S37" s="4">
        <f t="shared" si="0"/>
        <v>21663.905999999999</v>
      </c>
      <c r="T37" s="4">
        <f t="shared" si="0"/>
        <v>18366.326000000001</v>
      </c>
      <c r="U37" s="4">
        <f t="shared" si="0"/>
        <v>13087.777999999998</v>
      </c>
      <c r="V37" s="4">
        <f t="shared" si="0"/>
        <v>17819.951999999997</v>
      </c>
      <c r="W37" s="4">
        <f t="shared" si="0"/>
        <v>24809.040000000001</v>
      </c>
      <c r="X37" s="4">
        <f t="shared" si="0"/>
        <v>25852.754000000001</v>
      </c>
      <c r="Y37" s="4">
        <f t="shared" si="0"/>
        <v>26374.045999999998</v>
      </c>
      <c r="Z37" s="4">
        <f t="shared" si="0"/>
        <v>21517.932000000001</v>
      </c>
    </row>
    <row r="38" spans="1:26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2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5" t="s">
        <v>15</v>
      </c>
      <c r="C42" s="5" t="s">
        <v>16</v>
      </c>
      <c r="D42" s="5" t="s">
        <v>17</v>
      </c>
      <c r="E42" s="5" t="s">
        <v>18</v>
      </c>
      <c r="F42" s="5" t="s">
        <v>19</v>
      </c>
      <c r="G42" s="5" t="s">
        <v>20</v>
      </c>
      <c r="H42" s="5" t="s">
        <v>21</v>
      </c>
      <c r="I42" s="5" t="s">
        <v>22</v>
      </c>
      <c r="J42" s="5" t="s">
        <v>23</v>
      </c>
      <c r="K42" s="5" t="s">
        <v>24</v>
      </c>
      <c r="L42" s="5" t="s">
        <v>25</v>
      </c>
      <c r="M42" s="5" t="s">
        <v>26</v>
      </c>
      <c r="N42" s="5" t="s">
        <v>27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32</v>
      </c>
      <c r="T42" s="5" t="s">
        <v>33</v>
      </c>
      <c r="U42" s="5" t="s">
        <v>34</v>
      </c>
      <c r="V42" s="5" t="s">
        <v>35</v>
      </c>
      <c r="W42" s="5" t="s">
        <v>36</v>
      </c>
      <c r="X42" s="5" t="s">
        <v>37</v>
      </c>
      <c r="Y42" s="5" t="s">
        <v>38</v>
      </c>
      <c r="Z42" s="4"/>
    </row>
    <row r="43" spans="1:26" x14ac:dyDescent="0.2">
      <c r="A43" s="8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4"/>
    </row>
    <row r="44" spans="1:26" x14ac:dyDescent="0.2">
      <c r="A44" s="4" t="s">
        <v>67</v>
      </c>
      <c r="B44" s="4">
        <v>6400.8770000000004</v>
      </c>
      <c r="C44" s="4">
        <v>10203.34</v>
      </c>
      <c r="D44" s="4">
        <v>9315.0149999999994</v>
      </c>
      <c r="E44" s="4">
        <v>13527.811</v>
      </c>
      <c r="F44" s="4">
        <v>10409.596</v>
      </c>
      <c r="G44" s="4">
        <v>9140.1820000000007</v>
      </c>
      <c r="H44" s="4">
        <v>11108.116</v>
      </c>
      <c r="I44" s="4">
        <v>22788.455999999998</v>
      </c>
      <c r="J44" s="4">
        <v>9340.5400000000009</v>
      </c>
      <c r="K44" s="4">
        <v>14285.714</v>
      </c>
      <c r="L44" s="4">
        <v>14421.958000000001</v>
      </c>
      <c r="M44" s="4">
        <v>12600</v>
      </c>
      <c r="N44" s="4">
        <v>14430.446</v>
      </c>
      <c r="O44" s="4">
        <v>15141.096</v>
      </c>
      <c r="P44" s="4">
        <v>11919.852000000001</v>
      </c>
      <c r="Q44" s="4">
        <v>10823.53</v>
      </c>
      <c r="R44" s="4">
        <v>11583.334000000001</v>
      </c>
      <c r="S44" s="4">
        <v>14286.391</v>
      </c>
      <c r="T44" s="4">
        <v>18035.268</v>
      </c>
      <c r="U44" s="4">
        <v>20981.111000000001</v>
      </c>
      <c r="V44" s="4">
        <v>28038.929</v>
      </c>
      <c r="W44" s="4">
        <v>26124.294000000002</v>
      </c>
      <c r="X44" s="4">
        <v>18727.754000000001</v>
      </c>
      <c r="Y44" s="4">
        <v>17406.760999999999</v>
      </c>
      <c r="Z44" s="4"/>
    </row>
    <row r="45" spans="1:26" x14ac:dyDescent="0.2">
      <c r="A45" s="4" t="s">
        <v>68</v>
      </c>
      <c r="B45" s="4">
        <v>4830.0739999999996</v>
      </c>
      <c r="C45" s="4">
        <v>2747.6689999999999</v>
      </c>
      <c r="D45" s="4">
        <v>3360.1660000000002</v>
      </c>
      <c r="E45" s="4">
        <v>4013.123</v>
      </c>
      <c r="F45" s="4">
        <v>5202.3239999999996</v>
      </c>
      <c r="G45" s="4">
        <v>5851.0780000000004</v>
      </c>
      <c r="H45" s="4">
        <v>5391.91</v>
      </c>
      <c r="I45" s="4">
        <v>3898.576</v>
      </c>
      <c r="J45" s="4">
        <v>6375.6760000000004</v>
      </c>
      <c r="K45" s="4">
        <v>10874.636</v>
      </c>
      <c r="L45" s="4">
        <v>4731.4809999999998</v>
      </c>
      <c r="M45" s="4">
        <v>4396.0529999999999</v>
      </c>
      <c r="N45" s="4">
        <v>5461.942</v>
      </c>
      <c r="O45" s="4">
        <v>7508.2190000000001</v>
      </c>
      <c r="P45" s="4">
        <v>6537.6080000000002</v>
      </c>
      <c r="Q45" s="4">
        <v>7940.0870000000004</v>
      </c>
      <c r="R45" s="4">
        <v>10262.657999999999</v>
      </c>
      <c r="S45" s="4">
        <v>10801.183000000001</v>
      </c>
      <c r="T45" s="4">
        <v>10177.474</v>
      </c>
      <c r="U45" s="4">
        <v>8768.8889999999992</v>
      </c>
      <c r="V45" s="4">
        <v>6572.9930000000004</v>
      </c>
      <c r="W45" s="4">
        <v>7620.3389999999999</v>
      </c>
      <c r="X45" s="4">
        <v>7075.2120000000004</v>
      </c>
      <c r="Y45" s="4">
        <v>6969.4660000000003</v>
      </c>
      <c r="Z45" s="4"/>
    </row>
    <row r="46" spans="1:26" x14ac:dyDescent="0.2">
      <c r="A46" s="4" t="s">
        <v>69</v>
      </c>
      <c r="B46" s="4">
        <v>63822.218000000001</v>
      </c>
      <c r="C46" s="4">
        <v>64398.44</v>
      </c>
      <c r="D46" s="4">
        <v>77499.483999999997</v>
      </c>
      <c r="E46" s="4">
        <v>91558.592999999993</v>
      </c>
      <c r="F46" s="4">
        <v>85374.099000000002</v>
      </c>
      <c r="G46" s="4">
        <v>81428.342000000004</v>
      </c>
      <c r="H46" s="4">
        <v>63231.582999999999</v>
      </c>
      <c r="I46" s="4">
        <v>39565.813999999998</v>
      </c>
      <c r="J46" s="4">
        <v>32950</v>
      </c>
      <c r="K46" s="4">
        <v>31360.058000000001</v>
      </c>
      <c r="L46" s="4">
        <v>33542.328000000001</v>
      </c>
      <c r="M46" s="4">
        <v>37380.262999999999</v>
      </c>
      <c r="N46" s="4">
        <v>40947.506999999998</v>
      </c>
      <c r="O46" s="4">
        <v>38205.478999999999</v>
      </c>
      <c r="P46" s="4">
        <v>39526.51</v>
      </c>
      <c r="Q46" s="4">
        <v>43603.485999999997</v>
      </c>
      <c r="R46" s="4">
        <v>45707.805999999997</v>
      </c>
      <c r="S46" s="4">
        <v>54830.769</v>
      </c>
      <c r="T46" s="4">
        <v>58481.228999999999</v>
      </c>
      <c r="U46" s="4">
        <v>60217.777999999998</v>
      </c>
      <c r="V46" s="4">
        <v>56941.606</v>
      </c>
      <c r="W46" s="4">
        <v>41727.684000000001</v>
      </c>
      <c r="X46" s="4">
        <v>43375</v>
      </c>
      <c r="Y46" s="4">
        <v>45076.336000000003</v>
      </c>
      <c r="Z46" s="4"/>
    </row>
    <row r="47" spans="1:26" x14ac:dyDescent="0.2">
      <c r="A47" s="4" t="s">
        <v>70</v>
      </c>
      <c r="B47" s="4">
        <v>14623.195</v>
      </c>
      <c r="C47" s="4">
        <v>14958.421</v>
      </c>
      <c r="D47" s="4">
        <v>15959.575999999999</v>
      </c>
      <c r="E47" s="4">
        <v>18354.496999999999</v>
      </c>
      <c r="F47" s="4">
        <v>22492.317999999999</v>
      </c>
      <c r="G47" s="4">
        <v>22686.199000000001</v>
      </c>
      <c r="H47" s="4">
        <v>24301.131000000001</v>
      </c>
      <c r="I47" s="4">
        <v>20536.166000000001</v>
      </c>
      <c r="J47" s="4">
        <v>22709.458999999999</v>
      </c>
      <c r="K47" s="4">
        <v>18724.490000000002</v>
      </c>
      <c r="L47" s="4">
        <v>19238.095000000001</v>
      </c>
      <c r="M47" s="4">
        <v>22475</v>
      </c>
      <c r="N47" s="4">
        <v>23181.101999999999</v>
      </c>
      <c r="O47" s="4">
        <v>23717.808000000001</v>
      </c>
      <c r="P47" s="4">
        <v>25594.328000000001</v>
      </c>
      <c r="Q47" s="4">
        <v>25733.115000000002</v>
      </c>
      <c r="R47" s="4">
        <v>26525.315999999999</v>
      </c>
      <c r="S47" s="4">
        <v>30046.153999999999</v>
      </c>
      <c r="T47" s="4">
        <v>33168.373</v>
      </c>
      <c r="U47" s="4">
        <v>32814.444000000003</v>
      </c>
      <c r="V47" s="4">
        <v>32012.165000000001</v>
      </c>
      <c r="W47" s="4">
        <v>24051.976999999999</v>
      </c>
      <c r="X47" s="4">
        <v>26968.22</v>
      </c>
      <c r="Y47" s="4">
        <v>29375.135999999999</v>
      </c>
      <c r="Z47" s="4"/>
    </row>
    <row r="48" spans="1:26" x14ac:dyDescent="0.2">
      <c r="A48" s="4" t="s">
        <v>71</v>
      </c>
      <c r="B48" s="7">
        <v>-1.0000000038417E-3</v>
      </c>
      <c r="C48" s="7">
        <v>-1.4551915228367E-11</v>
      </c>
      <c r="D48" s="7">
        <v>-0.97199999999429998</v>
      </c>
      <c r="E48" s="7">
        <v>-1.9539999999979001</v>
      </c>
      <c r="F48" s="7">
        <v>17311.746999999999</v>
      </c>
      <c r="G48" s="7">
        <v>10349.057000000001</v>
      </c>
      <c r="H48" s="7">
        <v>2217.018</v>
      </c>
      <c r="I48" s="7">
        <v>3937.5120000000002</v>
      </c>
      <c r="J48" s="7">
        <v>3474.3249999999998</v>
      </c>
      <c r="K48" s="7">
        <v>3880.4659999999999</v>
      </c>
      <c r="L48" s="7">
        <v>3466.9319999999998</v>
      </c>
      <c r="M48" s="7">
        <v>3567.105</v>
      </c>
      <c r="N48" s="7">
        <v>4506.5619999999999</v>
      </c>
      <c r="O48" s="7">
        <v>11921.919</v>
      </c>
      <c r="P48" s="7">
        <v>11545.007</v>
      </c>
      <c r="Q48" s="7">
        <v>11950.98</v>
      </c>
      <c r="R48" s="7">
        <v>13570.674999999999</v>
      </c>
      <c r="S48" s="7">
        <v>16539.645</v>
      </c>
      <c r="T48" s="7">
        <v>18491.467000000001</v>
      </c>
      <c r="U48" s="7">
        <v>19217.777999999998</v>
      </c>
      <c r="V48" s="7">
        <v>16658.151000000002</v>
      </c>
      <c r="W48" s="7">
        <v>16779.661</v>
      </c>
      <c r="X48" s="7">
        <v>12830.509</v>
      </c>
      <c r="Y48" s="7">
        <v>14620.502</v>
      </c>
      <c r="Z48" s="4"/>
    </row>
    <row r="49" spans="1:26" x14ac:dyDescent="0.2">
      <c r="A49" s="4" t="s">
        <v>72</v>
      </c>
      <c r="B49" s="4">
        <v>89676.362999999998</v>
      </c>
      <c r="C49" s="4">
        <v>92307.87</v>
      </c>
      <c r="D49" s="4">
        <v>106133.269</v>
      </c>
      <c r="E49" s="4">
        <v>127452.07</v>
      </c>
      <c r="F49" s="4">
        <v>140790.084</v>
      </c>
      <c r="G49" s="4">
        <v>129454.85799999999</v>
      </c>
      <c r="H49" s="4">
        <v>106249.758</v>
      </c>
      <c r="I49" s="4">
        <v>90726.524000000005</v>
      </c>
      <c r="J49" s="4">
        <v>74850</v>
      </c>
      <c r="K49" s="4">
        <v>79125.364000000001</v>
      </c>
      <c r="L49" s="4">
        <v>75400.793999999994</v>
      </c>
      <c r="M49" s="4">
        <v>80418.421000000002</v>
      </c>
      <c r="N49" s="4">
        <v>88527.558999999994</v>
      </c>
      <c r="O49" s="4">
        <v>96494.520999999993</v>
      </c>
      <c r="P49" s="4">
        <v>95123.304999999993</v>
      </c>
      <c r="Q49" s="4">
        <v>100051.198</v>
      </c>
      <c r="R49" s="4">
        <v>107649.789</v>
      </c>
      <c r="S49" s="4">
        <v>126504.14200000001</v>
      </c>
      <c r="T49" s="4">
        <v>138353.81099999999</v>
      </c>
      <c r="U49" s="4">
        <v>142000</v>
      </c>
      <c r="V49" s="4">
        <v>140223.84400000001</v>
      </c>
      <c r="W49" s="4">
        <v>116303.955</v>
      </c>
      <c r="X49" s="4">
        <v>108976.69500000001</v>
      </c>
      <c r="Y49" s="4">
        <v>113448.201</v>
      </c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 t="s">
        <v>73</v>
      </c>
      <c r="B51" s="4">
        <v>112415.689</v>
      </c>
      <c r="C51" s="4">
        <v>121595.643</v>
      </c>
      <c r="D51" s="4">
        <v>121516.789</v>
      </c>
      <c r="E51" s="4">
        <v>133885.37400000001</v>
      </c>
      <c r="F51" s="4">
        <v>143715.09400000001</v>
      </c>
      <c r="G51" s="4">
        <v>146719.64499999999</v>
      </c>
      <c r="H51" s="4">
        <v>173757.234</v>
      </c>
      <c r="I51" s="4">
        <v>103932.766</v>
      </c>
      <c r="J51" s="4">
        <v>88901.350999999995</v>
      </c>
      <c r="K51" s="4">
        <v>99329.445999999996</v>
      </c>
      <c r="L51" s="4">
        <v>95980.159</v>
      </c>
      <c r="M51" s="4">
        <v>110697.368</v>
      </c>
      <c r="N51" s="4">
        <v>118881.89</v>
      </c>
      <c r="O51" s="4">
        <v>130231.507</v>
      </c>
      <c r="P51" s="4">
        <v>129235.512</v>
      </c>
      <c r="Q51" s="4">
        <v>125763.617</v>
      </c>
      <c r="R51" s="4">
        <v>136652.954</v>
      </c>
      <c r="S51" s="4">
        <v>158126.62700000001</v>
      </c>
      <c r="T51" s="4">
        <v>164285.552</v>
      </c>
      <c r="U51" s="4">
        <v>173748.889</v>
      </c>
      <c r="V51" s="4">
        <v>186281.022</v>
      </c>
      <c r="W51" s="4">
        <v>145909.60500000001</v>
      </c>
      <c r="X51" s="4">
        <v>137988.34700000001</v>
      </c>
      <c r="Y51" s="4">
        <v>140850.6</v>
      </c>
      <c r="Z51" s="4"/>
    </row>
    <row r="52" spans="1:26" x14ac:dyDescent="0.2">
      <c r="A52" s="4" t="s">
        <v>74</v>
      </c>
      <c r="B52" s="7">
        <v>-46083.248</v>
      </c>
      <c r="C52" s="7">
        <v>-52699.559000000001</v>
      </c>
      <c r="D52" s="7">
        <v>-55696.773999999998</v>
      </c>
      <c r="E52" s="7">
        <v>-63526.305999999997</v>
      </c>
      <c r="F52" s="7">
        <v>-62392.302000000003</v>
      </c>
      <c r="G52" s="7">
        <v>-62588.108999999997</v>
      </c>
      <c r="H52" s="7">
        <v>-81688.391000000003</v>
      </c>
      <c r="I52" s="7">
        <v>-53944.125</v>
      </c>
      <c r="J52" s="7">
        <v>-43460.811000000002</v>
      </c>
      <c r="K52" s="7">
        <v>-49042.273999999998</v>
      </c>
      <c r="L52" s="7">
        <v>-46353.175000000003</v>
      </c>
      <c r="M52" s="7">
        <v>-55446.053</v>
      </c>
      <c r="N52" s="7">
        <v>-57652.231</v>
      </c>
      <c r="O52" s="7">
        <v>-61821.917999999998</v>
      </c>
      <c r="P52" s="7">
        <v>-59898.89</v>
      </c>
      <c r="Q52" s="7">
        <v>-56848.584000000003</v>
      </c>
      <c r="R52" s="7">
        <v>-59308.017</v>
      </c>
      <c r="S52" s="7">
        <v>-69304.142000000007</v>
      </c>
      <c r="T52" s="7">
        <v>-72790.671000000002</v>
      </c>
      <c r="U52" s="7">
        <v>-75276.667000000001</v>
      </c>
      <c r="V52" s="7">
        <v>-85553.528000000006</v>
      </c>
      <c r="W52" s="7">
        <v>-64180.790999999997</v>
      </c>
      <c r="X52" s="7">
        <v>-65104.873</v>
      </c>
      <c r="Y52" s="7">
        <v>-66911.668000000005</v>
      </c>
      <c r="Z52" s="4"/>
    </row>
    <row r="53" spans="1:26" x14ac:dyDescent="0.2">
      <c r="A53" s="4" t="s">
        <v>75</v>
      </c>
      <c r="B53" s="4">
        <v>66332.441000000006</v>
      </c>
      <c r="C53" s="4">
        <v>68896.084000000003</v>
      </c>
      <c r="D53" s="4">
        <v>65820.014999999999</v>
      </c>
      <c r="E53" s="4">
        <v>70359.066000000006</v>
      </c>
      <c r="F53" s="4">
        <v>81322.792000000001</v>
      </c>
      <c r="G53" s="4">
        <v>84131.535000000003</v>
      </c>
      <c r="H53" s="4">
        <v>92068.843999999997</v>
      </c>
      <c r="I53" s="4">
        <v>49988.642</v>
      </c>
      <c r="J53" s="4">
        <v>45440.540999999997</v>
      </c>
      <c r="K53" s="4">
        <v>50287.171999999999</v>
      </c>
      <c r="L53" s="4">
        <v>49626.983999999997</v>
      </c>
      <c r="M53" s="4">
        <v>55251.315999999999</v>
      </c>
      <c r="N53" s="4">
        <v>61229.659</v>
      </c>
      <c r="O53" s="4">
        <v>68409.589000000007</v>
      </c>
      <c r="P53" s="4">
        <v>69336.620999999999</v>
      </c>
      <c r="Q53" s="4">
        <v>68915.032999999996</v>
      </c>
      <c r="R53" s="4">
        <v>77344.937000000005</v>
      </c>
      <c r="S53" s="4">
        <v>88822.485000000001</v>
      </c>
      <c r="T53" s="4">
        <v>91494.880999999994</v>
      </c>
      <c r="U53" s="4">
        <v>98472.221999999994</v>
      </c>
      <c r="V53" s="4">
        <v>100727.49400000001</v>
      </c>
      <c r="W53" s="4">
        <v>81728.813999999998</v>
      </c>
      <c r="X53" s="4">
        <v>72883.475000000006</v>
      </c>
      <c r="Y53" s="4">
        <v>73938.930999999997</v>
      </c>
      <c r="Z53" s="4"/>
    </row>
    <row r="54" spans="1:26" x14ac:dyDescent="0.2">
      <c r="A54" s="4" t="s">
        <v>76</v>
      </c>
      <c r="B54" s="4"/>
      <c r="C54" s="4"/>
      <c r="D54" s="4"/>
      <c r="E54" s="4"/>
      <c r="F54" s="4"/>
      <c r="G54" s="4"/>
      <c r="H54" s="4">
        <v>2231.0300000000002</v>
      </c>
      <c r="I54" s="4">
        <v>1010.335</v>
      </c>
      <c r="J54" s="4"/>
      <c r="K54" s="4">
        <v>1348.3969999999999</v>
      </c>
      <c r="L54" s="4"/>
      <c r="M54" s="4">
        <v>968.42100000000005</v>
      </c>
      <c r="N54" s="4">
        <v>956.69299999999998</v>
      </c>
      <c r="O54" s="4">
        <v>932.87699999999995</v>
      </c>
      <c r="P54" s="4">
        <v>912.45399999999995</v>
      </c>
      <c r="Q54" s="4">
        <v>791.93899999999996</v>
      </c>
      <c r="R54" s="4">
        <v>1253.165</v>
      </c>
      <c r="S54" s="4">
        <v>1319.527</v>
      </c>
      <c r="T54" s="4">
        <v>1230.944</v>
      </c>
      <c r="U54" s="4">
        <v>1352.222</v>
      </c>
      <c r="V54" s="4">
        <v>1485.4010000000001</v>
      </c>
      <c r="W54" s="4">
        <v>863.27700000000004</v>
      </c>
      <c r="X54" s="4">
        <v>793.43200000000002</v>
      </c>
      <c r="Y54" s="4">
        <v>812.43200000000002</v>
      </c>
      <c r="Z54" s="4"/>
    </row>
    <row r="55" spans="1:26" x14ac:dyDescent="0.2">
      <c r="A55" s="4" t="s">
        <v>77</v>
      </c>
      <c r="B55" s="4">
        <v>2795.3009999999999</v>
      </c>
      <c r="C55" s="4">
        <v>2556.3440000000001</v>
      </c>
      <c r="D55" s="4">
        <v>5026.1639999999998</v>
      </c>
      <c r="E55" s="4">
        <v>5691.0370000000003</v>
      </c>
      <c r="F55" s="4">
        <v>6260.3909999999996</v>
      </c>
      <c r="G55" s="4">
        <v>6012.3289999999997</v>
      </c>
      <c r="H55" s="4">
        <v>7827.13</v>
      </c>
      <c r="I55" s="4">
        <v>6573.1719999999996</v>
      </c>
      <c r="J55" s="4">
        <v>8260.8109999999997</v>
      </c>
      <c r="K55" s="4">
        <v>8495.6260000000002</v>
      </c>
      <c r="L55" s="4">
        <v>9925.9259999999995</v>
      </c>
      <c r="M55" s="4">
        <v>9898.6839999999993</v>
      </c>
      <c r="N55" s="4">
        <v>10703.412</v>
      </c>
      <c r="O55" s="4">
        <v>11927.397000000001</v>
      </c>
      <c r="P55" s="4">
        <v>10637.484</v>
      </c>
      <c r="Q55" s="4">
        <v>10176.471</v>
      </c>
      <c r="R55" s="4">
        <v>11508.438</v>
      </c>
      <c r="S55" s="4">
        <v>14934.911</v>
      </c>
      <c r="T55" s="4">
        <v>15607.509</v>
      </c>
      <c r="U55" s="4">
        <v>16401.111000000001</v>
      </c>
      <c r="V55" s="4">
        <v>18464.721000000001</v>
      </c>
      <c r="W55" s="4">
        <v>16091.525</v>
      </c>
      <c r="X55" s="4">
        <v>16016.949000000001</v>
      </c>
      <c r="Y55" s="4">
        <v>18372.955000000002</v>
      </c>
      <c r="Z55" s="4"/>
    </row>
    <row r="56" spans="1:26" x14ac:dyDescent="0.2">
      <c r="A56" s="4" t="s">
        <v>78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 t="s">
        <v>79</v>
      </c>
      <c r="B57" s="7">
        <v>20162.138999999999</v>
      </c>
      <c r="C57" s="7">
        <v>21419.401000000002</v>
      </c>
      <c r="D57" s="7">
        <v>14147.866</v>
      </c>
      <c r="E57" s="7">
        <v>15386.407999999999</v>
      </c>
      <c r="F57" s="7">
        <v>16344.656999999999</v>
      </c>
      <c r="G57" s="7">
        <v>19403.105</v>
      </c>
      <c r="H57" s="7">
        <v>79118.048999999999</v>
      </c>
      <c r="I57" s="7">
        <v>48654.838000000003</v>
      </c>
      <c r="J57" s="7">
        <v>50131.08</v>
      </c>
      <c r="K57" s="7">
        <v>48529.154999999999</v>
      </c>
      <c r="L57" s="7">
        <v>44715.608</v>
      </c>
      <c r="M57" s="7">
        <v>47918.421000000002</v>
      </c>
      <c r="N57" s="7">
        <v>52574.803</v>
      </c>
      <c r="O57" s="7">
        <v>53082.190999999999</v>
      </c>
      <c r="P57" s="7">
        <v>57818.743000000002</v>
      </c>
      <c r="Q57" s="7">
        <v>56629.629000000001</v>
      </c>
      <c r="R57" s="7">
        <v>58560.127</v>
      </c>
      <c r="S57" s="7">
        <v>70602.366999999998</v>
      </c>
      <c r="T57" s="7">
        <v>73698.520999999993</v>
      </c>
      <c r="U57" s="7">
        <v>77816.667000000001</v>
      </c>
      <c r="V57" s="7">
        <v>86710.462</v>
      </c>
      <c r="W57" s="7">
        <v>78606.778999999995</v>
      </c>
      <c r="X57" s="7">
        <v>76769.067999999999</v>
      </c>
      <c r="Y57" s="7">
        <v>80256.270999999993</v>
      </c>
      <c r="Z57" s="4"/>
    </row>
    <row r="58" spans="1:26" ht="17" thickBot="1" x14ac:dyDescent="0.25">
      <c r="A58" s="8" t="s">
        <v>80</v>
      </c>
      <c r="B58" s="14">
        <v>178966.24400000001</v>
      </c>
      <c r="C58" s="14">
        <v>185179.69899999999</v>
      </c>
      <c r="D58" s="14">
        <v>191127.31400000001</v>
      </c>
      <c r="E58" s="14">
        <v>218888.58100000001</v>
      </c>
      <c r="F58" s="14">
        <v>244717.924</v>
      </c>
      <c r="G58" s="14">
        <v>239001.82699999999</v>
      </c>
      <c r="H58" s="14">
        <v>287494.81099999999</v>
      </c>
      <c r="I58" s="14">
        <v>196953.511</v>
      </c>
      <c r="J58" s="14">
        <v>178682.432</v>
      </c>
      <c r="K58" s="14">
        <v>187785.71400000001</v>
      </c>
      <c r="L58" s="14">
        <v>179669.31200000001</v>
      </c>
      <c r="M58" s="14">
        <v>194455.26300000001</v>
      </c>
      <c r="N58" s="14">
        <v>213992.12599999999</v>
      </c>
      <c r="O58" s="14">
        <v>230846.57500000001</v>
      </c>
      <c r="P58" s="14">
        <v>233828.60699999999</v>
      </c>
      <c r="Q58" s="14">
        <v>236564.27</v>
      </c>
      <c r="R58" s="14">
        <v>256316.45600000001</v>
      </c>
      <c r="S58" s="14">
        <v>302183.43199999997</v>
      </c>
      <c r="T58" s="14">
        <v>320385.66600000003</v>
      </c>
      <c r="U58" s="14">
        <v>336042.22200000001</v>
      </c>
      <c r="V58" s="14">
        <v>347611.92200000002</v>
      </c>
      <c r="W58" s="14">
        <v>293594.34999999998</v>
      </c>
      <c r="X58" s="14">
        <v>275439.61900000001</v>
      </c>
      <c r="Y58" s="14">
        <v>286828.78999999998</v>
      </c>
      <c r="Z58" s="4"/>
    </row>
    <row r="59" spans="1:26" ht="17" thickTop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8" t="s">
        <v>81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 t="s">
        <v>82</v>
      </c>
      <c r="B61" s="4"/>
      <c r="C61" s="4">
        <v>12628.460999999999</v>
      </c>
      <c r="D61" s="4">
        <v>12590.666999999999</v>
      </c>
      <c r="E61" s="4">
        <v>14222.22</v>
      </c>
      <c r="F61" s="4">
        <v>17297.902999999998</v>
      </c>
      <c r="G61" s="4">
        <v>17294.833999999999</v>
      </c>
      <c r="H61" s="4">
        <v>18118.499</v>
      </c>
      <c r="I61" s="4">
        <v>10116.333000000001</v>
      </c>
      <c r="J61" s="4">
        <v>8754.0540000000001</v>
      </c>
      <c r="K61" s="4">
        <v>8195.3349999999991</v>
      </c>
      <c r="L61" s="4">
        <v>10128.307000000001</v>
      </c>
      <c r="M61" s="4">
        <v>12519.736999999999</v>
      </c>
      <c r="N61" s="4">
        <v>11590.550999999999</v>
      </c>
      <c r="O61" s="4">
        <v>12446.575000000001</v>
      </c>
      <c r="P61" s="4">
        <v>12549.938</v>
      </c>
      <c r="Q61" s="4">
        <v>11490.196</v>
      </c>
      <c r="R61" s="4">
        <v>12201.477000000001</v>
      </c>
      <c r="S61" s="4">
        <v>14734.911</v>
      </c>
      <c r="T61" s="4">
        <v>16137.656000000001</v>
      </c>
      <c r="U61" s="4">
        <v>14118.888999999999</v>
      </c>
      <c r="V61" s="4">
        <v>15058.394</v>
      </c>
      <c r="W61" s="4">
        <v>12039.548000000001</v>
      </c>
      <c r="X61" s="4">
        <v>12927.966</v>
      </c>
      <c r="Y61" s="4">
        <v>13989.094999999999</v>
      </c>
      <c r="Z61" s="4"/>
    </row>
    <row r="62" spans="1:26" x14ac:dyDescent="0.2">
      <c r="A62" s="4" t="s">
        <v>83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>
        <v>1330.7090000000001</v>
      </c>
      <c r="O62" s="4">
        <v>1632.877</v>
      </c>
      <c r="P62" s="4">
        <v>2099.877</v>
      </c>
      <c r="Q62" s="4">
        <v>2180.828</v>
      </c>
      <c r="R62" s="4">
        <v>2210.9699999999998</v>
      </c>
      <c r="S62" s="4">
        <v>2702.9589999999998</v>
      </c>
      <c r="T62" s="4">
        <v>3412.9690000000001</v>
      </c>
      <c r="U62" s="4">
        <v>3374.444</v>
      </c>
      <c r="V62" s="4">
        <v>3911.192</v>
      </c>
      <c r="W62" s="4">
        <v>3310.7339999999999</v>
      </c>
      <c r="X62" s="4">
        <v>3156.78</v>
      </c>
      <c r="Y62" s="4">
        <v>2740.4580000000001</v>
      </c>
      <c r="Z62" s="4"/>
    </row>
    <row r="63" spans="1:26" x14ac:dyDescent="0.2">
      <c r="A63" s="4" t="s">
        <v>84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 t="s">
        <v>85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 t="s">
        <v>86</v>
      </c>
      <c r="B65" s="4"/>
      <c r="C65" s="4">
        <v>30304.5</v>
      </c>
      <c r="D65" s="4">
        <v>30942.866999999998</v>
      </c>
      <c r="E65" s="4">
        <v>34693.154000000002</v>
      </c>
      <c r="F65" s="4">
        <v>45714.404999999999</v>
      </c>
      <c r="G65" s="4">
        <v>43244.095999999998</v>
      </c>
      <c r="H65" s="4">
        <v>56892.81</v>
      </c>
      <c r="I65" s="4">
        <v>19106.521000000001</v>
      </c>
      <c r="J65" s="4"/>
      <c r="K65" s="4">
        <v>36495.627</v>
      </c>
      <c r="L65" s="4">
        <v>22870.37</v>
      </c>
      <c r="M65" s="4"/>
      <c r="N65" s="4">
        <v>28700.787</v>
      </c>
      <c r="O65" s="4">
        <v>28679.452000000001</v>
      </c>
      <c r="P65" s="4">
        <v>29329.223000000002</v>
      </c>
      <c r="Q65" s="4">
        <v>31880.173999999999</v>
      </c>
      <c r="R65" s="4">
        <v>34344.936999999998</v>
      </c>
      <c r="S65" s="4">
        <v>39118.343000000001</v>
      </c>
      <c r="T65" s="4">
        <v>45226.394</v>
      </c>
      <c r="U65" s="4">
        <v>50304.444000000003</v>
      </c>
      <c r="V65" s="4">
        <v>47369.83</v>
      </c>
      <c r="W65" s="4">
        <v>34658.756999999998</v>
      </c>
      <c r="X65" s="4">
        <v>34137.712</v>
      </c>
      <c r="Y65" s="4">
        <v>34529.989000000001</v>
      </c>
      <c r="Z65" s="4"/>
    </row>
    <row r="66" spans="1:26" x14ac:dyDescent="0.2">
      <c r="A66" s="4" t="s">
        <v>87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>
        <v>1355.2629999999999</v>
      </c>
      <c r="N66" s="4">
        <v>1320.21</v>
      </c>
      <c r="O66" s="4">
        <v>708.21900000000005</v>
      </c>
      <c r="P66" s="4">
        <v>933.41600000000005</v>
      </c>
      <c r="Q66" s="4">
        <v>846.40499999999997</v>
      </c>
      <c r="R66" s="4">
        <v>792.19399999999996</v>
      </c>
      <c r="S66" s="4">
        <v>662.72199999999998</v>
      </c>
      <c r="T66" s="4"/>
      <c r="U66" s="4"/>
      <c r="V66" s="4"/>
      <c r="W66" s="4"/>
      <c r="X66" s="4"/>
      <c r="Y66" s="4"/>
      <c r="Z66" s="4"/>
    </row>
    <row r="67" spans="1:26" x14ac:dyDescent="0.2">
      <c r="A67" s="4" t="s">
        <v>88</v>
      </c>
      <c r="B67" s="4"/>
      <c r="C67" s="4"/>
      <c r="D67" s="4"/>
      <c r="E67" s="4"/>
      <c r="F67" s="4"/>
      <c r="G67" s="4"/>
      <c r="H67" s="4"/>
      <c r="I67" s="4">
        <v>61.898000000000003</v>
      </c>
      <c r="J67" s="4"/>
      <c r="K67" s="4"/>
      <c r="L67" s="4">
        <v>105.82</v>
      </c>
      <c r="M67" s="4"/>
      <c r="N67" s="4">
        <v>72.177999999999997</v>
      </c>
      <c r="O67" s="4">
        <v>53.424999999999997</v>
      </c>
      <c r="P67" s="4">
        <v>49.322000000000003</v>
      </c>
      <c r="Q67" s="4">
        <v>46.841000000000001</v>
      </c>
      <c r="R67" s="4">
        <v>31.646000000000001</v>
      </c>
      <c r="S67" s="4">
        <v>31.952999999999999</v>
      </c>
      <c r="T67" s="4">
        <v>30.716999999999999</v>
      </c>
      <c r="U67" s="4">
        <v>781.11099999999999</v>
      </c>
      <c r="V67" s="4">
        <v>824.81799999999998</v>
      </c>
      <c r="W67" s="4">
        <v>560.452</v>
      </c>
      <c r="X67" s="4">
        <v>633.47500000000002</v>
      </c>
      <c r="Y67" s="4">
        <v>494.00200000000001</v>
      </c>
      <c r="Z67" s="4"/>
    </row>
    <row r="68" spans="1:26" x14ac:dyDescent="0.2">
      <c r="A68" s="4" t="s">
        <v>89</v>
      </c>
      <c r="B68" s="7">
        <v>32727.600999999999</v>
      </c>
      <c r="C68" s="7">
        <v>25326.04</v>
      </c>
      <c r="D68" s="7">
        <v>26075.046999999999</v>
      </c>
      <c r="E68" s="7">
        <v>38943.606</v>
      </c>
      <c r="F68" s="7">
        <v>67340.494999999995</v>
      </c>
      <c r="G68" s="7">
        <v>66064.502999999997</v>
      </c>
      <c r="H68" s="7">
        <v>43662.764000000003</v>
      </c>
      <c r="I68" s="7">
        <v>42064.696000000004</v>
      </c>
      <c r="J68" s="7">
        <v>61762.161999999997</v>
      </c>
      <c r="K68" s="7">
        <v>24606.414000000001</v>
      </c>
      <c r="L68" s="7">
        <v>37185.186000000002</v>
      </c>
      <c r="M68" s="7">
        <v>58301.315999999999</v>
      </c>
      <c r="N68" s="7">
        <v>34040.682999999997</v>
      </c>
      <c r="O68" s="7">
        <v>37449.315000000002</v>
      </c>
      <c r="P68" s="7">
        <v>37620.222000000002</v>
      </c>
      <c r="Q68" s="7">
        <v>37521.786999999997</v>
      </c>
      <c r="R68" s="7">
        <v>39508.438000000002</v>
      </c>
      <c r="S68" s="7">
        <v>46446.152999999998</v>
      </c>
      <c r="T68" s="7">
        <v>46627.985999999997</v>
      </c>
      <c r="U68" s="7">
        <v>48978.89</v>
      </c>
      <c r="V68" s="7">
        <v>54257.906999999999</v>
      </c>
      <c r="W68" s="7">
        <v>48498.305999999997</v>
      </c>
      <c r="X68" s="7">
        <v>42791.313000000002</v>
      </c>
      <c r="Y68" s="7">
        <v>38141.767</v>
      </c>
      <c r="Z68" s="4"/>
    </row>
    <row r="69" spans="1:26" x14ac:dyDescent="0.2">
      <c r="A69" s="4" t="s">
        <v>90</v>
      </c>
      <c r="B69" s="4">
        <v>32727.600999999999</v>
      </c>
      <c r="C69" s="4">
        <v>68259.001000000004</v>
      </c>
      <c r="D69" s="4">
        <v>69608.581000000006</v>
      </c>
      <c r="E69" s="4">
        <v>87858.98</v>
      </c>
      <c r="F69" s="4">
        <v>130352.803</v>
      </c>
      <c r="G69" s="4">
        <v>126603.433</v>
      </c>
      <c r="H69" s="4">
        <v>118674.073</v>
      </c>
      <c r="I69" s="4">
        <v>71349.448000000004</v>
      </c>
      <c r="J69" s="4">
        <v>70516.216</v>
      </c>
      <c r="K69" s="4">
        <v>69297.376000000004</v>
      </c>
      <c r="L69" s="4">
        <v>70289.683000000005</v>
      </c>
      <c r="M69" s="4">
        <v>72176.316000000006</v>
      </c>
      <c r="N69" s="4">
        <v>77055.118000000002</v>
      </c>
      <c r="O69" s="4">
        <v>80969.862999999998</v>
      </c>
      <c r="P69" s="4">
        <v>82581.998000000007</v>
      </c>
      <c r="Q69" s="4">
        <v>83966.231</v>
      </c>
      <c r="R69" s="4">
        <v>89089.661999999997</v>
      </c>
      <c r="S69" s="4">
        <v>103697.041</v>
      </c>
      <c r="T69" s="4">
        <v>111435.72199999999</v>
      </c>
      <c r="U69" s="4">
        <v>117557.77800000001</v>
      </c>
      <c r="V69" s="4">
        <v>121422.141</v>
      </c>
      <c r="W69" s="4">
        <v>99067.797000000006</v>
      </c>
      <c r="X69" s="4">
        <v>93647.245999999999</v>
      </c>
      <c r="Y69" s="4">
        <v>89895.311000000002</v>
      </c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 t="s">
        <v>91</v>
      </c>
      <c r="B71" s="4"/>
      <c r="C71" s="4">
        <v>50860.432999999997</v>
      </c>
      <c r="D71" s="4">
        <v>49773.983</v>
      </c>
      <c r="E71" s="4">
        <v>58243.517</v>
      </c>
      <c r="F71" s="4">
        <v>56918.044000000002</v>
      </c>
      <c r="G71" s="4">
        <v>52686.747000000003</v>
      </c>
      <c r="H71" s="4">
        <v>69919.673999999999</v>
      </c>
      <c r="I71" s="4">
        <v>31676.811000000002</v>
      </c>
      <c r="J71" s="4"/>
      <c r="K71" s="4">
        <v>48481.05</v>
      </c>
      <c r="L71" s="4">
        <v>31617.724999999999</v>
      </c>
      <c r="M71" s="4"/>
      <c r="N71" s="4">
        <v>48209.974000000002</v>
      </c>
      <c r="O71" s="4">
        <v>53567.123</v>
      </c>
      <c r="P71" s="4">
        <v>56443.896000000001</v>
      </c>
      <c r="Q71" s="4">
        <v>58500</v>
      </c>
      <c r="R71" s="4">
        <v>66122.362999999998</v>
      </c>
      <c r="S71" s="4">
        <v>84284.024000000005</v>
      </c>
      <c r="T71" s="4">
        <v>91666.667000000001</v>
      </c>
      <c r="U71" s="4">
        <v>94683.332999999999</v>
      </c>
      <c r="V71" s="4">
        <v>87681.264999999999</v>
      </c>
      <c r="W71" s="4">
        <v>68490.395000000004</v>
      </c>
      <c r="X71" s="4">
        <v>52481.991999999998</v>
      </c>
      <c r="Y71" s="4">
        <v>58211.559000000001</v>
      </c>
      <c r="Z71" s="4"/>
    </row>
    <row r="72" spans="1:26" x14ac:dyDescent="0.2">
      <c r="A72" s="4" t="s">
        <v>92</v>
      </c>
      <c r="B72" s="4"/>
      <c r="C72" s="4"/>
      <c r="D72" s="4"/>
      <c r="E72" s="4"/>
      <c r="F72" s="4"/>
      <c r="G72" s="4"/>
      <c r="H72" s="4">
        <v>566.51700000000005</v>
      </c>
      <c r="I72" s="4">
        <v>376.38</v>
      </c>
      <c r="J72" s="4"/>
      <c r="K72" s="4"/>
      <c r="L72" s="4">
        <v>554.23299999999995</v>
      </c>
      <c r="M72" s="4"/>
      <c r="N72" s="4">
        <v>419.94799999999998</v>
      </c>
      <c r="O72" s="4">
        <v>371.233</v>
      </c>
      <c r="P72" s="4">
        <v>302.096</v>
      </c>
      <c r="Q72" s="4">
        <v>239.65100000000001</v>
      </c>
      <c r="R72" s="4">
        <v>214.13499999999999</v>
      </c>
      <c r="S72" s="4">
        <v>384.61500000000001</v>
      </c>
      <c r="T72" s="4">
        <v>364.05</v>
      </c>
      <c r="U72" s="4">
        <v>3930</v>
      </c>
      <c r="V72" s="4">
        <v>3733.5770000000002</v>
      </c>
      <c r="W72" s="4">
        <v>2334.4630000000002</v>
      </c>
      <c r="X72" s="4">
        <v>2168.4319999999998</v>
      </c>
      <c r="Y72" s="4">
        <v>1868.048</v>
      </c>
      <c r="Z72" s="4"/>
    </row>
    <row r="73" spans="1:26" x14ac:dyDescent="0.2">
      <c r="A73" s="4" t="s">
        <v>93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>
        <v>10350</v>
      </c>
      <c r="N73" s="4">
        <v>14828.084000000001</v>
      </c>
      <c r="O73" s="4">
        <v>13519.178</v>
      </c>
      <c r="P73" s="4">
        <v>15790.382</v>
      </c>
      <c r="Q73" s="4">
        <v>9436.8189999999995</v>
      </c>
      <c r="R73" s="4">
        <v>9529.5360000000001</v>
      </c>
      <c r="S73" s="4">
        <v>6824.8519999999999</v>
      </c>
      <c r="T73" s="4">
        <v>8410.6939999999995</v>
      </c>
      <c r="U73" s="4">
        <v>10808.888999999999</v>
      </c>
      <c r="V73" s="4">
        <v>14683.698</v>
      </c>
      <c r="W73" s="4">
        <v>6055.3670000000002</v>
      </c>
      <c r="X73" s="4">
        <v>1081.568</v>
      </c>
      <c r="Y73" s="4">
        <v>1188.6590000000001</v>
      </c>
      <c r="Z73" s="4"/>
    </row>
    <row r="74" spans="1:26" x14ac:dyDescent="0.2">
      <c r="A74" s="4" t="s">
        <v>85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 t="s">
        <v>94</v>
      </c>
      <c r="B75" s="7">
        <v>107685.106</v>
      </c>
      <c r="C75" s="7">
        <v>30864.452000000001</v>
      </c>
      <c r="D75" s="7">
        <v>35681.489000000001</v>
      </c>
      <c r="E75" s="7">
        <v>29870.373</v>
      </c>
      <c r="F75" s="7">
        <v>11301.534</v>
      </c>
      <c r="G75" s="7">
        <v>15733.412</v>
      </c>
      <c r="H75" s="7">
        <v>48999.62</v>
      </c>
      <c r="I75" s="7">
        <v>37815.697</v>
      </c>
      <c r="J75" s="7">
        <v>63936.487000000001</v>
      </c>
      <c r="K75" s="7">
        <v>23612.244999999999</v>
      </c>
      <c r="L75" s="7">
        <v>27005.29</v>
      </c>
      <c r="M75" s="7">
        <v>62905.262999999999</v>
      </c>
      <c r="N75" s="7">
        <v>21864.829000000002</v>
      </c>
      <c r="O75" s="7">
        <v>23017.808000000001</v>
      </c>
      <c r="P75" s="7">
        <v>23736.129000000001</v>
      </c>
      <c r="Q75" s="7">
        <v>24918.300999999999</v>
      </c>
      <c r="R75" s="7">
        <v>28984.177</v>
      </c>
      <c r="S75" s="7">
        <v>29881.656999999999</v>
      </c>
      <c r="T75" s="7">
        <v>33362.913</v>
      </c>
      <c r="U75" s="7">
        <v>39238.889000000003</v>
      </c>
      <c r="V75" s="7">
        <v>44363.747000000003</v>
      </c>
      <c r="W75" s="7">
        <v>34971.752</v>
      </c>
      <c r="X75" s="7">
        <v>34386.652000000002</v>
      </c>
      <c r="Y75" s="7">
        <v>34448.201000000001</v>
      </c>
      <c r="Z75" s="4"/>
    </row>
    <row r="76" spans="1:26" x14ac:dyDescent="0.2">
      <c r="A76" s="8" t="s">
        <v>95</v>
      </c>
      <c r="B76" s="8">
        <v>140412.70699999999</v>
      </c>
      <c r="C76" s="8">
        <v>149983.886</v>
      </c>
      <c r="D76" s="8">
        <v>155064.05300000001</v>
      </c>
      <c r="E76" s="8">
        <v>175972.87</v>
      </c>
      <c r="F76" s="8">
        <v>198572.38099999999</v>
      </c>
      <c r="G76" s="8">
        <v>195023.592</v>
      </c>
      <c r="H76" s="8">
        <v>238159.88399999999</v>
      </c>
      <c r="I76" s="8">
        <v>141218.33600000001</v>
      </c>
      <c r="J76" s="8">
        <v>134452.70300000001</v>
      </c>
      <c r="K76" s="8">
        <v>141390.671</v>
      </c>
      <c r="L76" s="8">
        <v>129466.931</v>
      </c>
      <c r="M76" s="8">
        <v>145431.579</v>
      </c>
      <c r="N76" s="8">
        <v>162377.95300000001</v>
      </c>
      <c r="O76" s="8">
        <v>171445.20499999999</v>
      </c>
      <c r="P76" s="8">
        <v>178854.50099999999</v>
      </c>
      <c r="Q76" s="8">
        <v>177061.00200000001</v>
      </c>
      <c r="R76" s="8">
        <v>193939.87299999999</v>
      </c>
      <c r="S76" s="8">
        <v>225072.18900000001</v>
      </c>
      <c r="T76" s="8">
        <v>245240.046</v>
      </c>
      <c r="U76" s="8">
        <v>266218.88900000002</v>
      </c>
      <c r="V76" s="8">
        <v>271884.42800000001</v>
      </c>
      <c r="W76" s="8">
        <v>210919.774</v>
      </c>
      <c r="X76" s="8">
        <v>183765.89</v>
      </c>
      <c r="Y76" s="8">
        <v>185611.77799999999</v>
      </c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8" t="s">
        <v>96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 t="s">
        <v>97</v>
      </c>
      <c r="B79" s="4">
        <v>6543.4160000000002</v>
      </c>
      <c r="C79" s="4">
        <v>6505.0550000000003</v>
      </c>
      <c r="D79" s="4">
        <v>7886.0450000000001</v>
      </c>
      <c r="E79" s="4">
        <v>9718.8109999999997</v>
      </c>
      <c r="F79" s="4">
        <v>10772.501</v>
      </c>
      <c r="G79" s="4">
        <v>9745.1200000000008</v>
      </c>
      <c r="H79" s="4">
        <v>11377.361000000001</v>
      </c>
      <c r="I79" s="4">
        <v>14901.45</v>
      </c>
      <c r="J79" s="4">
        <v>13789.189</v>
      </c>
      <c r="K79" s="4">
        <v>4438.7759999999998</v>
      </c>
      <c r="L79" s="4"/>
      <c r="M79" s="4">
        <v>15651.316000000001</v>
      </c>
      <c r="N79" s="4">
        <v>15782.152</v>
      </c>
      <c r="O79" s="4">
        <v>16232.877</v>
      </c>
      <c r="P79" s="4">
        <v>14680.641</v>
      </c>
      <c r="Q79" s="4">
        <v>12981.481</v>
      </c>
      <c r="R79" s="4">
        <v>12388.186</v>
      </c>
      <c r="S79" s="4">
        <v>13895.858</v>
      </c>
      <c r="T79" s="4">
        <v>13321.957</v>
      </c>
      <c r="U79" s="4">
        <v>12835.556</v>
      </c>
      <c r="V79" s="4">
        <v>14052.311</v>
      </c>
      <c r="W79" s="4">
        <v>13246.328</v>
      </c>
      <c r="X79" s="4">
        <v>12413.136</v>
      </c>
      <c r="Y79" s="4">
        <v>12778.626</v>
      </c>
      <c r="Z79" s="4"/>
    </row>
    <row r="80" spans="1:26" x14ac:dyDescent="0.2">
      <c r="A80" s="4" t="s">
        <v>98</v>
      </c>
      <c r="B80" s="4">
        <v>26459.698</v>
      </c>
      <c r="C80" s="4">
        <v>23607.118999999999</v>
      </c>
      <c r="D80" s="4">
        <v>30768.010999999999</v>
      </c>
      <c r="E80" s="4">
        <v>35712.792999999998</v>
      </c>
      <c r="F80" s="4">
        <v>40227.292000000001</v>
      </c>
      <c r="G80" s="4">
        <v>37561.279000000002</v>
      </c>
      <c r="H80" s="4">
        <v>31310.513999999999</v>
      </c>
      <c r="I80" s="4">
        <v>33030.580999999998</v>
      </c>
      <c r="J80" s="4">
        <v>26160.811000000002</v>
      </c>
      <c r="K80" s="4">
        <v>23561.223999999998</v>
      </c>
      <c r="L80" s="4">
        <v>27186.508000000002</v>
      </c>
      <c r="M80" s="4">
        <v>26752.632000000001</v>
      </c>
      <c r="N80" s="4">
        <v>28893.701000000001</v>
      </c>
      <c r="O80" s="4">
        <v>37846.574999999997</v>
      </c>
      <c r="P80" s="4">
        <v>35125.771000000001</v>
      </c>
      <c r="Q80" s="4">
        <v>40295.207000000002</v>
      </c>
      <c r="R80" s="4">
        <v>43031.646000000001</v>
      </c>
      <c r="S80" s="4">
        <v>56275.74</v>
      </c>
      <c r="T80" s="4">
        <v>56302.616999999998</v>
      </c>
      <c r="U80" s="4">
        <v>51476.667000000001</v>
      </c>
      <c r="V80" s="4">
        <v>57312.652000000002</v>
      </c>
      <c r="W80" s="4">
        <v>63193.22</v>
      </c>
      <c r="X80" s="4">
        <v>71710.804999999993</v>
      </c>
      <c r="Y80" s="4">
        <v>83609.596999999994</v>
      </c>
      <c r="Z80" s="4"/>
    </row>
    <row r="81" spans="1:26" x14ac:dyDescent="0.2">
      <c r="A81" s="4" t="s">
        <v>99</v>
      </c>
      <c r="B81" s="4"/>
      <c r="C81" s="4"/>
      <c r="D81" s="4"/>
      <c r="E81" s="4"/>
      <c r="F81" s="4"/>
      <c r="G81" s="4"/>
      <c r="H81" s="4"/>
      <c r="I81" s="4"/>
      <c r="J81" s="4">
        <v>-1950</v>
      </c>
      <c r="K81" s="4">
        <v>-2103.4989999999998</v>
      </c>
      <c r="L81" s="4">
        <v>-9.2590000000000003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>
        <v>-2460.1959999999999</v>
      </c>
      <c r="Z81" s="4"/>
    </row>
    <row r="82" spans="1:26" x14ac:dyDescent="0.2">
      <c r="A82" s="4" t="s">
        <v>100</v>
      </c>
      <c r="B82" s="4">
        <v>2343</v>
      </c>
      <c r="C82" s="4">
        <v>2329</v>
      </c>
      <c r="D82" s="4">
        <v>2686</v>
      </c>
      <c r="E82" s="4">
        <v>3233</v>
      </c>
      <c r="F82" s="4">
        <v>3527</v>
      </c>
      <c r="G82" s="4">
        <v>3138</v>
      </c>
      <c r="H82" s="4">
        <v>3531</v>
      </c>
      <c r="I82" s="4">
        <v>4032</v>
      </c>
      <c r="J82" s="4">
        <v>3741</v>
      </c>
      <c r="K82" s="4"/>
      <c r="L82" s="4">
        <v>4045</v>
      </c>
      <c r="M82" s="4">
        <v>4026</v>
      </c>
      <c r="N82" s="4">
        <v>4020</v>
      </c>
      <c r="O82" s="4">
        <v>4204</v>
      </c>
      <c r="P82" s="4">
        <v>3785</v>
      </c>
      <c r="Q82" s="4">
        <v>3344</v>
      </c>
      <c r="R82" s="4">
        <v>3238</v>
      </c>
      <c r="S82" s="4">
        <v>3633</v>
      </c>
      <c r="T82" s="4">
        <v>3493</v>
      </c>
      <c r="U82" s="4">
        <v>3411</v>
      </c>
      <c r="V82" s="4">
        <v>3735</v>
      </c>
      <c r="W82" s="4">
        <v>3469</v>
      </c>
      <c r="X82" s="4">
        <v>3252</v>
      </c>
      <c r="Y82" s="4">
        <v>3348</v>
      </c>
      <c r="Z82" s="4"/>
    </row>
    <row r="83" spans="1:26" x14ac:dyDescent="0.2">
      <c r="A83" s="4" t="s">
        <v>101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 t="s">
        <v>102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 t="s">
        <v>55</v>
      </c>
      <c r="B85" s="4">
        <v>465.88299999999998</v>
      </c>
      <c r="C85" s="4">
        <v>372.63400000000001</v>
      </c>
      <c r="D85" s="4">
        <v>441.02800000000002</v>
      </c>
      <c r="E85" s="4">
        <v>577.21</v>
      </c>
      <c r="F85" s="4">
        <v>1217.271</v>
      </c>
      <c r="G85" s="4">
        <v>774.202</v>
      </c>
      <c r="H85" s="4">
        <v>556.50699999999995</v>
      </c>
      <c r="I85" s="4">
        <v>2204.3679999999999</v>
      </c>
      <c r="J85" s="4">
        <v>2037.838</v>
      </c>
      <c r="K85" s="4">
        <v>2282.799</v>
      </c>
      <c r="L85" s="4">
        <v>2089.9470000000001</v>
      </c>
      <c r="M85" s="4">
        <v>2081.5790000000002</v>
      </c>
      <c r="N85" s="4">
        <v>1870.079</v>
      </c>
      <c r="O85" s="4">
        <v>935.61599999999999</v>
      </c>
      <c r="P85" s="4">
        <v>1133.1690000000001</v>
      </c>
      <c r="Q85" s="4">
        <v>1157.952</v>
      </c>
      <c r="R85" s="4">
        <v>1247.8900000000001</v>
      </c>
      <c r="S85" s="4">
        <v>1526.627</v>
      </c>
      <c r="T85" s="4">
        <v>1576.7919999999999</v>
      </c>
      <c r="U85" s="4">
        <v>1663.3330000000001</v>
      </c>
      <c r="V85" s="4">
        <v>1894.1610000000001</v>
      </c>
      <c r="W85" s="4">
        <v>1374.011</v>
      </c>
      <c r="X85" s="4">
        <v>1191.7370000000001</v>
      </c>
      <c r="Y85" s="4">
        <v>1137.405</v>
      </c>
      <c r="Z85" s="4"/>
    </row>
    <row r="86" spans="1:26" x14ac:dyDescent="0.2">
      <c r="A86" s="4" t="s">
        <v>103</v>
      </c>
      <c r="B86" s="7">
        <v>2741.54</v>
      </c>
      <c r="C86" s="7">
        <v>2382.0050000000001</v>
      </c>
      <c r="D86" s="7">
        <v>-5717.8239999999996</v>
      </c>
      <c r="E86" s="7">
        <v>-6326.1040000000003</v>
      </c>
      <c r="F86" s="7">
        <v>-9598.5210000000006</v>
      </c>
      <c r="G86" s="7">
        <v>-7240.366</v>
      </c>
      <c r="H86" s="7">
        <v>2559.5450000000001</v>
      </c>
      <c r="I86" s="7">
        <v>1566.7739999999999</v>
      </c>
      <c r="J86" s="7">
        <v>450.892</v>
      </c>
      <c r="K86" s="7">
        <v>18215.743999999999</v>
      </c>
      <c r="L86" s="7">
        <v>16890.185000000001</v>
      </c>
      <c r="M86" s="7">
        <v>512.15700000000004</v>
      </c>
      <c r="N86" s="7">
        <v>1048.241</v>
      </c>
      <c r="O86" s="7">
        <v>182.30199999999999</v>
      </c>
      <c r="P86" s="7">
        <v>249.52500000000001</v>
      </c>
      <c r="Q86" s="7">
        <v>1724.6279999999999</v>
      </c>
      <c r="R86" s="7">
        <v>2470.86</v>
      </c>
      <c r="S86" s="7">
        <v>1780.018</v>
      </c>
      <c r="T86" s="7">
        <v>451.25400000000002</v>
      </c>
      <c r="U86" s="7">
        <v>436.77699999999999</v>
      </c>
      <c r="V86" s="7">
        <v>-1266.6300000000001</v>
      </c>
      <c r="W86" s="7">
        <v>1392.0170000000001</v>
      </c>
      <c r="X86" s="7">
        <v>3106.0509999999999</v>
      </c>
      <c r="Y86" s="7">
        <v>2803.58</v>
      </c>
      <c r="Z86" s="4"/>
    </row>
    <row r="87" spans="1:26" x14ac:dyDescent="0.2">
      <c r="A87" s="8" t="s">
        <v>104</v>
      </c>
      <c r="B87" s="8">
        <v>38553.536999999997</v>
      </c>
      <c r="C87" s="8">
        <v>35195.813000000002</v>
      </c>
      <c r="D87" s="8">
        <v>36063.26</v>
      </c>
      <c r="E87" s="8">
        <v>42915.71</v>
      </c>
      <c r="F87" s="8">
        <v>46145.542999999998</v>
      </c>
      <c r="G87" s="8">
        <v>43978.235000000001</v>
      </c>
      <c r="H87" s="8">
        <v>49334.927000000003</v>
      </c>
      <c r="I87" s="8">
        <v>55735.173000000003</v>
      </c>
      <c r="J87" s="8">
        <v>44229.73</v>
      </c>
      <c r="K87" s="8">
        <v>46395.044000000002</v>
      </c>
      <c r="L87" s="8">
        <v>50202.381000000001</v>
      </c>
      <c r="M87" s="8">
        <v>49023.684000000001</v>
      </c>
      <c r="N87" s="8">
        <v>51614.173000000003</v>
      </c>
      <c r="O87" s="8">
        <v>59401.37</v>
      </c>
      <c r="P87" s="8">
        <v>54974.106</v>
      </c>
      <c r="Q87" s="8">
        <v>59503.267999999996</v>
      </c>
      <c r="R87" s="8">
        <v>62376.582000000002</v>
      </c>
      <c r="S87" s="8">
        <v>77111.243000000002</v>
      </c>
      <c r="T87" s="8">
        <v>75145.62</v>
      </c>
      <c r="U87" s="8">
        <v>69823.332999999999</v>
      </c>
      <c r="V87" s="8">
        <v>75727.494000000006</v>
      </c>
      <c r="W87" s="8">
        <v>82674.576000000001</v>
      </c>
      <c r="X87" s="8">
        <v>91673.729000000007</v>
      </c>
      <c r="Y87" s="8">
        <v>101217.012</v>
      </c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" thickBot="1" x14ac:dyDescent="0.25">
      <c r="A89" s="8" t="s">
        <v>105</v>
      </c>
      <c r="B89" s="14">
        <v>178966.24400000001</v>
      </c>
      <c r="C89" s="14">
        <v>185179.69899999999</v>
      </c>
      <c r="D89" s="14">
        <v>191127.31299999999</v>
      </c>
      <c r="E89" s="14">
        <v>218888.58</v>
      </c>
      <c r="F89" s="14">
        <v>244717.924</v>
      </c>
      <c r="G89" s="14">
        <v>239001.82699999999</v>
      </c>
      <c r="H89" s="14">
        <v>287494.81099999999</v>
      </c>
      <c r="I89" s="14">
        <v>196953.50899999999</v>
      </c>
      <c r="J89" s="14">
        <v>178682.43299999999</v>
      </c>
      <c r="K89" s="14">
        <v>187785.715</v>
      </c>
      <c r="L89" s="14">
        <v>179669.31200000001</v>
      </c>
      <c r="M89" s="14">
        <v>194455.26300000001</v>
      </c>
      <c r="N89" s="14">
        <v>213992.12599999999</v>
      </c>
      <c r="O89" s="14">
        <v>230846.57500000001</v>
      </c>
      <c r="P89" s="14">
        <v>233828.60699999999</v>
      </c>
      <c r="Q89" s="14">
        <v>236564.27</v>
      </c>
      <c r="R89" s="14">
        <v>256316.45499999999</v>
      </c>
      <c r="S89" s="14">
        <v>302183.43199999997</v>
      </c>
      <c r="T89" s="14">
        <v>320385.66600000003</v>
      </c>
      <c r="U89" s="14">
        <v>336042.22200000001</v>
      </c>
      <c r="V89" s="14">
        <v>347611.92200000002</v>
      </c>
      <c r="W89" s="14">
        <v>293594.34999999998</v>
      </c>
      <c r="X89" s="14">
        <v>275439.61900000001</v>
      </c>
      <c r="Y89" s="14">
        <v>286828.78999999998</v>
      </c>
      <c r="Z89" s="4"/>
    </row>
    <row r="90" spans="1:26" ht="17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8" t="s">
        <v>106</v>
      </c>
      <c r="B91" s="4">
        <v>4013.09</v>
      </c>
      <c r="C91" s="4">
        <v>4013.09</v>
      </c>
      <c r="D91" s="4">
        <v>4051.21</v>
      </c>
      <c r="E91" s="4">
        <v>4051.3</v>
      </c>
      <c r="F91" s="4">
        <v>4051.3</v>
      </c>
      <c r="G91" s="4">
        <v>4072.69</v>
      </c>
      <c r="H91" s="4">
        <v>4112.6499999999996</v>
      </c>
      <c r="I91" s="4">
        <v>4055.47</v>
      </c>
      <c r="J91" s="4">
        <v>3709.76</v>
      </c>
      <c r="K91" s="4">
        <v>4096.2700000000004</v>
      </c>
      <c r="L91" s="4">
        <v>4264</v>
      </c>
      <c r="M91" s="4">
        <v>4264</v>
      </c>
      <c r="N91" s="4">
        <v>4270.32</v>
      </c>
      <c r="O91" s="4">
        <v>4279.09</v>
      </c>
      <c r="P91" s="4">
        <v>4279.3500000000004</v>
      </c>
      <c r="Q91" s="4">
        <v>4279.3500000000004</v>
      </c>
      <c r="R91" s="4">
        <v>4279.3500000000004</v>
      </c>
      <c r="S91" s="4">
        <v>4279.3500000000004</v>
      </c>
      <c r="T91" s="4">
        <v>4279.3500000000004</v>
      </c>
      <c r="U91" s="4">
        <v>4279.3500000000004</v>
      </c>
      <c r="V91" s="4">
        <v>4279.3500000000004</v>
      </c>
      <c r="W91" s="4">
        <v>4279.3500000000004</v>
      </c>
      <c r="X91" s="4">
        <v>4279.3500000000004</v>
      </c>
      <c r="Y91" s="4">
        <v>4279.3500000000004</v>
      </c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8" t="s">
        <v>107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 t="s">
        <v>108</v>
      </c>
      <c r="B94" s="11">
        <f t="shared" ref="B94:Y94" si="1">B87</f>
        <v>38553.536999999997</v>
      </c>
      <c r="C94" s="11">
        <f t="shared" si="1"/>
        <v>35195.813000000002</v>
      </c>
      <c r="D94" s="11">
        <f t="shared" si="1"/>
        <v>36063.26</v>
      </c>
      <c r="E94" s="11">
        <f t="shared" si="1"/>
        <v>42915.71</v>
      </c>
      <c r="F94" s="11">
        <f t="shared" si="1"/>
        <v>46145.542999999998</v>
      </c>
      <c r="G94" s="11">
        <f t="shared" si="1"/>
        <v>43978.235000000001</v>
      </c>
      <c r="H94" s="11">
        <f t="shared" si="1"/>
        <v>49334.927000000003</v>
      </c>
      <c r="I94" s="11">
        <f t="shared" si="1"/>
        <v>55735.173000000003</v>
      </c>
      <c r="J94" s="11">
        <f t="shared" si="1"/>
        <v>44229.73</v>
      </c>
      <c r="K94" s="11">
        <f t="shared" si="1"/>
        <v>46395.044000000002</v>
      </c>
      <c r="L94" s="11">
        <f t="shared" si="1"/>
        <v>50202.381000000001</v>
      </c>
      <c r="M94" s="11">
        <f t="shared" si="1"/>
        <v>49023.684000000001</v>
      </c>
      <c r="N94" s="11">
        <f t="shared" si="1"/>
        <v>51614.173000000003</v>
      </c>
      <c r="O94" s="11">
        <f t="shared" si="1"/>
        <v>59401.37</v>
      </c>
      <c r="P94" s="11">
        <f t="shared" si="1"/>
        <v>54974.106</v>
      </c>
      <c r="Q94" s="11">
        <f t="shared" si="1"/>
        <v>59503.267999999996</v>
      </c>
      <c r="R94" s="11">
        <f t="shared" si="1"/>
        <v>62376.582000000002</v>
      </c>
      <c r="S94" s="11">
        <f t="shared" si="1"/>
        <v>77111.243000000002</v>
      </c>
      <c r="T94" s="11">
        <f t="shared" si="1"/>
        <v>75145.62</v>
      </c>
      <c r="U94" s="11">
        <f t="shared" si="1"/>
        <v>69823.332999999999</v>
      </c>
      <c r="V94" s="11">
        <f t="shared" si="1"/>
        <v>75727.494000000006</v>
      </c>
      <c r="W94" s="11">
        <f t="shared" si="1"/>
        <v>82674.576000000001</v>
      </c>
      <c r="X94" s="11">
        <f t="shared" si="1"/>
        <v>91673.729000000007</v>
      </c>
      <c r="Y94" s="11">
        <f t="shared" si="1"/>
        <v>101217.012</v>
      </c>
      <c r="Z94" s="4"/>
    </row>
    <row r="95" spans="1:26" x14ac:dyDescent="0.2">
      <c r="A95" s="4" t="s">
        <v>109</v>
      </c>
      <c r="B95" s="11">
        <f t="shared" ref="B95:Y95" si="2">B71+B72</f>
        <v>0</v>
      </c>
      <c r="C95" s="11">
        <f t="shared" si="2"/>
        <v>50860.432999999997</v>
      </c>
      <c r="D95" s="11">
        <f t="shared" si="2"/>
        <v>49773.983</v>
      </c>
      <c r="E95" s="11">
        <f t="shared" si="2"/>
        <v>58243.517</v>
      </c>
      <c r="F95" s="11">
        <f t="shared" si="2"/>
        <v>56918.044000000002</v>
      </c>
      <c r="G95" s="11">
        <f t="shared" si="2"/>
        <v>52686.747000000003</v>
      </c>
      <c r="H95" s="11">
        <f t="shared" si="2"/>
        <v>70486.191000000006</v>
      </c>
      <c r="I95" s="11">
        <f t="shared" si="2"/>
        <v>32053.191000000003</v>
      </c>
      <c r="J95" s="11">
        <f t="shared" si="2"/>
        <v>0</v>
      </c>
      <c r="K95" s="11">
        <f t="shared" si="2"/>
        <v>48481.05</v>
      </c>
      <c r="L95" s="11">
        <f t="shared" si="2"/>
        <v>32171.957999999999</v>
      </c>
      <c r="M95" s="11">
        <f t="shared" si="2"/>
        <v>0</v>
      </c>
      <c r="N95" s="11">
        <f t="shared" si="2"/>
        <v>48629.921999999999</v>
      </c>
      <c r="O95" s="11">
        <f t="shared" si="2"/>
        <v>53938.356</v>
      </c>
      <c r="P95" s="11">
        <f t="shared" si="2"/>
        <v>56745.991999999998</v>
      </c>
      <c r="Q95" s="11">
        <f t="shared" si="2"/>
        <v>58739.650999999998</v>
      </c>
      <c r="R95" s="11">
        <f t="shared" si="2"/>
        <v>66336.497999999992</v>
      </c>
      <c r="S95" s="11">
        <f t="shared" si="2"/>
        <v>84668.63900000001</v>
      </c>
      <c r="T95" s="11">
        <f t="shared" si="2"/>
        <v>92030.717000000004</v>
      </c>
      <c r="U95" s="11">
        <f t="shared" si="2"/>
        <v>98613.332999999999</v>
      </c>
      <c r="V95" s="11">
        <f t="shared" si="2"/>
        <v>91414.842000000004</v>
      </c>
      <c r="W95" s="11">
        <f t="shared" si="2"/>
        <v>70824.858000000007</v>
      </c>
      <c r="X95" s="11">
        <f t="shared" si="2"/>
        <v>54650.423999999999</v>
      </c>
      <c r="Y95" s="11">
        <f t="shared" si="2"/>
        <v>60079.607000000004</v>
      </c>
      <c r="Z95" s="4"/>
    </row>
    <row r="96" spans="1:26" x14ac:dyDescent="0.2">
      <c r="A96" s="4" t="s">
        <v>110</v>
      </c>
      <c r="B96" s="11">
        <f t="shared" ref="B96:Y96" si="3">B65</f>
        <v>0</v>
      </c>
      <c r="C96" s="11">
        <f t="shared" si="3"/>
        <v>30304.5</v>
      </c>
      <c r="D96" s="11">
        <f t="shared" si="3"/>
        <v>30942.866999999998</v>
      </c>
      <c r="E96" s="11">
        <f t="shared" si="3"/>
        <v>34693.154000000002</v>
      </c>
      <c r="F96" s="11">
        <f t="shared" si="3"/>
        <v>45714.404999999999</v>
      </c>
      <c r="G96" s="11">
        <f t="shared" si="3"/>
        <v>43244.095999999998</v>
      </c>
      <c r="H96" s="11">
        <f t="shared" si="3"/>
        <v>56892.81</v>
      </c>
      <c r="I96" s="11">
        <f t="shared" si="3"/>
        <v>19106.521000000001</v>
      </c>
      <c r="J96" s="11">
        <f t="shared" si="3"/>
        <v>0</v>
      </c>
      <c r="K96" s="11">
        <f t="shared" si="3"/>
        <v>36495.627</v>
      </c>
      <c r="L96" s="11">
        <f t="shared" si="3"/>
        <v>22870.37</v>
      </c>
      <c r="M96" s="11">
        <f t="shared" si="3"/>
        <v>0</v>
      </c>
      <c r="N96" s="11">
        <f t="shared" si="3"/>
        <v>28700.787</v>
      </c>
      <c r="O96" s="11">
        <f t="shared" si="3"/>
        <v>28679.452000000001</v>
      </c>
      <c r="P96" s="11">
        <f t="shared" si="3"/>
        <v>29329.223000000002</v>
      </c>
      <c r="Q96" s="11">
        <f t="shared" si="3"/>
        <v>31880.173999999999</v>
      </c>
      <c r="R96" s="11">
        <f t="shared" si="3"/>
        <v>34344.936999999998</v>
      </c>
      <c r="S96" s="11">
        <f t="shared" si="3"/>
        <v>39118.343000000001</v>
      </c>
      <c r="T96" s="11">
        <f t="shared" si="3"/>
        <v>45226.394</v>
      </c>
      <c r="U96" s="11">
        <f t="shared" si="3"/>
        <v>50304.444000000003</v>
      </c>
      <c r="V96" s="11">
        <f t="shared" si="3"/>
        <v>47369.83</v>
      </c>
      <c r="W96" s="11">
        <f t="shared" si="3"/>
        <v>34658.756999999998</v>
      </c>
      <c r="X96" s="11">
        <f t="shared" si="3"/>
        <v>34137.712</v>
      </c>
      <c r="Y96" s="11">
        <f t="shared" si="3"/>
        <v>34529.989000000001</v>
      </c>
      <c r="Z96" s="4"/>
    </row>
    <row r="97" spans="1:27" x14ac:dyDescent="0.2">
      <c r="A97" s="4" t="s">
        <v>111</v>
      </c>
      <c r="B97" s="11">
        <f t="shared" ref="B97:Y97" si="4">B85</f>
        <v>465.88299999999998</v>
      </c>
      <c r="C97" s="11">
        <f t="shared" si="4"/>
        <v>372.63400000000001</v>
      </c>
      <c r="D97" s="11">
        <f t="shared" si="4"/>
        <v>441.02800000000002</v>
      </c>
      <c r="E97" s="11">
        <f t="shared" si="4"/>
        <v>577.21</v>
      </c>
      <c r="F97" s="11">
        <f t="shared" si="4"/>
        <v>1217.271</v>
      </c>
      <c r="G97" s="11">
        <f t="shared" si="4"/>
        <v>774.202</v>
      </c>
      <c r="H97" s="11">
        <f t="shared" si="4"/>
        <v>556.50699999999995</v>
      </c>
      <c r="I97" s="11">
        <f t="shared" si="4"/>
        <v>2204.3679999999999</v>
      </c>
      <c r="J97" s="11">
        <f t="shared" si="4"/>
        <v>2037.838</v>
      </c>
      <c r="K97" s="11">
        <f t="shared" si="4"/>
        <v>2282.799</v>
      </c>
      <c r="L97" s="11">
        <f t="shared" si="4"/>
        <v>2089.9470000000001</v>
      </c>
      <c r="M97" s="11">
        <f t="shared" si="4"/>
        <v>2081.5790000000002</v>
      </c>
      <c r="N97" s="11">
        <f t="shared" si="4"/>
        <v>1870.079</v>
      </c>
      <c r="O97" s="11">
        <f t="shared" si="4"/>
        <v>935.61599999999999</v>
      </c>
      <c r="P97" s="11">
        <f t="shared" si="4"/>
        <v>1133.1690000000001</v>
      </c>
      <c r="Q97" s="11">
        <f t="shared" si="4"/>
        <v>1157.952</v>
      </c>
      <c r="R97" s="11">
        <f t="shared" si="4"/>
        <v>1247.8900000000001</v>
      </c>
      <c r="S97" s="11">
        <f t="shared" si="4"/>
        <v>1526.627</v>
      </c>
      <c r="T97" s="11">
        <f t="shared" si="4"/>
        <v>1576.7919999999999</v>
      </c>
      <c r="U97" s="11">
        <f t="shared" si="4"/>
        <v>1663.3330000000001</v>
      </c>
      <c r="V97" s="11">
        <f t="shared" si="4"/>
        <v>1894.1610000000001</v>
      </c>
      <c r="W97" s="11">
        <f t="shared" si="4"/>
        <v>1374.011</v>
      </c>
      <c r="X97" s="11">
        <f t="shared" si="4"/>
        <v>1191.7370000000001</v>
      </c>
      <c r="Y97" s="11">
        <f t="shared" si="4"/>
        <v>1137.405</v>
      </c>
      <c r="Z97" s="4"/>
    </row>
    <row r="98" spans="1:27" x14ac:dyDescent="0.2">
      <c r="A98" s="4" t="s">
        <v>112</v>
      </c>
      <c r="B98" s="12">
        <f t="shared" ref="B98:Y98" si="5">B44</f>
        <v>6400.8770000000004</v>
      </c>
      <c r="C98" s="12">
        <f t="shared" si="5"/>
        <v>10203.34</v>
      </c>
      <c r="D98" s="12">
        <f t="shared" si="5"/>
        <v>9315.0149999999994</v>
      </c>
      <c r="E98" s="12">
        <f t="shared" si="5"/>
        <v>13527.811</v>
      </c>
      <c r="F98" s="12">
        <f t="shared" si="5"/>
        <v>10409.596</v>
      </c>
      <c r="G98" s="12">
        <f t="shared" si="5"/>
        <v>9140.1820000000007</v>
      </c>
      <c r="H98" s="12">
        <f t="shared" si="5"/>
        <v>11108.116</v>
      </c>
      <c r="I98" s="12">
        <f t="shared" si="5"/>
        <v>22788.455999999998</v>
      </c>
      <c r="J98" s="12">
        <f t="shared" si="5"/>
        <v>9340.5400000000009</v>
      </c>
      <c r="K98" s="12">
        <f t="shared" si="5"/>
        <v>14285.714</v>
      </c>
      <c r="L98" s="12">
        <f t="shared" si="5"/>
        <v>14421.958000000001</v>
      </c>
      <c r="M98" s="12">
        <f t="shared" si="5"/>
        <v>12600</v>
      </c>
      <c r="N98" s="12">
        <f t="shared" si="5"/>
        <v>14430.446</v>
      </c>
      <c r="O98" s="12">
        <f t="shared" si="5"/>
        <v>15141.096</v>
      </c>
      <c r="P98" s="12">
        <f t="shared" si="5"/>
        <v>11919.852000000001</v>
      </c>
      <c r="Q98" s="12">
        <f t="shared" si="5"/>
        <v>10823.53</v>
      </c>
      <c r="R98" s="12">
        <f t="shared" si="5"/>
        <v>11583.334000000001</v>
      </c>
      <c r="S98" s="12">
        <f t="shared" si="5"/>
        <v>14286.391</v>
      </c>
      <c r="T98" s="12">
        <f t="shared" si="5"/>
        <v>18035.268</v>
      </c>
      <c r="U98" s="12">
        <f t="shared" si="5"/>
        <v>20981.111000000001</v>
      </c>
      <c r="V98" s="12">
        <f t="shared" si="5"/>
        <v>28038.929</v>
      </c>
      <c r="W98" s="12">
        <f t="shared" si="5"/>
        <v>26124.294000000002</v>
      </c>
      <c r="X98" s="12">
        <f t="shared" si="5"/>
        <v>18727.754000000001</v>
      </c>
      <c r="Y98" s="12">
        <f t="shared" si="5"/>
        <v>17406.760999999999</v>
      </c>
      <c r="Z98" s="4"/>
    </row>
    <row r="99" spans="1:27" x14ac:dyDescent="0.2">
      <c r="A99" s="4" t="s">
        <v>113</v>
      </c>
      <c r="B99" s="4">
        <f t="shared" ref="B99:Y99" si="6">SUM(B94:B97)-B98</f>
        <v>32618.542999999998</v>
      </c>
      <c r="C99" s="4">
        <f t="shared" si="6"/>
        <v>106530.04000000001</v>
      </c>
      <c r="D99" s="4">
        <f t="shared" si="6"/>
        <v>107906.12300000001</v>
      </c>
      <c r="E99" s="4">
        <f t="shared" si="6"/>
        <v>122901.77999999998</v>
      </c>
      <c r="F99" s="4">
        <f t="shared" si="6"/>
        <v>139585.66700000002</v>
      </c>
      <c r="G99" s="4">
        <f t="shared" si="6"/>
        <v>131543.098</v>
      </c>
      <c r="H99" s="4">
        <f t="shared" si="6"/>
        <v>166162.31900000002</v>
      </c>
      <c r="I99" s="4">
        <f t="shared" si="6"/>
        <v>86310.79700000002</v>
      </c>
      <c r="J99" s="4">
        <f t="shared" si="6"/>
        <v>36927.028000000006</v>
      </c>
      <c r="K99" s="4">
        <f t="shared" si="6"/>
        <v>119368.80600000001</v>
      </c>
      <c r="L99" s="4">
        <f t="shared" si="6"/>
        <v>92912.698000000004</v>
      </c>
      <c r="M99" s="4">
        <f t="shared" si="6"/>
        <v>38505.262999999999</v>
      </c>
      <c r="N99" s="4">
        <f t="shared" si="6"/>
        <v>116384.515</v>
      </c>
      <c r="O99" s="4">
        <f t="shared" si="6"/>
        <v>127813.69799999999</v>
      </c>
      <c r="P99" s="4">
        <f t="shared" si="6"/>
        <v>130262.63799999999</v>
      </c>
      <c r="Q99" s="4">
        <f t="shared" si="6"/>
        <v>140457.51499999998</v>
      </c>
      <c r="R99" s="4">
        <f t="shared" si="6"/>
        <v>152722.573</v>
      </c>
      <c r="S99" s="4">
        <f t="shared" si="6"/>
        <v>188138.46100000001</v>
      </c>
      <c r="T99" s="4">
        <f t="shared" si="6"/>
        <v>195944.25499999998</v>
      </c>
      <c r="U99" s="4">
        <f t="shared" si="6"/>
        <v>199423.33199999999</v>
      </c>
      <c r="V99" s="4">
        <f t="shared" si="6"/>
        <v>188367.39800000002</v>
      </c>
      <c r="W99" s="4">
        <f t="shared" si="6"/>
        <v>163407.908</v>
      </c>
      <c r="X99" s="4">
        <f t="shared" si="6"/>
        <v>162925.848</v>
      </c>
      <c r="Y99" s="4">
        <f t="shared" si="6"/>
        <v>179557.25200000001</v>
      </c>
      <c r="Z99" s="4"/>
    </row>
    <row r="100" spans="1:27" x14ac:dyDescent="0.2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2" spans="1:27" x14ac:dyDescent="0.2">
      <c r="A102" s="2" t="s">
        <v>127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/>
    </row>
    <row r="103" spans="1:27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">
      <c r="A104" s="4"/>
      <c r="B104" s="5" t="s">
        <v>15</v>
      </c>
      <c r="C104" s="5" t="s">
        <v>16</v>
      </c>
      <c r="D104" s="5" t="s">
        <v>17</v>
      </c>
      <c r="E104" s="5" t="s">
        <v>18</v>
      </c>
      <c r="F104" s="5" t="s">
        <v>19</v>
      </c>
      <c r="G104" s="5" t="s">
        <v>20</v>
      </c>
      <c r="H104" s="5" t="s">
        <v>21</v>
      </c>
      <c r="I104" s="5" t="s">
        <v>22</v>
      </c>
      <c r="J104" s="5" t="s">
        <v>23</v>
      </c>
      <c r="K104" s="5" t="s">
        <v>24</v>
      </c>
      <c r="L104" s="5" t="s">
        <v>25</v>
      </c>
      <c r="M104" s="5" t="s">
        <v>26</v>
      </c>
      <c r="N104" s="5" t="s">
        <v>27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32</v>
      </c>
      <c r="T104" s="5" t="s">
        <v>33</v>
      </c>
      <c r="U104" s="5" t="s">
        <v>34</v>
      </c>
      <c r="V104" s="5" t="s">
        <v>35</v>
      </c>
      <c r="W104" s="5" t="s">
        <v>36</v>
      </c>
      <c r="X104" s="5" t="s">
        <v>37</v>
      </c>
      <c r="Y104" s="5" t="s">
        <v>38</v>
      </c>
      <c r="Z104" s="5" t="s">
        <v>39</v>
      </c>
      <c r="AA104" s="4"/>
    </row>
    <row r="105" spans="1:27" x14ac:dyDescent="0.2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4"/>
    </row>
    <row r="106" spans="1:27" x14ac:dyDescent="0.2">
      <c r="A106" s="8" t="s">
        <v>57</v>
      </c>
      <c r="B106" s="8">
        <v>2213.6640000000002</v>
      </c>
      <c r="C106" s="8">
        <v>-591.00400000000002</v>
      </c>
      <c r="D106" s="8">
        <v>4813.4210000000003</v>
      </c>
      <c r="E106" s="8">
        <v>549.86300000000006</v>
      </c>
      <c r="F106" s="8">
        <v>3302.7489999999998</v>
      </c>
      <c r="G106" s="8">
        <v>4995.7510000000002</v>
      </c>
      <c r="H106" s="8">
        <v>4997.5510000000004</v>
      </c>
      <c r="I106" s="8">
        <v>5809.4290000000001</v>
      </c>
      <c r="J106" s="8">
        <v>1910.8109999999999</v>
      </c>
      <c r="K106" s="8">
        <v>-3854.2269999999999</v>
      </c>
      <c r="L106" s="8">
        <v>8767.1959999999999</v>
      </c>
      <c r="M106" s="8">
        <v>11117.105</v>
      </c>
      <c r="N106" s="8">
        <v>10650.919</v>
      </c>
      <c r="O106" s="8">
        <v>13889.040999999999</v>
      </c>
      <c r="P106" s="8">
        <v>12543.772999999999</v>
      </c>
      <c r="Q106" s="8">
        <v>13882.352999999999</v>
      </c>
      <c r="R106" s="8">
        <v>13263.713</v>
      </c>
      <c r="S106" s="8">
        <v>16528.993999999999</v>
      </c>
      <c r="T106" s="8">
        <v>12053.47</v>
      </c>
      <c r="U106" s="8">
        <v>4255.5559999999996</v>
      </c>
      <c r="V106" s="8">
        <v>7711.6790000000001</v>
      </c>
      <c r="W106" s="8">
        <v>32514.124</v>
      </c>
      <c r="X106" s="8">
        <v>21508.474999999999</v>
      </c>
      <c r="Y106" s="8">
        <v>21901.853999999999</v>
      </c>
      <c r="Z106" s="8">
        <v>16652.148000000001</v>
      </c>
      <c r="AA106" s="4"/>
    </row>
    <row r="107" spans="1:27" x14ac:dyDescent="0.2">
      <c r="A107" s="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4"/>
    </row>
    <row r="108" spans="1:27" x14ac:dyDescent="0.2">
      <c r="A108" s="4" t="s">
        <v>128</v>
      </c>
      <c r="B108" s="4">
        <v>12230.638999999999</v>
      </c>
      <c r="C108" s="4">
        <v>12745.66</v>
      </c>
      <c r="D108" s="4">
        <v>13899.179</v>
      </c>
      <c r="E108" s="4">
        <v>14018.097</v>
      </c>
      <c r="F108" s="4">
        <v>15085.852999999999</v>
      </c>
      <c r="G108" s="4">
        <v>14229.076999999999</v>
      </c>
      <c r="H108" s="4">
        <v>17098.571</v>
      </c>
      <c r="I108" s="4">
        <v>11677.76</v>
      </c>
      <c r="J108" s="4">
        <v>4085.1350000000002</v>
      </c>
      <c r="K108" s="4">
        <v>4758.0169999999998</v>
      </c>
      <c r="L108" s="4">
        <v>4449.7349999999997</v>
      </c>
      <c r="M108" s="4">
        <v>4703.9470000000001</v>
      </c>
      <c r="N108" s="4">
        <v>5337.27</v>
      </c>
      <c r="O108" s="4">
        <v>5983.5619999999999</v>
      </c>
      <c r="P108" s="4">
        <v>6163.9949999999999</v>
      </c>
      <c r="Q108" s="4">
        <v>5864.924</v>
      </c>
      <c r="R108" s="4">
        <v>5778.4809999999998</v>
      </c>
      <c r="S108" s="4">
        <v>6717.16</v>
      </c>
      <c r="T108" s="4">
        <v>7172.924</v>
      </c>
      <c r="U108" s="4">
        <v>8612.2219999999998</v>
      </c>
      <c r="V108" s="4">
        <v>10896.593999999999</v>
      </c>
      <c r="W108" s="4">
        <v>7887.0060000000003</v>
      </c>
      <c r="X108" s="4">
        <v>6907.8389999999999</v>
      </c>
      <c r="Y108" s="4">
        <v>7266.085</v>
      </c>
      <c r="Z108" s="4">
        <v>7291.7510000000002</v>
      </c>
      <c r="AA108" s="4"/>
    </row>
    <row r="109" spans="1:27" x14ac:dyDescent="0.2">
      <c r="A109" s="4" t="s">
        <v>129</v>
      </c>
      <c r="B109" s="4">
        <v>-656.255</v>
      </c>
      <c r="C109" s="4">
        <v>553.94100000000003</v>
      </c>
      <c r="D109" s="4">
        <v>-310.85599999999999</v>
      </c>
      <c r="E109" s="4">
        <v>-541.07399999999996</v>
      </c>
      <c r="F109" s="4">
        <v>324.34199999999998</v>
      </c>
      <c r="G109" s="4">
        <v>-3119.8409999999999</v>
      </c>
      <c r="H109" s="4">
        <v>-614.55999999999995</v>
      </c>
      <c r="I109" s="4">
        <v>57.904000000000003</v>
      </c>
      <c r="J109" s="4">
        <v>-4027.027</v>
      </c>
      <c r="K109" s="4">
        <v>7205.5389999999998</v>
      </c>
      <c r="L109" s="4">
        <v>-3063.4920000000002</v>
      </c>
      <c r="M109" s="4">
        <v>-10552.632</v>
      </c>
      <c r="N109" s="4">
        <v>-10410.761</v>
      </c>
      <c r="O109" s="4">
        <v>-12354.795</v>
      </c>
      <c r="P109" s="4">
        <v>-14167.694</v>
      </c>
      <c r="Q109" s="4">
        <v>-15664.487999999999</v>
      </c>
      <c r="R109" s="4">
        <v>-12678.27</v>
      </c>
      <c r="S109" s="4">
        <v>-19305.325000000001</v>
      </c>
      <c r="T109" s="4">
        <v>-14505.119000000001</v>
      </c>
      <c r="U109" s="4">
        <v>-6851.1109999999999</v>
      </c>
      <c r="V109" s="4">
        <v>6761.5569999999998</v>
      </c>
      <c r="W109" s="4">
        <v>5996.61</v>
      </c>
      <c r="X109" s="4">
        <v>-1606.992</v>
      </c>
      <c r="Y109" s="4">
        <v>-7035.9870000000001</v>
      </c>
      <c r="Z109" s="4">
        <v>-2714.2739999999999</v>
      </c>
      <c r="AA109" s="4"/>
    </row>
    <row r="110" spans="1:27" x14ac:dyDescent="0.2">
      <c r="A110" s="4" t="s">
        <v>130</v>
      </c>
      <c r="B110" s="4">
        <v>-786.35799999999995</v>
      </c>
      <c r="C110" s="4">
        <v>-647.1</v>
      </c>
      <c r="D110" s="4">
        <v>5.8289999999999997</v>
      </c>
      <c r="E110" s="4">
        <v>-359.41300000000001</v>
      </c>
      <c r="F110" s="4">
        <v>-1865.954</v>
      </c>
      <c r="G110" s="4">
        <v>-1616.508</v>
      </c>
      <c r="H110" s="4">
        <v>90.081999999999994</v>
      </c>
      <c r="I110" s="4">
        <v>-2552.7950000000001</v>
      </c>
      <c r="J110" s="4">
        <v>-3671.6219999999998</v>
      </c>
      <c r="K110" s="4">
        <v>6169.0959999999995</v>
      </c>
      <c r="L110" s="4">
        <v>-1263.2280000000001</v>
      </c>
      <c r="M110" s="4">
        <v>-3063.1579999999999</v>
      </c>
      <c r="N110" s="4">
        <v>-1102.3620000000001</v>
      </c>
      <c r="O110" s="4">
        <v>-810.95899999999995</v>
      </c>
      <c r="P110" s="4">
        <v>-3413.07</v>
      </c>
      <c r="Q110" s="4">
        <v>-2846.4050000000002</v>
      </c>
      <c r="R110" s="4">
        <v>-1341.7719999999999</v>
      </c>
      <c r="S110" s="4">
        <v>-1721.893</v>
      </c>
      <c r="T110" s="4">
        <v>-4379.9769999999999</v>
      </c>
      <c r="U110" s="4">
        <v>110</v>
      </c>
      <c r="V110" s="4">
        <v>2480.5349999999999</v>
      </c>
      <c r="W110" s="4">
        <v>-2893.7849999999999</v>
      </c>
      <c r="X110" s="4">
        <v>-4354.8729999999996</v>
      </c>
      <c r="Y110" s="4">
        <v>-2980.3710000000001</v>
      </c>
      <c r="Z110" s="4">
        <v>-591.49599999999998</v>
      </c>
      <c r="AA110" s="4"/>
    </row>
    <row r="111" spans="1:27" x14ac:dyDescent="0.2">
      <c r="A111" s="4" t="s">
        <v>131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">
      <c r="A112" s="4" t="s">
        <v>132</v>
      </c>
      <c r="B112" s="7">
        <v>593.11699999999996</v>
      </c>
      <c r="C112" s="7">
        <v>-97.165000000000006</v>
      </c>
      <c r="D112" s="7">
        <v>-1456.171</v>
      </c>
      <c r="E112" s="7">
        <v>2581.3310000000001</v>
      </c>
      <c r="F112" s="7">
        <v>720.86900000000003</v>
      </c>
      <c r="G112" s="7">
        <v>-8.0119999999997003</v>
      </c>
      <c r="H112" s="7">
        <v>-2166.9720000000002</v>
      </c>
      <c r="I112" s="7">
        <v>870.56799999999998</v>
      </c>
      <c r="J112" s="7">
        <v>-1681.0809999999999</v>
      </c>
      <c r="K112" s="7">
        <v>2569.971</v>
      </c>
      <c r="L112" s="7">
        <v>4228.8360000000002</v>
      </c>
      <c r="M112" s="7">
        <v>880.26400000000001</v>
      </c>
      <c r="N112" s="7">
        <v>-1787.402</v>
      </c>
      <c r="O112" s="7">
        <v>3904.11</v>
      </c>
      <c r="P112" s="7">
        <v>2324.2910000000002</v>
      </c>
      <c r="Q112" s="7">
        <v>2547.9299999999998</v>
      </c>
      <c r="R112" s="7">
        <v>3066.4560000000001</v>
      </c>
      <c r="S112" s="7">
        <v>1738.461</v>
      </c>
      <c r="T112" s="7">
        <v>2924.9140000000002</v>
      </c>
      <c r="U112" s="7">
        <v>4462.2219999999998</v>
      </c>
      <c r="V112" s="7">
        <v>430.65699999999998</v>
      </c>
      <c r="W112" s="7">
        <v>489.26499999999999</v>
      </c>
      <c r="X112" s="7">
        <v>1469.28</v>
      </c>
      <c r="Y112" s="7">
        <v>3199.5639999999999</v>
      </c>
      <c r="Z112" s="7">
        <v>1884.5039999999999</v>
      </c>
      <c r="AA112" s="4"/>
    </row>
    <row r="113" spans="1:27" x14ac:dyDescent="0.2">
      <c r="A113" s="4" t="s">
        <v>133</v>
      </c>
      <c r="B113" s="4">
        <v>-849.49599999999998</v>
      </c>
      <c r="C113" s="4">
        <v>-190.32400000000001</v>
      </c>
      <c r="D113" s="4">
        <v>-1761.1980000000001</v>
      </c>
      <c r="E113" s="4">
        <v>1680.8440000000001</v>
      </c>
      <c r="F113" s="4">
        <v>-820.74300000000005</v>
      </c>
      <c r="G113" s="4">
        <v>-4744.3609999999999</v>
      </c>
      <c r="H113" s="4">
        <v>-2691.45</v>
      </c>
      <c r="I113" s="4">
        <v>-1624.3230000000001</v>
      </c>
      <c r="J113" s="4">
        <v>-9379.73</v>
      </c>
      <c r="K113" s="4">
        <v>15944.606</v>
      </c>
      <c r="L113" s="4">
        <v>-97.884</v>
      </c>
      <c r="M113" s="4">
        <v>-12735.526</v>
      </c>
      <c r="N113" s="4">
        <v>-13300.525</v>
      </c>
      <c r="O113" s="4">
        <v>-9261.6440000000002</v>
      </c>
      <c r="P113" s="4">
        <v>-15256.473</v>
      </c>
      <c r="Q113" s="4">
        <v>-15962.963</v>
      </c>
      <c r="R113" s="4">
        <v>-10953.585999999999</v>
      </c>
      <c r="S113" s="4">
        <v>-19288.757000000001</v>
      </c>
      <c r="T113" s="4">
        <v>-15960.182000000001</v>
      </c>
      <c r="U113" s="4">
        <v>-2278.8890000000001</v>
      </c>
      <c r="V113" s="4">
        <v>9672.7489999999998</v>
      </c>
      <c r="W113" s="4">
        <v>3592.09</v>
      </c>
      <c r="X113" s="4">
        <v>-4492.585</v>
      </c>
      <c r="Y113" s="4">
        <v>-6816.7939999999999</v>
      </c>
      <c r="Z113" s="4">
        <v>-1421.2660000000001</v>
      </c>
      <c r="AA113" s="4"/>
    </row>
    <row r="114" spans="1:27" x14ac:dyDescent="0.2">
      <c r="A114" s="4" t="s">
        <v>134</v>
      </c>
      <c r="B114" s="4">
        <v>1095.3520000000001</v>
      </c>
      <c r="C114" s="4">
        <v>-944.60500000000002</v>
      </c>
      <c r="D114" s="4">
        <v>272.971</v>
      </c>
      <c r="E114" s="4">
        <v>791.1</v>
      </c>
      <c r="F114" s="4">
        <v>-794.04399999999998</v>
      </c>
      <c r="G114" s="4">
        <v>-958.48800000000006</v>
      </c>
      <c r="H114" s="4">
        <v>-693.63099999999997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">
      <c r="A115" s="4" t="s">
        <v>135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">
      <c r="A116" s="4" t="s">
        <v>136</v>
      </c>
      <c r="B116" s="7">
        <v>-305.16800000000001</v>
      </c>
      <c r="C116" s="7">
        <v>3215.4650000000001</v>
      </c>
      <c r="D116" s="7">
        <v>932.57100000000003</v>
      </c>
      <c r="E116" s="7">
        <v>3215.1860000000001</v>
      </c>
      <c r="F116" s="7">
        <v>-1958.9059999999999</v>
      </c>
      <c r="G116" s="7">
        <v>-445.69099999999997</v>
      </c>
      <c r="H116" s="7">
        <v>228.20599999999999</v>
      </c>
      <c r="I116" s="7">
        <v>3217.6970000000001</v>
      </c>
      <c r="J116" s="7">
        <v>2321.6219999999998</v>
      </c>
      <c r="K116" s="7">
        <v>-870.26199999999994</v>
      </c>
      <c r="L116" s="7">
        <v>-1817.46</v>
      </c>
      <c r="M116" s="7">
        <v>-4001.3150000000001</v>
      </c>
      <c r="N116" s="7">
        <v>-4131.2340000000004</v>
      </c>
      <c r="O116" s="7">
        <v>-6110.9589999999998</v>
      </c>
      <c r="P116" s="7">
        <v>-5022.1949999999997</v>
      </c>
      <c r="Q116" s="7">
        <v>-3542.4839999999999</v>
      </c>
      <c r="R116" s="7">
        <v>-4174.0510000000004</v>
      </c>
      <c r="S116" s="7">
        <v>-5912.4269999999997</v>
      </c>
      <c r="T116" s="7">
        <v>-2875.9960000000001</v>
      </c>
      <c r="U116" s="7">
        <v>-1824.4449999999999</v>
      </c>
      <c r="V116" s="7">
        <v>-1113.1389999999999</v>
      </c>
      <c r="W116" s="7">
        <v>-16254.236999999999</v>
      </c>
      <c r="X116" s="7">
        <v>-6027.5429999999997</v>
      </c>
      <c r="Y116" s="7">
        <v>-6571.4290000000001</v>
      </c>
      <c r="Z116" s="7">
        <v>-5295.5569999999998</v>
      </c>
      <c r="AA116" s="4"/>
    </row>
    <row r="117" spans="1:27" x14ac:dyDescent="0.2">
      <c r="A117" s="8" t="s">
        <v>137</v>
      </c>
      <c r="B117" s="8">
        <v>14384.991</v>
      </c>
      <c r="C117" s="8">
        <v>14235.191999999999</v>
      </c>
      <c r="D117" s="8">
        <v>18156.944</v>
      </c>
      <c r="E117" s="8">
        <v>20255.09</v>
      </c>
      <c r="F117" s="8">
        <v>14814.909</v>
      </c>
      <c r="G117" s="8">
        <v>13076.288</v>
      </c>
      <c r="H117" s="8">
        <v>18939.246999999999</v>
      </c>
      <c r="I117" s="8">
        <v>19080.562999999998</v>
      </c>
      <c r="J117" s="8">
        <v>-1062.162</v>
      </c>
      <c r="K117" s="8">
        <v>15978.134</v>
      </c>
      <c r="L117" s="8">
        <v>11301.587</v>
      </c>
      <c r="M117" s="8">
        <v>-915.78899999999999</v>
      </c>
      <c r="N117" s="8">
        <v>-1443.57</v>
      </c>
      <c r="O117" s="8">
        <v>4500</v>
      </c>
      <c r="P117" s="8">
        <v>-1570.9</v>
      </c>
      <c r="Q117" s="8">
        <v>241.83</v>
      </c>
      <c r="R117" s="8">
        <v>3914.5569999999998</v>
      </c>
      <c r="S117" s="8">
        <v>-1955.03</v>
      </c>
      <c r="T117" s="8">
        <v>390.21600000000001</v>
      </c>
      <c r="U117" s="8">
        <v>8764.4439999999995</v>
      </c>
      <c r="V117" s="8">
        <v>27167.883000000002</v>
      </c>
      <c r="W117" s="8">
        <v>27738.983</v>
      </c>
      <c r="X117" s="8">
        <v>17896.186000000002</v>
      </c>
      <c r="Y117" s="8">
        <v>15779.716</v>
      </c>
      <c r="Z117" s="8">
        <v>17227.076000000001</v>
      </c>
      <c r="AA117" s="4"/>
    </row>
    <row r="118" spans="1:27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">
      <c r="A119" s="4" t="s">
        <v>138</v>
      </c>
      <c r="B119" s="4">
        <v>-18439.231</v>
      </c>
      <c r="C119" s="4">
        <v>-12264.843000000001</v>
      </c>
      <c r="D119" s="4">
        <v>-4133.4219999999996</v>
      </c>
      <c r="E119" s="4">
        <v>-10704.266</v>
      </c>
      <c r="F119" s="4">
        <v>-16275.436</v>
      </c>
      <c r="G119" s="4">
        <v>-18044.996999999999</v>
      </c>
      <c r="H119" s="4">
        <v>-22861.819</v>
      </c>
      <c r="I119" s="4">
        <v>-16353.058999999999</v>
      </c>
      <c r="J119" s="4">
        <v>-2781.0810000000001</v>
      </c>
      <c r="K119" s="4">
        <v>-3123.9070000000002</v>
      </c>
      <c r="L119" s="4">
        <v>-4396.826</v>
      </c>
      <c r="M119" s="4">
        <v>-5139.4740000000002</v>
      </c>
      <c r="N119" s="4">
        <v>-6077.4279999999999</v>
      </c>
      <c r="O119" s="4">
        <v>-6568.4930000000004</v>
      </c>
      <c r="P119" s="4">
        <v>-5715.1660000000002</v>
      </c>
      <c r="Q119" s="4">
        <v>-4989.1059999999998</v>
      </c>
      <c r="R119" s="4">
        <v>-5825.9489999999996</v>
      </c>
      <c r="S119" s="4">
        <v>-7020.1180000000004</v>
      </c>
      <c r="T119" s="4">
        <v>-7838.4530000000004</v>
      </c>
      <c r="U119" s="4">
        <v>-7522.2219999999998</v>
      </c>
      <c r="V119" s="4">
        <v>-6540.1459999999997</v>
      </c>
      <c r="W119" s="4">
        <v>-4240.6779999999999</v>
      </c>
      <c r="X119" s="4">
        <v>-3190.6779999999999</v>
      </c>
      <c r="Y119" s="4">
        <v>-3773.1729999999998</v>
      </c>
      <c r="Z119" s="4">
        <v>-3945.2440000000001</v>
      </c>
      <c r="AA119" s="4"/>
    </row>
    <row r="120" spans="1:27" x14ac:dyDescent="0.2">
      <c r="A120" s="4" t="s">
        <v>139</v>
      </c>
      <c r="B120" s="4"/>
      <c r="C120" s="4"/>
      <c r="D120" s="4"/>
      <c r="E120" s="4"/>
      <c r="F120" s="4"/>
      <c r="G120" s="4"/>
      <c r="H120" s="4"/>
      <c r="I120" s="4"/>
      <c r="J120" s="4">
        <v>-528.37800000000004</v>
      </c>
      <c r="K120" s="4">
        <v>-107.871</v>
      </c>
      <c r="L120" s="4">
        <v>267.19600000000003</v>
      </c>
      <c r="M120" s="4"/>
      <c r="N120" s="4"/>
      <c r="O120" s="4"/>
      <c r="P120" s="4">
        <v>3607.8910000000001</v>
      </c>
      <c r="Q120" s="4">
        <v>-1289.76</v>
      </c>
      <c r="R120" s="4">
        <v>-4119.1989999999996</v>
      </c>
      <c r="S120" s="4">
        <v>-813.01700000000005</v>
      </c>
      <c r="T120" s="4">
        <v>-474.40300000000002</v>
      </c>
      <c r="U120" s="4">
        <v>-1361.1110000000001</v>
      </c>
      <c r="V120" s="4">
        <v>-489.05099999999999</v>
      </c>
      <c r="W120" s="4">
        <v>-5953.6729999999998</v>
      </c>
      <c r="X120" s="4">
        <v>2635.5940000000001</v>
      </c>
      <c r="Y120" s="4">
        <v>303.16300000000001</v>
      </c>
      <c r="Z120" s="4">
        <v>559.75300000000004</v>
      </c>
      <c r="AA120" s="4"/>
    </row>
    <row r="121" spans="1:27" x14ac:dyDescent="0.2">
      <c r="A121" s="4" t="s">
        <v>140</v>
      </c>
      <c r="B121" s="4">
        <v>2189.748</v>
      </c>
      <c r="C121" s="4">
        <v>1856.154</v>
      </c>
      <c r="D121" s="4">
        <v>71.885999999999996</v>
      </c>
      <c r="E121" s="4">
        <v>5239.8149999999996</v>
      </c>
      <c r="F121" s="4">
        <v>4308.4070000000002</v>
      </c>
      <c r="G121" s="4">
        <v>298.46199999999999</v>
      </c>
      <c r="H121" s="4">
        <v>-1796.6369999999999</v>
      </c>
      <c r="I121" s="4">
        <v>6687.9809999999998</v>
      </c>
      <c r="J121" s="4">
        <v>279.72899999999998</v>
      </c>
      <c r="K121" s="4">
        <v>-7835.277</v>
      </c>
      <c r="L121" s="4">
        <v>5720.8990000000003</v>
      </c>
      <c r="M121" s="4">
        <v>-44.737000000000002</v>
      </c>
      <c r="N121" s="4">
        <v>-2073.491</v>
      </c>
      <c r="O121" s="4">
        <v>1149.3150000000001</v>
      </c>
      <c r="P121" s="4">
        <v>607.89200000000005</v>
      </c>
      <c r="Q121" s="4">
        <v>-1806.1</v>
      </c>
      <c r="R121" s="4">
        <v>-2457.806</v>
      </c>
      <c r="S121" s="4">
        <v>635.50300000000004</v>
      </c>
      <c r="T121" s="4">
        <v>535.83600000000001</v>
      </c>
      <c r="U121" s="4">
        <v>1171.1110000000001</v>
      </c>
      <c r="V121" s="4">
        <v>2614.355</v>
      </c>
      <c r="W121" s="4">
        <v>-1479.096</v>
      </c>
      <c r="X121" s="4">
        <v>489.40699999999998</v>
      </c>
      <c r="Y121" s="4">
        <v>334.78699999999998</v>
      </c>
      <c r="Z121" s="4">
        <v>152.523</v>
      </c>
      <c r="AA121" s="4"/>
    </row>
    <row r="122" spans="1:27" x14ac:dyDescent="0.2">
      <c r="A122" s="4" t="s">
        <v>141</v>
      </c>
      <c r="B122" s="4"/>
      <c r="C122" s="4"/>
      <c r="D122" s="4"/>
      <c r="E122" s="4"/>
      <c r="F122" s="4"/>
      <c r="G122" s="4"/>
      <c r="H122" s="4"/>
      <c r="I122" s="4"/>
      <c r="J122" s="4">
        <v>-2187.8380000000002</v>
      </c>
      <c r="K122" s="4">
        <v>-2072.886</v>
      </c>
      <c r="L122" s="4">
        <v>-2056.8780000000002</v>
      </c>
      <c r="M122" s="4">
        <v>-2260.5259999999998</v>
      </c>
      <c r="N122" s="4">
        <v>-2401.5749999999998</v>
      </c>
      <c r="O122" s="4">
        <v>-2646.5749999999998</v>
      </c>
      <c r="P122" s="4">
        <v>-1803.9459999999999</v>
      </c>
      <c r="Q122" s="4">
        <v>-2462.9630000000002</v>
      </c>
      <c r="R122" s="4">
        <v>-3105.4850000000001</v>
      </c>
      <c r="S122" s="4">
        <v>-4040.2370000000001</v>
      </c>
      <c r="T122" s="4">
        <v>-3602.9580000000001</v>
      </c>
      <c r="U122" s="4">
        <v>-4040</v>
      </c>
      <c r="V122" s="4">
        <v>-3429.44</v>
      </c>
      <c r="W122" s="4">
        <v>-3097.1750000000002</v>
      </c>
      <c r="X122" s="4">
        <v>-3620.7629999999999</v>
      </c>
      <c r="Y122" s="4">
        <v>-4872.41</v>
      </c>
      <c r="Z122" s="4">
        <v>-4842.0820000000003</v>
      </c>
      <c r="AA122" s="4"/>
    </row>
    <row r="123" spans="1:27" x14ac:dyDescent="0.2">
      <c r="A123" s="4" t="s">
        <v>142</v>
      </c>
      <c r="B123" s="7">
        <v>-13126.052</v>
      </c>
      <c r="C123" s="7">
        <v>-1454.471</v>
      </c>
      <c r="D123" s="7">
        <v>-9146.9580000000005</v>
      </c>
      <c r="E123" s="7">
        <v>-14523.031999999999</v>
      </c>
      <c r="F123" s="7">
        <v>-10377.950999999999</v>
      </c>
      <c r="G123" s="7">
        <v>5612.7079999999996</v>
      </c>
      <c r="H123" s="7">
        <v>3711.3809999999999</v>
      </c>
      <c r="I123" s="7">
        <v>39605.749000000003</v>
      </c>
      <c r="J123" s="7">
        <v>-1285.135</v>
      </c>
      <c r="K123" s="7">
        <v>93.293999999998007</v>
      </c>
      <c r="L123" s="7">
        <v>51.588000000001003</v>
      </c>
      <c r="M123" s="7">
        <v>-1156.579</v>
      </c>
      <c r="N123" s="7">
        <v>-1080.0519999999999</v>
      </c>
      <c r="O123" s="7">
        <v>-1289.0419999999999</v>
      </c>
      <c r="P123" s="7">
        <v>-36.992000000001987</v>
      </c>
      <c r="Q123" s="7">
        <v>-42.485000000001001</v>
      </c>
      <c r="R123" s="7">
        <v>37.975000000001998</v>
      </c>
      <c r="S123" s="7">
        <v>-26.036000000000001</v>
      </c>
      <c r="T123" s="7">
        <v>93.289000000000996</v>
      </c>
      <c r="U123" s="7">
        <v>-33.334000000003002</v>
      </c>
      <c r="V123" s="7">
        <v>32.846000000000998</v>
      </c>
      <c r="W123" s="7">
        <v>7735.5940000000001</v>
      </c>
      <c r="X123" s="7">
        <v>28.600999999999999</v>
      </c>
      <c r="Y123" s="7">
        <v>30.534000000001001</v>
      </c>
      <c r="Z123" s="7">
        <v>11.971</v>
      </c>
      <c r="AA123" s="4"/>
    </row>
    <row r="124" spans="1:27" x14ac:dyDescent="0.2">
      <c r="A124" s="8" t="s">
        <v>143</v>
      </c>
      <c r="B124" s="8">
        <v>-29375.535</v>
      </c>
      <c r="C124" s="8">
        <v>-11863.16</v>
      </c>
      <c r="D124" s="8">
        <v>-13208.494000000001</v>
      </c>
      <c r="E124" s="8">
        <v>-19987.483</v>
      </c>
      <c r="F124" s="8">
        <v>-22344.98</v>
      </c>
      <c r="G124" s="8">
        <v>-12133.826999999999</v>
      </c>
      <c r="H124" s="8">
        <v>-20947.075000000001</v>
      </c>
      <c r="I124" s="8">
        <v>29940.670999999998</v>
      </c>
      <c r="J124" s="8">
        <v>-6502.7030000000004</v>
      </c>
      <c r="K124" s="8">
        <v>-13046.647000000001</v>
      </c>
      <c r="L124" s="8">
        <v>-414.02100000000002</v>
      </c>
      <c r="M124" s="8">
        <v>-8601.3160000000007</v>
      </c>
      <c r="N124" s="8">
        <v>-11632.546</v>
      </c>
      <c r="O124" s="8">
        <v>-9354.7950000000001</v>
      </c>
      <c r="P124" s="8">
        <v>-3340.3209999999999</v>
      </c>
      <c r="Q124" s="8">
        <v>-10590.414000000001</v>
      </c>
      <c r="R124" s="8">
        <v>-15470.464</v>
      </c>
      <c r="S124" s="8">
        <v>-11263.905000000001</v>
      </c>
      <c r="T124" s="8">
        <v>-11286.689</v>
      </c>
      <c r="U124" s="8">
        <v>-11785.556</v>
      </c>
      <c r="V124" s="8">
        <v>-7811.4359999999997</v>
      </c>
      <c r="W124" s="8">
        <v>-7035.0280000000002</v>
      </c>
      <c r="X124" s="8">
        <v>-3657.8389999999999</v>
      </c>
      <c r="Y124" s="8">
        <v>-7977.0990000000002</v>
      </c>
      <c r="Z124" s="8">
        <v>-8063.0789999999997</v>
      </c>
      <c r="AA124" s="4"/>
    </row>
    <row r="125" spans="1:27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">
      <c r="A126" s="4" t="s">
        <v>144</v>
      </c>
      <c r="B126" s="4">
        <v>21.045999999999999</v>
      </c>
      <c r="C126" s="4">
        <v>8.0129999999999999</v>
      </c>
      <c r="D126" s="4"/>
      <c r="E126" s="4">
        <v>9.7669999999999995</v>
      </c>
      <c r="F126" s="4"/>
      <c r="G126" s="4">
        <v>237.36799999999999</v>
      </c>
      <c r="H126" s="4">
        <v>409.37299999999999</v>
      </c>
      <c r="I126" s="4">
        <v>-2663.6129999999998</v>
      </c>
      <c r="J126" s="4">
        <v>-5571.6220000000003</v>
      </c>
      <c r="K126" s="4">
        <v>2846.9389999999999</v>
      </c>
      <c r="L126" s="4">
        <v>296.29599999999999</v>
      </c>
      <c r="M126" s="4">
        <v>56.579000000000001</v>
      </c>
      <c r="N126" s="4">
        <v>52.494</v>
      </c>
      <c r="O126" s="4">
        <v>105.479</v>
      </c>
      <c r="P126" s="4">
        <v>19.728999999999999</v>
      </c>
      <c r="Q126" s="4">
        <v>67.537999999999997</v>
      </c>
      <c r="R126" s="4">
        <v>28.481000000000002</v>
      </c>
      <c r="S126" s="4">
        <v>85.206999999999994</v>
      </c>
      <c r="T126" s="4">
        <v>77.36</v>
      </c>
      <c r="U126" s="4">
        <v>47.777000000000001</v>
      </c>
      <c r="V126" s="4">
        <v>1.2170000000000001</v>
      </c>
      <c r="W126" s="4">
        <v>-13.558999999999999</v>
      </c>
      <c r="X126" s="4">
        <v>-50.847000000000001</v>
      </c>
      <c r="Y126" s="4">
        <v>-2116.6849999999999</v>
      </c>
      <c r="Z126" s="4">
        <v>-5622.5249999999996</v>
      </c>
      <c r="AA126" s="4"/>
    </row>
    <row r="127" spans="1:27" x14ac:dyDescent="0.2">
      <c r="A127" s="4" t="s">
        <v>145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">
      <c r="A128" s="4" t="s">
        <v>146</v>
      </c>
      <c r="B128" s="4">
        <v>15148.39</v>
      </c>
      <c r="C128" s="4">
        <v>3354.701</v>
      </c>
      <c r="D128" s="4">
        <v>-4341.308</v>
      </c>
      <c r="E128" s="4">
        <v>4969.28</v>
      </c>
      <c r="F128" s="4">
        <v>5486.125</v>
      </c>
      <c r="G128" s="4">
        <v>108.167</v>
      </c>
      <c r="H128" s="4">
        <v>4807.3779999999997</v>
      </c>
      <c r="I128" s="4">
        <v>-31778.643</v>
      </c>
      <c r="J128" s="4">
        <v>4362.1620000000003</v>
      </c>
      <c r="K128" s="4">
        <v>-348.39699999999999</v>
      </c>
      <c r="L128" s="4">
        <v>-10161.376</v>
      </c>
      <c r="M128" s="4">
        <v>10613.157999999999</v>
      </c>
      <c r="N128" s="4">
        <v>18695.538</v>
      </c>
      <c r="O128" s="4">
        <v>8849.3150000000005</v>
      </c>
      <c r="P128" s="4">
        <v>5959.3090000000002</v>
      </c>
      <c r="Q128" s="4">
        <v>13577.342000000001</v>
      </c>
      <c r="R128" s="4">
        <v>16627.636999999999</v>
      </c>
      <c r="S128" s="4">
        <v>19874.556</v>
      </c>
      <c r="T128" s="4">
        <v>19858.931</v>
      </c>
      <c r="U128" s="4">
        <v>10448.888999999999</v>
      </c>
      <c r="V128" s="4">
        <v>-11560.826999999999</v>
      </c>
      <c r="W128" s="4">
        <v>-19435.027999999998</v>
      </c>
      <c r="X128" s="4">
        <v>-14135.593000000001</v>
      </c>
      <c r="Y128" s="4">
        <v>-760.08699999999999</v>
      </c>
      <c r="Z128" s="4"/>
      <c r="AA128" s="4"/>
    </row>
    <row r="129" spans="1:27" x14ac:dyDescent="0.2">
      <c r="A129" s="4" t="s">
        <v>147</v>
      </c>
      <c r="B129" s="4">
        <v>-2136.1759999999999</v>
      </c>
      <c r="C129" s="4">
        <v>-2113.5920000000001</v>
      </c>
      <c r="D129" s="4">
        <v>-1035.5409999999999</v>
      </c>
      <c r="E129" s="4">
        <v>-1886.92</v>
      </c>
      <c r="F129" s="4">
        <v>-2072.623</v>
      </c>
      <c r="G129" s="4">
        <v>-1866.8969999999999</v>
      </c>
      <c r="H129" s="4">
        <v>-2051.8690000000001</v>
      </c>
      <c r="I129" s="4">
        <v>-2302.2069999999999</v>
      </c>
      <c r="J129" s="4">
        <v>-2729.73</v>
      </c>
      <c r="K129" s="4">
        <v>-957.726</v>
      </c>
      <c r="L129" s="4">
        <v>-123.01600000000001</v>
      </c>
      <c r="M129" s="4">
        <v>-2593.4209999999998</v>
      </c>
      <c r="N129" s="4">
        <v>-3078.74</v>
      </c>
      <c r="O129" s="4">
        <v>-3217.808</v>
      </c>
      <c r="P129" s="4">
        <v>-2967.9409999999998</v>
      </c>
      <c r="Q129" s="4">
        <v>-2855.12</v>
      </c>
      <c r="R129" s="4">
        <v>-3667.7220000000002</v>
      </c>
      <c r="S129" s="4">
        <v>-4114.7929999999997</v>
      </c>
      <c r="T129" s="4">
        <v>-4442.5479999999998</v>
      </c>
      <c r="U129" s="4">
        <v>-3863.3330000000001</v>
      </c>
      <c r="V129" s="4">
        <v>-1171.5329999999999</v>
      </c>
      <c r="W129" s="4">
        <v>-1631.6379999999999</v>
      </c>
      <c r="X129" s="4">
        <v>-5666.3140000000003</v>
      </c>
      <c r="Y129" s="4">
        <v>-6058.8879999999999</v>
      </c>
      <c r="Z129" s="4"/>
      <c r="AA129" s="4"/>
    </row>
    <row r="130" spans="1:27" x14ac:dyDescent="0.2">
      <c r="A130" s="4" t="s">
        <v>148</v>
      </c>
      <c r="B130" s="7"/>
      <c r="C130" s="7">
        <v>1.0000000002036999E-3</v>
      </c>
      <c r="D130" s="7"/>
      <c r="E130" s="7">
        <v>4.5474735088645998E-13</v>
      </c>
      <c r="F130" s="7">
        <v>0.98700000000007992</v>
      </c>
      <c r="G130" s="7">
        <v>-1</v>
      </c>
      <c r="H130" s="7">
        <v>9.0949470177293006E-13</v>
      </c>
      <c r="I130" s="7">
        <v>2.0000000004075E-3</v>
      </c>
      <c r="J130" s="7">
        <v>1.0000000002036999E-3</v>
      </c>
      <c r="K130" s="7">
        <v>2.2737367544322999E-13</v>
      </c>
      <c r="L130" s="7">
        <v>1.0000000002036999E-3</v>
      </c>
      <c r="M130" s="7">
        <v>-389.47399999999999</v>
      </c>
      <c r="N130" s="7">
        <v>-569.55399999999997</v>
      </c>
      <c r="O130" s="7">
        <v>-456.16399999999999</v>
      </c>
      <c r="P130" s="7">
        <v>-207.15100000000001</v>
      </c>
      <c r="Q130" s="7">
        <v>-298.47500000000002</v>
      </c>
      <c r="R130" s="7">
        <v>-320.67399999999998</v>
      </c>
      <c r="S130" s="7">
        <v>-307.69200000000001</v>
      </c>
      <c r="T130" s="7">
        <v>-447.09899999999999</v>
      </c>
      <c r="U130" s="7">
        <v>-380</v>
      </c>
      <c r="V130" s="7">
        <v>-343.06599999999997</v>
      </c>
      <c r="W130" s="7">
        <v>-455.36799999999999</v>
      </c>
      <c r="X130" s="7">
        <v>-308.26299999999998</v>
      </c>
      <c r="Y130" s="7">
        <v>-214.83099999999999</v>
      </c>
      <c r="Z130" s="7">
        <v>-4211.6899999999996</v>
      </c>
      <c r="AA130" s="4"/>
    </row>
    <row r="131" spans="1:27" x14ac:dyDescent="0.2">
      <c r="A131" s="8" t="s">
        <v>149</v>
      </c>
      <c r="B131" s="8">
        <v>13033.26</v>
      </c>
      <c r="C131" s="8">
        <v>1249.123</v>
      </c>
      <c r="D131" s="8">
        <v>-5376.8490000000002</v>
      </c>
      <c r="E131" s="8">
        <v>3092.127</v>
      </c>
      <c r="F131" s="8">
        <v>3414.489</v>
      </c>
      <c r="G131" s="8">
        <v>-1522.3620000000001</v>
      </c>
      <c r="H131" s="8">
        <v>3164.8820000000001</v>
      </c>
      <c r="I131" s="8">
        <v>-36744.461000000003</v>
      </c>
      <c r="J131" s="8">
        <v>-3939.1889999999999</v>
      </c>
      <c r="K131" s="8">
        <v>1540.816</v>
      </c>
      <c r="L131" s="8">
        <v>-9988.0949999999993</v>
      </c>
      <c r="M131" s="8">
        <v>7686.8419999999996</v>
      </c>
      <c r="N131" s="8">
        <v>15099.737999999999</v>
      </c>
      <c r="O131" s="8">
        <v>5280.8220000000001</v>
      </c>
      <c r="P131" s="8">
        <v>2803.9459999999999</v>
      </c>
      <c r="Q131" s="8">
        <v>10491.285</v>
      </c>
      <c r="R131" s="8">
        <v>12667.722</v>
      </c>
      <c r="S131" s="8">
        <v>15537.278</v>
      </c>
      <c r="T131" s="8">
        <v>15046.644</v>
      </c>
      <c r="U131" s="8">
        <v>6253.3329999999996</v>
      </c>
      <c r="V131" s="8">
        <v>-13074.209000000001</v>
      </c>
      <c r="W131" s="8">
        <v>-21535.593000000001</v>
      </c>
      <c r="X131" s="8">
        <v>-20161.017</v>
      </c>
      <c r="Y131" s="8">
        <v>-9150.491</v>
      </c>
      <c r="Z131" s="8">
        <v>-9834.2150000000001</v>
      </c>
      <c r="AA131" s="4"/>
    </row>
    <row r="132" spans="1:27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">
      <c r="A133" s="8" t="s">
        <v>150</v>
      </c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4"/>
    </row>
    <row r="134" spans="1:27" x14ac:dyDescent="0.2">
      <c r="A134" s="4" t="s">
        <v>151</v>
      </c>
      <c r="B134" s="11">
        <f t="shared" ref="B134:Z134" si="7">B117</f>
        <v>14384.991</v>
      </c>
      <c r="C134" s="11">
        <f t="shared" si="7"/>
        <v>14235.191999999999</v>
      </c>
      <c r="D134" s="11">
        <f t="shared" si="7"/>
        <v>18156.944</v>
      </c>
      <c r="E134" s="11">
        <f t="shared" si="7"/>
        <v>20255.09</v>
      </c>
      <c r="F134" s="11">
        <f t="shared" si="7"/>
        <v>14814.909</v>
      </c>
      <c r="G134" s="11">
        <f t="shared" si="7"/>
        <v>13076.288</v>
      </c>
      <c r="H134" s="11">
        <f t="shared" si="7"/>
        <v>18939.246999999999</v>
      </c>
      <c r="I134" s="11">
        <f t="shared" si="7"/>
        <v>19080.562999999998</v>
      </c>
      <c r="J134" s="11">
        <f t="shared" si="7"/>
        <v>-1062.162</v>
      </c>
      <c r="K134" s="11">
        <f t="shared" si="7"/>
        <v>15978.134</v>
      </c>
      <c r="L134" s="11">
        <f t="shared" si="7"/>
        <v>11301.587</v>
      </c>
      <c r="M134" s="11">
        <f t="shared" si="7"/>
        <v>-915.78899999999999</v>
      </c>
      <c r="N134" s="11">
        <f t="shared" si="7"/>
        <v>-1443.57</v>
      </c>
      <c r="O134" s="11">
        <f t="shared" si="7"/>
        <v>4500</v>
      </c>
      <c r="P134" s="11">
        <f t="shared" si="7"/>
        <v>-1570.9</v>
      </c>
      <c r="Q134" s="11">
        <f t="shared" si="7"/>
        <v>241.83</v>
      </c>
      <c r="R134" s="11">
        <f t="shared" si="7"/>
        <v>3914.5569999999998</v>
      </c>
      <c r="S134" s="11">
        <f t="shared" si="7"/>
        <v>-1955.03</v>
      </c>
      <c r="T134" s="11">
        <f t="shared" si="7"/>
        <v>390.21600000000001</v>
      </c>
      <c r="U134" s="11">
        <f t="shared" si="7"/>
        <v>8764.4439999999995</v>
      </c>
      <c r="V134" s="11">
        <f t="shared" si="7"/>
        <v>27167.883000000002</v>
      </c>
      <c r="W134" s="11">
        <f t="shared" si="7"/>
        <v>27738.983</v>
      </c>
      <c r="X134" s="11">
        <f t="shared" si="7"/>
        <v>17896.186000000002</v>
      </c>
      <c r="Y134" s="11">
        <f t="shared" si="7"/>
        <v>15779.716</v>
      </c>
      <c r="Z134" s="11">
        <f t="shared" si="7"/>
        <v>17227.076000000001</v>
      </c>
      <c r="AA134" s="4"/>
    </row>
    <row r="135" spans="1:27" x14ac:dyDescent="0.2">
      <c r="A135" s="4" t="s">
        <v>152</v>
      </c>
      <c r="B135" s="12">
        <f t="shared" ref="B135:Z135" si="8">B119</f>
        <v>-18439.231</v>
      </c>
      <c r="C135" s="12">
        <f t="shared" si="8"/>
        <v>-12264.843000000001</v>
      </c>
      <c r="D135" s="12">
        <f t="shared" si="8"/>
        <v>-4133.4219999999996</v>
      </c>
      <c r="E135" s="12">
        <f t="shared" si="8"/>
        <v>-10704.266</v>
      </c>
      <c r="F135" s="12">
        <f t="shared" si="8"/>
        <v>-16275.436</v>
      </c>
      <c r="G135" s="12">
        <f t="shared" si="8"/>
        <v>-18044.996999999999</v>
      </c>
      <c r="H135" s="12">
        <f t="shared" si="8"/>
        <v>-22861.819</v>
      </c>
      <c r="I135" s="12">
        <f t="shared" si="8"/>
        <v>-16353.058999999999</v>
      </c>
      <c r="J135" s="12">
        <f t="shared" si="8"/>
        <v>-2781.0810000000001</v>
      </c>
      <c r="K135" s="12">
        <f t="shared" si="8"/>
        <v>-3123.9070000000002</v>
      </c>
      <c r="L135" s="12">
        <f t="shared" si="8"/>
        <v>-4396.826</v>
      </c>
      <c r="M135" s="12">
        <f t="shared" si="8"/>
        <v>-5139.4740000000002</v>
      </c>
      <c r="N135" s="12">
        <f t="shared" si="8"/>
        <v>-6077.4279999999999</v>
      </c>
      <c r="O135" s="12">
        <f t="shared" si="8"/>
        <v>-6568.4930000000004</v>
      </c>
      <c r="P135" s="12">
        <f t="shared" si="8"/>
        <v>-5715.1660000000002</v>
      </c>
      <c r="Q135" s="12">
        <f t="shared" si="8"/>
        <v>-4989.1059999999998</v>
      </c>
      <c r="R135" s="12">
        <f t="shared" si="8"/>
        <v>-5825.9489999999996</v>
      </c>
      <c r="S135" s="12">
        <f t="shared" si="8"/>
        <v>-7020.1180000000004</v>
      </c>
      <c r="T135" s="12">
        <f t="shared" si="8"/>
        <v>-7838.4530000000004</v>
      </c>
      <c r="U135" s="12">
        <f t="shared" si="8"/>
        <v>-7522.2219999999998</v>
      </c>
      <c r="V135" s="12">
        <f t="shared" si="8"/>
        <v>-6540.1459999999997</v>
      </c>
      <c r="W135" s="12">
        <f t="shared" si="8"/>
        <v>-4240.6779999999999</v>
      </c>
      <c r="X135" s="12">
        <f t="shared" si="8"/>
        <v>-3190.6779999999999</v>
      </c>
      <c r="Y135" s="12">
        <f t="shared" si="8"/>
        <v>-3773.1729999999998</v>
      </c>
      <c r="Z135" s="12">
        <f t="shared" si="8"/>
        <v>-3945.2440000000001</v>
      </c>
      <c r="AA135" s="4"/>
    </row>
    <row r="136" spans="1:27" x14ac:dyDescent="0.2">
      <c r="A136" s="4" t="s">
        <v>153</v>
      </c>
      <c r="B136" s="4">
        <f t="shared" ref="B136:Z136" si="9">B134+B135</f>
        <v>-4054.24</v>
      </c>
      <c r="C136" s="4">
        <f t="shared" si="9"/>
        <v>1970.3489999999983</v>
      </c>
      <c r="D136" s="4">
        <f t="shared" si="9"/>
        <v>14023.522000000001</v>
      </c>
      <c r="E136" s="4">
        <f t="shared" si="9"/>
        <v>9550.8240000000005</v>
      </c>
      <c r="F136" s="4">
        <f t="shared" si="9"/>
        <v>-1460.527</v>
      </c>
      <c r="G136" s="4">
        <f t="shared" si="9"/>
        <v>-4968.7089999999989</v>
      </c>
      <c r="H136" s="4">
        <f t="shared" si="9"/>
        <v>-3922.5720000000001</v>
      </c>
      <c r="I136" s="4">
        <f t="shared" si="9"/>
        <v>2727.503999999999</v>
      </c>
      <c r="J136" s="4">
        <f t="shared" si="9"/>
        <v>-3843.2430000000004</v>
      </c>
      <c r="K136" s="4">
        <f t="shared" si="9"/>
        <v>12854.226999999999</v>
      </c>
      <c r="L136" s="4">
        <f t="shared" si="9"/>
        <v>6904.7609999999995</v>
      </c>
      <c r="M136" s="4">
        <f t="shared" si="9"/>
        <v>-6055.2629999999999</v>
      </c>
      <c r="N136" s="4">
        <f t="shared" si="9"/>
        <v>-7520.9979999999996</v>
      </c>
      <c r="O136" s="4">
        <f t="shared" si="9"/>
        <v>-2068.4930000000004</v>
      </c>
      <c r="P136" s="4">
        <f t="shared" si="9"/>
        <v>-7286.0660000000007</v>
      </c>
      <c r="Q136" s="4">
        <f t="shared" si="9"/>
        <v>-4747.2759999999998</v>
      </c>
      <c r="R136" s="4">
        <f t="shared" si="9"/>
        <v>-1911.3919999999998</v>
      </c>
      <c r="S136" s="4">
        <f t="shared" si="9"/>
        <v>-8975.148000000001</v>
      </c>
      <c r="T136" s="4">
        <f t="shared" si="9"/>
        <v>-7448.2370000000001</v>
      </c>
      <c r="U136" s="4">
        <f t="shared" si="9"/>
        <v>1242.2219999999998</v>
      </c>
      <c r="V136" s="4">
        <f t="shared" si="9"/>
        <v>20627.737000000001</v>
      </c>
      <c r="W136" s="4">
        <f t="shared" si="9"/>
        <v>23498.305</v>
      </c>
      <c r="X136" s="4">
        <f t="shared" si="9"/>
        <v>14705.508000000002</v>
      </c>
      <c r="Y136" s="4">
        <f t="shared" si="9"/>
        <v>12006.543000000001</v>
      </c>
      <c r="Z136" s="4">
        <f t="shared" si="9"/>
        <v>13281.832</v>
      </c>
      <c r="AA136" s="4"/>
    </row>
    <row r="137" spans="1:27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E632-8B29-4B4E-B858-5AC8E1B62EAF}">
  <dimension ref="A1:AB144"/>
  <sheetViews>
    <sheetView topLeftCell="A93" workbookViewId="0">
      <pane xSplit="1" topLeftCell="H1" activePane="topRight" state="frozen"/>
      <selection pane="topRight" activeCell="A102" sqref="A102:AB144"/>
    </sheetView>
  </sheetViews>
  <sheetFormatPr baseColWidth="10" defaultRowHeight="16" x14ac:dyDescent="0.2"/>
  <cols>
    <col min="1" max="1" width="25.6640625" bestFit="1" customWidth="1"/>
  </cols>
  <sheetData>
    <row r="1" spans="1:27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">
      <c r="A3" s="4"/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30</v>
      </c>
      <c r="O3" s="5" t="s">
        <v>31</v>
      </c>
      <c r="P3" s="5" t="s">
        <v>32</v>
      </c>
      <c r="Q3" s="5" t="s">
        <v>33</v>
      </c>
      <c r="R3" s="5" t="s">
        <v>34</v>
      </c>
      <c r="S3" s="5" t="s">
        <v>35</v>
      </c>
      <c r="T3" s="5" t="s">
        <v>36</v>
      </c>
      <c r="U3" s="5" t="s">
        <v>37</v>
      </c>
      <c r="V3" s="5" t="s">
        <v>38</v>
      </c>
      <c r="W3" s="5" t="s">
        <v>39</v>
      </c>
      <c r="X3" s="5"/>
      <c r="Y3" s="5"/>
      <c r="Z3" s="5"/>
      <c r="AA3" s="4"/>
    </row>
    <row r="4" spans="1:27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4"/>
    </row>
    <row r="5" spans="1:27" x14ac:dyDescent="0.2">
      <c r="A5" s="4" t="s">
        <v>40</v>
      </c>
      <c r="B5" s="4">
        <v>276.755</v>
      </c>
      <c r="C5" s="4">
        <v>492.45</v>
      </c>
      <c r="D5" s="4">
        <v>778.33299999999997</v>
      </c>
      <c r="E5" s="4">
        <v>808.49800000000005</v>
      </c>
      <c r="F5" s="4">
        <v>1674.559</v>
      </c>
      <c r="G5" s="4">
        <v>4045.4639999999999</v>
      </c>
      <c r="H5" s="4">
        <v>6021.8109999999997</v>
      </c>
      <c r="I5" s="4">
        <v>7285.8050000000003</v>
      </c>
      <c r="J5" s="4">
        <v>7700.0950000000003</v>
      </c>
      <c r="K5" s="4">
        <v>7517.2910000000002</v>
      </c>
      <c r="L5" s="4">
        <v>8703.4940000000006</v>
      </c>
      <c r="M5" s="4">
        <v>9403.723</v>
      </c>
      <c r="N5" s="4">
        <v>12406.222</v>
      </c>
      <c r="O5" s="4">
        <v>14952.744000000001</v>
      </c>
      <c r="P5" s="4">
        <v>16064.233</v>
      </c>
      <c r="Q5" s="4">
        <v>18893.14</v>
      </c>
      <c r="R5" s="4">
        <v>18212.716</v>
      </c>
      <c r="S5" s="4">
        <v>23947.164000000001</v>
      </c>
      <c r="T5" s="4">
        <v>33935.031000000003</v>
      </c>
      <c r="U5" s="4">
        <v>60826.002</v>
      </c>
      <c r="V5" s="4">
        <v>84355.53</v>
      </c>
      <c r="W5" s="4">
        <v>95273.58</v>
      </c>
      <c r="X5" s="4"/>
      <c r="Y5" s="4"/>
      <c r="Z5" s="4"/>
      <c r="AA5" s="4"/>
    </row>
    <row r="6" spans="1:27" x14ac:dyDescent="0.2">
      <c r="A6" s="4" t="s">
        <v>41</v>
      </c>
      <c r="B6" s="7">
        <v>161.21</v>
      </c>
      <c r="C6" s="7">
        <v>331.44</v>
      </c>
      <c r="D6" s="7">
        <v>570.39400000000001</v>
      </c>
      <c r="E6" s="7">
        <v>624.57899999999995</v>
      </c>
      <c r="F6" s="7">
        <v>1304.124</v>
      </c>
      <c r="G6" s="7">
        <v>3214.5630000000001</v>
      </c>
      <c r="H6" s="7">
        <v>4610.7309999999998</v>
      </c>
      <c r="I6" s="7">
        <v>5891.0889999999999</v>
      </c>
      <c r="J6" s="7">
        <v>6538.8419999999996</v>
      </c>
      <c r="K6" s="7">
        <v>6442.2190000000001</v>
      </c>
      <c r="L6" s="7">
        <v>7366.9780000000001</v>
      </c>
      <c r="M6" s="7">
        <v>7941.0349999999999</v>
      </c>
      <c r="N6" s="7">
        <v>10313.619000000001</v>
      </c>
      <c r="O6" s="7">
        <v>11907.989</v>
      </c>
      <c r="P6" s="7">
        <v>13009.689</v>
      </c>
      <c r="Q6" s="7">
        <v>15794.608</v>
      </c>
      <c r="R6" s="7">
        <v>15245.062</v>
      </c>
      <c r="S6" s="7">
        <v>19306.559000000001</v>
      </c>
      <c r="T6" s="7">
        <v>29516.223999999998</v>
      </c>
      <c r="U6" s="7">
        <v>50463.4</v>
      </c>
      <c r="V6" s="7">
        <v>67303.206000000006</v>
      </c>
      <c r="W6" s="7">
        <v>75364.657000000007</v>
      </c>
      <c r="X6" s="7"/>
      <c r="Y6" s="7"/>
      <c r="Z6" s="7"/>
      <c r="AA6" s="4"/>
    </row>
    <row r="7" spans="1:27" x14ac:dyDescent="0.2">
      <c r="A7" s="4" t="s">
        <v>42</v>
      </c>
      <c r="B7" s="4">
        <v>115.545</v>
      </c>
      <c r="C7" s="4">
        <v>161.01</v>
      </c>
      <c r="D7" s="4">
        <v>207.93899999999999</v>
      </c>
      <c r="E7" s="4">
        <v>183.91900000000001</v>
      </c>
      <c r="F7" s="4">
        <v>370.435</v>
      </c>
      <c r="G7" s="4">
        <v>830.90099999999995</v>
      </c>
      <c r="H7" s="4">
        <v>1411.08</v>
      </c>
      <c r="I7" s="4">
        <v>1394.7159999999999</v>
      </c>
      <c r="J7" s="4">
        <v>1161.2529999999999</v>
      </c>
      <c r="K7" s="4">
        <v>1075.0719999999999</v>
      </c>
      <c r="L7" s="4">
        <v>1336.5160000000001</v>
      </c>
      <c r="M7" s="4">
        <v>1462.6880000000001</v>
      </c>
      <c r="N7" s="4">
        <v>2092.6030000000001</v>
      </c>
      <c r="O7" s="4">
        <v>3044.7550000000001</v>
      </c>
      <c r="P7" s="4">
        <v>3054.5439999999999</v>
      </c>
      <c r="Q7" s="4">
        <v>3098.5320000000002</v>
      </c>
      <c r="R7" s="4">
        <v>2967.654</v>
      </c>
      <c r="S7" s="4">
        <v>4640.6049999999996</v>
      </c>
      <c r="T7" s="4">
        <v>4418.8069999999998</v>
      </c>
      <c r="U7" s="4">
        <v>10362.602000000001</v>
      </c>
      <c r="V7" s="4">
        <v>17052.324000000001</v>
      </c>
      <c r="W7" s="4">
        <v>19908.922999999999</v>
      </c>
      <c r="X7" s="4"/>
      <c r="Y7" s="4"/>
      <c r="Z7" s="4"/>
      <c r="AA7" s="4"/>
    </row>
    <row r="8" spans="1:2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">
      <c r="A10" s="4" t="s">
        <v>44</v>
      </c>
      <c r="B10" s="4">
        <v>24.271000000000001</v>
      </c>
      <c r="C10" s="4">
        <v>54.58</v>
      </c>
      <c r="D10" s="4">
        <v>85.153999999999996</v>
      </c>
      <c r="E10" s="4">
        <v>109.959</v>
      </c>
      <c r="F10" s="4">
        <v>183.78200000000001</v>
      </c>
      <c r="G10" s="4">
        <v>145.333</v>
      </c>
      <c r="H10" s="4">
        <v>211.46199999999999</v>
      </c>
      <c r="I10" s="4">
        <v>308.07100000000003</v>
      </c>
      <c r="J10" s="4">
        <v>267.30599999999998</v>
      </c>
      <c r="K10" s="4">
        <v>237.929</v>
      </c>
      <c r="L10" s="4">
        <v>300.75799999999998</v>
      </c>
      <c r="M10" s="4">
        <v>330.62900000000002</v>
      </c>
      <c r="N10" s="4">
        <v>416.26900000000001</v>
      </c>
      <c r="O10" s="4">
        <v>552.197</v>
      </c>
      <c r="P10" s="4">
        <v>614.40599999999995</v>
      </c>
      <c r="Q10" s="4">
        <v>545.16300000000001</v>
      </c>
      <c r="R10" s="4">
        <v>443.947</v>
      </c>
      <c r="S10" s="4">
        <v>588.11099999999999</v>
      </c>
      <c r="T10" s="4">
        <v>683.14099999999996</v>
      </c>
      <c r="U10" s="4">
        <v>1606.8489999999999</v>
      </c>
      <c r="V10" s="4">
        <v>2634.308</v>
      </c>
      <c r="W10" s="4">
        <v>3894.2429999999999</v>
      </c>
      <c r="X10" s="4"/>
      <c r="Y10" s="4"/>
      <c r="Z10" s="4"/>
      <c r="AA10" s="4"/>
    </row>
    <row r="11" spans="1:27" x14ac:dyDescent="0.2">
      <c r="A11" s="4" t="s">
        <v>45</v>
      </c>
      <c r="B11" s="4"/>
      <c r="C11" s="4"/>
      <c r="D11" s="4"/>
      <c r="E11" s="4"/>
      <c r="F11" s="4"/>
      <c r="G11" s="4">
        <v>169.69800000000001</v>
      </c>
      <c r="H11" s="4">
        <v>187.96299999999999</v>
      </c>
      <c r="I11" s="4">
        <v>211.05600000000001</v>
      </c>
      <c r="J11" s="4">
        <v>216.417</v>
      </c>
      <c r="K11" s="4">
        <v>184.57499999999999</v>
      </c>
      <c r="L11" s="4">
        <v>210.56200000000001</v>
      </c>
      <c r="M11" s="4">
        <v>301.31099999999998</v>
      </c>
      <c r="N11" s="4">
        <v>309.88799999999998</v>
      </c>
      <c r="O11" s="4">
        <v>458.351</v>
      </c>
      <c r="P11" s="4">
        <v>1134.348</v>
      </c>
      <c r="Q11" s="4">
        <v>724.80799999999999</v>
      </c>
      <c r="R11" s="4">
        <v>802.625</v>
      </c>
      <c r="S11" s="4">
        <v>1141.538</v>
      </c>
      <c r="T11" s="4">
        <v>1254.6079999999999</v>
      </c>
      <c r="U11" s="4">
        <v>2675.739</v>
      </c>
      <c r="V11" s="4">
        <v>5542.5540000000001</v>
      </c>
      <c r="W11" s="4">
        <v>6701.1480000000001</v>
      </c>
      <c r="X11" s="4"/>
      <c r="Y11" s="4"/>
      <c r="Z11" s="4"/>
      <c r="AA11" s="4"/>
    </row>
    <row r="12" spans="1:27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">
      <c r="A13" s="4" t="s">
        <v>47</v>
      </c>
      <c r="B13" s="7">
        <v>0.249</v>
      </c>
      <c r="C13" s="7">
        <v>1.1639999999999999</v>
      </c>
      <c r="D13" s="7">
        <v>1.948</v>
      </c>
      <c r="E13" s="7">
        <v>3.8010000000000002</v>
      </c>
      <c r="F13" s="7">
        <v>20.369</v>
      </c>
      <c r="G13" s="7">
        <v>248.392</v>
      </c>
      <c r="H13" s="7">
        <v>323.43</v>
      </c>
      <c r="I13" s="7">
        <v>404.505</v>
      </c>
      <c r="J13" s="7">
        <v>496.86799999999999</v>
      </c>
      <c r="K13" s="7">
        <v>509.02100000000002</v>
      </c>
      <c r="L13" s="7">
        <v>563.80700000000002</v>
      </c>
      <c r="M13" s="7">
        <v>598.78499999999997</v>
      </c>
      <c r="N13" s="7">
        <v>754.72799999999995</v>
      </c>
      <c r="O13" s="7">
        <v>803.18799999999999</v>
      </c>
      <c r="P13" s="7">
        <v>39.802999999999997</v>
      </c>
      <c r="Q13" s="7">
        <v>661.61</v>
      </c>
      <c r="R13" s="7">
        <v>742.846</v>
      </c>
      <c r="S13" s="7">
        <v>916.07</v>
      </c>
      <c r="T13" s="7">
        <v>1288.277</v>
      </c>
      <c r="U13" s="7">
        <v>2784.335</v>
      </c>
      <c r="V13" s="7">
        <v>3495.6709999999998</v>
      </c>
      <c r="W13" s="7">
        <v>2844.5279999999998</v>
      </c>
      <c r="X13" s="7"/>
      <c r="Y13" s="7"/>
      <c r="Z13" s="7"/>
      <c r="AA13" s="4"/>
    </row>
    <row r="14" spans="1:27" x14ac:dyDescent="0.2">
      <c r="A14" s="8" t="s">
        <v>48</v>
      </c>
      <c r="B14" s="4">
        <v>91.025000000000006</v>
      </c>
      <c r="C14" s="4">
        <v>105.26600000000001</v>
      </c>
      <c r="D14" s="4">
        <v>120.837</v>
      </c>
      <c r="E14" s="4">
        <v>70.159000000000006</v>
      </c>
      <c r="F14" s="4">
        <v>166.28399999999999</v>
      </c>
      <c r="G14" s="4">
        <v>267.47800000000001</v>
      </c>
      <c r="H14" s="4">
        <v>688.22500000000002</v>
      </c>
      <c r="I14" s="4">
        <v>471.084</v>
      </c>
      <c r="J14" s="4">
        <v>180.66200000000001</v>
      </c>
      <c r="K14" s="4">
        <v>143.547</v>
      </c>
      <c r="L14" s="4">
        <v>261.38900000000001</v>
      </c>
      <c r="M14" s="4">
        <v>231.96299999999999</v>
      </c>
      <c r="N14" s="4">
        <v>611.71799999999996</v>
      </c>
      <c r="O14" s="4">
        <v>1231.019</v>
      </c>
      <c r="P14" s="4">
        <v>1265.9870000000001</v>
      </c>
      <c r="Q14" s="4">
        <v>1166.951</v>
      </c>
      <c r="R14" s="4">
        <v>978.23599999999999</v>
      </c>
      <c r="S14" s="4">
        <v>1994.886</v>
      </c>
      <c r="T14" s="4">
        <v>1192.7809999999999</v>
      </c>
      <c r="U14" s="4">
        <v>3295.6790000000001</v>
      </c>
      <c r="V14" s="4">
        <v>5379.7910000000002</v>
      </c>
      <c r="W14" s="4">
        <v>6469.0039999999999</v>
      </c>
      <c r="X14" s="4"/>
      <c r="Y14" s="4"/>
      <c r="Z14" s="4"/>
      <c r="AA14" s="4"/>
    </row>
    <row r="15" spans="1:27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">
      <c r="A16" s="4" t="s">
        <v>49</v>
      </c>
      <c r="B16" s="4">
        <v>-0.65400000000000003</v>
      </c>
      <c r="C16" s="4">
        <v>1.1950000000000001</v>
      </c>
      <c r="D16" s="4">
        <v>-5.2030000000000003</v>
      </c>
      <c r="E16" s="4">
        <v>-18.030999999999999</v>
      </c>
      <c r="F16" s="4">
        <v>-29.786000000000001</v>
      </c>
      <c r="G16" s="4">
        <v>-60.99</v>
      </c>
      <c r="H16" s="4">
        <v>-36.652000000000001</v>
      </c>
      <c r="I16" s="4">
        <v>-40.448</v>
      </c>
      <c r="J16" s="4">
        <v>-115.217</v>
      </c>
      <c r="K16" s="4">
        <v>62.713999999999999</v>
      </c>
      <c r="L16" s="4">
        <v>-162.154</v>
      </c>
      <c r="M16" s="4">
        <v>-214.45500000000001</v>
      </c>
      <c r="N16" s="4">
        <v>-204.64500000000001</v>
      </c>
      <c r="O16" s="4">
        <v>-208.744</v>
      </c>
      <c r="P16" s="4">
        <v>-319.48399999999998</v>
      </c>
      <c r="Q16" s="4">
        <v>-416.79700000000003</v>
      </c>
      <c r="R16" s="4">
        <v>-448.33600000000001</v>
      </c>
      <c r="S16" s="4">
        <v>-452.19900000000001</v>
      </c>
      <c r="T16" s="4">
        <v>-196.82</v>
      </c>
      <c r="U16" s="4">
        <v>57.594000000000001</v>
      </c>
      <c r="V16" s="4">
        <v>117.099</v>
      </c>
      <c r="W16" s="4">
        <v>-206.07400000000001</v>
      </c>
      <c r="X16" s="4"/>
      <c r="Y16" s="4"/>
      <c r="Z16" s="4"/>
      <c r="AA16" s="4"/>
    </row>
    <row r="17" spans="1:27" x14ac:dyDescent="0.2">
      <c r="A17" s="4" t="s">
        <v>50</v>
      </c>
      <c r="B17" s="7">
        <v>1.849</v>
      </c>
      <c r="C17" s="7">
        <v>4.7030000000000003</v>
      </c>
      <c r="D17" s="7">
        <v>1.216</v>
      </c>
      <c r="E17" s="7">
        <v>4.6449999999999996</v>
      </c>
      <c r="F17" s="7">
        <v>0.80800000000000005</v>
      </c>
      <c r="G17" s="7">
        <v>-7.4809999999999999</v>
      </c>
      <c r="H17" s="7">
        <v>8.4710000000000001</v>
      </c>
      <c r="I17" s="7">
        <v>41.906999999999996</v>
      </c>
      <c r="J17" s="7">
        <v>206.67699999999999</v>
      </c>
      <c r="K17" s="7">
        <v>-159.61699999999999</v>
      </c>
      <c r="L17" s="7">
        <v>37.76</v>
      </c>
      <c r="M17" s="7">
        <v>123.712</v>
      </c>
      <c r="N17" s="7">
        <v>181.37899999999999</v>
      </c>
      <c r="O17" s="7">
        <v>-73.055000000000007</v>
      </c>
      <c r="P17" s="7">
        <v>-94.012</v>
      </c>
      <c r="Q17" s="7">
        <v>-113.04900000000001</v>
      </c>
      <c r="R17" s="7">
        <v>-183.274</v>
      </c>
      <c r="S17" s="7">
        <v>-490.19099999999997</v>
      </c>
      <c r="T17" s="7">
        <v>-286.62</v>
      </c>
      <c r="U17" s="7">
        <v>-329.65899999999999</v>
      </c>
      <c r="V17" s="7">
        <v>-277.339</v>
      </c>
      <c r="W17" s="7">
        <v>-321.88499999999999</v>
      </c>
      <c r="X17" s="7"/>
      <c r="Y17" s="7"/>
      <c r="Z17" s="7"/>
      <c r="AA17" s="4"/>
    </row>
    <row r="18" spans="1:27" x14ac:dyDescent="0.2">
      <c r="A18" s="4" t="s">
        <v>51</v>
      </c>
      <c r="B18" s="8">
        <v>92.22</v>
      </c>
      <c r="C18" s="8">
        <v>111.164</v>
      </c>
      <c r="D18" s="8">
        <v>116.85</v>
      </c>
      <c r="E18" s="8">
        <v>56.773000000000003</v>
      </c>
      <c r="F18" s="8">
        <v>137.30600000000001</v>
      </c>
      <c r="G18" s="8">
        <v>199.00700000000001</v>
      </c>
      <c r="H18" s="8">
        <v>660.04399999999998</v>
      </c>
      <c r="I18" s="8">
        <v>472.54300000000001</v>
      </c>
      <c r="J18" s="8">
        <v>272.12200000000001</v>
      </c>
      <c r="K18" s="8">
        <v>46.643999999999998</v>
      </c>
      <c r="L18" s="8">
        <v>136.995</v>
      </c>
      <c r="M18" s="8">
        <v>141.22</v>
      </c>
      <c r="N18" s="8">
        <v>588.452</v>
      </c>
      <c r="O18" s="8">
        <v>949.22</v>
      </c>
      <c r="P18" s="8">
        <v>852.49099999999999</v>
      </c>
      <c r="Q18" s="8">
        <v>637.10500000000002</v>
      </c>
      <c r="R18" s="8">
        <v>346.62599999999998</v>
      </c>
      <c r="S18" s="8">
        <v>1052.4960000000001</v>
      </c>
      <c r="T18" s="8">
        <v>709.34100000000001</v>
      </c>
      <c r="U18" s="8">
        <v>3023.614</v>
      </c>
      <c r="V18" s="8">
        <v>5219.5510000000004</v>
      </c>
      <c r="W18" s="8">
        <v>5941.0450000000001</v>
      </c>
      <c r="X18" s="8"/>
      <c r="Y18" s="8"/>
      <c r="Z18" s="8"/>
      <c r="AA18" s="4"/>
    </row>
    <row r="19" spans="1:27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4"/>
    </row>
    <row r="20" spans="1:27" x14ac:dyDescent="0.2">
      <c r="A20" s="4" t="s">
        <v>52</v>
      </c>
      <c r="B20" s="7">
        <v>-7.181</v>
      </c>
      <c r="C20" s="7">
        <v>-7.4379999999999997</v>
      </c>
      <c r="D20" s="7">
        <v>-7.7839999999999998</v>
      </c>
      <c r="E20" s="7">
        <v>-11.15</v>
      </c>
      <c r="F20" s="7">
        <v>-6.7850000000000001</v>
      </c>
      <c r="G20" s="7">
        <v>-12.887</v>
      </c>
      <c r="H20" s="7">
        <v>-62.689</v>
      </c>
      <c r="I20" s="7">
        <v>-33.637</v>
      </c>
      <c r="J20" s="7">
        <v>-20.858000000000001</v>
      </c>
      <c r="K20" s="7">
        <v>-12.488</v>
      </c>
      <c r="L20" s="7">
        <v>-9.2550000000000008</v>
      </c>
      <c r="M20" s="7">
        <v>-21.666</v>
      </c>
      <c r="N20" s="7">
        <v>-101.842</v>
      </c>
      <c r="O20" s="7">
        <v>-157.28700000000001</v>
      </c>
      <c r="P20" s="7">
        <v>-106.732</v>
      </c>
      <c r="Q20" s="7">
        <v>-120.494</v>
      </c>
      <c r="R20" s="7">
        <v>-44.523000000000003</v>
      </c>
      <c r="S20" s="7">
        <v>-132.83099999999999</v>
      </c>
      <c r="T20" s="7">
        <v>-86.466999999999999</v>
      </c>
      <c r="U20" s="7">
        <v>-482.899</v>
      </c>
      <c r="V20" s="7">
        <v>-829.74800000000005</v>
      </c>
      <c r="W20" s="7">
        <v>-1013</v>
      </c>
      <c r="X20" s="7"/>
      <c r="Y20" s="7"/>
      <c r="Z20" s="7"/>
      <c r="AA20" s="4"/>
    </row>
    <row r="21" spans="1:27" x14ac:dyDescent="0.2">
      <c r="A21" s="4" t="s">
        <v>53</v>
      </c>
      <c r="B21" s="8">
        <v>85.039000000000001</v>
      </c>
      <c r="C21" s="8">
        <v>103.726</v>
      </c>
      <c r="D21" s="8">
        <v>109.066</v>
      </c>
      <c r="E21" s="8">
        <v>45.622999999999998</v>
      </c>
      <c r="F21" s="8">
        <v>130.52099999999999</v>
      </c>
      <c r="G21" s="8">
        <v>186.12</v>
      </c>
      <c r="H21" s="8">
        <v>597.35500000000002</v>
      </c>
      <c r="I21" s="8">
        <v>438.90600000000001</v>
      </c>
      <c r="J21" s="8">
        <v>251.26400000000001</v>
      </c>
      <c r="K21" s="8">
        <v>34.155999999999999</v>
      </c>
      <c r="L21" s="8">
        <v>127.74</v>
      </c>
      <c r="M21" s="8">
        <v>119.554</v>
      </c>
      <c r="N21" s="8">
        <v>486.61</v>
      </c>
      <c r="O21" s="8">
        <v>791.93299999999999</v>
      </c>
      <c r="P21" s="8">
        <v>745.75900000000001</v>
      </c>
      <c r="Q21" s="8">
        <v>516.61099999999999</v>
      </c>
      <c r="R21" s="8">
        <v>302.10300000000001</v>
      </c>
      <c r="S21" s="8">
        <v>919.66499999999996</v>
      </c>
      <c r="T21" s="8">
        <v>622.87400000000002</v>
      </c>
      <c r="U21" s="8">
        <v>2540.7150000000001</v>
      </c>
      <c r="V21" s="8">
        <v>4389.8029999999999</v>
      </c>
      <c r="W21" s="8">
        <v>4928.0450000000001</v>
      </c>
      <c r="X21" s="8"/>
      <c r="Y21" s="8"/>
      <c r="Z21" s="8"/>
      <c r="AA21" s="4"/>
    </row>
    <row r="22" spans="1:27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4"/>
    </row>
    <row r="23" spans="1:27" x14ac:dyDescent="0.2">
      <c r="A23" s="4" t="s">
        <v>54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s="4" t="s">
        <v>55</v>
      </c>
      <c r="B24" s="4">
        <v>-5.5119999999999996</v>
      </c>
      <c r="C24" s="4">
        <v>-3.448</v>
      </c>
      <c r="D24" s="4">
        <v>-1.0369999999999999</v>
      </c>
      <c r="E24" s="4">
        <v>2.5999999999999999E-2</v>
      </c>
      <c r="F24" s="4">
        <v>-1.373</v>
      </c>
      <c r="G24" s="4">
        <v>-37.118000000000002</v>
      </c>
      <c r="H24" s="4">
        <v>-41.722999999999999</v>
      </c>
      <c r="I24" s="4">
        <v>-59.427999999999997</v>
      </c>
      <c r="J24" s="4">
        <v>-33.151000000000003</v>
      </c>
      <c r="K24" s="4">
        <v>-21.1</v>
      </c>
      <c r="L24" s="4">
        <v>-36.683</v>
      </c>
      <c r="M24" s="4">
        <v>-49.502000000000002</v>
      </c>
      <c r="N24" s="4">
        <v>-48.805999999999997</v>
      </c>
      <c r="O24" s="4">
        <v>-61.831000000000003</v>
      </c>
      <c r="P24" s="4">
        <v>-128.99</v>
      </c>
      <c r="Q24" s="4">
        <v>-112.73</v>
      </c>
      <c r="R24" s="4">
        <v>-71.917000000000002</v>
      </c>
      <c r="S24" s="4">
        <v>-272.154</v>
      </c>
      <c r="T24" s="4">
        <v>-144.76900000000001</v>
      </c>
      <c r="U24" s="4">
        <v>-156.44</v>
      </c>
      <c r="V24" s="4">
        <v>-182.524</v>
      </c>
      <c r="W24" s="4">
        <v>-189.32400000000001</v>
      </c>
      <c r="X24" s="4"/>
      <c r="Y24" s="4"/>
      <c r="Z24" s="4"/>
      <c r="AA24" s="4"/>
    </row>
    <row r="25" spans="1:27" x14ac:dyDescent="0.2">
      <c r="A25" s="4" t="s">
        <v>56</v>
      </c>
      <c r="B25" s="4"/>
      <c r="C25" s="4"/>
      <c r="D25" s="4">
        <v>-9.9999999997634989E-4</v>
      </c>
      <c r="E25" s="4">
        <v>-7.1054273576010003E-15</v>
      </c>
      <c r="F25" s="4">
        <v>-2.8421709430404001E-14</v>
      </c>
      <c r="G25" s="4">
        <v>9.9999999997634989E-4</v>
      </c>
      <c r="H25" s="4">
        <v>-1.1368683772161999E-13</v>
      </c>
      <c r="I25" s="4"/>
      <c r="J25" s="4"/>
      <c r="K25" s="4">
        <v>1.7763568394003002E-15</v>
      </c>
      <c r="L25" s="4">
        <v>-1.4210854715202001E-14</v>
      </c>
      <c r="M25" s="4">
        <v>1.4210854715202001E-14</v>
      </c>
      <c r="N25" s="4">
        <v>-5.6843418860808002E-14</v>
      </c>
      <c r="O25" s="4">
        <v>-9.9999999997634989E-4</v>
      </c>
      <c r="P25" s="4">
        <v>-9.9999999997634989E-4</v>
      </c>
      <c r="Q25" s="4"/>
      <c r="R25" s="4">
        <v>-9.9999999994792991E-4</v>
      </c>
      <c r="S25" s="4">
        <v>-1.1368683772161999E-13</v>
      </c>
      <c r="T25" s="4">
        <v>-1.0000000000332E-3</v>
      </c>
      <c r="U25" s="4"/>
      <c r="V25" s="4">
        <v>9.0949470177293006E-13</v>
      </c>
      <c r="W25" s="4">
        <v>-9.9999999974898011E-4</v>
      </c>
      <c r="X25" s="4"/>
      <c r="Y25" s="4"/>
      <c r="Z25" s="4"/>
      <c r="AA25" s="4"/>
    </row>
    <row r="26" spans="1:27" ht="17" thickBot="1" x14ac:dyDescent="0.25">
      <c r="A26" s="8" t="s">
        <v>57</v>
      </c>
      <c r="B26" s="9">
        <v>79.527000000000001</v>
      </c>
      <c r="C26" s="9">
        <v>100.27800000000001</v>
      </c>
      <c r="D26" s="9">
        <v>108.02800000000001</v>
      </c>
      <c r="E26" s="9">
        <v>45.649000000000001</v>
      </c>
      <c r="F26" s="9">
        <v>129.148</v>
      </c>
      <c r="G26" s="9">
        <v>149.00299999999999</v>
      </c>
      <c r="H26" s="9">
        <v>555.63199999999995</v>
      </c>
      <c r="I26" s="9">
        <v>379.47800000000001</v>
      </c>
      <c r="J26" s="9">
        <v>218.113</v>
      </c>
      <c r="K26" s="9">
        <v>13.055999999999999</v>
      </c>
      <c r="L26" s="9">
        <v>91.057000000000002</v>
      </c>
      <c r="M26" s="9">
        <v>70.052000000000007</v>
      </c>
      <c r="N26" s="9">
        <v>437.80399999999997</v>
      </c>
      <c r="O26" s="9">
        <v>730.101</v>
      </c>
      <c r="P26" s="9">
        <v>616.76800000000003</v>
      </c>
      <c r="Q26" s="9">
        <v>403.88099999999997</v>
      </c>
      <c r="R26" s="9">
        <v>230.185</v>
      </c>
      <c r="S26" s="9">
        <v>647.51099999999997</v>
      </c>
      <c r="T26" s="9">
        <v>478.10399999999998</v>
      </c>
      <c r="U26" s="9">
        <v>2384.2750000000001</v>
      </c>
      <c r="V26" s="9">
        <v>4207.2790000000005</v>
      </c>
      <c r="W26" s="9">
        <v>4738.72</v>
      </c>
      <c r="X26" s="9"/>
      <c r="Y26" s="9"/>
      <c r="Z26" s="9"/>
      <c r="AA26" s="4"/>
    </row>
    <row r="27" spans="1:27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4"/>
    </row>
    <row r="28" spans="1:27" x14ac:dyDescent="0.2">
      <c r="A28" s="4" t="s">
        <v>58</v>
      </c>
      <c r="B28" s="10">
        <v>0.08</v>
      </c>
      <c r="C28" s="10">
        <v>0.1</v>
      </c>
      <c r="D28" s="10">
        <v>0.11</v>
      </c>
      <c r="E28" s="10">
        <v>0.05</v>
      </c>
      <c r="F28" s="10">
        <v>0.13</v>
      </c>
      <c r="G28" s="10">
        <v>0.73</v>
      </c>
      <c r="H28" s="10">
        <v>2.59</v>
      </c>
      <c r="I28" s="10">
        <v>0.33</v>
      </c>
      <c r="J28" s="10">
        <v>0.19</v>
      </c>
      <c r="K28" s="10">
        <v>0.01</v>
      </c>
      <c r="L28" s="10">
        <v>0.08</v>
      </c>
      <c r="M28" s="10">
        <v>0.06</v>
      </c>
      <c r="N28" s="10">
        <v>0.35</v>
      </c>
      <c r="O28" s="10">
        <v>0.54</v>
      </c>
      <c r="P28" s="10">
        <v>0.43</v>
      </c>
      <c r="Q28" s="10">
        <v>0.27</v>
      </c>
      <c r="R28" s="10">
        <v>0.14000000000000001</v>
      </c>
      <c r="S28" s="10">
        <v>0.45</v>
      </c>
      <c r="T28" s="10">
        <v>0.33</v>
      </c>
      <c r="U28" s="10">
        <v>1.64</v>
      </c>
      <c r="V28" s="10">
        <v>2.89</v>
      </c>
      <c r="W28" s="10">
        <v>3.26</v>
      </c>
      <c r="X28" s="10"/>
      <c r="Y28" s="10"/>
      <c r="Z28" s="10"/>
      <c r="AA28" s="4"/>
    </row>
    <row r="29" spans="1:27" x14ac:dyDescent="0.2">
      <c r="A29" s="4" t="s">
        <v>59</v>
      </c>
      <c r="B29" s="10">
        <v>0.08</v>
      </c>
      <c r="C29" s="10">
        <v>0.1</v>
      </c>
      <c r="D29" s="10">
        <v>0.11</v>
      </c>
      <c r="E29" s="10">
        <v>0.05</v>
      </c>
      <c r="F29" s="10">
        <v>0.13</v>
      </c>
      <c r="G29" s="10">
        <v>0.73</v>
      </c>
      <c r="H29" s="10">
        <v>2.59</v>
      </c>
      <c r="I29" s="10">
        <v>0.33</v>
      </c>
      <c r="J29" s="10">
        <v>0.19</v>
      </c>
      <c r="K29" s="10">
        <v>0.01</v>
      </c>
      <c r="L29" s="10">
        <v>0.08</v>
      </c>
      <c r="M29" s="10">
        <v>0.06</v>
      </c>
      <c r="N29" s="10">
        <v>0.35</v>
      </c>
      <c r="O29" s="10">
        <v>0.54</v>
      </c>
      <c r="P29" s="10">
        <v>0.43</v>
      </c>
      <c r="Q29" s="10">
        <v>0.27</v>
      </c>
      <c r="R29" s="10">
        <v>0.14000000000000001</v>
      </c>
      <c r="S29" s="10">
        <v>0.45</v>
      </c>
      <c r="T29" s="10">
        <v>0.33</v>
      </c>
      <c r="U29" s="10">
        <v>1.64</v>
      </c>
      <c r="V29" s="10">
        <v>2.89</v>
      </c>
      <c r="W29" s="10">
        <v>3.26</v>
      </c>
      <c r="X29" s="10"/>
      <c r="Y29" s="10"/>
      <c r="Z29" s="10"/>
      <c r="AA29" s="4"/>
    </row>
    <row r="30" spans="1:27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4"/>
    </row>
    <row r="31" spans="1:27" x14ac:dyDescent="0.2">
      <c r="A31" s="4" t="s">
        <v>60</v>
      </c>
      <c r="B31" s="4">
        <v>542.197</v>
      </c>
      <c r="C31" s="4">
        <v>542.197</v>
      </c>
      <c r="D31" s="4">
        <v>542.197</v>
      </c>
      <c r="E31" s="4">
        <v>542.197</v>
      </c>
      <c r="F31" s="4">
        <v>269.75</v>
      </c>
      <c r="G31" s="4">
        <v>204.25</v>
      </c>
      <c r="H31" s="4">
        <v>214.32599999999999</v>
      </c>
      <c r="I31" s="4">
        <v>1136.673</v>
      </c>
      <c r="J31" s="4">
        <v>1153.854</v>
      </c>
      <c r="K31" s="4">
        <v>1356.2829999999999</v>
      </c>
      <c r="L31" s="4">
        <v>1202.3019999999999</v>
      </c>
      <c r="M31" s="4">
        <v>1204.2360000000001</v>
      </c>
      <c r="N31" s="4">
        <v>1260.4649999999999</v>
      </c>
      <c r="O31" s="4">
        <v>1343.6579999999999</v>
      </c>
      <c r="P31" s="4">
        <v>1452.3140000000001</v>
      </c>
      <c r="Q31" s="4">
        <v>1494.7280000000001</v>
      </c>
      <c r="R31" s="4">
        <v>1614.45</v>
      </c>
      <c r="S31" s="4">
        <v>1440.2270000000001</v>
      </c>
      <c r="T31" s="4">
        <v>1436.4090000000001</v>
      </c>
      <c r="U31" s="4">
        <v>1455.556</v>
      </c>
      <c r="V31" s="4">
        <v>1455.4659999999999</v>
      </c>
      <c r="W31" s="4">
        <v>1455.4659999999999</v>
      </c>
      <c r="X31" s="4"/>
      <c r="Y31" s="4"/>
      <c r="Z31" s="4"/>
      <c r="AA31" s="4"/>
    </row>
    <row r="32" spans="1:27" x14ac:dyDescent="0.2">
      <c r="A32" s="4" t="s">
        <v>61</v>
      </c>
      <c r="B32" s="4">
        <v>542.197</v>
      </c>
      <c r="C32" s="4">
        <v>542.197</v>
      </c>
      <c r="D32" s="4">
        <v>542.197</v>
      </c>
      <c r="E32" s="4">
        <v>542.197</v>
      </c>
      <c r="F32" s="4">
        <v>1025.05</v>
      </c>
      <c r="G32" s="4">
        <v>1021.249</v>
      </c>
      <c r="H32" s="4">
        <v>396.55</v>
      </c>
      <c r="I32" s="4">
        <v>396.55</v>
      </c>
      <c r="J32" s="4">
        <v>1153.854</v>
      </c>
      <c r="K32" s="4">
        <v>1356.2829999999999</v>
      </c>
      <c r="L32" s="4">
        <v>1202.3019999999999</v>
      </c>
      <c r="M32" s="4">
        <v>1204.2360000000001</v>
      </c>
      <c r="N32" s="4">
        <v>1260.4649999999999</v>
      </c>
      <c r="O32" s="4">
        <v>1343.6579999999999</v>
      </c>
      <c r="P32" s="4">
        <v>1452.3140000000001</v>
      </c>
      <c r="Q32" s="4">
        <v>1494.7280000000001</v>
      </c>
      <c r="R32" s="4">
        <v>1614.45</v>
      </c>
      <c r="S32" s="4">
        <v>1440.2270000000001</v>
      </c>
      <c r="T32" s="4">
        <v>1436.4090000000001</v>
      </c>
      <c r="U32" s="4">
        <v>1455.556</v>
      </c>
      <c r="V32" s="4">
        <v>1455.4659999999999</v>
      </c>
      <c r="W32" s="4">
        <v>1455.4659999999999</v>
      </c>
      <c r="X32" s="4"/>
      <c r="Y32" s="4"/>
      <c r="Z32" s="4"/>
      <c r="AA32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s="4" t="s">
        <v>48</v>
      </c>
      <c r="B35" s="11">
        <f>'[3]Income Statement'!B14</f>
        <v>91.025000000000006</v>
      </c>
      <c r="C35" s="11">
        <f>'[3]Income Statement'!C14</f>
        <v>105.26600000000001</v>
      </c>
      <c r="D35" s="11">
        <f>'[3]Income Statement'!D14</f>
        <v>120.837</v>
      </c>
      <c r="E35" s="11">
        <f>'[3]Income Statement'!E14</f>
        <v>70.159000000000006</v>
      </c>
      <c r="F35" s="11">
        <f>'[3]Income Statement'!F14</f>
        <v>166.28399999999999</v>
      </c>
      <c r="G35" s="11">
        <f>'[3]Income Statement'!G14</f>
        <v>267.47800000000001</v>
      </c>
      <c r="H35" s="11">
        <f>'[3]Income Statement'!H14</f>
        <v>688.22500000000002</v>
      </c>
      <c r="I35" s="11">
        <f>'[3]Income Statement'!I14</f>
        <v>471.084</v>
      </c>
      <c r="J35" s="11">
        <f>'[3]Income Statement'!J14</f>
        <v>180.66200000000001</v>
      </c>
      <c r="K35" s="11">
        <f>'[3]Income Statement'!K14</f>
        <v>143.547</v>
      </c>
      <c r="L35" s="11">
        <f>'[3]Income Statement'!L14</f>
        <v>261.38900000000001</v>
      </c>
      <c r="M35" s="11">
        <f>'[3]Income Statement'!M14</f>
        <v>231.96299999999999</v>
      </c>
      <c r="N35" s="11">
        <f>'[3]Income Statement'!N14</f>
        <v>611.71799999999996</v>
      </c>
      <c r="O35" s="11">
        <f>'[3]Income Statement'!O14</f>
        <v>1231.019</v>
      </c>
      <c r="P35" s="11">
        <f>'[3]Income Statement'!P14</f>
        <v>1265.9870000000001</v>
      </c>
      <c r="Q35" s="11">
        <f>'[3]Income Statement'!Q14</f>
        <v>1166.951</v>
      </c>
      <c r="R35" s="11">
        <f>'[3]Income Statement'!R14</f>
        <v>978.23599999999999</v>
      </c>
      <c r="S35" s="11">
        <f>'[3]Income Statement'!S14</f>
        <v>1994.886</v>
      </c>
      <c r="T35" s="11">
        <f>'[3]Income Statement'!T14</f>
        <v>1192.7809999999999</v>
      </c>
      <c r="U35" s="11">
        <f>'[3]Income Statement'!U14</f>
        <v>3295.6790000000001</v>
      </c>
      <c r="V35" s="11">
        <f>'[3]Income Statement'!V14</f>
        <v>5379.7910000000002</v>
      </c>
      <c r="W35" s="11">
        <f>'[3]Income Statement'!W14</f>
        <v>6469.0039999999999</v>
      </c>
      <c r="X35" s="11">
        <f>'[3]Income Statement'!X14</f>
        <v>0</v>
      </c>
      <c r="Y35" s="11">
        <f>'[3]Income Statement'!Y14</f>
        <v>0</v>
      </c>
      <c r="Z35" s="11">
        <f>'[3]Income Statement'!Z14</f>
        <v>0</v>
      </c>
      <c r="AA35" s="4"/>
    </row>
    <row r="36" spans="1:27" x14ac:dyDescent="0.2">
      <c r="A36" s="4" t="s">
        <v>63</v>
      </c>
      <c r="B36" s="12">
        <f>'[3]Cash Flow Statement'!B7</f>
        <v>7.2480000000000002</v>
      </c>
      <c r="C36" s="12">
        <f>'[3]Cash Flow Statement'!C7</f>
        <v>6.5049999999999999</v>
      </c>
      <c r="D36" s="12">
        <f>'[3]Cash Flow Statement'!D7</f>
        <v>0</v>
      </c>
      <c r="E36" s="12">
        <f>'[3]Cash Flow Statement'!E7</f>
        <v>43.545000000000002</v>
      </c>
      <c r="F36" s="12">
        <f>'[3]Cash Flow Statement'!F7</f>
        <v>63.886000000000003</v>
      </c>
      <c r="G36" s="12">
        <f>'[3]Cash Flow Statement'!G7</f>
        <v>198.48699999999999</v>
      </c>
      <c r="H36" s="12">
        <f>'[3]Cash Flow Statement'!H7</f>
        <v>258.15899999999999</v>
      </c>
      <c r="I36" s="12">
        <f>'[3]Cash Flow Statement'!I7</f>
        <v>338.25700000000001</v>
      </c>
      <c r="J36" s="12">
        <f>'[3]Cash Flow Statement'!J7</f>
        <v>434.971</v>
      </c>
      <c r="K36" s="12">
        <f>'[3]Cash Flow Statement'!K7</f>
        <v>538.976</v>
      </c>
      <c r="L36" s="12">
        <f>'[3]Cash Flow Statement'!L7</f>
        <v>597.16</v>
      </c>
      <c r="M36" s="12">
        <f>'[3]Cash Flow Statement'!M7</f>
        <v>697.22500000000002</v>
      </c>
      <c r="N36" s="12">
        <f>'[3]Cash Flow Statement'!N7</f>
        <v>839.90300000000002</v>
      </c>
      <c r="O36" s="12">
        <f>'[3]Cash Flow Statement'!O7</f>
        <v>1015.574</v>
      </c>
      <c r="P36" s="12">
        <f>'[3]Cash Flow Statement'!P7</f>
        <v>1074.4459999999999</v>
      </c>
      <c r="Q36" s="12">
        <f>'[3]Cash Flow Statement'!Q7</f>
        <v>1365.625</v>
      </c>
      <c r="R36" s="12">
        <f>'[3]Cash Flow Statement'!R7</f>
        <v>1396.9259999999999</v>
      </c>
      <c r="S36" s="12">
        <f>'[3]Cash Flow Statement'!S7</f>
        <v>1909.662</v>
      </c>
      <c r="T36" s="12">
        <f>'[3]Cash Flow Statement'!T7</f>
        <v>2210.777</v>
      </c>
      <c r="U36" s="12">
        <f>'[3]Cash Flow Statement'!U7</f>
        <v>2910.1109999999999</v>
      </c>
      <c r="V36" s="12">
        <f>'[3]Cash Flow Statement'!V7</f>
        <v>6061.8149999999996</v>
      </c>
      <c r="W36" s="12">
        <f>'[3]Cash Flow Statement'!W7</f>
        <v>0</v>
      </c>
      <c r="X36" s="12">
        <f>'[3]Cash Flow Statement'!X7</f>
        <v>0</v>
      </c>
      <c r="Y36" s="12">
        <f>'[3]Cash Flow Statement'!Y7</f>
        <v>0</v>
      </c>
      <c r="Z36" s="12">
        <f>'[3]Cash Flow Statement'!Z7</f>
        <v>0</v>
      </c>
      <c r="AA36" s="4"/>
    </row>
    <row r="37" spans="1:27" x14ac:dyDescent="0.2">
      <c r="A37" s="4" t="s">
        <v>64</v>
      </c>
      <c r="B37" s="4">
        <f t="shared" ref="B37:Z37" si="0">B35+B36</f>
        <v>98.27300000000001</v>
      </c>
      <c r="C37" s="4">
        <f t="shared" si="0"/>
        <v>111.771</v>
      </c>
      <c r="D37" s="4">
        <f t="shared" si="0"/>
        <v>120.837</v>
      </c>
      <c r="E37" s="4">
        <f t="shared" si="0"/>
        <v>113.70400000000001</v>
      </c>
      <c r="F37" s="4">
        <f t="shared" si="0"/>
        <v>230.17</v>
      </c>
      <c r="G37" s="4">
        <f t="shared" si="0"/>
        <v>465.96500000000003</v>
      </c>
      <c r="H37" s="4">
        <f t="shared" si="0"/>
        <v>946.38400000000001</v>
      </c>
      <c r="I37" s="4">
        <f t="shared" si="0"/>
        <v>809.34100000000001</v>
      </c>
      <c r="J37" s="4">
        <f t="shared" si="0"/>
        <v>615.63300000000004</v>
      </c>
      <c r="K37" s="4">
        <f t="shared" si="0"/>
        <v>682.52300000000002</v>
      </c>
      <c r="L37" s="4">
        <f t="shared" si="0"/>
        <v>858.54899999999998</v>
      </c>
      <c r="M37" s="4">
        <f t="shared" si="0"/>
        <v>929.18799999999999</v>
      </c>
      <c r="N37" s="4">
        <f t="shared" si="0"/>
        <v>1451.6210000000001</v>
      </c>
      <c r="O37" s="4">
        <f t="shared" si="0"/>
        <v>2246.5929999999998</v>
      </c>
      <c r="P37" s="4">
        <f t="shared" si="0"/>
        <v>2340.433</v>
      </c>
      <c r="Q37" s="4">
        <f t="shared" si="0"/>
        <v>2532.576</v>
      </c>
      <c r="R37" s="4">
        <f t="shared" si="0"/>
        <v>2375.1619999999998</v>
      </c>
      <c r="S37" s="4">
        <f t="shared" si="0"/>
        <v>3904.5479999999998</v>
      </c>
      <c r="T37" s="4">
        <f t="shared" si="0"/>
        <v>3403.558</v>
      </c>
      <c r="U37" s="4">
        <f t="shared" si="0"/>
        <v>6205.79</v>
      </c>
      <c r="V37" s="4">
        <f t="shared" si="0"/>
        <v>11441.606</v>
      </c>
      <c r="W37" s="4">
        <f t="shared" si="0"/>
        <v>6469.0039999999999</v>
      </c>
      <c r="X37" s="4">
        <f t="shared" si="0"/>
        <v>0</v>
      </c>
      <c r="Y37" s="4">
        <f t="shared" si="0"/>
        <v>0</v>
      </c>
      <c r="Z37" s="4">
        <f t="shared" si="0"/>
        <v>0</v>
      </c>
      <c r="AA37" s="4"/>
    </row>
    <row r="38" spans="1:27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s="2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7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7" x14ac:dyDescent="0.2">
      <c r="A42" s="4"/>
      <c r="B42" s="5" t="s">
        <v>17</v>
      </c>
      <c r="C42" s="5" t="s">
        <v>18</v>
      </c>
      <c r="D42" s="5" t="s">
        <v>19</v>
      </c>
      <c r="E42" s="5" t="s">
        <v>20</v>
      </c>
      <c r="F42" s="5" t="s">
        <v>21</v>
      </c>
      <c r="G42" s="5" t="s">
        <v>23</v>
      </c>
      <c r="H42" s="5" t="s">
        <v>24</v>
      </c>
      <c r="I42" s="5" t="s">
        <v>25</v>
      </c>
      <c r="J42" s="5" t="s">
        <v>26</v>
      </c>
      <c r="K42" s="5" t="s">
        <v>27</v>
      </c>
      <c r="L42" s="5" t="s">
        <v>28</v>
      </c>
      <c r="M42" s="5" t="s">
        <v>29</v>
      </c>
      <c r="N42" s="5" t="s">
        <v>30</v>
      </c>
      <c r="O42" s="5" t="s">
        <v>31</v>
      </c>
      <c r="P42" s="5" t="s">
        <v>32</v>
      </c>
      <c r="Q42" s="5" t="s">
        <v>33</v>
      </c>
      <c r="R42" s="5" t="s">
        <v>34</v>
      </c>
      <c r="S42" s="5" t="s">
        <v>35</v>
      </c>
      <c r="T42" s="5" t="s">
        <v>36</v>
      </c>
      <c r="U42" s="5" t="s">
        <v>37</v>
      </c>
      <c r="V42" s="5" t="s">
        <v>38</v>
      </c>
      <c r="W42" s="5"/>
      <c r="X42" s="5"/>
      <c r="Y42" s="5"/>
    </row>
    <row r="43" spans="1:27" x14ac:dyDescent="0.2">
      <c r="A43" s="8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7" x14ac:dyDescent="0.2">
      <c r="A44" s="4" t="s">
        <v>67</v>
      </c>
      <c r="B44" s="4">
        <v>149.81899999999999</v>
      </c>
      <c r="C44" s="4">
        <v>62.642000000000003</v>
      </c>
      <c r="D44" s="4">
        <v>85.350999999999999</v>
      </c>
      <c r="E44" s="4">
        <v>90.418999999999997</v>
      </c>
      <c r="F44" s="4">
        <v>217.476</v>
      </c>
      <c r="G44" s="4">
        <v>248.62899999999999</v>
      </c>
      <c r="H44" s="4">
        <v>343.39699999999999</v>
      </c>
      <c r="I44" s="4">
        <v>299.64</v>
      </c>
      <c r="J44" s="4">
        <v>637.73099999999999</v>
      </c>
      <c r="K44" s="4">
        <v>591.06100000000004</v>
      </c>
      <c r="L44" s="4">
        <v>885.57899999999995</v>
      </c>
      <c r="M44" s="4">
        <v>719.57500000000005</v>
      </c>
      <c r="N44" s="4">
        <v>1022.845</v>
      </c>
      <c r="O44" s="4">
        <v>1111.8340000000001</v>
      </c>
      <c r="P44" s="4">
        <v>1501.9549999999999</v>
      </c>
      <c r="Q44" s="4">
        <v>1896.087</v>
      </c>
      <c r="R44" s="4">
        <v>1803.625</v>
      </c>
      <c r="S44" s="4">
        <v>2208.9560000000001</v>
      </c>
      <c r="T44" s="4">
        <v>7921.9219999999996</v>
      </c>
      <c r="U44" s="4">
        <v>7382.8850000000002</v>
      </c>
      <c r="V44" s="4">
        <v>15278.901</v>
      </c>
      <c r="W44" s="4"/>
      <c r="X44" s="4"/>
      <c r="Y44" s="4"/>
    </row>
    <row r="45" spans="1:27" x14ac:dyDescent="0.2">
      <c r="A45" s="4" t="s">
        <v>68</v>
      </c>
      <c r="B45" s="4"/>
      <c r="C45" s="4"/>
      <c r="D45" s="4"/>
      <c r="E45" s="4">
        <v>0.46100000000000002</v>
      </c>
      <c r="F45" s="4">
        <v>0.16900000000000001</v>
      </c>
      <c r="G45" s="4"/>
      <c r="H45" s="4">
        <v>0.14599999999999999</v>
      </c>
      <c r="I45" s="4"/>
      <c r="J45" s="4"/>
      <c r="K45" s="4"/>
      <c r="L45" s="4"/>
      <c r="M45" s="4"/>
      <c r="N45" s="4">
        <v>2.823</v>
      </c>
      <c r="O45" s="4"/>
      <c r="P45" s="4">
        <v>0.16600000000000001</v>
      </c>
      <c r="Q45" s="4">
        <v>6.6000000000000003E-2</v>
      </c>
      <c r="R45" s="4">
        <v>4.8970000000000002</v>
      </c>
      <c r="S45" s="4">
        <v>4.0000000000000001E-3</v>
      </c>
      <c r="T45" s="4">
        <v>880.16800000000001</v>
      </c>
      <c r="U45" s="4">
        <v>2958.6660000000002</v>
      </c>
      <c r="V45" s="4">
        <v>1339.2550000000001</v>
      </c>
      <c r="W45" s="4"/>
      <c r="X45" s="4"/>
      <c r="Y45" s="4"/>
    </row>
    <row r="46" spans="1:27" x14ac:dyDescent="0.2">
      <c r="A46" s="4" t="s">
        <v>69</v>
      </c>
      <c r="B46" s="4">
        <v>85.355999999999995</v>
      </c>
      <c r="C46" s="4">
        <v>191.19399999999999</v>
      </c>
      <c r="D46" s="4">
        <v>235.71600000000001</v>
      </c>
      <c r="E46" s="4">
        <v>235.399</v>
      </c>
      <c r="F46" s="4">
        <v>281.83499999999998</v>
      </c>
      <c r="G46" s="4">
        <v>823.9</v>
      </c>
      <c r="H46" s="4">
        <v>1448.6320000000001</v>
      </c>
      <c r="I46" s="4">
        <v>1265.0250000000001</v>
      </c>
      <c r="J46" s="4">
        <v>1598.7180000000001</v>
      </c>
      <c r="K46" s="4">
        <v>1652.202</v>
      </c>
      <c r="L46" s="4">
        <v>2247.627</v>
      </c>
      <c r="M46" s="4">
        <v>3824.346</v>
      </c>
      <c r="N46" s="4">
        <v>4469.9750000000004</v>
      </c>
      <c r="O46" s="4">
        <v>7036.85</v>
      </c>
      <c r="P46" s="4">
        <v>7930.7939999999999</v>
      </c>
      <c r="Q46" s="4">
        <v>9350.6720000000005</v>
      </c>
      <c r="R46" s="4">
        <v>8482.1119999999992</v>
      </c>
      <c r="S46" s="4">
        <v>8636.3310000000001</v>
      </c>
      <c r="T46" s="4">
        <v>8619.2420000000002</v>
      </c>
      <c r="U46" s="4">
        <v>9636.93</v>
      </c>
      <c r="V46" s="4">
        <v>10202.68</v>
      </c>
      <c r="W46" s="4"/>
      <c r="X46" s="4"/>
      <c r="Y46" s="4"/>
    </row>
    <row r="47" spans="1:27" x14ac:dyDescent="0.2">
      <c r="A47" s="4" t="s">
        <v>70</v>
      </c>
      <c r="B47" s="4">
        <v>53.040999999999997</v>
      </c>
      <c r="C47" s="4">
        <v>105.15600000000001</v>
      </c>
      <c r="D47" s="4">
        <v>180.54</v>
      </c>
      <c r="E47" s="4">
        <v>276.33699999999999</v>
      </c>
      <c r="F47" s="4">
        <v>403.6</v>
      </c>
      <c r="G47" s="4">
        <v>1008.6</v>
      </c>
      <c r="H47" s="4">
        <v>645.21500000000003</v>
      </c>
      <c r="I47" s="4">
        <v>983.18</v>
      </c>
      <c r="J47" s="4">
        <v>1039.0029999999999</v>
      </c>
      <c r="K47" s="4">
        <v>1178.4159999999999</v>
      </c>
      <c r="L47" s="4">
        <v>1353.4449999999999</v>
      </c>
      <c r="M47" s="4">
        <v>1612.3710000000001</v>
      </c>
      <c r="N47" s="4">
        <v>2442.2869999999998</v>
      </c>
      <c r="O47" s="4">
        <v>2511.4079999999999</v>
      </c>
      <c r="P47" s="4">
        <v>3014.136</v>
      </c>
      <c r="Q47" s="4">
        <v>3825.0279999999998</v>
      </c>
      <c r="R47" s="4">
        <v>3645.9450000000002</v>
      </c>
      <c r="S47" s="4">
        <v>4801.18</v>
      </c>
      <c r="T47" s="4">
        <v>6806.8360000000002</v>
      </c>
      <c r="U47" s="4">
        <v>11346.902</v>
      </c>
      <c r="V47" s="4">
        <v>12279.313</v>
      </c>
      <c r="W47" s="4"/>
      <c r="X47" s="4"/>
      <c r="Y47" s="4"/>
    </row>
    <row r="48" spans="1:27" x14ac:dyDescent="0.2">
      <c r="A48" s="4" t="s">
        <v>71</v>
      </c>
      <c r="B48" s="7">
        <v>13.406000000000001</v>
      </c>
      <c r="C48" s="7">
        <v>15.598000000000001</v>
      </c>
      <c r="D48" s="7">
        <v>37.764000000000003</v>
      </c>
      <c r="E48" s="7">
        <v>28.535</v>
      </c>
      <c r="F48" s="7">
        <v>21.096</v>
      </c>
      <c r="G48" s="7">
        <v>33.231999999999999</v>
      </c>
      <c r="H48" s="7">
        <v>30.934999999999</v>
      </c>
      <c r="I48" s="7">
        <v>91.777000000000001</v>
      </c>
      <c r="J48" s="7">
        <v>99.435000000000002</v>
      </c>
      <c r="K48" s="7">
        <v>97.143000000000001</v>
      </c>
      <c r="L48" s="7">
        <v>430.32799999999997</v>
      </c>
      <c r="M48" s="7">
        <v>425.66500000000002</v>
      </c>
      <c r="N48" s="7">
        <v>499.16399999999999</v>
      </c>
      <c r="O48" s="7">
        <v>646.60500000000002</v>
      </c>
      <c r="P48" s="7">
        <v>3059.2860000000001</v>
      </c>
      <c r="Q48" s="7">
        <v>1664.8689999999999</v>
      </c>
      <c r="R48" s="7">
        <v>1314.5160000000001</v>
      </c>
      <c r="S48" s="7">
        <v>1420.357</v>
      </c>
      <c r="T48" s="7">
        <v>1851.6510000000001</v>
      </c>
      <c r="U48" s="7">
        <v>3214.759</v>
      </c>
      <c r="V48" s="7">
        <v>3212.5940000000001</v>
      </c>
      <c r="W48" s="7"/>
      <c r="X48" s="7"/>
      <c r="Y48" s="7"/>
    </row>
    <row r="49" spans="1:25" x14ac:dyDescent="0.2">
      <c r="A49" s="4" t="s">
        <v>72</v>
      </c>
      <c r="B49" s="4">
        <v>301.62200000000001</v>
      </c>
      <c r="C49" s="4">
        <v>374.59</v>
      </c>
      <c r="D49" s="4">
        <v>539.37099999999998</v>
      </c>
      <c r="E49" s="4">
        <v>631.15099999999995</v>
      </c>
      <c r="F49" s="4">
        <v>924.17600000000004</v>
      </c>
      <c r="G49" s="4">
        <v>2114.3609999999999</v>
      </c>
      <c r="H49" s="4">
        <v>2468.3249999999998</v>
      </c>
      <c r="I49" s="4">
        <v>2639.6219999999998</v>
      </c>
      <c r="J49" s="4">
        <v>3374.8870000000002</v>
      </c>
      <c r="K49" s="4">
        <v>3518.8220000000001</v>
      </c>
      <c r="L49" s="4">
        <v>4916.9790000000003</v>
      </c>
      <c r="M49" s="4">
        <v>6581.9570000000003</v>
      </c>
      <c r="N49" s="4">
        <v>8437.0939999999991</v>
      </c>
      <c r="O49" s="4">
        <v>11306.697</v>
      </c>
      <c r="P49" s="4">
        <v>15506.337</v>
      </c>
      <c r="Q49" s="4">
        <v>16736.722000000002</v>
      </c>
      <c r="R49" s="4">
        <v>15251.094999999999</v>
      </c>
      <c r="S49" s="4">
        <v>17066.828000000001</v>
      </c>
      <c r="T49" s="4">
        <v>26079.819</v>
      </c>
      <c r="U49" s="4">
        <v>34540.142</v>
      </c>
      <c r="V49" s="4">
        <v>42312.743000000002</v>
      </c>
      <c r="W49" s="4"/>
      <c r="X49" s="4"/>
      <c r="Y49" s="4"/>
    </row>
    <row r="50" spans="1:2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s="4" t="s">
        <v>73</v>
      </c>
      <c r="B51" s="4">
        <v>84.084999999999994</v>
      </c>
      <c r="C51" s="4">
        <v>287.75099999999998</v>
      </c>
      <c r="D51" s="4">
        <v>495.38400000000001</v>
      </c>
      <c r="E51" s="4">
        <v>651.80399999999997</v>
      </c>
      <c r="F51" s="4">
        <v>970.99</v>
      </c>
      <c r="G51" s="4">
        <v>2744.4430000000002</v>
      </c>
      <c r="H51" s="4">
        <v>3662.0259999999998</v>
      </c>
      <c r="I51" s="4">
        <v>5315.1379999999999</v>
      </c>
      <c r="J51" s="4">
        <v>6943.6279999999997</v>
      </c>
      <c r="K51" s="4">
        <v>7501.3429999999998</v>
      </c>
      <c r="L51" s="4">
        <v>8260.2890000000007</v>
      </c>
      <c r="M51" s="4">
        <v>9085.6970000000001</v>
      </c>
      <c r="N51" s="4">
        <v>9614.1569999999992</v>
      </c>
      <c r="O51" s="4">
        <v>10085.433000000001</v>
      </c>
      <c r="P51" s="4">
        <v>12015.724</v>
      </c>
      <c r="Q51" s="4">
        <v>12762.317999999999</v>
      </c>
      <c r="R51" s="4">
        <v>14401.495999999999</v>
      </c>
      <c r="S51" s="4">
        <v>16478.956999999999</v>
      </c>
      <c r="T51" s="4">
        <v>21087.432000000001</v>
      </c>
      <c r="U51" s="4">
        <v>34682.203000000001</v>
      </c>
      <c r="V51" s="4">
        <v>51746.332000000002</v>
      </c>
      <c r="W51" s="4"/>
      <c r="X51" s="4"/>
      <c r="Y51" s="4"/>
    </row>
    <row r="52" spans="1:25" x14ac:dyDescent="0.2">
      <c r="A52" s="4" t="s">
        <v>74</v>
      </c>
      <c r="B52" s="7"/>
      <c r="C52" s="7"/>
      <c r="D52" s="7"/>
      <c r="E52" s="7"/>
      <c r="F52" s="7"/>
      <c r="G52" s="7">
        <v>-481.11200000000002</v>
      </c>
      <c r="H52" s="7">
        <v>-703.61</v>
      </c>
      <c r="I52" s="7">
        <v>-996.81700000000001</v>
      </c>
      <c r="J52" s="7">
        <v>-1425.261</v>
      </c>
      <c r="K52" s="7">
        <v>-1876.9380000000001</v>
      </c>
      <c r="L52" s="7">
        <v>-2397.2489999999998</v>
      </c>
      <c r="M52" s="7">
        <v>-2824.1619999999998</v>
      </c>
      <c r="N52" s="7">
        <v>-3123.9340000000002</v>
      </c>
      <c r="O52" s="7">
        <v>-3374.2339999999999</v>
      </c>
      <c r="P52" s="7">
        <v>-4283.4049999999997</v>
      </c>
      <c r="Q52" s="7">
        <v>-4922.3140000000003</v>
      </c>
      <c r="R52" s="7">
        <v>-5725.8040000000001</v>
      </c>
      <c r="S52" s="7">
        <v>-7052.5460000000003</v>
      </c>
      <c r="T52" s="7">
        <v>-8044.8829999999998</v>
      </c>
      <c r="U52" s="7">
        <v>-8915.2260000000006</v>
      </c>
      <c r="V52" s="7">
        <v>-13188.733</v>
      </c>
      <c r="W52" s="7"/>
      <c r="X52" s="7"/>
      <c r="Y52" s="7"/>
    </row>
    <row r="53" spans="1:25" x14ac:dyDescent="0.2">
      <c r="A53" s="4" t="s">
        <v>75</v>
      </c>
      <c r="B53" s="4">
        <v>84.084999999999994</v>
      </c>
      <c r="C53" s="4">
        <v>287.75099999999998</v>
      </c>
      <c r="D53" s="4">
        <v>495.38400000000001</v>
      </c>
      <c r="E53" s="4">
        <v>651.80399999999997</v>
      </c>
      <c r="F53" s="4">
        <v>970.99</v>
      </c>
      <c r="G53" s="4">
        <v>2263.3310000000001</v>
      </c>
      <c r="H53" s="4">
        <v>2958.415</v>
      </c>
      <c r="I53" s="4">
        <v>4318.3209999999999</v>
      </c>
      <c r="J53" s="4">
        <v>5518.3670000000002</v>
      </c>
      <c r="K53" s="4">
        <v>5624.4049999999997</v>
      </c>
      <c r="L53" s="4">
        <v>5863.04</v>
      </c>
      <c r="M53" s="4">
        <v>6261.5339999999997</v>
      </c>
      <c r="N53" s="4">
        <v>6490.223</v>
      </c>
      <c r="O53" s="4">
        <v>6711.1989999999996</v>
      </c>
      <c r="P53" s="4">
        <v>7732.3190000000004</v>
      </c>
      <c r="Q53" s="4">
        <v>7840.0039999999999</v>
      </c>
      <c r="R53" s="4">
        <v>8675.6910000000007</v>
      </c>
      <c r="S53" s="4">
        <v>9426.4110000000001</v>
      </c>
      <c r="T53" s="4">
        <v>13042.549000000001</v>
      </c>
      <c r="U53" s="4">
        <v>25766.976999999999</v>
      </c>
      <c r="V53" s="4">
        <v>38557.599999999999</v>
      </c>
      <c r="W53" s="4"/>
      <c r="X53" s="4"/>
      <c r="Y53" s="4"/>
    </row>
    <row r="54" spans="1:25" x14ac:dyDescent="0.2">
      <c r="A54" s="4" t="s">
        <v>76</v>
      </c>
      <c r="B54" s="4"/>
      <c r="C54" s="4"/>
      <c r="D54" s="4"/>
      <c r="E54" s="4"/>
      <c r="F54" s="4"/>
      <c r="G54" s="4">
        <v>8.5500000000000007</v>
      </c>
      <c r="H54" s="4">
        <v>8.5830000000000002</v>
      </c>
      <c r="I54" s="4">
        <v>9.9120000000000008</v>
      </c>
      <c r="J54" s="4">
        <v>10.382</v>
      </c>
      <c r="K54" s="4">
        <v>10.574999999999999</v>
      </c>
      <c r="L54" s="4">
        <v>10.852</v>
      </c>
      <c r="M54" s="4">
        <v>10.65</v>
      </c>
      <c r="N54" s="4">
        <v>10.220000000000001</v>
      </c>
      <c r="O54" s="4">
        <v>9.5250000000000004</v>
      </c>
      <c r="P54" s="4">
        <v>9.9969999999999999</v>
      </c>
      <c r="Q54" s="4">
        <v>9.5749999999999993</v>
      </c>
      <c r="R54" s="4">
        <v>9.3970000000000002</v>
      </c>
      <c r="S54" s="4">
        <v>10.079000000000001</v>
      </c>
      <c r="T54" s="4">
        <v>10.348000000000001</v>
      </c>
      <c r="U54" s="4">
        <v>9.4540000000000006</v>
      </c>
      <c r="V54" s="4">
        <v>620.09</v>
      </c>
      <c r="W54" s="4"/>
      <c r="X54" s="4"/>
      <c r="Y54" s="4"/>
    </row>
    <row r="55" spans="1:25" x14ac:dyDescent="0.2">
      <c r="A55" s="4" t="s">
        <v>77</v>
      </c>
      <c r="B55" s="4">
        <v>0.86499999999999999</v>
      </c>
      <c r="C55" s="4">
        <v>6.0789999999999997</v>
      </c>
      <c r="D55" s="4">
        <v>5.8680000000000003</v>
      </c>
      <c r="E55" s="4">
        <v>34.966999999999999</v>
      </c>
      <c r="F55" s="4">
        <v>40.246000000000002</v>
      </c>
      <c r="G55" s="4">
        <v>331.91800000000001</v>
      </c>
      <c r="H55" s="4">
        <v>361.04899999999998</v>
      </c>
      <c r="I55" s="4">
        <v>856.90300000000002</v>
      </c>
      <c r="J55" s="4">
        <v>1058.798</v>
      </c>
      <c r="K55" s="4">
        <v>1285.377</v>
      </c>
      <c r="L55" s="4">
        <v>1590.1849999999999</v>
      </c>
      <c r="M55" s="4">
        <v>1754.2170000000001</v>
      </c>
      <c r="N55" s="4">
        <v>1839.932</v>
      </c>
      <c r="O55" s="4">
        <v>1742.1849999999999</v>
      </c>
      <c r="P55" s="4">
        <v>2153.6010000000001</v>
      </c>
      <c r="Q55" s="4">
        <v>2425.7979999999998</v>
      </c>
      <c r="R55" s="4">
        <v>2623.1750000000002</v>
      </c>
      <c r="S55" s="4">
        <v>2552.2440000000001</v>
      </c>
      <c r="T55" s="4">
        <v>3094.5279999999998</v>
      </c>
      <c r="U55" s="4">
        <v>3572.5149999999999</v>
      </c>
      <c r="V55" s="4">
        <v>5290.7849999999999</v>
      </c>
      <c r="W55" s="4"/>
      <c r="X55" s="4"/>
      <c r="Y55" s="4"/>
    </row>
    <row r="56" spans="1:25" x14ac:dyDescent="0.2">
      <c r="A56" s="4" t="s">
        <v>78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">
      <c r="A57" s="4" t="s">
        <v>79</v>
      </c>
      <c r="B57" s="7">
        <v>0.21600000000000999</v>
      </c>
      <c r="C57" s="7">
        <v>1.3910000000002001</v>
      </c>
      <c r="D57" s="7">
        <v>1.7359999999999001</v>
      </c>
      <c r="E57" s="7">
        <v>3.8370000000000002</v>
      </c>
      <c r="F57" s="7">
        <v>1.3309999999997</v>
      </c>
      <c r="G57" s="7">
        <v>28.3</v>
      </c>
      <c r="H57" s="7">
        <v>127.624</v>
      </c>
      <c r="I57" s="7">
        <v>140.023</v>
      </c>
      <c r="J57" s="7">
        <v>375.04599999999999</v>
      </c>
      <c r="K57" s="7">
        <v>584.83699999999999</v>
      </c>
      <c r="L57" s="7">
        <v>463.42899999999997</v>
      </c>
      <c r="M57" s="7">
        <v>582.29200000000003</v>
      </c>
      <c r="N57" s="7">
        <v>1129.798</v>
      </c>
      <c r="O57" s="7">
        <v>1194.9849999999999</v>
      </c>
      <c r="P57" s="7">
        <v>1541.905</v>
      </c>
      <c r="Q57" s="7">
        <v>1341.3889999999999</v>
      </c>
      <c r="R57" s="7">
        <v>1334.848</v>
      </c>
      <c r="S57" s="7">
        <v>1684.3219999999999</v>
      </c>
      <c r="T57" s="7">
        <v>4211.1629999999996</v>
      </c>
      <c r="U57" s="7">
        <v>6948.82</v>
      </c>
      <c r="V57" s="7">
        <v>8390.86</v>
      </c>
      <c r="W57" s="7"/>
      <c r="X57" s="7"/>
      <c r="Y57" s="7"/>
    </row>
    <row r="58" spans="1:25" ht="17" thickBot="1" x14ac:dyDescent="0.25">
      <c r="A58" s="8" t="s">
        <v>80</v>
      </c>
      <c r="B58" s="14">
        <v>386.78800000000001</v>
      </c>
      <c r="C58" s="14">
        <v>669.81100000000004</v>
      </c>
      <c r="D58" s="14">
        <v>1042.3589999999999</v>
      </c>
      <c r="E58" s="14">
        <v>1321.759</v>
      </c>
      <c r="F58" s="14">
        <v>1936.7429999999999</v>
      </c>
      <c r="G58" s="14">
        <v>4746.46</v>
      </c>
      <c r="H58" s="14">
        <v>5923.9960000000001</v>
      </c>
      <c r="I58" s="14">
        <v>7964.7809999999999</v>
      </c>
      <c r="J58" s="14">
        <v>10337.48</v>
      </c>
      <c r="K58" s="14">
        <v>11024.016</v>
      </c>
      <c r="L58" s="14">
        <v>12844.485000000001</v>
      </c>
      <c r="M58" s="14">
        <v>15190.65</v>
      </c>
      <c r="N58" s="14">
        <v>17907.267</v>
      </c>
      <c r="O58" s="14">
        <v>20964.591</v>
      </c>
      <c r="P58" s="14">
        <v>26944.159</v>
      </c>
      <c r="Q58" s="14">
        <v>28353.488000000001</v>
      </c>
      <c r="R58" s="14">
        <v>27894.205999999998</v>
      </c>
      <c r="S58" s="14">
        <v>30739.883999999998</v>
      </c>
      <c r="T58" s="14">
        <v>46438.406999999999</v>
      </c>
      <c r="U58" s="14">
        <v>70837.907999999996</v>
      </c>
      <c r="V58" s="14">
        <v>95172.077999999994</v>
      </c>
      <c r="W58" s="14"/>
      <c r="X58" s="14"/>
      <c r="Y58" s="14"/>
    </row>
    <row r="59" spans="1:25" ht="17" thickTop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">
      <c r="A60" s="8" t="s">
        <v>81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">
      <c r="A61" s="4" t="s">
        <v>82</v>
      </c>
      <c r="B61" s="4">
        <v>48.832000000000001</v>
      </c>
      <c r="C61" s="4">
        <v>144.12</v>
      </c>
      <c r="D61" s="4">
        <v>197.68299999999999</v>
      </c>
      <c r="E61" s="4">
        <v>245.89400000000001</v>
      </c>
      <c r="F61" s="4">
        <v>428.35199999999998</v>
      </c>
      <c r="G61" s="4">
        <v>999.14200000000005</v>
      </c>
      <c r="H61" s="4">
        <v>1687.4770000000001</v>
      </c>
      <c r="I61" s="4">
        <v>1659.24</v>
      </c>
      <c r="J61" s="4">
        <v>2715.09</v>
      </c>
      <c r="K61" s="4">
        <v>3198.0050000000001</v>
      </c>
      <c r="L61" s="4">
        <v>3670.3110000000001</v>
      </c>
      <c r="M61" s="4">
        <v>4191.0129999999999</v>
      </c>
      <c r="N61" s="4">
        <v>4881.098</v>
      </c>
      <c r="O61" s="4">
        <v>5093.1540000000005</v>
      </c>
      <c r="P61" s="4">
        <v>6108.3540000000003</v>
      </c>
      <c r="Q61" s="4">
        <v>6723.5479999999998</v>
      </c>
      <c r="R61" s="4">
        <v>5156.7889999999998</v>
      </c>
      <c r="S61" s="4">
        <v>7937.8990000000003</v>
      </c>
      <c r="T61" s="4">
        <v>12637.437</v>
      </c>
      <c r="U61" s="4">
        <v>20621.330000000002</v>
      </c>
      <c r="V61" s="4">
        <v>27797.978999999999</v>
      </c>
      <c r="W61" s="4"/>
      <c r="X61" s="4"/>
      <c r="Y61" s="4"/>
    </row>
    <row r="62" spans="1:25" x14ac:dyDescent="0.2">
      <c r="A62" s="4" t="s">
        <v>83</v>
      </c>
      <c r="B62" s="4">
        <v>4.133</v>
      </c>
      <c r="C62" s="4">
        <v>0.38900000000000001</v>
      </c>
      <c r="D62" s="4">
        <v>0.89100000000000001</v>
      </c>
      <c r="E62" s="4">
        <v>9.6219999999999999</v>
      </c>
      <c r="F62" s="4">
        <v>3.4449999999999998</v>
      </c>
      <c r="G62" s="4">
        <v>-24.175000000000001</v>
      </c>
      <c r="H62" s="4">
        <v>25.231999999999999</v>
      </c>
      <c r="I62" s="4">
        <v>-91.185000000000002</v>
      </c>
      <c r="J62" s="4">
        <v>-126.36499999999999</v>
      </c>
      <c r="K62" s="4">
        <v>-140.232</v>
      </c>
      <c r="L62" s="4">
        <v>65.900000000000006</v>
      </c>
      <c r="M62" s="4">
        <v>69.188999999999993</v>
      </c>
      <c r="N62" s="4">
        <v>99.423000000000002</v>
      </c>
      <c r="O62" s="4">
        <v>155.29599999999999</v>
      </c>
      <c r="P62" s="4">
        <v>144.27799999999999</v>
      </c>
      <c r="Q62" s="4">
        <v>157.07900000000001</v>
      </c>
      <c r="R62" s="4">
        <v>87.509</v>
      </c>
      <c r="S62" s="4">
        <v>284.24799999999999</v>
      </c>
      <c r="T62" s="4">
        <v>279.31099999999998</v>
      </c>
      <c r="U62" s="4">
        <v>620.56500000000005</v>
      </c>
      <c r="V62" s="4">
        <v>1099.7339999999999</v>
      </c>
      <c r="W62" s="4"/>
      <c r="X62" s="4"/>
      <c r="Y62" s="4"/>
    </row>
    <row r="63" spans="1:25" x14ac:dyDescent="0.2">
      <c r="A63" s="4" t="s">
        <v>84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">
      <c r="A64" s="4" t="s">
        <v>85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">
      <c r="A65" s="4" t="s">
        <v>86</v>
      </c>
      <c r="B65" s="4"/>
      <c r="C65" s="4">
        <v>72.811000000000007</v>
      </c>
      <c r="D65" s="4">
        <v>266.077</v>
      </c>
      <c r="E65" s="4">
        <v>269.73399999999998</v>
      </c>
      <c r="F65" s="4">
        <v>432.697</v>
      </c>
      <c r="G65" s="4">
        <v>603.20500000000004</v>
      </c>
      <c r="H65" s="4">
        <v>41.567</v>
      </c>
      <c r="I65" s="4">
        <v>1473.213</v>
      </c>
      <c r="J65" s="4">
        <v>1577.002</v>
      </c>
      <c r="K65" s="4">
        <v>1350.558</v>
      </c>
      <c r="L65" s="4">
        <v>2041.8030000000001</v>
      </c>
      <c r="M65" s="4">
        <v>2048.3530000000001</v>
      </c>
      <c r="N65" s="4">
        <v>3092.4940000000001</v>
      </c>
      <c r="O65" s="4">
        <v>3614.21</v>
      </c>
      <c r="P65" s="4">
        <v>5426.0320000000002</v>
      </c>
      <c r="Q65" s="4">
        <v>5489.6319999999996</v>
      </c>
      <c r="R65" s="4">
        <v>5750.5119999999997</v>
      </c>
      <c r="S65" s="4">
        <v>2508.0189999999998</v>
      </c>
      <c r="T65" s="4">
        <v>1602.116</v>
      </c>
      <c r="U65" s="4">
        <v>739.14499999999998</v>
      </c>
      <c r="V65" s="4">
        <v>2566.2049999999999</v>
      </c>
      <c r="W65" s="4"/>
      <c r="X65" s="4"/>
      <c r="Y65" s="4"/>
    </row>
    <row r="66" spans="1:25" x14ac:dyDescent="0.2">
      <c r="A66" s="4" t="s">
        <v>87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">
      <c r="A67" s="4" t="s">
        <v>88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">
      <c r="A68" s="4" t="s">
        <v>89</v>
      </c>
      <c r="B68" s="7">
        <v>15.815</v>
      </c>
      <c r="C68" s="7">
        <v>29.024000000000001</v>
      </c>
      <c r="D68" s="7">
        <v>74.625</v>
      </c>
      <c r="E68" s="7">
        <v>75.259</v>
      </c>
      <c r="F68" s="7">
        <v>236.07499999999999</v>
      </c>
      <c r="G68" s="7">
        <v>469.68700000000001</v>
      </c>
      <c r="H68" s="7">
        <v>895</v>
      </c>
      <c r="I68" s="7">
        <v>1133.951</v>
      </c>
      <c r="J68" s="7">
        <v>1091.028</v>
      </c>
      <c r="K68" s="7">
        <v>1356.48</v>
      </c>
      <c r="L68" s="7">
        <v>1358.2059999999999</v>
      </c>
      <c r="M68" s="7">
        <v>2259.154</v>
      </c>
      <c r="N68" s="7">
        <v>2178.047</v>
      </c>
      <c r="O68" s="7">
        <v>2455.2399999999998</v>
      </c>
      <c r="P68" s="7">
        <v>4246.37</v>
      </c>
      <c r="Q68" s="7">
        <v>4593.4709999999995</v>
      </c>
      <c r="R68" s="7">
        <v>4407.7520000000004</v>
      </c>
      <c r="S68" s="7">
        <v>5545.3829999999998</v>
      </c>
      <c r="T68" s="7">
        <v>12376.39</v>
      </c>
      <c r="U68" s="7">
        <v>25832.917000000001</v>
      </c>
      <c r="V68" s="7">
        <v>32073.052</v>
      </c>
      <c r="W68" s="7"/>
      <c r="X68" s="7"/>
      <c r="Y68" s="7"/>
    </row>
    <row r="69" spans="1:25" x14ac:dyDescent="0.2">
      <c r="A69" s="4" t="s">
        <v>90</v>
      </c>
      <c r="B69" s="4">
        <v>68.78</v>
      </c>
      <c r="C69" s="4">
        <v>246.34399999999999</v>
      </c>
      <c r="D69" s="4">
        <v>539.27599999999995</v>
      </c>
      <c r="E69" s="4">
        <v>600.50900000000001</v>
      </c>
      <c r="F69" s="4">
        <v>1100.569</v>
      </c>
      <c r="G69" s="4">
        <v>2047.8589999999999</v>
      </c>
      <c r="H69" s="4">
        <v>2649.2759999999998</v>
      </c>
      <c r="I69" s="4">
        <v>4175.2190000000001</v>
      </c>
      <c r="J69" s="4">
        <v>5256.7550000000001</v>
      </c>
      <c r="K69" s="4">
        <v>5764.8109999999997</v>
      </c>
      <c r="L69" s="4">
        <v>7136.22</v>
      </c>
      <c r="M69" s="4">
        <v>8567.7090000000007</v>
      </c>
      <c r="N69" s="4">
        <v>10251.062</v>
      </c>
      <c r="O69" s="4">
        <v>11317.9</v>
      </c>
      <c r="P69" s="4">
        <v>15925.034</v>
      </c>
      <c r="Q69" s="4">
        <v>16963.73</v>
      </c>
      <c r="R69" s="4">
        <v>15402.562</v>
      </c>
      <c r="S69" s="4">
        <v>16275.549000000001</v>
      </c>
      <c r="T69" s="4">
        <v>26895.254000000001</v>
      </c>
      <c r="U69" s="4">
        <v>47813.957000000002</v>
      </c>
      <c r="V69" s="4">
        <v>63536.97</v>
      </c>
      <c r="W69" s="4"/>
      <c r="X69" s="4"/>
      <c r="Y69" s="4"/>
    </row>
    <row r="70" spans="1:2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A71" s="4" t="s">
        <v>91</v>
      </c>
      <c r="B71" s="4"/>
      <c r="C71" s="4">
        <v>12.702</v>
      </c>
      <c r="D71" s="4">
        <v>28.617999999999999</v>
      </c>
      <c r="E71" s="4">
        <v>226.57</v>
      </c>
      <c r="F71" s="4">
        <v>193.45</v>
      </c>
      <c r="G71" s="4">
        <v>699.1</v>
      </c>
      <c r="H71" s="4">
        <v>455</v>
      </c>
      <c r="I71" s="4">
        <v>458.517</v>
      </c>
      <c r="J71" s="4">
        <v>1115.1579999999999</v>
      </c>
      <c r="K71" s="4">
        <v>1177.857</v>
      </c>
      <c r="L71" s="4">
        <v>1424.5219999999999</v>
      </c>
      <c r="M71" s="4">
        <v>1774.117</v>
      </c>
      <c r="N71" s="4">
        <v>1741.3130000000001</v>
      </c>
      <c r="O71" s="4">
        <v>1349.5360000000001</v>
      </c>
      <c r="P71" s="4">
        <v>1647.5070000000001</v>
      </c>
      <c r="Q71" s="4">
        <v>2022.8050000000001</v>
      </c>
      <c r="R71" s="4">
        <v>3124.8110000000001</v>
      </c>
      <c r="S71" s="4">
        <v>3612.9180000000001</v>
      </c>
      <c r="T71" s="4">
        <v>1694.057</v>
      </c>
      <c r="U71" s="4">
        <v>1089.203</v>
      </c>
      <c r="V71" s="4">
        <v>1677.143</v>
      </c>
      <c r="W71" s="4"/>
      <c r="X71" s="4"/>
      <c r="Y71" s="4"/>
    </row>
    <row r="72" spans="1:25" x14ac:dyDescent="0.2">
      <c r="A72" s="4" t="s">
        <v>92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>
        <v>52.999000000000002</v>
      </c>
      <c r="R72" s="4">
        <v>78.23</v>
      </c>
      <c r="S72" s="4">
        <v>128.95699999999999</v>
      </c>
      <c r="T72" s="4">
        <v>222.20500000000001</v>
      </c>
      <c r="U72" s="4">
        <v>375.41399999999999</v>
      </c>
      <c r="V72" s="4">
        <v>1239.067</v>
      </c>
      <c r="W72" s="4"/>
      <c r="X72" s="4"/>
      <c r="Y72" s="4"/>
    </row>
    <row r="73" spans="1:25" x14ac:dyDescent="0.2">
      <c r="A73" s="4" t="s">
        <v>93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A74" s="4" t="s">
        <v>85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A75" s="4" t="s">
        <v>94</v>
      </c>
      <c r="B75" s="7"/>
      <c r="C75" s="7">
        <v>1.0000000000332E-3</v>
      </c>
      <c r="D75" s="7">
        <v>-9.9999999997634989E-4</v>
      </c>
      <c r="E75" s="7"/>
      <c r="F75" s="7">
        <v>1.5089999999999999</v>
      </c>
      <c r="G75" s="7">
        <v>53.546999999999997</v>
      </c>
      <c r="H75" s="7">
        <v>32.883000000000003</v>
      </c>
      <c r="I75" s="7">
        <v>150.28800000000001</v>
      </c>
      <c r="J75" s="7">
        <v>188.09700000000001</v>
      </c>
      <c r="K75" s="7">
        <v>207.58799999999999</v>
      </c>
      <c r="L75" s="7">
        <v>191.339</v>
      </c>
      <c r="M75" s="7">
        <v>179.846</v>
      </c>
      <c r="N75" s="7">
        <v>328.18400000000003</v>
      </c>
      <c r="O75" s="7">
        <v>289.79000000000002</v>
      </c>
      <c r="P75" s="7">
        <v>346.21499999999997</v>
      </c>
      <c r="Q75" s="7">
        <v>491.55799999999999</v>
      </c>
      <c r="R75" s="7">
        <v>363.012</v>
      </c>
      <c r="S75" s="7">
        <v>866.06600000000003</v>
      </c>
      <c r="T75" s="7">
        <v>1260.2249999999999</v>
      </c>
      <c r="U75" s="7">
        <v>4147.5360000000001</v>
      </c>
      <c r="V75" s="7">
        <v>7646.3630000000003</v>
      </c>
      <c r="W75" s="7"/>
      <c r="X75" s="7"/>
      <c r="Y75" s="7"/>
    </row>
    <row r="76" spans="1:25" x14ac:dyDescent="0.2">
      <c r="A76" s="8" t="s">
        <v>95</v>
      </c>
      <c r="B76" s="8">
        <v>68.78</v>
      </c>
      <c r="C76" s="8">
        <v>259.04700000000003</v>
      </c>
      <c r="D76" s="8">
        <v>567.89300000000003</v>
      </c>
      <c r="E76" s="8">
        <v>827.07899999999995</v>
      </c>
      <c r="F76" s="8">
        <v>1295.528</v>
      </c>
      <c r="G76" s="8">
        <v>2800.5059999999999</v>
      </c>
      <c r="H76" s="8">
        <v>3137.1590000000001</v>
      </c>
      <c r="I76" s="8">
        <v>4784.0240000000003</v>
      </c>
      <c r="J76" s="8">
        <v>6560.01</v>
      </c>
      <c r="K76" s="8">
        <v>7150.2560000000003</v>
      </c>
      <c r="L76" s="8">
        <v>8752.0810000000001</v>
      </c>
      <c r="M76" s="8">
        <v>10521.672</v>
      </c>
      <c r="N76" s="8">
        <v>12320.558999999999</v>
      </c>
      <c r="O76" s="8">
        <v>12957.226000000001</v>
      </c>
      <c r="P76" s="8">
        <v>17918.756000000001</v>
      </c>
      <c r="Q76" s="8">
        <v>19531.092000000001</v>
      </c>
      <c r="R76" s="8">
        <v>18968.615000000002</v>
      </c>
      <c r="S76" s="8">
        <v>20883.490000000002</v>
      </c>
      <c r="T76" s="8">
        <v>30071.741000000002</v>
      </c>
      <c r="U76" s="8">
        <v>53426.11</v>
      </c>
      <c r="V76" s="8">
        <v>74099.543000000005</v>
      </c>
      <c r="W76" s="8"/>
      <c r="X76" s="8"/>
      <c r="Y76" s="8"/>
    </row>
    <row r="77" spans="1:2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8" t="s">
        <v>96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A79" s="4" t="s">
        <v>97</v>
      </c>
      <c r="B79" s="4"/>
      <c r="C79" s="4"/>
      <c r="D79" s="4"/>
      <c r="E79" s="4"/>
      <c r="F79" s="4"/>
      <c r="G79" s="4">
        <v>626.42700000000002</v>
      </c>
      <c r="H79" s="4">
        <v>827.33900000000006</v>
      </c>
      <c r="I79" s="4">
        <v>849.46</v>
      </c>
      <c r="J79" s="4">
        <v>1090.6220000000001</v>
      </c>
      <c r="K79" s="4">
        <v>1110.8150000000001</v>
      </c>
      <c r="L79" s="4">
        <v>1139.894</v>
      </c>
      <c r="M79" s="4">
        <v>1639.0830000000001</v>
      </c>
      <c r="N79" s="4">
        <v>1572.875</v>
      </c>
      <c r="O79" s="4">
        <v>3505.962</v>
      </c>
      <c r="P79" s="4">
        <v>3679.6329999999998</v>
      </c>
      <c r="Q79" s="4">
        <v>3524.348</v>
      </c>
      <c r="R79" s="4">
        <v>3459.0239999999999</v>
      </c>
      <c r="S79" s="4">
        <v>3709.962</v>
      </c>
      <c r="T79" s="4">
        <v>9468.7459999999992</v>
      </c>
      <c r="U79" s="4">
        <v>8650.5849999999991</v>
      </c>
      <c r="V79" s="4">
        <v>8448.3619999999992</v>
      </c>
      <c r="W79" s="4"/>
      <c r="X79" s="4"/>
      <c r="Y79" s="4"/>
    </row>
    <row r="80" spans="1:25" x14ac:dyDescent="0.2">
      <c r="A80" s="4" t="s">
        <v>98</v>
      </c>
      <c r="B80" s="4">
        <v>56.609000000000002</v>
      </c>
      <c r="C80" s="4">
        <v>127.17700000000001</v>
      </c>
      <c r="D80" s="4">
        <v>188.41</v>
      </c>
      <c r="E80" s="4">
        <v>193.476</v>
      </c>
      <c r="F80" s="4">
        <v>318.971</v>
      </c>
      <c r="G80" s="4">
        <v>637.42200000000003</v>
      </c>
      <c r="H80" s="4">
        <v>1112.213</v>
      </c>
      <c r="I80" s="4">
        <v>1360.788</v>
      </c>
      <c r="J80" s="4">
        <v>1601.8969999999999</v>
      </c>
      <c r="K80" s="4">
        <v>1624.876</v>
      </c>
      <c r="L80" s="4">
        <v>1730.5550000000001</v>
      </c>
      <c r="M80" s="4">
        <v>1719.0989999999999</v>
      </c>
      <c r="N80" s="4">
        <v>2031.9179999999999</v>
      </c>
      <c r="O80" s="4">
        <v>2346.623</v>
      </c>
      <c r="P80" s="4">
        <v>2849.373</v>
      </c>
      <c r="Q80" s="4">
        <v>2977.7930000000001</v>
      </c>
      <c r="R80" s="4">
        <v>3002.1579999999999</v>
      </c>
      <c r="S80" s="4">
        <v>3739.9349999999999</v>
      </c>
      <c r="T80" s="4">
        <v>4153.66</v>
      </c>
      <c r="U80" s="4">
        <v>5872.7759999999998</v>
      </c>
      <c r="V80" s="4">
        <v>9400.8529999999992</v>
      </c>
      <c r="W80" s="4"/>
      <c r="X80" s="4"/>
      <c r="Y80" s="4"/>
    </row>
    <row r="81" spans="1:25" x14ac:dyDescent="0.2">
      <c r="A81" s="4" t="s">
        <v>99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>
        <v>-259.61</v>
      </c>
      <c r="V81" s="4">
        <v>-177.43799999999999</v>
      </c>
      <c r="W81" s="4"/>
      <c r="X81" s="4"/>
      <c r="Y81" s="4"/>
    </row>
    <row r="82" spans="1:25" x14ac:dyDescent="0.2">
      <c r="A82" s="4" t="s">
        <v>100</v>
      </c>
      <c r="B82" s="4">
        <v>65</v>
      </c>
      <c r="C82" s="4">
        <v>65</v>
      </c>
      <c r="D82" s="4">
        <v>65</v>
      </c>
      <c r="E82" s="4">
        <v>67</v>
      </c>
      <c r="F82" s="4">
        <v>69</v>
      </c>
      <c r="G82" s="4">
        <v>299</v>
      </c>
      <c r="H82" s="4">
        <v>333</v>
      </c>
      <c r="I82" s="4">
        <v>342</v>
      </c>
      <c r="J82" s="4">
        <v>371</v>
      </c>
      <c r="K82" s="4">
        <v>378</v>
      </c>
      <c r="L82" s="4">
        <v>388</v>
      </c>
      <c r="M82" s="4">
        <v>400</v>
      </c>
      <c r="N82" s="4">
        <v>384</v>
      </c>
      <c r="O82" s="4">
        <v>394</v>
      </c>
      <c r="P82" s="4">
        <v>414</v>
      </c>
      <c r="Q82" s="4">
        <v>396</v>
      </c>
      <c r="R82" s="4">
        <v>389</v>
      </c>
      <c r="S82" s="4">
        <v>417</v>
      </c>
      <c r="T82" s="4">
        <v>457</v>
      </c>
      <c r="U82" s="4">
        <v>418</v>
      </c>
      <c r="V82" s="4">
        <v>408</v>
      </c>
      <c r="W82" s="4"/>
      <c r="X82" s="4"/>
      <c r="Y82" s="4"/>
    </row>
    <row r="83" spans="1:25" x14ac:dyDescent="0.2">
      <c r="A83" s="4" t="s">
        <v>101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4" t="s">
        <v>102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">
      <c r="A85" s="4" t="s">
        <v>55</v>
      </c>
      <c r="B85" s="4">
        <v>7.3650000000000002</v>
      </c>
      <c r="C85" s="4">
        <v>18.548999999999999</v>
      </c>
      <c r="D85" s="4">
        <v>7.1529999999999996</v>
      </c>
      <c r="E85" s="4">
        <v>7.98</v>
      </c>
      <c r="F85" s="4">
        <v>9.6110000000000007</v>
      </c>
      <c r="G85" s="4">
        <v>299.363</v>
      </c>
      <c r="H85" s="4">
        <v>343.43</v>
      </c>
      <c r="I85" s="4">
        <v>404.64299999999997</v>
      </c>
      <c r="J85" s="4">
        <v>449.83100000000002</v>
      </c>
      <c r="K85" s="4">
        <v>472.88299999999998</v>
      </c>
      <c r="L85" s="4">
        <v>518.07399999999996</v>
      </c>
      <c r="M85" s="4">
        <v>570.21600000000001</v>
      </c>
      <c r="N85" s="4">
        <v>579.125</v>
      </c>
      <c r="O85" s="4">
        <v>600.22500000000002</v>
      </c>
      <c r="P85" s="4">
        <v>751.27300000000002</v>
      </c>
      <c r="Q85" s="4">
        <v>798.36300000000006</v>
      </c>
      <c r="R85" s="4">
        <v>832.53200000000004</v>
      </c>
      <c r="S85" s="4">
        <v>1159.0899999999999</v>
      </c>
      <c r="T85" s="4">
        <v>1440.431</v>
      </c>
      <c r="U85" s="4">
        <v>1486.085</v>
      </c>
      <c r="V85" s="4">
        <v>1631.894</v>
      </c>
      <c r="W85" s="4"/>
      <c r="X85" s="4"/>
      <c r="Y85" s="4"/>
    </row>
    <row r="86" spans="1:25" x14ac:dyDescent="0.2">
      <c r="A86" s="4" t="s">
        <v>103</v>
      </c>
      <c r="B86" s="7">
        <v>189.035</v>
      </c>
      <c r="C86" s="7">
        <v>200.03899999999999</v>
      </c>
      <c r="D86" s="7">
        <v>213.90299999999999</v>
      </c>
      <c r="E86" s="7">
        <v>226.22300000000001</v>
      </c>
      <c r="F86" s="7">
        <v>243.63300000000001</v>
      </c>
      <c r="G86" s="7">
        <v>83.742000000000004</v>
      </c>
      <c r="H86" s="7">
        <v>170.85499999999999</v>
      </c>
      <c r="I86" s="7">
        <v>223.86500000000001</v>
      </c>
      <c r="J86" s="7">
        <v>264.12</v>
      </c>
      <c r="K86" s="7">
        <v>287.18599999999998</v>
      </c>
      <c r="L86" s="7">
        <v>315.88099999999997</v>
      </c>
      <c r="M86" s="7">
        <v>340.58</v>
      </c>
      <c r="N86" s="7">
        <v>1018.79</v>
      </c>
      <c r="O86" s="7">
        <v>1160.5550000000001</v>
      </c>
      <c r="P86" s="7">
        <v>1331.124</v>
      </c>
      <c r="Q86" s="7">
        <v>1120.5540000000001</v>
      </c>
      <c r="R86" s="7">
        <v>1242.877</v>
      </c>
      <c r="S86" s="7">
        <v>830.40599999999995</v>
      </c>
      <c r="T86" s="7">
        <v>846.83</v>
      </c>
      <c r="U86" s="7">
        <v>1243.963</v>
      </c>
      <c r="V86" s="7">
        <v>1360.864</v>
      </c>
      <c r="W86" s="7"/>
      <c r="X86" s="7"/>
      <c r="Y86" s="7"/>
    </row>
    <row r="87" spans="1:25" x14ac:dyDescent="0.2">
      <c r="A87" s="8" t="s">
        <v>104</v>
      </c>
      <c r="B87" s="8">
        <v>318.00900000000001</v>
      </c>
      <c r="C87" s="8">
        <v>410.76499999999999</v>
      </c>
      <c r="D87" s="8">
        <v>474.46600000000001</v>
      </c>
      <c r="E87" s="8">
        <v>494.67899999999997</v>
      </c>
      <c r="F87" s="8">
        <v>641.21500000000003</v>
      </c>
      <c r="G87" s="8">
        <v>1945.954</v>
      </c>
      <c r="H87" s="8">
        <v>2786.837</v>
      </c>
      <c r="I87" s="8">
        <v>3180.7559999999999</v>
      </c>
      <c r="J87" s="8">
        <v>3777.47</v>
      </c>
      <c r="K87" s="8">
        <v>3873.76</v>
      </c>
      <c r="L87" s="8">
        <v>4092.404</v>
      </c>
      <c r="M87" s="8">
        <v>4668.9780000000001</v>
      </c>
      <c r="N87" s="8">
        <v>5586.7079999999996</v>
      </c>
      <c r="O87" s="8">
        <v>8007.3649999999998</v>
      </c>
      <c r="P87" s="8">
        <v>9025.4030000000002</v>
      </c>
      <c r="Q87" s="8">
        <v>8817.0580000000009</v>
      </c>
      <c r="R87" s="8">
        <v>8925.5910000000003</v>
      </c>
      <c r="S87" s="8">
        <v>9856.393</v>
      </c>
      <c r="T87" s="8">
        <v>16366.666999999999</v>
      </c>
      <c r="U87" s="8">
        <v>17411.798999999999</v>
      </c>
      <c r="V87" s="8">
        <v>21072.535</v>
      </c>
      <c r="W87" s="8"/>
      <c r="X87" s="8"/>
      <c r="Y87" s="8"/>
    </row>
    <row r="88" spans="1: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7" thickBot="1" x14ac:dyDescent="0.25">
      <c r="A89" s="8" t="s">
        <v>105</v>
      </c>
      <c r="B89" s="14">
        <v>386.78899999999999</v>
      </c>
      <c r="C89" s="14">
        <v>669.81200000000001</v>
      </c>
      <c r="D89" s="14">
        <v>1042.3589999999999</v>
      </c>
      <c r="E89" s="14">
        <v>1321.758</v>
      </c>
      <c r="F89" s="14">
        <v>1936.7429999999999</v>
      </c>
      <c r="G89" s="14">
        <v>4746.46</v>
      </c>
      <c r="H89" s="14">
        <v>5923.9960000000001</v>
      </c>
      <c r="I89" s="14">
        <v>7964.78</v>
      </c>
      <c r="J89" s="14">
        <v>10337.48</v>
      </c>
      <c r="K89" s="14">
        <v>11024.016</v>
      </c>
      <c r="L89" s="14">
        <v>12844.485000000001</v>
      </c>
      <c r="M89" s="14">
        <v>15190.65</v>
      </c>
      <c r="N89" s="14">
        <v>17907.267</v>
      </c>
      <c r="O89" s="14">
        <v>20964.591</v>
      </c>
      <c r="P89" s="14">
        <v>26944.159</v>
      </c>
      <c r="Q89" s="14">
        <v>28348.15</v>
      </c>
      <c r="R89" s="14">
        <v>27894.205999999998</v>
      </c>
      <c r="S89" s="14">
        <v>30739.883000000002</v>
      </c>
      <c r="T89" s="14">
        <v>46438.408000000003</v>
      </c>
      <c r="U89" s="14">
        <v>70837.909</v>
      </c>
      <c r="V89" s="14">
        <v>95172.077999999994</v>
      </c>
      <c r="W89" s="14"/>
      <c r="X89" s="14"/>
      <c r="Y89" s="14"/>
    </row>
    <row r="90" spans="1:25" ht="17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">
      <c r="A91" s="8" t="s">
        <v>106</v>
      </c>
      <c r="B91" s="4">
        <v>1025.05</v>
      </c>
      <c r="C91" s="4">
        <v>1025.05</v>
      </c>
      <c r="D91" s="4">
        <v>1025.05</v>
      </c>
      <c r="E91" s="4">
        <v>1025.05</v>
      </c>
      <c r="F91" s="4">
        <v>1025.05</v>
      </c>
      <c r="G91" s="4">
        <v>1025.05</v>
      </c>
      <c r="H91" s="4">
        <v>1137.55</v>
      </c>
      <c r="I91" s="4">
        <v>1137.55</v>
      </c>
      <c r="J91" s="4">
        <v>1177.05</v>
      </c>
      <c r="K91" s="4">
        <v>1177.05</v>
      </c>
      <c r="L91" s="4">
        <v>1177.05</v>
      </c>
      <c r="M91" s="4">
        <v>1238</v>
      </c>
      <c r="N91" s="4">
        <v>1238</v>
      </c>
      <c r="O91" s="4">
        <v>1364.07</v>
      </c>
      <c r="P91" s="4">
        <v>1364.07</v>
      </c>
      <c r="Q91" s="4">
        <v>1364.07</v>
      </c>
      <c r="R91" s="4">
        <v>1364.07</v>
      </c>
      <c r="S91" s="4">
        <v>1364.07</v>
      </c>
      <c r="T91" s="4">
        <v>1455.57</v>
      </c>
      <c r="U91" s="4">
        <v>1455.57</v>
      </c>
      <c r="V91" s="4">
        <v>1455.57</v>
      </c>
      <c r="W91" s="4"/>
      <c r="X91" s="4"/>
      <c r="Y91" s="4"/>
    </row>
    <row r="92" spans="1:2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">
      <c r="A93" s="8" t="s">
        <v>107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">
      <c r="A94" s="4" t="s">
        <v>108</v>
      </c>
      <c r="B94" s="11">
        <f t="shared" ref="B94:Y94" si="1">B87</f>
        <v>318.00900000000001</v>
      </c>
      <c r="C94" s="11">
        <f t="shared" si="1"/>
        <v>410.76499999999999</v>
      </c>
      <c r="D94" s="11">
        <f t="shared" si="1"/>
        <v>474.46600000000001</v>
      </c>
      <c r="E94" s="11">
        <f t="shared" si="1"/>
        <v>494.67899999999997</v>
      </c>
      <c r="F94" s="11">
        <f t="shared" si="1"/>
        <v>641.21500000000003</v>
      </c>
      <c r="G94" s="11">
        <f t="shared" si="1"/>
        <v>1945.954</v>
      </c>
      <c r="H94" s="11">
        <f t="shared" si="1"/>
        <v>2786.837</v>
      </c>
      <c r="I94" s="11">
        <f t="shared" si="1"/>
        <v>3180.7559999999999</v>
      </c>
      <c r="J94" s="11">
        <f t="shared" si="1"/>
        <v>3777.47</v>
      </c>
      <c r="K94" s="11">
        <f t="shared" si="1"/>
        <v>3873.76</v>
      </c>
      <c r="L94" s="11">
        <f t="shared" si="1"/>
        <v>4092.404</v>
      </c>
      <c r="M94" s="11">
        <f t="shared" si="1"/>
        <v>4668.9780000000001</v>
      </c>
      <c r="N94" s="11">
        <f t="shared" si="1"/>
        <v>5586.7079999999996</v>
      </c>
      <c r="O94" s="11">
        <f t="shared" si="1"/>
        <v>8007.3649999999998</v>
      </c>
      <c r="P94" s="11">
        <f t="shared" si="1"/>
        <v>9025.4030000000002</v>
      </c>
      <c r="Q94" s="11">
        <f t="shared" si="1"/>
        <v>8817.0580000000009</v>
      </c>
      <c r="R94" s="11">
        <f t="shared" si="1"/>
        <v>8925.5910000000003</v>
      </c>
      <c r="S94" s="11">
        <f t="shared" si="1"/>
        <v>9856.393</v>
      </c>
      <c r="T94" s="11">
        <f t="shared" si="1"/>
        <v>16366.666999999999</v>
      </c>
      <c r="U94" s="11">
        <f t="shared" si="1"/>
        <v>17411.798999999999</v>
      </c>
      <c r="V94" s="11">
        <f t="shared" si="1"/>
        <v>21072.535</v>
      </c>
      <c r="W94" s="11">
        <f t="shared" si="1"/>
        <v>0</v>
      </c>
      <c r="X94" s="11">
        <f t="shared" si="1"/>
        <v>0</v>
      </c>
      <c r="Y94" s="11">
        <f t="shared" si="1"/>
        <v>0</v>
      </c>
    </row>
    <row r="95" spans="1:25" x14ac:dyDescent="0.2">
      <c r="A95" s="4" t="s">
        <v>109</v>
      </c>
      <c r="B95" s="11">
        <f t="shared" ref="B95:Y95" si="2">B71+B72</f>
        <v>0</v>
      </c>
      <c r="C95" s="11">
        <f t="shared" si="2"/>
        <v>12.702</v>
      </c>
      <c r="D95" s="11">
        <f t="shared" si="2"/>
        <v>28.617999999999999</v>
      </c>
      <c r="E95" s="11">
        <f t="shared" si="2"/>
        <v>226.57</v>
      </c>
      <c r="F95" s="11">
        <f t="shared" si="2"/>
        <v>193.45</v>
      </c>
      <c r="G95" s="11">
        <f t="shared" si="2"/>
        <v>699.1</v>
      </c>
      <c r="H95" s="11">
        <f t="shared" si="2"/>
        <v>455</v>
      </c>
      <c r="I95" s="11">
        <f t="shared" si="2"/>
        <v>458.517</v>
      </c>
      <c r="J95" s="11">
        <f t="shared" si="2"/>
        <v>1115.1579999999999</v>
      </c>
      <c r="K95" s="11">
        <f t="shared" si="2"/>
        <v>1177.857</v>
      </c>
      <c r="L95" s="11">
        <f t="shared" si="2"/>
        <v>1424.5219999999999</v>
      </c>
      <c r="M95" s="11">
        <f t="shared" si="2"/>
        <v>1774.117</v>
      </c>
      <c r="N95" s="11">
        <f t="shared" si="2"/>
        <v>1741.3130000000001</v>
      </c>
      <c r="O95" s="11">
        <f t="shared" si="2"/>
        <v>1349.5360000000001</v>
      </c>
      <c r="P95" s="11">
        <f t="shared" si="2"/>
        <v>1647.5070000000001</v>
      </c>
      <c r="Q95" s="11">
        <f t="shared" si="2"/>
        <v>2075.8040000000001</v>
      </c>
      <c r="R95" s="11">
        <f t="shared" si="2"/>
        <v>3203.0410000000002</v>
      </c>
      <c r="S95" s="11">
        <f t="shared" si="2"/>
        <v>3741.875</v>
      </c>
      <c r="T95" s="11">
        <f t="shared" si="2"/>
        <v>1916.2619999999999</v>
      </c>
      <c r="U95" s="11">
        <f t="shared" si="2"/>
        <v>1464.617</v>
      </c>
      <c r="V95" s="11">
        <f t="shared" si="2"/>
        <v>2916.21</v>
      </c>
      <c r="W95" s="11">
        <f t="shared" si="2"/>
        <v>0</v>
      </c>
      <c r="X95" s="11">
        <f t="shared" si="2"/>
        <v>0</v>
      </c>
      <c r="Y95" s="11">
        <f t="shared" si="2"/>
        <v>0</v>
      </c>
    </row>
    <row r="96" spans="1:25" x14ac:dyDescent="0.2">
      <c r="A96" s="4" t="s">
        <v>110</v>
      </c>
      <c r="B96" s="11">
        <f t="shared" ref="B96:Y96" si="3">B65</f>
        <v>0</v>
      </c>
      <c r="C96" s="11">
        <f t="shared" si="3"/>
        <v>72.811000000000007</v>
      </c>
      <c r="D96" s="11">
        <f t="shared" si="3"/>
        <v>266.077</v>
      </c>
      <c r="E96" s="11">
        <f t="shared" si="3"/>
        <v>269.73399999999998</v>
      </c>
      <c r="F96" s="11">
        <f t="shared" si="3"/>
        <v>432.697</v>
      </c>
      <c r="G96" s="11">
        <f t="shared" si="3"/>
        <v>603.20500000000004</v>
      </c>
      <c r="H96" s="11">
        <f t="shared" si="3"/>
        <v>41.567</v>
      </c>
      <c r="I96" s="11">
        <f t="shared" si="3"/>
        <v>1473.213</v>
      </c>
      <c r="J96" s="11">
        <f t="shared" si="3"/>
        <v>1577.002</v>
      </c>
      <c r="K96" s="11">
        <f t="shared" si="3"/>
        <v>1350.558</v>
      </c>
      <c r="L96" s="11">
        <f t="shared" si="3"/>
        <v>2041.8030000000001</v>
      </c>
      <c r="M96" s="11">
        <f t="shared" si="3"/>
        <v>2048.3530000000001</v>
      </c>
      <c r="N96" s="11">
        <f t="shared" si="3"/>
        <v>3092.4940000000001</v>
      </c>
      <c r="O96" s="11">
        <f t="shared" si="3"/>
        <v>3614.21</v>
      </c>
      <c r="P96" s="11">
        <f t="shared" si="3"/>
        <v>5426.0320000000002</v>
      </c>
      <c r="Q96" s="11">
        <f t="shared" si="3"/>
        <v>5489.6319999999996</v>
      </c>
      <c r="R96" s="11">
        <f t="shared" si="3"/>
        <v>5750.5119999999997</v>
      </c>
      <c r="S96" s="11">
        <f t="shared" si="3"/>
        <v>2508.0189999999998</v>
      </c>
      <c r="T96" s="11">
        <f t="shared" si="3"/>
        <v>1602.116</v>
      </c>
      <c r="U96" s="11">
        <f t="shared" si="3"/>
        <v>739.14499999999998</v>
      </c>
      <c r="V96" s="11">
        <f t="shared" si="3"/>
        <v>2566.2049999999999</v>
      </c>
      <c r="W96" s="11">
        <f t="shared" si="3"/>
        <v>0</v>
      </c>
      <c r="X96" s="11">
        <f t="shared" si="3"/>
        <v>0</v>
      </c>
      <c r="Y96" s="11">
        <f t="shared" si="3"/>
        <v>0</v>
      </c>
    </row>
    <row r="97" spans="1:28" x14ac:dyDescent="0.2">
      <c r="A97" s="4" t="s">
        <v>111</v>
      </c>
      <c r="B97" s="11">
        <f t="shared" ref="B97:Y97" si="4">B85</f>
        <v>7.3650000000000002</v>
      </c>
      <c r="C97" s="11">
        <f t="shared" si="4"/>
        <v>18.548999999999999</v>
      </c>
      <c r="D97" s="11">
        <f t="shared" si="4"/>
        <v>7.1529999999999996</v>
      </c>
      <c r="E97" s="11">
        <f t="shared" si="4"/>
        <v>7.98</v>
      </c>
      <c r="F97" s="11">
        <f t="shared" si="4"/>
        <v>9.6110000000000007</v>
      </c>
      <c r="G97" s="11">
        <f t="shared" si="4"/>
        <v>299.363</v>
      </c>
      <c r="H97" s="11">
        <f t="shared" si="4"/>
        <v>343.43</v>
      </c>
      <c r="I97" s="11">
        <f t="shared" si="4"/>
        <v>404.64299999999997</v>
      </c>
      <c r="J97" s="11">
        <f t="shared" si="4"/>
        <v>449.83100000000002</v>
      </c>
      <c r="K97" s="11">
        <f t="shared" si="4"/>
        <v>472.88299999999998</v>
      </c>
      <c r="L97" s="11">
        <f t="shared" si="4"/>
        <v>518.07399999999996</v>
      </c>
      <c r="M97" s="11">
        <f t="shared" si="4"/>
        <v>570.21600000000001</v>
      </c>
      <c r="N97" s="11">
        <f t="shared" si="4"/>
        <v>579.125</v>
      </c>
      <c r="O97" s="11">
        <f t="shared" si="4"/>
        <v>600.22500000000002</v>
      </c>
      <c r="P97" s="11">
        <f t="shared" si="4"/>
        <v>751.27300000000002</v>
      </c>
      <c r="Q97" s="11">
        <f t="shared" si="4"/>
        <v>798.36300000000006</v>
      </c>
      <c r="R97" s="11">
        <f t="shared" si="4"/>
        <v>832.53200000000004</v>
      </c>
      <c r="S97" s="11">
        <f t="shared" si="4"/>
        <v>1159.0899999999999</v>
      </c>
      <c r="T97" s="11">
        <f t="shared" si="4"/>
        <v>1440.431</v>
      </c>
      <c r="U97" s="11">
        <f t="shared" si="4"/>
        <v>1486.085</v>
      </c>
      <c r="V97" s="11">
        <f t="shared" si="4"/>
        <v>1631.894</v>
      </c>
      <c r="W97" s="11">
        <f t="shared" si="4"/>
        <v>0</v>
      </c>
      <c r="X97" s="11">
        <f t="shared" si="4"/>
        <v>0</v>
      </c>
      <c r="Y97" s="11">
        <f t="shared" si="4"/>
        <v>0</v>
      </c>
    </row>
    <row r="98" spans="1:28" x14ac:dyDescent="0.2">
      <c r="A98" s="4" t="s">
        <v>112</v>
      </c>
      <c r="B98" s="12">
        <f t="shared" ref="B98:Y98" si="5">B44</f>
        <v>149.81899999999999</v>
      </c>
      <c r="C98" s="12">
        <f t="shared" si="5"/>
        <v>62.642000000000003</v>
      </c>
      <c r="D98" s="12">
        <f t="shared" si="5"/>
        <v>85.350999999999999</v>
      </c>
      <c r="E98" s="12">
        <f t="shared" si="5"/>
        <v>90.418999999999997</v>
      </c>
      <c r="F98" s="12">
        <f t="shared" si="5"/>
        <v>217.476</v>
      </c>
      <c r="G98" s="12">
        <f t="shared" si="5"/>
        <v>248.62899999999999</v>
      </c>
      <c r="H98" s="12">
        <f t="shared" si="5"/>
        <v>343.39699999999999</v>
      </c>
      <c r="I98" s="12">
        <f t="shared" si="5"/>
        <v>299.64</v>
      </c>
      <c r="J98" s="12">
        <f t="shared" si="5"/>
        <v>637.73099999999999</v>
      </c>
      <c r="K98" s="12">
        <f t="shared" si="5"/>
        <v>591.06100000000004</v>
      </c>
      <c r="L98" s="12">
        <f t="shared" si="5"/>
        <v>885.57899999999995</v>
      </c>
      <c r="M98" s="12">
        <f t="shared" si="5"/>
        <v>719.57500000000005</v>
      </c>
      <c r="N98" s="12">
        <f t="shared" si="5"/>
        <v>1022.845</v>
      </c>
      <c r="O98" s="12">
        <f t="shared" si="5"/>
        <v>1111.8340000000001</v>
      </c>
      <c r="P98" s="12">
        <f t="shared" si="5"/>
        <v>1501.9549999999999</v>
      </c>
      <c r="Q98" s="12">
        <f t="shared" si="5"/>
        <v>1896.087</v>
      </c>
      <c r="R98" s="12">
        <f t="shared" si="5"/>
        <v>1803.625</v>
      </c>
      <c r="S98" s="12">
        <f t="shared" si="5"/>
        <v>2208.9560000000001</v>
      </c>
      <c r="T98" s="12">
        <f t="shared" si="5"/>
        <v>7921.9219999999996</v>
      </c>
      <c r="U98" s="12">
        <f t="shared" si="5"/>
        <v>7382.8850000000002</v>
      </c>
      <c r="V98" s="12">
        <f t="shared" si="5"/>
        <v>15278.901</v>
      </c>
      <c r="W98" s="12">
        <f t="shared" si="5"/>
        <v>0</v>
      </c>
      <c r="X98" s="12">
        <f t="shared" si="5"/>
        <v>0</v>
      </c>
      <c r="Y98" s="12">
        <f t="shared" si="5"/>
        <v>0</v>
      </c>
    </row>
    <row r="99" spans="1:28" x14ac:dyDescent="0.2">
      <c r="A99" s="4" t="s">
        <v>113</v>
      </c>
      <c r="B99" s="4">
        <f t="shared" ref="B99:Y99" si="6">SUM(B94:B97)-B98</f>
        <v>175.55500000000004</v>
      </c>
      <c r="C99" s="4">
        <f t="shared" si="6"/>
        <v>452.185</v>
      </c>
      <c r="D99" s="4">
        <f t="shared" si="6"/>
        <v>690.96300000000008</v>
      </c>
      <c r="E99" s="4">
        <f t="shared" si="6"/>
        <v>908.54399999999998</v>
      </c>
      <c r="F99" s="4">
        <f t="shared" si="6"/>
        <v>1059.4970000000003</v>
      </c>
      <c r="G99" s="4">
        <f t="shared" si="6"/>
        <v>3298.9929999999999</v>
      </c>
      <c r="H99" s="4">
        <f t="shared" si="6"/>
        <v>3283.4369999999999</v>
      </c>
      <c r="I99" s="4">
        <f t="shared" si="6"/>
        <v>5217.4889999999996</v>
      </c>
      <c r="J99" s="4">
        <f t="shared" si="6"/>
        <v>6281.73</v>
      </c>
      <c r="K99" s="4">
        <f t="shared" si="6"/>
        <v>6283.9970000000003</v>
      </c>
      <c r="L99" s="4">
        <f t="shared" si="6"/>
        <v>7191.2239999999993</v>
      </c>
      <c r="M99" s="4">
        <f t="shared" si="6"/>
        <v>8342.0889999999999</v>
      </c>
      <c r="N99" s="4">
        <f t="shared" si="6"/>
        <v>9976.7950000000001</v>
      </c>
      <c r="O99" s="4">
        <f t="shared" si="6"/>
        <v>12459.502</v>
      </c>
      <c r="P99" s="4">
        <f t="shared" si="6"/>
        <v>15348.26</v>
      </c>
      <c r="Q99" s="4">
        <f t="shared" si="6"/>
        <v>15284.77</v>
      </c>
      <c r="R99" s="4">
        <f t="shared" si="6"/>
        <v>16908.050999999999</v>
      </c>
      <c r="S99" s="4">
        <f t="shared" si="6"/>
        <v>15056.421</v>
      </c>
      <c r="T99" s="4">
        <f t="shared" si="6"/>
        <v>13403.554</v>
      </c>
      <c r="U99" s="4">
        <f t="shared" si="6"/>
        <v>13718.760999999997</v>
      </c>
      <c r="V99" s="4">
        <f t="shared" si="6"/>
        <v>12907.942999999997</v>
      </c>
      <c r="W99" s="4">
        <f t="shared" si="6"/>
        <v>0</v>
      </c>
      <c r="X99" s="4">
        <f t="shared" si="6"/>
        <v>0</v>
      </c>
      <c r="Y99" s="4">
        <f t="shared" si="6"/>
        <v>0</v>
      </c>
    </row>
    <row r="100" spans="1:28" x14ac:dyDescent="0.2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8" x14ac:dyDescent="0.2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8" x14ac:dyDescent="0.2">
      <c r="A102" s="2" t="s">
        <v>127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4"/>
      <c r="AB102" s="15"/>
    </row>
    <row r="103" spans="1:2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15"/>
    </row>
    <row r="104" spans="1:28" x14ac:dyDescent="0.2">
      <c r="A104" s="4"/>
      <c r="B104" s="5" t="s">
        <v>17</v>
      </c>
      <c r="C104" s="5" t="s">
        <v>18</v>
      </c>
      <c r="D104" s="5" t="s">
        <v>19</v>
      </c>
      <c r="E104" s="5" t="s">
        <v>20</v>
      </c>
      <c r="F104" s="5" t="s">
        <v>21</v>
      </c>
      <c r="G104" s="5" t="s">
        <v>23</v>
      </c>
      <c r="H104" s="5" t="s">
        <v>24</v>
      </c>
      <c r="I104" s="5" t="s">
        <v>25</v>
      </c>
      <c r="J104" s="5" t="s">
        <v>26</v>
      </c>
      <c r="K104" s="5" t="s">
        <v>27</v>
      </c>
      <c r="L104" s="5" t="s">
        <v>28</v>
      </c>
      <c r="M104" s="5" t="s">
        <v>29</v>
      </c>
      <c r="N104" s="5" t="s">
        <v>30</v>
      </c>
      <c r="O104" s="5" t="s">
        <v>31</v>
      </c>
      <c r="P104" s="5" t="s">
        <v>32</v>
      </c>
      <c r="Q104" s="5" t="s">
        <v>33</v>
      </c>
      <c r="R104" s="5" t="s">
        <v>34</v>
      </c>
      <c r="S104" s="5" t="s">
        <v>35</v>
      </c>
      <c r="T104" s="5" t="s">
        <v>36</v>
      </c>
      <c r="U104" s="5" t="s">
        <v>37</v>
      </c>
      <c r="V104" s="5" t="s">
        <v>38</v>
      </c>
      <c r="W104" s="5" t="s">
        <v>39</v>
      </c>
      <c r="X104" s="5"/>
      <c r="Y104" s="5"/>
      <c r="Z104" s="5"/>
      <c r="AA104" s="4"/>
      <c r="AB104" s="15"/>
    </row>
    <row r="105" spans="1:28" x14ac:dyDescent="0.2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4"/>
      <c r="AB105" s="15"/>
    </row>
    <row r="106" spans="1:28" x14ac:dyDescent="0.2">
      <c r="A106" s="8" t="s">
        <v>57</v>
      </c>
      <c r="B106" s="8">
        <v>84.272000000000006</v>
      </c>
      <c r="C106" s="8">
        <v>103.726</v>
      </c>
      <c r="D106" s="8">
        <v>109.066</v>
      </c>
      <c r="E106" s="8">
        <v>45.624000000000002</v>
      </c>
      <c r="F106" s="8">
        <v>130.52099999999999</v>
      </c>
      <c r="G106" s="8">
        <v>186.12</v>
      </c>
      <c r="H106" s="8">
        <v>597.35500000000002</v>
      </c>
      <c r="I106" s="8">
        <v>438.90600000000001</v>
      </c>
      <c r="J106" s="8">
        <v>251.26400000000001</v>
      </c>
      <c r="K106" s="8">
        <v>34.155999999999999</v>
      </c>
      <c r="L106" s="8">
        <v>127.74</v>
      </c>
      <c r="M106" s="8">
        <v>119.554</v>
      </c>
      <c r="N106" s="8">
        <v>486.61</v>
      </c>
      <c r="O106" s="8">
        <v>791.93200000000002</v>
      </c>
      <c r="P106" s="8">
        <v>745.75900000000001</v>
      </c>
      <c r="Q106" s="8">
        <v>516.61099999999999</v>
      </c>
      <c r="R106" s="8">
        <v>302.10300000000001</v>
      </c>
      <c r="S106" s="8">
        <v>919.66499999999996</v>
      </c>
      <c r="T106" s="8">
        <v>622.87300000000005</v>
      </c>
      <c r="U106" s="8">
        <v>2540.7150000000001</v>
      </c>
      <c r="V106" s="8">
        <v>4389.8029999999999</v>
      </c>
      <c r="W106" s="8">
        <v>4928.0450000000001</v>
      </c>
      <c r="X106" s="8"/>
      <c r="Y106" s="8"/>
      <c r="Z106" s="8"/>
      <c r="AA106" s="4"/>
      <c r="AB106" s="15"/>
    </row>
    <row r="107" spans="1:28" x14ac:dyDescent="0.2">
      <c r="A107" s="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4"/>
      <c r="AB107" s="15"/>
    </row>
    <row r="108" spans="1:28" x14ac:dyDescent="0.2">
      <c r="A108" s="4" t="s">
        <v>128</v>
      </c>
      <c r="B108" s="4">
        <v>7.2480000000000002</v>
      </c>
      <c r="C108" s="4">
        <v>6.5049999999999999</v>
      </c>
      <c r="D108" s="4"/>
      <c r="E108" s="4">
        <v>43.545000000000002</v>
      </c>
      <c r="F108" s="4">
        <v>63.886000000000003</v>
      </c>
      <c r="G108" s="4">
        <v>198.48699999999999</v>
      </c>
      <c r="H108" s="4">
        <v>258.15899999999999</v>
      </c>
      <c r="I108" s="4">
        <v>338.25700000000001</v>
      </c>
      <c r="J108" s="4">
        <v>434.971</v>
      </c>
      <c r="K108" s="4">
        <v>538.976</v>
      </c>
      <c r="L108" s="4">
        <v>597.16</v>
      </c>
      <c r="M108" s="4">
        <v>697.22500000000002</v>
      </c>
      <c r="N108" s="4">
        <v>839.90300000000002</v>
      </c>
      <c r="O108" s="4">
        <v>1015.574</v>
      </c>
      <c r="P108" s="4">
        <v>1074.4459999999999</v>
      </c>
      <c r="Q108" s="4">
        <v>1365.625</v>
      </c>
      <c r="R108" s="4">
        <v>1396.9259999999999</v>
      </c>
      <c r="S108" s="4">
        <v>1909.662</v>
      </c>
      <c r="T108" s="4">
        <v>2210.777</v>
      </c>
      <c r="U108" s="4">
        <v>2910.1109999999999</v>
      </c>
      <c r="V108" s="4">
        <v>6061.8149999999996</v>
      </c>
      <c r="W108" s="4"/>
      <c r="X108" s="4"/>
      <c r="Y108" s="4"/>
      <c r="Z108" s="4"/>
      <c r="AA108" s="4"/>
      <c r="AB108" s="15"/>
    </row>
    <row r="109" spans="1:28" x14ac:dyDescent="0.2">
      <c r="A109" s="4" t="s">
        <v>129</v>
      </c>
      <c r="B109" s="4">
        <v>-48.707000000000001</v>
      </c>
      <c r="C109" s="4">
        <v>-37.951999999999998</v>
      </c>
      <c r="D109" s="4"/>
      <c r="E109" s="4">
        <v>12.473000000000001</v>
      </c>
      <c r="F109" s="4">
        <v>-150.37299999999999</v>
      </c>
      <c r="G109" s="4">
        <v>-5.8220000000000001</v>
      </c>
      <c r="H109" s="4">
        <v>-599.27</v>
      </c>
      <c r="I109" s="4">
        <v>171.86799999999999</v>
      </c>
      <c r="J109" s="4">
        <v>-390.21800000000002</v>
      </c>
      <c r="K109" s="4">
        <v>-73.98</v>
      </c>
      <c r="L109" s="4">
        <v>-463.61200000000002</v>
      </c>
      <c r="M109" s="4">
        <v>-1614.8050000000001</v>
      </c>
      <c r="N109" s="4">
        <v>-945.04499999999996</v>
      </c>
      <c r="O109" s="4">
        <v>-2863.0079999999998</v>
      </c>
      <c r="P109" s="4">
        <v>-2978.2620000000002</v>
      </c>
      <c r="Q109" s="4">
        <v>-637.09500000000003</v>
      </c>
      <c r="R109" s="4">
        <v>1150.3630000000001</v>
      </c>
      <c r="S109" s="4">
        <v>236.95500000000001</v>
      </c>
      <c r="T109" s="4">
        <v>217.08199999999999</v>
      </c>
      <c r="U109" s="4">
        <v>-2516.83</v>
      </c>
      <c r="V109" s="4">
        <v>-1770.425</v>
      </c>
      <c r="W109" s="4"/>
      <c r="X109" s="4"/>
      <c r="Y109" s="4"/>
      <c r="Z109" s="4"/>
      <c r="AA109" s="4"/>
      <c r="AB109" s="15"/>
    </row>
    <row r="110" spans="1:28" x14ac:dyDescent="0.2">
      <c r="A110" s="4" t="s">
        <v>130</v>
      </c>
      <c r="B110" s="4">
        <v>-23.86</v>
      </c>
      <c r="C110" s="4">
        <v>-31.213999999999999</v>
      </c>
      <c r="D110" s="4"/>
      <c r="E110" s="4">
        <v>-96.600999999999999</v>
      </c>
      <c r="F110" s="4">
        <v>-129.64699999999999</v>
      </c>
      <c r="G110" s="4">
        <v>-351.59199999999998</v>
      </c>
      <c r="H110" s="4">
        <v>333.73899999999998</v>
      </c>
      <c r="I110" s="4">
        <v>-326.976</v>
      </c>
      <c r="J110" s="4">
        <v>-38.555</v>
      </c>
      <c r="K110" s="4">
        <v>-155.04400000000001</v>
      </c>
      <c r="L110" s="4">
        <v>-162.352</v>
      </c>
      <c r="M110" s="4">
        <v>-309.84699999999998</v>
      </c>
      <c r="N110" s="4">
        <v>-965.02499999999998</v>
      </c>
      <c r="O110" s="4">
        <v>-286.84699999999998</v>
      </c>
      <c r="P110" s="4">
        <v>-413.55</v>
      </c>
      <c r="Q110" s="4">
        <v>-956.59699999999998</v>
      </c>
      <c r="R110" s="4">
        <v>40.485999999999997</v>
      </c>
      <c r="S110" s="4">
        <v>-1024.8440000000001</v>
      </c>
      <c r="T110" s="4">
        <v>-2024.2049999999999</v>
      </c>
      <c r="U110" s="4">
        <v>-5244.7039999999997</v>
      </c>
      <c r="V110" s="4">
        <v>-1064.69</v>
      </c>
      <c r="W110" s="4"/>
      <c r="X110" s="4"/>
      <c r="Y110" s="4"/>
      <c r="Z110" s="4"/>
      <c r="AA110" s="4"/>
      <c r="AB110" s="15"/>
    </row>
    <row r="111" spans="1:28" x14ac:dyDescent="0.2">
      <c r="A111" s="4" t="s">
        <v>131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15"/>
    </row>
    <row r="112" spans="1:28" x14ac:dyDescent="0.2">
      <c r="A112" s="4" t="s">
        <v>132</v>
      </c>
      <c r="B112" s="7">
        <v>22.584</v>
      </c>
      <c r="C112" s="7">
        <v>49.981999999999999</v>
      </c>
      <c r="D112" s="7"/>
      <c r="E112" s="7">
        <v>133.28800000000001</v>
      </c>
      <c r="F112" s="7">
        <v>339.774</v>
      </c>
      <c r="G112" s="7">
        <v>189.62299999999999</v>
      </c>
      <c r="H112" s="7">
        <v>1125.7670000000001</v>
      </c>
      <c r="I112" s="7">
        <v>-185.25800000000001</v>
      </c>
      <c r="J112" s="7">
        <v>576.10299999999995</v>
      </c>
      <c r="K112" s="7">
        <v>372.13799999999998</v>
      </c>
      <c r="L112" s="7">
        <v>115.194</v>
      </c>
      <c r="M112" s="7">
        <v>928.51</v>
      </c>
      <c r="N112" s="7">
        <v>1068.1600000000001</v>
      </c>
      <c r="O112" s="7">
        <v>636.12</v>
      </c>
      <c r="P112" s="7">
        <v>2155.598</v>
      </c>
      <c r="Q112" s="7">
        <v>905.92200000000003</v>
      </c>
      <c r="R112" s="7">
        <v>-1436.223</v>
      </c>
      <c r="S112" s="7">
        <v>4060.288</v>
      </c>
      <c r="T112" s="7">
        <v>8728.3349999999991</v>
      </c>
      <c r="U112" s="7">
        <v>21796.717000000001</v>
      </c>
      <c r="V112" s="7">
        <v>15593.026</v>
      </c>
      <c r="W112" s="7"/>
      <c r="X112" s="7"/>
      <c r="Y112" s="7"/>
      <c r="Z112" s="7"/>
      <c r="AA112" s="4"/>
      <c r="AB112" s="15"/>
    </row>
    <row r="113" spans="1:28" x14ac:dyDescent="0.2">
      <c r="A113" s="4" t="s">
        <v>133</v>
      </c>
      <c r="B113" s="4">
        <v>-49.982999999999997</v>
      </c>
      <c r="C113" s="4">
        <v>-19.184000000000001</v>
      </c>
      <c r="D113" s="4"/>
      <c r="E113" s="4">
        <v>49.16</v>
      </c>
      <c r="F113" s="4">
        <v>59.753999999999998</v>
      </c>
      <c r="G113" s="4">
        <v>-167.791</v>
      </c>
      <c r="H113" s="4">
        <v>860.23599999999999</v>
      </c>
      <c r="I113" s="4">
        <v>-340.36599999999999</v>
      </c>
      <c r="J113" s="4">
        <v>147.33000000000001</v>
      </c>
      <c r="K113" s="4">
        <v>143.114</v>
      </c>
      <c r="L113" s="4">
        <v>-510.77</v>
      </c>
      <c r="M113" s="4">
        <v>-996.14200000000005</v>
      </c>
      <c r="N113" s="4">
        <v>-841.91</v>
      </c>
      <c r="O113" s="4">
        <v>-2513.7350000000001</v>
      </c>
      <c r="P113" s="4">
        <v>-1236.2139999999999</v>
      </c>
      <c r="Q113" s="4">
        <v>-687.77</v>
      </c>
      <c r="R113" s="4">
        <v>-245.374</v>
      </c>
      <c r="S113" s="4">
        <v>3272.3989999999999</v>
      </c>
      <c r="T113" s="4">
        <v>6921.2120000000004</v>
      </c>
      <c r="U113" s="4">
        <v>14035.183000000001</v>
      </c>
      <c r="V113" s="4">
        <v>12757.911</v>
      </c>
      <c r="W113" s="4"/>
      <c r="X113" s="4"/>
      <c r="Y113" s="4"/>
      <c r="Z113" s="4"/>
      <c r="AA113" s="4"/>
      <c r="AB113" s="15"/>
    </row>
    <row r="114" spans="1:28" x14ac:dyDescent="0.2">
      <c r="A114" s="4" t="s">
        <v>134</v>
      </c>
      <c r="B114" s="4"/>
      <c r="C114" s="4"/>
      <c r="D114" s="4"/>
      <c r="E114" s="4">
        <v>-3.8359999999999999</v>
      </c>
      <c r="F114" s="4">
        <v>3.6840000000000002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15"/>
    </row>
    <row r="115" spans="1:28" x14ac:dyDescent="0.2">
      <c r="A115" s="4" t="s">
        <v>135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15"/>
    </row>
    <row r="116" spans="1:28" x14ac:dyDescent="0.2">
      <c r="A116" s="4" t="s">
        <v>136</v>
      </c>
      <c r="B116" s="7">
        <v>3.3159999999999998</v>
      </c>
      <c r="C116" s="7">
        <v>-52.210999999999999</v>
      </c>
      <c r="D116" s="7">
        <v>-58.756</v>
      </c>
      <c r="E116" s="7">
        <v>34.113999999999997</v>
      </c>
      <c r="F116" s="7">
        <v>61.996000000000002</v>
      </c>
      <c r="G116" s="7">
        <v>44.137</v>
      </c>
      <c r="H116" s="7">
        <v>39.125999999999998</v>
      </c>
      <c r="I116" s="7">
        <v>35.311999999999998</v>
      </c>
      <c r="J116" s="7">
        <v>109.14700000000001</v>
      </c>
      <c r="K116" s="7">
        <v>175.06</v>
      </c>
      <c r="L116" s="7">
        <v>186.965</v>
      </c>
      <c r="M116" s="7">
        <v>185.51400000000001</v>
      </c>
      <c r="N116" s="7">
        <v>111.154</v>
      </c>
      <c r="O116" s="7">
        <v>439.52</v>
      </c>
      <c r="P116" s="7">
        <v>413.82900000000001</v>
      </c>
      <c r="Q116" s="7">
        <v>624.74599999999998</v>
      </c>
      <c r="R116" s="7">
        <v>648.09</v>
      </c>
      <c r="S116" s="7">
        <v>839.79200000000003</v>
      </c>
      <c r="T116" s="7">
        <v>523.61199999999997</v>
      </c>
      <c r="U116" s="7">
        <v>715.327</v>
      </c>
      <c r="V116" s="7">
        <v>560.81700000000001</v>
      </c>
      <c r="W116" s="7">
        <v>13050.522000000001</v>
      </c>
      <c r="X116" s="7"/>
      <c r="Y116" s="7"/>
      <c r="Z116" s="7"/>
      <c r="AA116" s="4"/>
      <c r="AB116" s="15"/>
    </row>
    <row r="117" spans="1:28" x14ac:dyDescent="0.2">
      <c r="A117" s="8" t="s">
        <v>137</v>
      </c>
      <c r="B117" s="8">
        <v>44.853000000000002</v>
      </c>
      <c r="C117" s="8">
        <v>38.835999999999999</v>
      </c>
      <c r="D117" s="8">
        <v>50.31</v>
      </c>
      <c r="E117" s="8">
        <v>168.607</v>
      </c>
      <c r="F117" s="8">
        <v>319.84100000000001</v>
      </c>
      <c r="G117" s="8">
        <v>260.95299999999997</v>
      </c>
      <c r="H117" s="8">
        <v>1754.876</v>
      </c>
      <c r="I117" s="8">
        <v>472.10899999999998</v>
      </c>
      <c r="J117" s="8">
        <v>942.71199999999999</v>
      </c>
      <c r="K117" s="8">
        <v>891.30600000000004</v>
      </c>
      <c r="L117" s="8">
        <v>401.09500000000003</v>
      </c>
      <c r="M117" s="8">
        <v>6.1509999999999998</v>
      </c>
      <c r="N117" s="8">
        <v>595.75699999999995</v>
      </c>
      <c r="O117" s="8">
        <v>-266.709</v>
      </c>
      <c r="P117" s="8">
        <v>997.82</v>
      </c>
      <c r="Q117" s="8">
        <v>1819.212</v>
      </c>
      <c r="R117" s="8">
        <v>2101.7449999999999</v>
      </c>
      <c r="S117" s="8">
        <v>6941.518</v>
      </c>
      <c r="T117" s="8">
        <v>10278.474</v>
      </c>
      <c r="U117" s="8">
        <v>20201.335999999999</v>
      </c>
      <c r="V117" s="8">
        <v>23770.346000000001</v>
      </c>
      <c r="W117" s="8">
        <v>17978.566999999999</v>
      </c>
      <c r="X117" s="8"/>
      <c r="Y117" s="8"/>
      <c r="Z117" s="8"/>
      <c r="AA117" s="4"/>
      <c r="AB117" s="15"/>
    </row>
    <row r="118" spans="1:2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15"/>
    </row>
    <row r="119" spans="1:28" x14ac:dyDescent="0.2">
      <c r="A119" s="4" t="s">
        <v>138</v>
      </c>
      <c r="B119" s="4">
        <v>-32.936</v>
      </c>
      <c r="C119" s="4">
        <v>-68.933999999999997</v>
      </c>
      <c r="D119" s="4">
        <v>-226.50700000000001</v>
      </c>
      <c r="E119" s="4">
        <v>-217.25399999999999</v>
      </c>
      <c r="F119" s="4">
        <v>-383.51400000000001</v>
      </c>
      <c r="G119" s="4">
        <v>-920.42</v>
      </c>
      <c r="H119" s="4">
        <v>-1065.021</v>
      </c>
      <c r="I119" s="4">
        <v>-1976.509</v>
      </c>
      <c r="J119" s="4">
        <v>-1469.2170000000001</v>
      </c>
      <c r="K119" s="4">
        <v>-676.47699999999998</v>
      </c>
      <c r="L119" s="4">
        <v>-904.16899999999998</v>
      </c>
      <c r="M119" s="4">
        <v>-1257.356</v>
      </c>
      <c r="N119" s="4">
        <v>-1625.2809999999999</v>
      </c>
      <c r="O119" s="4">
        <v>-1857.9739999999999</v>
      </c>
      <c r="P119" s="4">
        <v>-2208.752</v>
      </c>
      <c r="Q119" s="4">
        <v>-2020.181</v>
      </c>
      <c r="R119" s="4">
        <v>-2882.0790000000002</v>
      </c>
      <c r="S119" s="4">
        <v>-1760.91</v>
      </c>
      <c r="T119" s="4">
        <v>-5733.317</v>
      </c>
      <c r="U119" s="4">
        <v>-13940.449000000001</v>
      </c>
      <c r="V119" s="4">
        <v>-17033.516</v>
      </c>
      <c r="W119" s="4">
        <v>-12559.365</v>
      </c>
      <c r="X119" s="4"/>
      <c r="Y119" s="4"/>
      <c r="Z119" s="4"/>
      <c r="AA119" s="4"/>
      <c r="AB119" s="15"/>
    </row>
    <row r="120" spans="1:28" x14ac:dyDescent="0.2">
      <c r="A120" s="4" t="s">
        <v>139</v>
      </c>
      <c r="B120" s="4"/>
      <c r="C120" s="4"/>
      <c r="D120" s="4"/>
      <c r="E120" s="4"/>
      <c r="F120" s="4"/>
      <c r="G120" s="4">
        <v>-17.695</v>
      </c>
      <c r="H120" s="4">
        <v>-8.3490000000000002</v>
      </c>
      <c r="I120" s="4">
        <v>-5.42</v>
      </c>
      <c r="J120" s="4"/>
      <c r="K120" s="4"/>
      <c r="L120" s="4"/>
      <c r="M120" s="4">
        <v>29.989000000000001</v>
      </c>
      <c r="N120" s="4">
        <v>81.668000000000006</v>
      </c>
      <c r="O120" s="4">
        <v>2.3250000000000002</v>
      </c>
      <c r="P120" s="4">
        <v>0.121</v>
      </c>
      <c r="Q120" s="4">
        <v>64.429000000000002</v>
      </c>
      <c r="R120" s="4">
        <v>50.348999999999997</v>
      </c>
      <c r="S120" s="4">
        <v>14.967000000000001</v>
      </c>
      <c r="T120" s="4">
        <v>34.905999999999999</v>
      </c>
      <c r="U120" s="4">
        <v>13.741</v>
      </c>
      <c r="V120" s="4">
        <v>-1944.107</v>
      </c>
      <c r="W120" s="4"/>
      <c r="X120" s="4"/>
      <c r="Y120" s="4"/>
      <c r="Z120" s="4"/>
      <c r="AA120" s="4"/>
      <c r="AB120" s="15"/>
    </row>
    <row r="121" spans="1:28" x14ac:dyDescent="0.2">
      <c r="A121" s="4" t="s">
        <v>140</v>
      </c>
      <c r="B121" s="4">
        <v>0.314</v>
      </c>
      <c r="C121" s="4"/>
      <c r="D121" s="4"/>
      <c r="E121" s="4">
        <v>-2.5179999999999998</v>
      </c>
      <c r="F121" s="4"/>
      <c r="G121" s="4">
        <v>0.374</v>
      </c>
      <c r="H121" s="4"/>
      <c r="I121" s="4">
        <v>-31.704000000000001</v>
      </c>
      <c r="J121" s="4">
        <v>18.622</v>
      </c>
      <c r="K121" s="4">
        <v>-54.503999999999998</v>
      </c>
      <c r="L121" s="4">
        <v>-32.433999999999997</v>
      </c>
      <c r="M121" s="4">
        <v>-85.347999999999999</v>
      </c>
      <c r="N121" s="4">
        <v>-163.761</v>
      </c>
      <c r="O121" s="4">
        <v>-126.871</v>
      </c>
      <c r="P121" s="4">
        <v>-235.37200000000001</v>
      </c>
      <c r="Q121" s="4">
        <v>-106.223</v>
      </c>
      <c r="R121" s="4">
        <v>-145.50700000000001</v>
      </c>
      <c r="S121" s="4">
        <v>-243.381</v>
      </c>
      <c r="T121" s="4">
        <v>-521.71199999999999</v>
      </c>
      <c r="U121" s="4">
        <v>-1496.019</v>
      </c>
      <c r="V121" s="4">
        <v>-265.05500000000001</v>
      </c>
      <c r="W121" s="4">
        <v>-383.55399999999997</v>
      </c>
      <c r="X121" s="4"/>
      <c r="Y121" s="4"/>
      <c r="Z121" s="4"/>
      <c r="AA121" s="4"/>
      <c r="AB121" s="15"/>
    </row>
    <row r="122" spans="1:28" x14ac:dyDescent="0.2">
      <c r="A122" s="4" t="s">
        <v>141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15"/>
    </row>
    <row r="123" spans="1:28" x14ac:dyDescent="0.2">
      <c r="A123" s="4" t="s">
        <v>142</v>
      </c>
      <c r="B123" s="7"/>
      <c r="C123" s="7">
        <v>0.45500000000000002</v>
      </c>
      <c r="D123" s="7">
        <v>-17.013999999999999</v>
      </c>
      <c r="E123" s="7">
        <v>2.8421709430404001E-14</v>
      </c>
      <c r="F123" s="7"/>
      <c r="G123" s="7">
        <v>84.111000000000004</v>
      </c>
      <c r="H123" s="7">
        <v>27.151</v>
      </c>
      <c r="I123" s="7">
        <v>108.01</v>
      </c>
      <c r="J123" s="7">
        <v>45.043999999999997</v>
      </c>
      <c r="K123" s="7">
        <v>-8.5940000000001007</v>
      </c>
      <c r="L123" s="7">
        <v>6.149</v>
      </c>
      <c r="M123" s="7">
        <v>26.204000000000001</v>
      </c>
      <c r="N123" s="7">
        <v>62.734999999999999</v>
      </c>
      <c r="O123" s="7">
        <v>39.886000000000003</v>
      </c>
      <c r="P123" s="7">
        <v>-9.2860000000004987</v>
      </c>
      <c r="Q123" s="7">
        <v>-5.3380000000001999</v>
      </c>
      <c r="R123" s="7"/>
      <c r="S123" s="7">
        <v>-219.51300000000001</v>
      </c>
      <c r="T123" s="7">
        <v>-908.44600000000003</v>
      </c>
      <c r="U123" s="7">
        <v>-1875.2059999999999</v>
      </c>
      <c r="V123" s="7">
        <v>1643.221</v>
      </c>
      <c r="W123" s="7">
        <v>-3514.0929999999998</v>
      </c>
      <c r="X123" s="7"/>
      <c r="Y123" s="7"/>
      <c r="Z123" s="7"/>
      <c r="AA123" s="4"/>
      <c r="AB123" s="15"/>
    </row>
    <row r="124" spans="1:28" x14ac:dyDescent="0.2">
      <c r="A124" s="8" t="s">
        <v>143</v>
      </c>
      <c r="B124" s="8">
        <v>-32.622</v>
      </c>
      <c r="C124" s="8">
        <v>-68.478999999999999</v>
      </c>
      <c r="D124" s="8">
        <v>-243.52099999999999</v>
      </c>
      <c r="E124" s="8">
        <v>-219.77199999999999</v>
      </c>
      <c r="F124" s="8">
        <v>-383.51400000000001</v>
      </c>
      <c r="G124" s="8">
        <v>-853.63</v>
      </c>
      <c r="H124" s="8">
        <v>-1046.2190000000001</v>
      </c>
      <c r="I124" s="8">
        <v>-1905.623</v>
      </c>
      <c r="J124" s="8">
        <v>-1405.5509999999999</v>
      </c>
      <c r="K124" s="8">
        <v>-739.57500000000005</v>
      </c>
      <c r="L124" s="8">
        <v>-930.45399999999995</v>
      </c>
      <c r="M124" s="8">
        <v>-1286.511</v>
      </c>
      <c r="N124" s="8">
        <v>-1644.6389999999999</v>
      </c>
      <c r="O124" s="8">
        <v>-1942.634</v>
      </c>
      <c r="P124" s="8">
        <v>-2453.2890000000002</v>
      </c>
      <c r="Q124" s="8">
        <v>-2067.3130000000001</v>
      </c>
      <c r="R124" s="8">
        <v>-2977.2370000000001</v>
      </c>
      <c r="S124" s="8">
        <v>-2208.837</v>
      </c>
      <c r="T124" s="8">
        <v>-7128.5690000000004</v>
      </c>
      <c r="U124" s="8">
        <v>-17297.933000000001</v>
      </c>
      <c r="V124" s="8">
        <v>-17599.456999999999</v>
      </c>
      <c r="W124" s="8">
        <v>-16457.011999999999</v>
      </c>
      <c r="X124" s="8"/>
      <c r="Y124" s="8"/>
      <c r="Z124" s="8"/>
      <c r="AA124" s="4"/>
      <c r="AB124" s="15"/>
    </row>
    <row r="125" spans="1:2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15"/>
    </row>
    <row r="126" spans="1:28" x14ac:dyDescent="0.2">
      <c r="A126" s="4" t="s">
        <v>144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15"/>
    </row>
    <row r="127" spans="1:28" x14ac:dyDescent="0.2">
      <c r="A127" s="4" t="s">
        <v>145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15"/>
    </row>
    <row r="128" spans="1:28" x14ac:dyDescent="0.2">
      <c r="A128" s="4" t="s">
        <v>146</v>
      </c>
      <c r="B128" s="4">
        <v>-50.497</v>
      </c>
      <c r="C128" s="4">
        <v>-20.454000000000001</v>
      </c>
      <c r="D128" s="4">
        <v>238.31700000000001</v>
      </c>
      <c r="E128" s="4">
        <v>109.70699999999999</v>
      </c>
      <c r="F128" s="4">
        <v>218.89400000000001</v>
      </c>
      <c r="G128" s="4">
        <v>145.37899999999999</v>
      </c>
      <c r="H128" s="4">
        <v>-808.42200000000003</v>
      </c>
      <c r="I128" s="4">
        <v>1562.665</v>
      </c>
      <c r="J128" s="4">
        <v>745.63099999999997</v>
      </c>
      <c r="K128" s="4">
        <v>-13.637</v>
      </c>
      <c r="L128" s="4">
        <v>1026.0509999999999</v>
      </c>
      <c r="M128" s="4">
        <v>858.73800000000006</v>
      </c>
      <c r="N128" s="4">
        <v>1127.8389999999999</v>
      </c>
      <c r="O128" s="4">
        <v>654.95500000000004</v>
      </c>
      <c r="P128" s="4">
        <v>2166.3960000000002</v>
      </c>
      <c r="Q128" s="4">
        <v>1381.202</v>
      </c>
      <c r="R128" s="4">
        <v>1408.5840000000001</v>
      </c>
      <c r="S128" s="4">
        <v>-3745.0349999999999</v>
      </c>
      <c r="T128" s="4">
        <v>-2670.0619999999999</v>
      </c>
      <c r="U128" s="4">
        <v>-2354.2240000000002</v>
      </c>
      <c r="V128" s="4">
        <v>2531.1819999999998</v>
      </c>
      <c r="W128" s="4">
        <v>1799.184</v>
      </c>
      <c r="X128" s="4"/>
      <c r="Y128" s="4"/>
      <c r="Z128" s="4"/>
      <c r="AA128" s="4"/>
      <c r="AB128" s="15"/>
    </row>
    <row r="129" spans="1:28" x14ac:dyDescent="0.2">
      <c r="A129" s="4" t="s">
        <v>147</v>
      </c>
      <c r="B129" s="4">
        <v>-17.765999999999998</v>
      </c>
      <c r="C129" s="4">
        <v>-18.510999999999999</v>
      </c>
      <c r="D129" s="4">
        <v>-33.374000000000002</v>
      </c>
      <c r="E129" s="4">
        <v>-55.567</v>
      </c>
      <c r="F129" s="4">
        <v>-31.073</v>
      </c>
      <c r="G129" s="4">
        <v>-180.227</v>
      </c>
      <c r="H129" s="4">
        <v>-44.222000000000001</v>
      </c>
      <c r="I129" s="4">
        <v>-173.886</v>
      </c>
      <c r="J129" s="4">
        <v>-166.31</v>
      </c>
      <c r="K129" s="4">
        <v>-188.136</v>
      </c>
      <c r="L129" s="4">
        <v>-204.488</v>
      </c>
      <c r="M129" s="4">
        <v>-285.59699999999998</v>
      </c>
      <c r="N129" s="4">
        <v>-273.32</v>
      </c>
      <c r="O129" s="4">
        <v>-456.21899999999999</v>
      </c>
      <c r="P129" s="4">
        <v>-477.47399999999999</v>
      </c>
      <c r="Q129" s="4">
        <v>-569.125</v>
      </c>
      <c r="R129" s="4">
        <v>-604.28300000000002</v>
      </c>
      <c r="S129" s="4">
        <v>-555.29700000000003</v>
      </c>
      <c r="T129" s="4">
        <v>-382.04700000000003</v>
      </c>
      <c r="U129" s="4">
        <v>-222.81299999999999</v>
      </c>
      <c r="V129" s="4">
        <v>-556.61199999999997</v>
      </c>
      <c r="W129" s="4">
        <v>-1286.7380000000001</v>
      </c>
      <c r="X129" s="4"/>
      <c r="Y129" s="4"/>
      <c r="Z129" s="4"/>
      <c r="AA129" s="4"/>
      <c r="AB129" s="15"/>
    </row>
    <row r="130" spans="1:28" x14ac:dyDescent="0.2">
      <c r="A130" s="4" t="s">
        <v>148</v>
      </c>
      <c r="B130" s="7">
        <v>201.953</v>
      </c>
      <c r="C130" s="7"/>
      <c r="D130" s="7"/>
      <c r="E130" s="7">
        <v>7.1054273576010003E-15</v>
      </c>
      <c r="F130" s="7"/>
      <c r="G130" s="7">
        <v>73.998999999999995</v>
      </c>
      <c r="H130" s="7">
        <v>230.86099999999999</v>
      </c>
      <c r="I130" s="7">
        <v>-8.5830000000001014</v>
      </c>
      <c r="J130" s="7">
        <v>166.72200000000001</v>
      </c>
      <c r="K130" s="7">
        <v>6.51</v>
      </c>
      <c r="L130" s="7">
        <v>-79.399000000000001</v>
      </c>
      <c r="M130" s="7">
        <v>601.75300000000004</v>
      </c>
      <c r="N130" s="7">
        <v>502.226</v>
      </c>
      <c r="O130" s="7">
        <v>2152.5189999999998</v>
      </c>
      <c r="P130" s="7">
        <v>4.9179999999996999</v>
      </c>
      <c r="Q130" s="7">
        <v>-243.12299999999999</v>
      </c>
      <c r="R130" s="7">
        <v>138.18899999999999</v>
      </c>
      <c r="S130" s="7">
        <v>-120.236</v>
      </c>
      <c r="T130" s="7">
        <v>5573.9740000000002</v>
      </c>
      <c r="U130" s="7">
        <v>-218.36199999999999</v>
      </c>
      <c r="V130" s="7">
        <v>-179.50399999999999</v>
      </c>
      <c r="W130" s="7">
        <v>-405.94799999999998</v>
      </c>
      <c r="X130" s="7"/>
      <c r="Y130" s="7"/>
      <c r="Z130" s="7"/>
      <c r="AA130" s="4"/>
      <c r="AB130" s="15"/>
    </row>
    <row r="131" spans="1:28" x14ac:dyDescent="0.2">
      <c r="A131" s="8" t="s">
        <v>149</v>
      </c>
      <c r="B131" s="8">
        <v>133.69</v>
      </c>
      <c r="C131" s="8">
        <v>-38.965000000000003</v>
      </c>
      <c r="D131" s="8">
        <v>204.94300000000001</v>
      </c>
      <c r="E131" s="8">
        <v>54.14</v>
      </c>
      <c r="F131" s="8">
        <v>187.821</v>
      </c>
      <c r="G131" s="8">
        <v>39.151000000000003</v>
      </c>
      <c r="H131" s="8">
        <v>-621.78300000000002</v>
      </c>
      <c r="I131" s="8">
        <v>1380.1959999999999</v>
      </c>
      <c r="J131" s="8">
        <v>746.04300000000001</v>
      </c>
      <c r="K131" s="8">
        <v>-195.26300000000001</v>
      </c>
      <c r="L131" s="8">
        <v>742.16399999999999</v>
      </c>
      <c r="M131" s="8">
        <v>1174.894</v>
      </c>
      <c r="N131" s="8">
        <v>1356.7449999999999</v>
      </c>
      <c r="O131" s="8">
        <v>2351.2550000000001</v>
      </c>
      <c r="P131" s="8">
        <v>1693.84</v>
      </c>
      <c r="Q131" s="8">
        <v>568.95399999999995</v>
      </c>
      <c r="R131" s="8">
        <v>942.49</v>
      </c>
      <c r="S131" s="8">
        <v>-4420.5680000000002</v>
      </c>
      <c r="T131" s="8">
        <v>2521.8649999999998</v>
      </c>
      <c r="U131" s="8">
        <v>-2795.3989999999999</v>
      </c>
      <c r="V131" s="8">
        <v>1795.066</v>
      </c>
      <c r="W131" s="8">
        <v>106.498</v>
      </c>
      <c r="X131" s="8"/>
      <c r="Y131" s="8"/>
      <c r="Z131" s="8"/>
      <c r="AA131" s="4"/>
      <c r="AB131" s="15"/>
    </row>
    <row r="132" spans="1:2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15"/>
    </row>
    <row r="133" spans="1:28" x14ac:dyDescent="0.2">
      <c r="A133" s="8" t="s">
        <v>150</v>
      </c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4"/>
      <c r="AB133" s="15"/>
    </row>
    <row r="134" spans="1:28" x14ac:dyDescent="0.2">
      <c r="A134" s="4" t="s">
        <v>151</v>
      </c>
      <c r="B134" s="11">
        <f t="shared" ref="B134:Z134" si="7">B117</f>
        <v>44.853000000000002</v>
      </c>
      <c r="C134" s="11">
        <f t="shared" si="7"/>
        <v>38.835999999999999</v>
      </c>
      <c r="D134" s="11">
        <f t="shared" si="7"/>
        <v>50.31</v>
      </c>
      <c r="E134" s="11">
        <f t="shared" si="7"/>
        <v>168.607</v>
      </c>
      <c r="F134" s="11">
        <f t="shared" si="7"/>
        <v>319.84100000000001</v>
      </c>
      <c r="G134" s="11">
        <f t="shared" si="7"/>
        <v>260.95299999999997</v>
      </c>
      <c r="H134" s="11">
        <f t="shared" si="7"/>
        <v>1754.876</v>
      </c>
      <c r="I134" s="11">
        <f t="shared" si="7"/>
        <v>472.10899999999998</v>
      </c>
      <c r="J134" s="11">
        <f t="shared" si="7"/>
        <v>942.71199999999999</v>
      </c>
      <c r="K134" s="11">
        <f t="shared" si="7"/>
        <v>891.30600000000004</v>
      </c>
      <c r="L134" s="11">
        <f t="shared" si="7"/>
        <v>401.09500000000003</v>
      </c>
      <c r="M134" s="11">
        <f t="shared" si="7"/>
        <v>6.1509999999999998</v>
      </c>
      <c r="N134" s="11">
        <f t="shared" si="7"/>
        <v>595.75699999999995</v>
      </c>
      <c r="O134" s="11">
        <f t="shared" si="7"/>
        <v>-266.709</v>
      </c>
      <c r="P134" s="11">
        <f t="shared" si="7"/>
        <v>997.82</v>
      </c>
      <c r="Q134" s="11">
        <f t="shared" si="7"/>
        <v>1819.212</v>
      </c>
      <c r="R134" s="11">
        <f t="shared" si="7"/>
        <v>2101.7449999999999</v>
      </c>
      <c r="S134" s="11">
        <f t="shared" si="7"/>
        <v>6941.518</v>
      </c>
      <c r="T134" s="11">
        <f t="shared" si="7"/>
        <v>10278.474</v>
      </c>
      <c r="U134" s="11">
        <f t="shared" si="7"/>
        <v>20201.335999999999</v>
      </c>
      <c r="V134" s="11">
        <f t="shared" si="7"/>
        <v>23770.346000000001</v>
      </c>
      <c r="W134" s="11">
        <f t="shared" si="7"/>
        <v>17978.566999999999</v>
      </c>
      <c r="X134" s="11">
        <f t="shared" si="7"/>
        <v>0</v>
      </c>
      <c r="Y134" s="11">
        <f t="shared" si="7"/>
        <v>0</v>
      </c>
      <c r="Z134" s="11">
        <f t="shared" si="7"/>
        <v>0</v>
      </c>
      <c r="AA134" s="4"/>
      <c r="AB134" s="15"/>
    </row>
    <row r="135" spans="1:28" x14ac:dyDescent="0.2">
      <c r="A135" s="4" t="s">
        <v>152</v>
      </c>
      <c r="B135" s="12">
        <f t="shared" ref="B135:Z135" si="8">B119</f>
        <v>-32.936</v>
      </c>
      <c r="C135" s="12">
        <f t="shared" si="8"/>
        <v>-68.933999999999997</v>
      </c>
      <c r="D135" s="12">
        <f t="shared" si="8"/>
        <v>-226.50700000000001</v>
      </c>
      <c r="E135" s="12">
        <f t="shared" si="8"/>
        <v>-217.25399999999999</v>
      </c>
      <c r="F135" s="12">
        <f t="shared" si="8"/>
        <v>-383.51400000000001</v>
      </c>
      <c r="G135" s="12">
        <f t="shared" si="8"/>
        <v>-920.42</v>
      </c>
      <c r="H135" s="12">
        <f t="shared" si="8"/>
        <v>-1065.021</v>
      </c>
      <c r="I135" s="12">
        <f t="shared" si="8"/>
        <v>-1976.509</v>
      </c>
      <c r="J135" s="12">
        <f t="shared" si="8"/>
        <v>-1469.2170000000001</v>
      </c>
      <c r="K135" s="12">
        <f t="shared" si="8"/>
        <v>-676.47699999999998</v>
      </c>
      <c r="L135" s="12">
        <f t="shared" si="8"/>
        <v>-904.16899999999998</v>
      </c>
      <c r="M135" s="12">
        <f t="shared" si="8"/>
        <v>-1257.356</v>
      </c>
      <c r="N135" s="12">
        <f t="shared" si="8"/>
        <v>-1625.2809999999999</v>
      </c>
      <c r="O135" s="12">
        <f t="shared" si="8"/>
        <v>-1857.9739999999999</v>
      </c>
      <c r="P135" s="12">
        <f t="shared" si="8"/>
        <v>-2208.752</v>
      </c>
      <c r="Q135" s="12">
        <f t="shared" si="8"/>
        <v>-2020.181</v>
      </c>
      <c r="R135" s="12">
        <f t="shared" si="8"/>
        <v>-2882.0790000000002</v>
      </c>
      <c r="S135" s="12">
        <f t="shared" si="8"/>
        <v>-1760.91</v>
      </c>
      <c r="T135" s="12">
        <f t="shared" si="8"/>
        <v>-5733.317</v>
      </c>
      <c r="U135" s="12">
        <f t="shared" si="8"/>
        <v>-13940.449000000001</v>
      </c>
      <c r="V135" s="12">
        <f t="shared" si="8"/>
        <v>-17033.516</v>
      </c>
      <c r="W135" s="12">
        <f t="shared" si="8"/>
        <v>-12559.365</v>
      </c>
      <c r="X135" s="12">
        <f t="shared" si="8"/>
        <v>0</v>
      </c>
      <c r="Y135" s="12">
        <f t="shared" si="8"/>
        <v>0</v>
      </c>
      <c r="Z135" s="12">
        <f t="shared" si="8"/>
        <v>0</v>
      </c>
      <c r="AA135" s="4"/>
      <c r="AB135" s="15"/>
    </row>
    <row r="136" spans="1:28" x14ac:dyDescent="0.2">
      <c r="A136" s="4" t="s">
        <v>153</v>
      </c>
      <c r="B136" s="4">
        <f t="shared" ref="B136:Z136" si="9">B134+B135</f>
        <v>11.917000000000002</v>
      </c>
      <c r="C136" s="4">
        <f t="shared" si="9"/>
        <v>-30.097999999999999</v>
      </c>
      <c r="D136" s="4">
        <f t="shared" si="9"/>
        <v>-176.197</v>
      </c>
      <c r="E136" s="4">
        <f t="shared" si="9"/>
        <v>-48.646999999999991</v>
      </c>
      <c r="F136" s="4">
        <f t="shared" si="9"/>
        <v>-63.673000000000002</v>
      </c>
      <c r="G136" s="4">
        <f t="shared" si="9"/>
        <v>-659.46699999999998</v>
      </c>
      <c r="H136" s="4">
        <f t="shared" si="9"/>
        <v>689.85500000000002</v>
      </c>
      <c r="I136" s="4">
        <f t="shared" si="9"/>
        <v>-1504.4</v>
      </c>
      <c r="J136" s="4">
        <f t="shared" si="9"/>
        <v>-526.50500000000011</v>
      </c>
      <c r="K136" s="4">
        <f t="shared" si="9"/>
        <v>214.82900000000006</v>
      </c>
      <c r="L136" s="4">
        <f t="shared" si="9"/>
        <v>-503.07399999999996</v>
      </c>
      <c r="M136" s="4">
        <f t="shared" si="9"/>
        <v>-1251.2049999999999</v>
      </c>
      <c r="N136" s="4">
        <f t="shared" si="9"/>
        <v>-1029.5239999999999</v>
      </c>
      <c r="O136" s="4">
        <f t="shared" si="9"/>
        <v>-2124.683</v>
      </c>
      <c r="P136" s="4">
        <f t="shared" si="9"/>
        <v>-1210.9319999999998</v>
      </c>
      <c r="Q136" s="4">
        <f t="shared" si="9"/>
        <v>-200.96900000000005</v>
      </c>
      <c r="R136" s="4">
        <f t="shared" si="9"/>
        <v>-780.33400000000029</v>
      </c>
      <c r="S136" s="4">
        <f t="shared" si="9"/>
        <v>5180.6080000000002</v>
      </c>
      <c r="T136" s="4">
        <f t="shared" si="9"/>
        <v>4545.1570000000002</v>
      </c>
      <c r="U136" s="4">
        <f t="shared" si="9"/>
        <v>6260.8869999999988</v>
      </c>
      <c r="V136" s="4">
        <f t="shared" si="9"/>
        <v>6736.8300000000017</v>
      </c>
      <c r="W136" s="4">
        <f t="shared" si="9"/>
        <v>5419.2019999999993</v>
      </c>
      <c r="X136" s="4">
        <f t="shared" si="9"/>
        <v>0</v>
      </c>
      <c r="Y136" s="4">
        <f t="shared" si="9"/>
        <v>0</v>
      </c>
      <c r="Z136" s="4">
        <f t="shared" si="9"/>
        <v>0</v>
      </c>
      <c r="AA136" s="4"/>
      <c r="AB136" s="15"/>
    </row>
    <row r="137" spans="1:2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15"/>
    </row>
    <row r="138" spans="1:2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15"/>
    </row>
    <row r="139" spans="1:2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15"/>
    </row>
    <row r="140" spans="1:2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15"/>
    </row>
    <row r="141" spans="1:28" x14ac:dyDescent="0.2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15"/>
    </row>
    <row r="142" spans="1:28" x14ac:dyDescent="0.2">
      <c r="A142" s="1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15"/>
    </row>
    <row r="143" spans="1:28" x14ac:dyDescent="0.2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15"/>
    </row>
    <row r="144" spans="1:28" x14ac:dyDescent="0.2">
      <c r="A144" s="1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1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3C77-1F6D-0C4E-84BB-F52199AD48E2}">
  <dimension ref="A1:U141"/>
  <sheetViews>
    <sheetView topLeftCell="A83" workbookViewId="0">
      <pane xSplit="1" topLeftCell="B1" activePane="topRight" state="frozen"/>
      <selection pane="topRight" activeCell="C109" sqref="C109"/>
    </sheetView>
  </sheetViews>
  <sheetFormatPr baseColWidth="10" defaultRowHeight="16" x14ac:dyDescent="0.2"/>
  <cols>
    <col min="1" max="1" width="35.83203125" bestFit="1" customWidth="1"/>
  </cols>
  <sheetData>
    <row r="1" spans="1:20" x14ac:dyDescent="0.2">
      <c r="A1" s="2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2">
      <c r="A3" s="4"/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/>
    </row>
    <row r="4" spans="1:20" x14ac:dyDescent="0.2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4" t="s">
        <v>40</v>
      </c>
      <c r="B5" s="4">
        <v>7.2999999999999995E-2</v>
      </c>
      <c r="C5" s="4">
        <v>14.742000000000001</v>
      </c>
      <c r="D5" s="4">
        <v>111.943</v>
      </c>
      <c r="E5" s="4">
        <v>116.744</v>
      </c>
      <c r="F5" s="4">
        <v>204.24199999999999</v>
      </c>
      <c r="G5" s="4">
        <v>413.25599999999997</v>
      </c>
      <c r="H5" s="4">
        <v>2013.4960000000001</v>
      </c>
      <c r="I5" s="4">
        <v>3198.3560000000002</v>
      </c>
      <c r="J5" s="4">
        <v>4046.0250000000001</v>
      </c>
      <c r="K5" s="4">
        <v>7000.1319999999996</v>
      </c>
      <c r="L5" s="4">
        <v>11759</v>
      </c>
      <c r="M5" s="4">
        <v>21461</v>
      </c>
      <c r="N5" s="4">
        <v>24578</v>
      </c>
      <c r="O5" s="4">
        <v>31536</v>
      </c>
      <c r="P5" s="4">
        <v>53823</v>
      </c>
      <c r="Q5" s="4">
        <v>81462</v>
      </c>
      <c r="R5" s="4">
        <v>96773</v>
      </c>
      <c r="S5" s="4">
        <v>97150</v>
      </c>
      <c r="T5" s="4"/>
    </row>
    <row r="6" spans="1:20" x14ac:dyDescent="0.2">
      <c r="A6" s="4" t="s">
        <v>41</v>
      </c>
      <c r="B6" s="7">
        <v>8.9999999999999993E-3</v>
      </c>
      <c r="C6" s="7">
        <v>15.882999999999999</v>
      </c>
      <c r="D6" s="7">
        <v>102.408</v>
      </c>
      <c r="E6" s="7">
        <v>86.013000000000005</v>
      </c>
      <c r="F6" s="7">
        <v>142.64699999999999</v>
      </c>
      <c r="G6" s="7">
        <v>383.18900000000002</v>
      </c>
      <c r="H6" s="7">
        <v>1557.2339999999999</v>
      </c>
      <c r="I6" s="7">
        <v>2316.6849999999999</v>
      </c>
      <c r="J6" s="7">
        <v>3122.5219999999999</v>
      </c>
      <c r="K6" s="7">
        <v>5400.875</v>
      </c>
      <c r="L6" s="7">
        <v>9536</v>
      </c>
      <c r="M6" s="7">
        <v>17419</v>
      </c>
      <c r="N6" s="7">
        <v>20509</v>
      </c>
      <c r="O6" s="7">
        <v>24906</v>
      </c>
      <c r="P6" s="7">
        <v>40217</v>
      </c>
      <c r="Q6" s="7">
        <v>60609</v>
      </c>
      <c r="R6" s="7">
        <v>79113</v>
      </c>
      <c r="S6" s="7">
        <v>79441</v>
      </c>
      <c r="T6" s="7"/>
    </row>
    <row r="7" spans="1:20" x14ac:dyDescent="0.2">
      <c r="A7" s="4" t="s">
        <v>42</v>
      </c>
      <c r="B7" s="4">
        <v>6.4000000000000001E-2</v>
      </c>
      <c r="C7" s="4">
        <v>-1.141</v>
      </c>
      <c r="D7" s="4">
        <v>9.5350000000000001</v>
      </c>
      <c r="E7" s="4">
        <v>30.731000000000002</v>
      </c>
      <c r="F7" s="4">
        <v>61.594999999999999</v>
      </c>
      <c r="G7" s="4">
        <v>30.067</v>
      </c>
      <c r="H7" s="4">
        <v>456.262</v>
      </c>
      <c r="I7" s="4">
        <v>881.67100000000005</v>
      </c>
      <c r="J7" s="4">
        <v>923.50300000000004</v>
      </c>
      <c r="K7" s="4">
        <v>1599.2570000000001</v>
      </c>
      <c r="L7" s="4">
        <v>2223</v>
      </c>
      <c r="M7" s="4">
        <v>4042</v>
      </c>
      <c r="N7" s="4">
        <v>4069</v>
      </c>
      <c r="O7" s="4">
        <v>6630</v>
      </c>
      <c r="P7" s="4">
        <v>13606</v>
      </c>
      <c r="Q7" s="4">
        <v>20853</v>
      </c>
      <c r="R7" s="4">
        <v>17660</v>
      </c>
      <c r="S7" s="4">
        <v>17709</v>
      </c>
      <c r="T7" s="4"/>
    </row>
    <row r="8" spans="1:20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">
      <c r="A9" s="8" t="s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">
      <c r="A10" s="4" t="s">
        <v>44</v>
      </c>
      <c r="B10" s="4">
        <v>17.244</v>
      </c>
      <c r="C10" s="4">
        <v>23.649000000000001</v>
      </c>
      <c r="D10" s="4">
        <v>42.15</v>
      </c>
      <c r="E10" s="4">
        <v>84.572999999999993</v>
      </c>
      <c r="F10" s="4">
        <v>104.102</v>
      </c>
      <c r="G10" s="4">
        <v>150.37200000000001</v>
      </c>
      <c r="H10" s="4">
        <v>285.56900000000002</v>
      </c>
      <c r="I10" s="4">
        <v>603.66</v>
      </c>
      <c r="J10" s="4">
        <v>922.23199999999997</v>
      </c>
      <c r="K10" s="4">
        <v>1432.1890000000001</v>
      </c>
      <c r="L10" s="4">
        <v>2477</v>
      </c>
      <c r="M10" s="4">
        <v>2835</v>
      </c>
      <c r="N10" s="4">
        <v>2646</v>
      </c>
      <c r="O10" s="4">
        <v>3145</v>
      </c>
      <c r="P10" s="4">
        <v>4517</v>
      </c>
      <c r="Q10" s="4">
        <v>3946</v>
      </c>
      <c r="R10" s="4">
        <v>4800</v>
      </c>
      <c r="S10" s="4">
        <v>5117</v>
      </c>
      <c r="T10" s="4"/>
    </row>
    <row r="11" spans="1:20" x14ac:dyDescent="0.2">
      <c r="A11" s="4" t="s">
        <v>45</v>
      </c>
      <c r="B11" s="4">
        <v>62.753</v>
      </c>
      <c r="C11" s="4">
        <v>53.713999999999999</v>
      </c>
      <c r="D11" s="4">
        <v>19.282</v>
      </c>
      <c r="E11" s="4">
        <v>92.995999999999995</v>
      </c>
      <c r="F11" s="4">
        <v>208.98099999999999</v>
      </c>
      <c r="G11" s="4">
        <v>273.97800000000001</v>
      </c>
      <c r="H11" s="4">
        <v>231.976</v>
      </c>
      <c r="I11" s="4">
        <v>464.7</v>
      </c>
      <c r="J11" s="4">
        <v>717.9</v>
      </c>
      <c r="K11" s="4">
        <v>834.40800000000002</v>
      </c>
      <c r="L11" s="4">
        <v>1378</v>
      </c>
      <c r="M11" s="4">
        <v>1460</v>
      </c>
      <c r="N11" s="4">
        <v>1343</v>
      </c>
      <c r="O11" s="4">
        <v>1491</v>
      </c>
      <c r="P11" s="4">
        <v>2593</v>
      </c>
      <c r="Q11" s="4">
        <v>3075</v>
      </c>
      <c r="R11" s="4">
        <v>3969</v>
      </c>
      <c r="S11" s="4">
        <v>4358</v>
      </c>
      <c r="T11" s="4"/>
    </row>
    <row r="12" spans="1:20" x14ac:dyDescent="0.2">
      <c r="A12" s="4" t="s">
        <v>46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">
      <c r="A13" s="4" t="s">
        <v>47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">
      <c r="A14" s="8" t="s">
        <v>48</v>
      </c>
      <c r="B14" s="4">
        <v>-79.933000000000007</v>
      </c>
      <c r="C14" s="4">
        <v>-78.504000000000005</v>
      </c>
      <c r="D14" s="4">
        <v>-51.896999999999998</v>
      </c>
      <c r="E14" s="4">
        <v>-146.83799999999999</v>
      </c>
      <c r="F14" s="4">
        <v>-251.488</v>
      </c>
      <c r="G14" s="4">
        <v>-394.28300000000002</v>
      </c>
      <c r="H14" s="4">
        <v>-61.283000000000001</v>
      </c>
      <c r="I14" s="4">
        <v>-186.68899999999999</v>
      </c>
      <c r="J14" s="4">
        <v>-716.62900000000002</v>
      </c>
      <c r="K14" s="4">
        <v>-667.34</v>
      </c>
      <c r="L14" s="4">
        <v>-1632</v>
      </c>
      <c r="M14" s="4">
        <v>-253</v>
      </c>
      <c r="N14" s="4">
        <v>80</v>
      </c>
      <c r="O14" s="4">
        <v>1994</v>
      </c>
      <c r="P14" s="4">
        <v>6496</v>
      </c>
      <c r="Q14" s="4">
        <v>13832</v>
      </c>
      <c r="R14" s="4">
        <v>8891</v>
      </c>
      <c r="S14" s="4">
        <v>8234</v>
      </c>
      <c r="T14" s="4"/>
    </row>
    <row r="15" spans="1:20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">
      <c r="A16" s="4" t="s">
        <v>49</v>
      </c>
      <c r="B16" s="4">
        <v>1.7490000000000001</v>
      </c>
      <c r="C16" s="4">
        <v>-3.218</v>
      </c>
      <c r="D16" s="4">
        <v>-2.3719999999999999</v>
      </c>
      <c r="E16" s="4">
        <v>-0.73399999999999999</v>
      </c>
      <c r="F16" s="4">
        <v>0.21199999999999999</v>
      </c>
      <c r="G16" s="4">
        <v>3.4000000000000002E-2</v>
      </c>
      <c r="H16" s="4">
        <v>-32.744999999999997</v>
      </c>
      <c r="I16" s="4">
        <v>-99.76</v>
      </c>
      <c r="J16" s="4">
        <v>-117.343</v>
      </c>
      <c r="K16" s="4">
        <v>-190.28</v>
      </c>
      <c r="L16" s="4">
        <v>-452</v>
      </c>
      <c r="M16" s="4">
        <v>-639</v>
      </c>
      <c r="N16" s="4">
        <v>-641</v>
      </c>
      <c r="O16" s="4">
        <v>-718</v>
      </c>
      <c r="P16" s="4">
        <v>-315</v>
      </c>
      <c r="Q16" s="4">
        <v>106</v>
      </c>
      <c r="R16" s="4">
        <v>910</v>
      </c>
      <c r="S16" s="4">
        <v>1145</v>
      </c>
      <c r="T16" s="4"/>
    </row>
    <row r="17" spans="1:20" x14ac:dyDescent="0.2">
      <c r="A17" s="4" t="s">
        <v>50</v>
      </c>
      <c r="B17" s="7">
        <v>0.13700000000000001</v>
      </c>
      <c r="C17" s="7">
        <v>-0.96299999999999997</v>
      </c>
      <c r="D17" s="7">
        <v>-1.4450000000000001</v>
      </c>
      <c r="E17" s="7">
        <v>-6.5830000000000002</v>
      </c>
      <c r="F17" s="7">
        <v>-2.6459999999999999</v>
      </c>
      <c r="G17" s="7">
        <v>-1.8280000000000001</v>
      </c>
      <c r="H17" s="7">
        <v>22.602</v>
      </c>
      <c r="I17" s="7">
        <v>1.8129999999999999</v>
      </c>
      <c r="J17" s="7">
        <v>-41.652000000000001</v>
      </c>
      <c r="K17" s="7">
        <v>111.27200000000001</v>
      </c>
      <c r="L17" s="7">
        <v>-125</v>
      </c>
      <c r="M17" s="7">
        <v>-113</v>
      </c>
      <c r="N17" s="7">
        <v>-104</v>
      </c>
      <c r="O17" s="7">
        <v>-122</v>
      </c>
      <c r="P17" s="7">
        <v>162</v>
      </c>
      <c r="Q17" s="7">
        <v>-219</v>
      </c>
      <c r="R17" s="7">
        <v>172</v>
      </c>
      <c r="S17" s="7">
        <v>-964</v>
      </c>
      <c r="T17" s="7"/>
    </row>
    <row r="18" spans="1:20" x14ac:dyDescent="0.2">
      <c r="A18" s="4" t="s">
        <v>51</v>
      </c>
      <c r="B18" s="8">
        <v>-78.046999999999997</v>
      </c>
      <c r="C18" s="8">
        <v>-82.685000000000002</v>
      </c>
      <c r="D18" s="8">
        <v>-55.713999999999999</v>
      </c>
      <c r="E18" s="8">
        <v>-154.155</v>
      </c>
      <c r="F18" s="8">
        <v>-253.922</v>
      </c>
      <c r="G18" s="8">
        <v>-396.077</v>
      </c>
      <c r="H18" s="8">
        <v>-71.426000000000002</v>
      </c>
      <c r="I18" s="8">
        <v>-284.63600000000002</v>
      </c>
      <c r="J18" s="8">
        <v>-875.62400000000002</v>
      </c>
      <c r="K18" s="8">
        <v>-746.34799999999996</v>
      </c>
      <c r="L18" s="8">
        <v>-2209</v>
      </c>
      <c r="M18" s="8">
        <v>-1005</v>
      </c>
      <c r="N18" s="8">
        <v>-665</v>
      </c>
      <c r="O18" s="8">
        <v>1154</v>
      </c>
      <c r="P18" s="8">
        <v>6343</v>
      </c>
      <c r="Q18" s="8">
        <v>13719</v>
      </c>
      <c r="R18" s="8">
        <v>9973</v>
      </c>
      <c r="S18" s="8">
        <v>8415</v>
      </c>
      <c r="T18" s="8"/>
    </row>
    <row r="19" spans="1:20" x14ac:dyDescent="0.2">
      <c r="A19" s="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">
      <c r="A20" s="4" t="s">
        <v>52</v>
      </c>
      <c r="B20" s="7">
        <v>-0.11</v>
      </c>
      <c r="C20" s="7">
        <v>-9.7000000000000003E-2</v>
      </c>
      <c r="D20" s="7">
        <v>-2.5999999999999999E-2</v>
      </c>
      <c r="E20" s="7">
        <v>-0.17299999999999999</v>
      </c>
      <c r="F20" s="7">
        <v>-0.48899999999999999</v>
      </c>
      <c r="G20" s="7">
        <v>-0.13600000000000001</v>
      </c>
      <c r="H20" s="7">
        <v>-2.5880000000000001</v>
      </c>
      <c r="I20" s="7">
        <v>-9.4039999999999999</v>
      </c>
      <c r="J20" s="7">
        <v>-13.039</v>
      </c>
      <c r="K20" s="7">
        <v>-26.698</v>
      </c>
      <c r="L20" s="7">
        <v>-32</v>
      </c>
      <c r="M20" s="7">
        <v>-58</v>
      </c>
      <c r="N20" s="7">
        <v>-110</v>
      </c>
      <c r="O20" s="7">
        <v>-292</v>
      </c>
      <c r="P20" s="7">
        <v>-699</v>
      </c>
      <c r="Q20" s="7">
        <v>-1132</v>
      </c>
      <c r="R20" s="7">
        <v>5001</v>
      </c>
      <c r="S20" s="7">
        <v>4349</v>
      </c>
      <c r="T20" s="7"/>
    </row>
    <row r="21" spans="1:20" x14ac:dyDescent="0.2">
      <c r="A21" s="4" t="s">
        <v>53</v>
      </c>
      <c r="B21" s="8">
        <v>-78.156999999999996</v>
      </c>
      <c r="C21" s="8">
        <v>-82.781999999999996</v>
      </c>
      <c r="D21" s="8">
        <v>-55.74</v>
      </c>
      <c r="E21" s="8">
        <v>-154.328</v>
      </c>
      <c r="F21" s="8">
        <v>-254.411</v>
      </c>
      <c r="G21" s="8">
        <v>-396.21300000000002</v>
      </c>
      <c r="H21" s="8">
        <v>-74.013999999999996</v>
      </c>
      <c r="I21" s="8">
        <v>-294.04000000000002</v>
      </c>
      <c r="J21" s="8">
        <v>-888.66300000000001</v>
      </c>
      <c r="K21" s="8">
        <v>-773.04600000000005</v>
      </c>
      <c r="L21" s="8">
        <v>-2241</v>
      </c>
      <c r="M21" s="8">
        <v>-1063</v>
      </c>
      <c r="N21" s="8">
        <v>-775</v>
      </c>
      <c r="O21" s="8">
        <v>862</v>
      </c>
      <c r="P21" s="8">
        <v>5644</v>
      </c>
      <c r="Q21" s="8">
        <v>12587</v>
      </c>
      <c r="R21" s="8">
        <v>14974</v>
      </c>
      <c r="S21" s="8">
        <v>12764</v>
      </c>
      <c r="T21" s="8"/>
    </row>
    <row r="22" spans="1:20" x14ac:dyDescent="0.2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">
      <c r="A23" s="4" t="s">
        <v>54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4" t="s">
        <v>55</v>
      </c>
      <c r="B24" s="4"/>
      <c r="C24" s="4"/>
      <c r="D24" s="4"/>
      <c r="E24" s="4"/>
      <c r="F24" s="4"/>
      <c r="G24" s="4"/>
      <c r="H24" s="4"/>
      <c r="I24" s="4"/>
      <c r="J24" s="4"/>
      <c r="K24" s="4">
        <v>98.132000000000005</v>
      </c>
      <c r="L24" s="4">
        <v>279</v>
      </c>
      <c r="M24" s="4">
        <v>87</v>
      </c>
      <c r="N24" s="4">
        <v>-87</v>
      </c>
      <c r="O24" s="4">
        <v>-141</v>
      </c>
      <c r="P24" s="4">
        <v>-120</v>
      </c>
      <c r="Q24" s="4">
        <v>-4</v>
      </c>
      <c r="R24" s="4">
        <v>25</v>
      </c>
      <c r="S24" s="4">
        <v>-60</v>
      </c>
      <c r="T24" s="4"/>
    </row>
    <row r="25" spans="1:20" x14ac:dyDescent="0.2">
      <c r="A25" s="4" t="s">
        <v>56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7" thickBot="1" x14ac:dyDescent="0.25">
      <c r="A26" s="8" t="s">
        <v>57</v>
      </c>
      <c r="B26" s="9">
        <v>-78.156999999999996</v>
      </c>
      <c r="C26" s="9">
        <v>-82.781999999999996</v>
      </c>
      <c r="D26" s="9">
        <v>-55.74</v>
      </c>
      <c r="E26" s="9">
        <v>-154.328</v>
      </c>
      <c r="F26" s="9">
        <v>-254.411</v>
      </c>
      <c r="G26" s="9">
        <v>-396.21300000000002</v>
      </c>
      <c r="H26" s="9">
        <v>-74.013999999999996</v>
      </c>
      <c r="I26" s="9">
        <v>-294.04000000000002</v>
      </c>
      <c r="J26" s="9">
        <v>-888.66300000000001</v>
      </c>
      <c r="K26" s="9">
        <v>-674.91399999999999</v>
      </c>
      <c r="L26" s="9">
        <v>-1962</v>
      </c>
      <c r="M26" s="9">
        <v>-976</v>
      </c>
      <c r="N26" s="9">
        <v>-862</v>
      </c>
      <c r="O26" s="9">
        <v>721</v>
      </c>
      <c r="P26" s="9">
        <v>5524</v>
      </c>
      <c r="Q26" s="9">
        <v>12583</v>
      </c>
      <c r="R26" s="9">
        <v>14999</v>
      </c>
      <c r="S26" s="9">
        <v>12704</v>
      </c>
      <c r="T26" s="9"/>
    </row>
    <row r="27" spans="1:20" ht="17" thickTop="1" x14ac:dyDescent="0.2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">
      <c r="A28" s="4" t="s">
        <v>58</v>
      </c>
      <c r="B28" s="10">
        <v>-0.04</v>
      </c>
      <c r="C28" s="10">
        <v>-0.04</v>
      </c>
      <c r="D28" s="10">
        <v>-0.03</v>
      </c>
      <c r="E28" s="10">
        <v>-0.2</v>
      </c>
      <c r="F28" s="10">
        <v>-0.17</v>
      </c>
      <c r="G28" s="10">
        <v>-0.25</v>
      </c>
      <c r="H28" s="10">
        <v>-0.04</v>
      </c>
      <c r="I28" s="10">
        <v>-0.16</v>
      </c>
      <c r="J28" s="10">
        <v>-0.46</v>
      </c>
      <c r="K28" s="10">
        <v>-0.31</v>
      </c>
      <c r="L28" s="10">
        <v>-0.79</v>
      </c>
      <c r="M28" s="10">
        <v>-0.38</v>
      </c>
      <c r="N28" s="10">
        <v>-0.33</v>
      </c>
      <c r="O28" s="10">
        <v>0.25</v>
      </c>
      <c r="P28" s="10">
        <v>1.87</v>
      </c>
      <c r="Q28" s="10">
        <v>4.0199999999999996</v>
      </c>
      <c r="R28" s="10">
        <v>4.7300000000000004</v>
      </c>
      <c r="S28" s="10">
        <v>4</v>
      </c>
      <c r="T28" s="10"/>
    </row>
    <row r="29" spans="1:20" x14ac:dyDescent="0.2">
      <c r="A29" s="4" t="s">
        <v>59</v>
      </c>
      <c r="B29" s="10">
        <v>-0.04</v>
      </c>
      <c r="C29" s="10">
        <v>-0.04</v>
      </c>
      <c r="D29" s="10">
        <v>-0.03</v>
      </c>
      <c r="E29" s="10">
        <v>-0.2</v>
      </c>
      <c r="F29" s="10">
        <v>-0.17</v>
      </c>
      <c r="G29" s="10">
        <v>-0.25</v>
      </c>
      <c r="H29" s="10">
        <v>-0.04</v>
      </c>
      <c r="I29" s="10">
        <v>-0.16</v>
      </c>
      <c r="J29" s="10">
        <v>-0.46</v>
      </c>
      <c r="K29" s="10">
        <v>-0.31</v>
      </c>
      <c r="L29" s="10">
        <v>-0.79</v>
      </c>
      <c r="M29" s="10">
        <v>-0.38</v>
      </c>
      <c r="N29" s="10">
        <v>-0.33</v>
      </c>
      <c r="O29" s="10">
        <v>0.21</v>
      </c>
      <c r="P29" s="10">
        <v>1.63</v>
      </c>
      <c r="Q29" s="10">
        <v>3.62</v>
      </c>
      <c r="R29" s="10">
        <v>4.3</v>
      </c>
      <c r="S29" s="10">
        <v>3.65</v>
      </c>
      <c r="T29" s="10"/>
    </row>
    <row r="30" spans="1:20" x14ac:dyDescent="0.2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 x14ac:dyDescent="0.2">
      <c r="A31" s="4" t="s">
        <v>60</v>
      </c>
      <c r="B31" s="4">
        <v>2044.95</v>
      </c>
      <c r="C31" s="4">
        <v>2044.95</v>
      </c>
      <c r="D31" s="4">
        <v>2044.95</v>
      </c>
      <c r="E31" s="4">
        <v>760.77499999999998</v>
      </c>
      <c r="F31" s="4">
        <v>1505.8320000000001</v>
      </c>
      <c r="G31" s="4">
        <v>1610.2380000000001</v>
      </c>
      <c r="H31" s="4">
        <v>1791.3150000000001</v>
      </c>
      <c r="I31" s="4">
        <v>1868.085</v>
      </c>
      <c r="J31" s="4">
        <v>1923.03</v>
      </c>
      <c r="K31" s="4">
        <v>2163.1799999999998</v>
      </c>
      <c r="L31" s="4">
        <v>2490</v>
      </c>
      <c r="M31" s="4">
        <v>2559</v>
      </c>
      <c r="N31" s="4">
        <v>2661</v>
      </c>
      <c r="O31" s="4">
        <v>2799</v>
      </c>
      <c r="P31" s="4">
        <v>2959</v>
      </c>
      <c r="Q31" s="4">
        <v>3130</v>
      </c>
      <c r="R31" s="4">
        <v>3174</v>
      </c>
      <c r="S31" s="4">
        <v>3174</v>
      </c>
      <c r="T31" s="4"/>
    </row>
    <row r="32" spans="1:20" x14ac:dyDescent="0.2">
      <c r="A32" s="4" t="s">
        <v>61</v>
      </c>
      <c r="B32" s="4">
        <v>2044.95</v>
      </c>
      <c r="C32" s="4">
        <v>2044.95</v>
      </c>
      <c r="D32" s="4">
        <v>2044.95</v>
      </c>
      <c r="E32" s="4">
        <v>760.77499999999998</v>
      </c>
      <c r="F32" s="4">
        <v>1505.8320000000001</v>
      </c>
      <c r="G32" s="4">
        <v>1610.2380000000001</v>
      </c>
      <c r="H32" s="4">
        <v>1791.3150000000001</v>
      </c>
      <c r="I32" s="4">
        <v>1868.085</v>
      </c>
      <c r="J32" s="4">
        <v>1923.03</v>
      </c>
      <c r="K32" s="4">
        <v>2163.1799999999998</v>
      </c>
      <c r="L32" s="4">
        <v>2490</v>
      </c>
      <c r="M32" s="4">
        <v>2559</v>
      </c>
      <c r="N32" s="4">
        <v>2661</v>
      </c>
      <c r="O32" s="4">
        <v>3249</v>
      </c>
      <c r="P32" s="4">
        <v>3386</v>
      </c>
      <c r="Q32" s="4">
        <v>3475</v>
      </c>
      <c r="R32" s="4">
        <v>3485</v>
      </c>
      <c r="S32" s="4">
        <v>3485</v>
      </c>
      <c r="T32" s="4"/>
    </row>
    <row r="33" spans="1:20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">
      <c r="A34" s="8" t="s">
        <v>62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">
      <c r="A35" s="4" t="s">
        <v>48</v>
      </c>
      <c r="B35" s="11">
        <f>'[4]Income Statement'!B14</f>
        <v>-79.933000000000007</v>
      </c>
      <c r="C35" s="11">
        <f>'[4]Income Statement'!C14</f>
        <v>-78.504000000000005</v>
      </c>
      <c r="D35" s="11">
        <f>'[4]Income Statement'!D14</f>
        <v>-51.896999999999998</v>
      </c>
      <c r="E35" s="11">
        <f>'[4]Income Statement'!E14</f>
        <v>-146.83799999999999</v>
      </c>
      <c r="F35" s="11">
        <f>'[4]Income Statement'!F14</f>
        <v>-251.488</v>
      </c>
      <c r="G35" s="11">
        <f>'[4]Income Statement'!G14</f>
        <v>-394.28300000000002</v>
      </c>
      <c r="H35" s="11">
        <f>'[4]Income Statement'!H14</f>
        <v>-61.283000000000001</v>
      </c>
      <c r="I35" s="11">
        <f>'[4]Income Statement'!I14</f>
        <v>-186.68899999999999</v>
      </c>
      <c r="J35" s="11">
        <f>'[4]Income Statement'!J14</f>
        <v>-716.62900000000002</v>
      </c>
      <c r="K35" s="11">
        <f>'[4]Income Statement'!K14</f>
        <v>-667.34</v>
      </c>
      <c r="L35" s="11">
        <f>'[4]Income Statement'!L14</f>
        <v>-1632</v>
      </c>
      <c r="M35" s="11">
        <f>'[4]Income Statement'!M14</f>
        <v>-253</v>
      </c>
      <c r="N35" s="11">
        <f>'[4]Income Statement'!N14</f>
        <v>80</v>
      </c>
      <c r="O35" s="11">
        <f>'[4]Income Statement'!O14</f>
        <v>1994</v>
      </c>
      <c r="P35" s="11">
        <f>'[4]Income Statement'!P14</f>
        <v>6496</v>
      </c>
      <c r="Q35" s="11">
        <f>'[4]Income Statement'!Q14</f>
        <v>13832</v>
      </c>
      <c r="R35" s="11">
        <f>'[4]Income Statement'!R14</f>
        <v>8891</v>
      </c>
      <c r="S35" s="11">
        <f>'[4]Income Statement'!S14</f>
        <v>8234</v>
      </c>
      <c r="T35" s="11">
        <f>'[4]Income Statement'!T14</f>
        <v>0</v>
      </c>
    </row>
    <row r="36" spans="1:20" x14ac:dyDescent="0.2">
      <c r="A36" s="4" t="s">
        <v>63</v>
      </c>
      <c r="B36" s="12">
        <f>'[4]Cash Flow Statement'!B7</f>
        <v>2.895</v>
      </c>
      <c r="C36" s="12">
        <f>'[4]Cash Flow Statement'!C7</f>
        <v>4.157</v>
      </c>
      <c r="D36" s="12">
        <f>'[4]Cash Flow Statement'!D7</f>
        <v>6.94</v>
      </c>
      <c r="E36" s="12">
        <f>'[4]Cash Flow Statement'!E7</f>
        <v>10.622999999999999</v>
      </c>
      <c r="F36" s="12">
        <f>'[4]Cash Flow Statement'!F7</f>
        <v>16.919</v>
      </c>
      <c r="G36" s="12">
        <f>'[4]Cash Flow Statement'!G7</f>
        <v>28.824999999999999</v>
      </c>
      <c r="H36" s="12">
        <f>'[4]Cash Flow Statement'!H7</f>
        <v>106.083</v>
      </c>
      <c r="I36" s="12">
        <f>'[4]Cash Flow Statement'!I7</f>
        <v>231.93100000000001</v>
      </c>
      <c r="J36" s="12">
        <f>'[4]Cash Flow Statement'!J7</f>
        <v>422.59</v>
      </c>
      <c r="K36" s="12">
        <f>'[4]Cash Flow Statement'!K7</f>
        <v>947.09900000000005</v>
      </c>
      <c r="L36" s="12">
        <f>'[4]Cash Flow Statement'!L7</f>
        <v>1636</v>
      </c>
      <c r="M36" s="12">
        <f>'[4]Cash Flow Statement'!M7</f>
        <v>1901</v>
      </c>
      <c r="N36" s="12">
        <f>'[4]Cash Flow Statement'!N7</f>
        <v>2154</v>
      </c>
      <c r="O36" s="12">
        <f>'[4]Cash Flow Statement'!O7</f>
        <v>2322</v>
      </c>
      <c r="P36" s="12">
        <f>'[4]Cash Flow Statement'!P7</f>
        <v>2911</v>
      </c>
      <c r="Q36" s="12">
        <f>'[4]Cash Flow Statement'!Q7</f>
        <v>3747</v>
      </c>
      <c r="R36" s="12">
        <f>'[4]Cash Flow Statement'!R7</f>
        <v>4667</v>
      </c>
      <c r="S36" s="12">
        <f>'[4]Cash Flow Statement'!S7</f>
        <v>5104</v>
      </c>
      <c r="T36" s="12">
        <f>'[4]Cash Flow Statement'!T7</f>
        <v>0</v>
      </c>
    </row>
    <row r="37" spans="1:20" x14ac:dyDescent="0.2">
      <c r="A37" s="4" t="s">
        <v>64</v>
      </c>
      <c r="B37" s="4">
        <f t="shared" ref="B37:T37" si="0">B35+B36</f>
        <v>-77.038000000000011</v>
      </c>
      <c r="C37" s="4">
        <f t="shared" si="0"/>
        <v>-74.347000000000008</v>
      </c>
      <c r="D37" s="4">
        <f t="shared" si="0"/>
        <v>-44.957000000000001</v>
      </c>
      <c r="E37" s="4">
        <f t="shared" si="0"/>
        <v>-136.215</v>
      </c>
      <c r="F37" s="4">
        <f t="shared" si="0"/>
        <v>-234.56899999999999</v>
      </c>
      <c r="G37" s="4">
        <f t="shared" si="0"/>
        <v>-365.45800000000003</v>
      </c>
      <c r="H37" s="4">
        <f t="shared" si="0"/>
        <v>44.8</v>
      </c>
      <c r="I37" s="4">
        <f t="shared" si="0"/>
        <v>45.242000000000019</v>
      </c>
      <c r="J37" s="4">
        <f t="shared" si="0"/>
        <v>-294.03900000000004</v>
      </c>
      <c r="K37" s="4">
        <f t="shared" si="0"/>
        <v>279.75900000000001</v>
      </c>
      <c r="L37" s="4">
        <f t="shared" si="0"/>
        <v>4</v>
      </c>
      <c r="M37" s="4">
        <f t="shared" si="0"/>
        <v>1648</v>
      </c>
      <c r="N37" s="4">
        <f t="shared" si="0"/>
        <v>2234</v>
      </c>
      <c r="O37" s="4">
        <f t="shared" si="0"/>
        <v>4316</v>
      </c>
      <c r="P37" s="4">
        <f t="shared" si="0"/>
        <v>9407</v>
      </c>
      <c r="Q37" s="4">
        <f t="shared" si="0"/>
        <v>17579</v>
      </c>
      <c r="R37" s="4">
        <f t="shared" si="0"/>
        <v>13558</v>
      </c>
      <c r="S37" s="4">
        <f t="shared" si="0"/>
        <v>13338</v>
      </c>
      <c r="T37" s="4">
        <f t="shared" si="0"/>
        <v>0</v>
      </c>
    </row>
    <row r="38" spans="1:20" x14ac:dyDescent="0.2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">
      <c r="A40" s="2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">
      <c r="A42" s="4"/>
      <c r="B42" s="5" t="s">
        <v>22</v>
      </c>
      <c r="C42" s="5" t="s">
        <v>23</v>
      </c>
      <c r="D42" s="5" t="s">
        <v>24</v>
      </c>
      <c r="E42" s="5" t="s">
        <v>25</v>
      </c>
      <c r="F42" s="5" t="s">
        <v>26</v>
      </c>
      <c r="G42" s="5" t="s">
        <v>27</v>
      </c>
      <c r="H42" s="5" t="s">
        <v>28</v>
      </c>
      <c r="I42" s="5" t="s">
        <v>29</v>
      </c>
      <c r="J42" s="5" t="s">
        <v>30</v>
      </c>
      <c r="K42" s="5" t="s">
        <v>31</v>
      </c>
      <c r="L42" s="5" t="s">
        <v>32</v>
      </c>
      <c r="M42" s="5" t="s">
        <v>33</v>
      </c>
      <c r="N42" s="5" t="s">
        <v>34</v>
      </c>
      <c r="O42" s="5" t="s">
        <v>35</v>
      </c>
      <c r="P42" s="5" t="s">
        <v>36</v>
      </c>
      <c r="Q42" s="5" t="s">
        <v>37</v>
      </c>
      <c r="R42" s="5" t="s">
        <v>38</v>
      </c>
      <c r="S42" s="5"/>
      <c r="T42" s="5"/>
    </row>
    <row r="43" spans="1:20" x14ac:dyDescent="0.2">
      <c r="A43" s="8" t="s">
        <v>66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x14ac:dyDescent="0.2">
      <c r="A44" s="4" t="s">
        <v>67</v>
      </c>
      <c r="B44" s="4">
        <v>17.210999999999999</v>
      </c>
      <c r="C44" s="4">
        <v>9.2769999999999992</v>
      </c>
      <c r="D44" s="4">
        <v>69.626999999999995</v>
      </c>
      <c r="E44" s="4">
        <v>99.558000000000007</v>
      </c>
      <c r="F44" s="4">
        <v>255.26599999999999</v>
      </c>
      <c r="G44" s="4">
        <v>201.89</v>
      </c>
      <c r="H44" s="4">
        <v>845.88900000000001</v>
      </c>
      <c r="I44" s="4">
        <v>1905.713</v>
      </c>
      <c r="J44" s="4">
        <v>1196.9079999999999</v>
      </c>
      <c r="K44" s="4">
        <v>3393.2159999999999</v>
      </c>
      <c r="L44" s="4">
        <v>3367.9140000000002</v>
      </c>
      <c r="M44" s="4">
        <v>3686</v>
      </c>
      <c r="N44" s="4">
        <v>6268</v>
      </c>
      <c r="O44" s="4">
        <v>19384</v>
      </c>
      <c r="P44" s="4">
        <v>17576</v>
      </c>
      <c r="Q44" s="4">
        <v>16253</v>
      </c>
      <c r="R44" s="4">
        <v>16398</v>
      </c>
      <c r="S44" s="4"/>
      <c r="T44" s="4"/>
    </row>
    <row r="45" spans="1:20" x14ac:dyDescent="0.2">
      <c r="A45" s="4" t="s">
        <v>68</v>
      </c>
      <c r="B45" s="4"/>
      <c r="C45" s="4"/>
      <c r="D45" s="4"/>
      <c r="E45" s="4"/>
      <c r="F45" s="4">
        <v>25.061</v>
      </c>
      <c r="G45" s="4"/>
      <c r="H45" s="4">
        <v>3.012</v>
      </c>
      <c r="I45" s="4">
        <v>17.946999999999999</v>
      </c>
      <c r="J45" s="4"/>
      <c r="K45" s="4"/>
      <c r="L45" s="4"/>
      <c r="M45" s="4"/>
      <c r="N45" s="4"/>
      <c r="O45" s="4"/>
      <c r="P45" s="4">
        <v>131</v>
      </c>
      <c r="Q45" s="4">
        <v>5932</v>
      </c>
      <c r="R45" s="4">
        <v>12696</v>
      </c>
      <c r="S45" s="4"/>
      <c r="T45" s="4"/>
    </row>
    <row r="46" spans="1:20" x14ac:dyDescent="0.2">
      <c r="A46" s="4" t="s">
        <v>69</v>
      </c>
      <c r="B46" s="4">
        <v>5.8999999999999997E-2</v>
      </c>
      <c r="C46" s="4">
        <v>3.32</v>
      </c>
      <c r="D46" s="4">
        <v>3.488</v>
      </c>
      <c r="E46" s="4">
        <v>6.71</v>
      </c>
      <c r="F46" s="4">
        <v>9.5389999999999997</v>
      </c>
      <c r="G46" s="4">
        <v>26.841999999999999</v>
      </c>
      <c r="H46" s="4">
        <v>49.109000000000002</v>
      </c>
      <c r="I46" s="4">
        <v>226.60400000000001</v>
      </c>
      <c r="J46" s="4">
        <v>168.965</v>
      </c>
      <c r="K46" s="4">
        <v>499.142</v>
      </c>
      <c r="L46" s="4">
        <v>515.38099999999997</v>
      </c>
      <c r="M46" s="4">
        <v>949</v>
      </c>
      <c r="N46" s="4">
        <v>1324</v>
      </c>
      <c r="O46" s="4">
        <v>1886</v>
      </c>
      <c r="P46" s="4">
        <v>1913</v>
      </c>
      <c r="Q46" s="4">
        <v>2952</v>
      </c>
      <c r="R46" s="4">
        <v>3508</v>
      </c>
      <c r="S46" s="4"/>
      <c r="T46" s="4"/>
    </row>
    <row r="47" spans="1:20" x14ac:dyDescent="0.2">
      <c r="A47" s="4" t="s">
        <v>70</v>
      </c>
      <c r="B47" s="4">
        <v>2.1080000000000001</v>
      </c>
      <c r="C47" s="4">
        <v>16.649999999999999</v>
      </c>
      <c r="D47" s="4">
        <v>23.222000000000001</v>
      </c>
      <c r="E47" s="4">
        <v>45.182000000000002</v>
      </c>
      <c r="F47" s="4">
        <v>50.082000000000001</v>
      </c>
      <c r="G47" s="4">
        <v>268.50400000000002</v>
      </c>
      <c r="H47" s="4">
        <v>340.35500000000002</v>
      </c>
      <c r="I47" s="4">
        <v>953.67499999999995</v>
      </c>
      <c r="J47" s="4">
        <v>1277.838</v>
      </c>
      <c r="K47" s="4">
        <v>2067.4540000000002</v>
      </c>
      <c r="L47" s="4">
        <v>2263.5369999999998</v>
      </c>
      <c r="M47" s="4">
        <v>3113</v>
      </c>
      <c r="N47" s="4">
        <v>3552</v>
      </c>
      <c r="O47" s="4">
        <v>4101</v>
      </c>
      <c r="P47" s="4">
        <v>5757</v>
      </c>
      <c r="Q47" s="4">
        <v>12839</v>
      </c>
      <c r="R47" s="4">
        <v>13626</v>
      </c>
      <c r="S47" s="4"/>
      <c r="T47" s="4"/>
    </row>
    <row r="48" spans="1:20" x14ac:dyDescent="0.2">
      <c r="A48" s="4" t="s">
        <v>71</v>
      </c>
      <c r="B48" s="7">
        <v>2.93</v>
      </c>
      <c r="C48" s="7">
        <v>2.1800000000000002</v>
      </c>
      <c r="D48" s="7">
        <v>4.2220000000000004</v>
      </c>
      <c r="E48" s="7">
        <v>84.436000000000007</v>
      </c>
      <c r="F48" s="7">
        <v>32.89</v>
      </c>
      <c r="G48" s="7">
        <v>27.532</v>
      </c>
      <c r="H48" s="7">
        <v>27.574000000000002</v>
      </c>
      <c r="I48" s="7">
        <v>76.134</v>
      </c>
      <c r="J48" s="7">
        <v>138.29499999999999</v>
      </c>
      <c r="K48" s="7">
        <v>299.98399999999998</v>
      </c>
      <c r="L48" s="7">
        <v>423.68799999999999</v>
      </c>
      <c r="M48" s="7">
        <v>559</v>
      </c>
      <c r="N48" s="7">
        <v>959</v>
      </c>
      <c r="O48" s="7">
        <v>1346</v>
      </c>
      <c r="P48" s="7">
        <v>1723</v>
      </c>
      <c r="Q48" s="7">
        <v>2941</v>
      </c>
      <c r="R48" s="7">
        <v>3388</v>
      </c>
      <c r="S48" s="7"/>
      <c r="T48" s="7"/>
    </row>
    <row r="49" spans="1:20" x14ac:dyDescent="0.2">
      <c r="A49" s="4" t="s">
        <v>72</v>
      </c>
      <c r="B49" s="4">
        <v>22.308</v>
      </c>
      <c r="C49" s="4">
        <v>31.427</v>
      </c>
      <c r="D49" s="4">
        <v>100.559</v>
      </c>
      <c r="E49" s="4">
        <v>235.886</v>
      </c>
      <c r="F49" s="4">
        <v>372.83800000000002</v>
      </c>
      <c r="G49" s="4">
        <v>524.76800000000003</v>
      </c>
      <c r="H49" s="4">
        <v>1265.9390000000001</v>
      </c>
      <c r="I49" s="4">
        <v>3180.0729999999999</v>
      </c>
      <c r="J49" s="4">
        <v>2782.0059999999999</v>
      </c>
      <c r="K49" s="4">
        <v>6259.7960000000003</v>
      </c>
      <c r="L49" s="4">
        <v>6570.52</v>
      </c>
      <c r="M49" s="4">
        <v>8307</v>
      </c>
      <c r="N49" s="4">
        <v>12103</v>
      </c>
      <c r="O49" s="4">
        <v>26717</v>
      </c>
      <c r="P49" s="4">
        <v>27100</v>
      </c>
      <c r="Q49" s="4">
        <v>40917</v>
      </c>
      <c r="R49" s="4">
        <v>49616</v>
      </c>
      <c r="S49" s="4"/>
      <c r="T49" s="4"/>
    </row>
    <row r="50" spans="1:20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2">
      <c r="A51" s="4" t="s">
        <v>73</v>
      </c>
      <c r="B51" s="4">
        <v>15.196</v>
      </c>
      <c r="C51" s="4">
        <v>25.619</v>
      </c>
      <c r="D51" s="4">
        <v>36.265000000000001</v>
      </c>
      <c r="E51" s="4">
        <v>144.59200000000001</v>
      </c>
      <c r="F51" s="4">
        <v>342.39299999999997</v>
      </c>
      <c r="G51" s="4">
        <v>619.84299999999996</v>
      </c>
      <c r="H51" s="4">
        <v>1280.5360000000001</v>
      </c>
      <c r="I51" s="4">
        <v>2971.6570000000002</v>
      </c>
      <c r="J51" s="4">
        <v>5974.46</v>
      </c>
      <c r="K51" s="4">
        <v>16450.478999999999</v>
      </c>
      <c r="L51" s="4">
        <v>23168.916000000001</v>
      </c>
      <c r="M51" s="4">
        <v>23346</v>
      </c>
      <c r="N51" s="4">
        <v>25059</v>
      </c>
      <c r="O51" s="4">
        <v>29896</v>
      </c>
      <c r="P51" s="4">
        <v>39863</v>
      </c>
      <c r="Q51" s="4">
        <v>48134</v>
      </c>
      <c r="R51" s="4">
        <v>60203</v>
      </c>
      <c r="S51" s="4"/>
      <c r="T51" s="4"/>
    </row>
    <row r="52" spans="1:20" x14ac:dyDescent="0.2">
      <c r="A52" s="4" t="s">
        <v>74</v>
      </c>
      <c r="B52" s="7">
        <v>-3.198</v>
      </c>
      <c r="C52" s="7">
        <v>-6.8259999999999996</v>
      </c>
      <c r="D52" s="7">
        <v>-12.73</v>
      </c>
      <c r="E52" s="7">
        <v>-21.992999999999999</v>
      </c>
      <c r="F52" s="7">
        <v>-32.222000000000001</v>
      </c>
      <c r="G52" s="7">
        <v>-57.542999999999999</v>
      </c>
      <c r="H52" s="7">
        <v>-159.642</v>
      </c>
      <c r="I52" s="7">
        <v>-375.69</v>
      </c>
      <c r="J52" s="7">
        <v>-787.62599999999998</v>
      </c>
      <c r="K52" s="7">
        <v>-1417.1420000000001</v>
      </c>
      <c r="L52" s="7">
        <v>-2677.2040000000002</v>
      </c>
      <c r="M52" s="7">
        <v>-3653</v>
      </c>
      <c r="N52" s="7">
        <v>-4863</v>
      </c>
      <c r="O52" s="7">
        <v>-6518</v>
      </c>
      <c r="P52" s="7">
        <v>-8691</v>
      </c>
      <c r="Q52" s="7">
        <v>-11499</v>
      </c>
      <c r="R52" s="7">
        <v>-15080</v>
      </c>
      <c r="S52" s="7"/>
      <c r="T52" s="7"/>
    </row>
    <row r="53" spans="1:20" x14ac:dyDescent="0.2">
      <c r="A53" s="4" t="s">
        <v>75</v>
      </c>
      <c r="B53" s="4">
        <v>11.997999999999999</v>
      </c>
      <c r="C53" s="4">
        <v>18.792999999999999</v>
      </c>
      <c r="D53" s="4">
        <v>23.535</v>
      </c>
      <c r="E53" s="4">
        <v>122.599</v>
      </c>
      <c r="F53" s="4">
        <v>310.17099999999999</v>
      </c>
      <c r="G53" s="4">
        <v>562.29999999999995</v>
      </c>
      <c r="H53" s="4">
        <v>1120.894</v>
      </c>
      <c r="I53" s="4">
        <v>2595.9670000000001</v>
      </c>
      <c r="J53" s="4">
        <v>5186.8339999999998</v>
      </c>
      <c r="K53" s="4">
        <v>15033.337</v>
      </c>
      <c r="L53" s="4">
        <v>20491.712</v>
      </c>
      <c r="M53" s="4">
        <v>19693</v>
      </c>
      <c r="N53" s="4">
        <v>20196</v>
      </c>
      <c r="O53" s="4">
        <v>23378</v>
      </c>
      <c r="P53" s="4">
        <v>31172</v>
      </c>
      <c r="Q53" s="4">
        <v>36635</v>
      </c>
      <c r="R53" s="4">
        <v>45123</v>
      </c>
      <c r="S53" s="4"/>
      <c r="T53" s="4"/>
    </row>
    <row r="54" spans="1:20" x14ac:dyDescent="0.2">
      <c r="A54" s="4" t="s">
        <v>76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>
        <v>60.24</v>
      </c>
      <c r="M54" s="4">
        <v>68</v>
      </c>
      <c r="N54" s="4">
        <v>198</v>
      </c>
      <c r="O54" s="4">
        <v>207</v>
      </c>
      <c r="P54" s="4">
        <v>200</v>
      </c>
      <c r="Q54" s="4">
        <v>194</v>
      </c>
      <c r="R54" s="4">
        <v>253</v>
      </c>
      <c r="S54" s="4"/>
      <c r="T54" s="4"/>
    </row>
    <row r="55" spans="1:20" x14ac:dyDescent="0.2">
      <c r="A55" s="4" t="s">
        <v>77</v>
      </c>
      <c r="B55" s="4"/>
      <c r="C55" s="4"/>
      <c r="D55" s="4"/>
      <c r="E55" s="4"/>
      <c r="F55" s="4">
        <v>14.507999999999999</v>
      </c>
      <c r="G55" s="4">
        <v>14.266999999999999</v>
      </c>
      <c r="H55" s="4"/>
      <c r="I55" s="4"/>
      <c r="J55" s="4">
        <v>12.816000000000001</v>
      </c>
      <c r="K55" s="4">
        <v>376.14499999999998</v>
      </c>
      <c r="L55" s="4">
        <v>361.49900000000002</v>
      </c>
      <c r="M55" s="4">
        <v>282</v>
      </c>
      <c r="N55" s="4">
        <v>339</v>
      </c>
      <c r="O55" s="4">
        <v>313</v>
      </c>
      <c r="P55" s="4">
        <v>1517</v>
      </c>
      <c r="Q55" s="4">
        <v>399</v>
      </c>
      <c r="R55" s="4">
        <v>362</v>
      </c>
      <c r="S55" s="4"/>
      <c r="T55" s="4"/>
    </row>
    <row r="56" spans="1:20" x14ac:dyDescent="0.2">
      <c r="A56" s="4" t="s">
        <v>78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2">
      <c r="A57" s="4" t="s">
        <v>79</v>
      </c>
      <c r="B57" s="7">
        <v>0.53100000000001002</v>
      </c>
      <c r="C57" s="7">
        <v>1.4790000000000001</v>
      </c>
      <c r="D57" s="7">
        <v>6.33</v>
      </c>
      <c r="E57" s="7">
        <v>27.597000000000001</v>
      </c>
      <c r="F57" s="7">
        <v>15.930999999999999</v>
      </c>
      <c r="G57" s="7">
        <v>12.855</v>
      </c>
      <c r="H57" s="7">
        <v>30.097000000000001</v>
      </c>
      <c r="I57" s="7">
        <v>54.627000000000002</v>
      </c>
      <c r="J57" s="7">
        <v>86.283000000000001</v>
      </c>
      <c r="K57" s="7">
        <v>994.798</v>
      </c>
      <c r="L57" s="7">
        <v>1171.4010000000001</v>
      </c>
      <c r="M57" s="7">
        <v>1390</v>
      </c>
      <c r="N57" s="7">
        <v>1473</v>
      </c>
      <c r="O57" s="7">
        <v>1533</v>
      </c>
      <c r="P57" s="7">
        <v>2142</v>
      </c>
      <c r="Q57" s="7">
        <v>4193</v>
      </c>
      <c r="R57" s="7">
        <v>11264</v>
      </c>
      <c r="S57" s="7"/>
      <c r="T57" s="7"/>
    </row>
    <row r="58" spans="1:20" ht="17" thickBot="1" x14ac:dyDescent="0.25">
      <c r="A58" s="8" t="s">
        <v>80</v>
      </c>
      <c r="B58" s="14">
        <v>34.837000000000003</v>
      </c>
      <c r="C58" s="14">
        <v>51.698999999999998</v>
      </c>
      <c r="D58" s="14">
        <v>130.42400000000001</v>
      </c>
      <c r="E58" s="14">
        <v>386.08199999999999</v>
      </c>
      <c r="F58" s="14">
        <v>713.44799999999998</v>
      </c>
      <c r="G58" s="14">
        <v>1114.19</v>
      </c>
      <c r="H58" s="14">
        <v>2416.9299999999998</v>
      </c>
      <c r="I58" s="14">
        <v>5830.6670000000004</v>
      </c>
      <c r="J58" s="14">
        <v>8067.9390000000003</v>
      </c>
      <c r="K58" s="14">
        <v>22664.076000000001</v>
      </c>
      <c r="L58" s="14">
        <v>28655.371999999999</v>
      </c>
      <c r="M58" s="14">
        <v>29740</v>
      </c>
      <c r="N58" s="14">
        <v>34309</v>
      </c>
      <c r="O58" s="14">
        <v>52148</v>
      </c>
      <c r="P58" s="14">
        <v>62131</v>
      </c>
      <c r="Q58" s="14">
        <v>82338</v>
      </c>
      <c r="R58" s="14">
        <v>106618</v>
      </c>
      <c r="S58" s="14"/>
      <c r="T58" s="14"/>
    </row>
    <row r="59" spans="1:20" ht="17" thickTop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">
      <c r="A60" s="8" t="s">
        <v>81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">
      <c r="A61" s="4" t="s">
        <v>82</v>
      </c>
      <c r="B61" s="4">
        <v>5.3689999999999998</v>
      </c>
      <c r="C61" s="4">
        <v>14.183999999999999</v>
      </c>
      <c r="D61" s="4">
        <v>15.086</v>
      </c>
      <c r="E61" s="4">
        <v>28.951000000000001</v>
      </c>
      <c r="F61" s="4">
        <v>56.140999999999998</v>
      </c>
      <c r="G61" s="4">
        <v>303.38200000000001</v>
      </c>
      <c r="H61" s="4">
        <v>303.96899999999999</v>
      </c>
      <c r="I61" s="4">
        <v>777.94600000000003</v>
      </c>
      <c r="J61" s="4">
        <v>916.14800000000002</v>
      </c>
      <c r="K61" s="4">
        <v>1860.3409999999999</v>
      </c>
      <c r="L61" s="4">
        <v>2390.25</v>
      </c>
      <c r="M61" s="4">
        <v>3405</v>
      </c>
      <c r="N61" s="4">
        <v>3771</v>
      </c>
      <c r="O61" s="4">
        <v>6051</v>
      </c>
      <c r="P61" s="4">
        <v>10025</v>
      </c>
      <c r="Q61" s="4">
        <v>15255</v>
      </c>
      <c r="R61" s="4">
        <v>14431</v>
      </c>
      <c r="S61" s="4"/>
      <c r="T61" s="4"/>
    </row>
    <row r="62" spans="1:20" x14ac:dyDescent="0.2">
      <c r="A62" s="4" t="s">
        <v>83</v>
      </c>
      <c r="B62" s="4"/>
      <c r="C62" s="4"/>
      <c r="D62" s="4">
        <v>0.45200000000000001</v>
      </c>
      <c r="E62" s="4">
        <v>2.6859999999999999</v>
      </c>
      <c r="F62" s="4">
        <v>0.96699999999999997</v>
      </c>
      <c r="G62" s="4">
        <v>9.7100000000000009</v>
      </c>
      <c r="H62" s="4">
        <v>38.067</v>
      </c>
      <c r="I62" s="4">
        <v>71.228999999999999</v>
      </c>
      <c r="J62" s="4">
        <v>101.206</v>
      </c>
      <c r="K62" s="4">
        <v>152.89699999999999</v>
      </c>
      <c r="L62" s="4">
        <v>185.80699999999999</v>
      </c>
      <c r="M62" s="4">
        <v>348</v>
      </c>
      <c r="N62" s="4">
        <v>611</v>
      </c>
      <c r="O62" s="4">
        <v>777</v>
      </c>
      <c r="P62" s="4">
        <v>1122</v>
      </c>
      <c r="Q62" s="4">
        <v>1235</v>
      </c>
      <c r="R62" s="4">
        <v>1204</v>
      </c>
      <c r="S62" s="4"/>
      <c r="T62" s="4"/>
    </row>
    <row r="63" spans="1:20" x14ac:dyDescent="0.2">
      <c r="A63" s="4" t="s">
        <v>84</v>
      </c>
      <c r="B63" s="4">
        <v>8.5120000000000005</v>
      </c>
      <c r="C63" s="4">
        <v>11.145</v>
      </c>
      <c r="D63" s="4">
        <v>11.888</v>
      </c>
      <c r="E63" s="4">
        <v>11.743</v>
      </c>
      <c r="F63" s="4">
        <v>31.141999999999999</v>
      </c>
      <c r="G63" s="4">
        <v>30.088000000000001</v>
      </c>
      <c r="H63" s="4">
        <v>68.052999999999997</v>
      </c>
      <c r="I63" s="4">
        <v>197.654</v>
      </c>
      <c r="J63" s="4">
        <v>321.59199999999998</v>
      </c>
      <c r="K63" s="4">
        <v>920.60799999999995</v>
      </c>
      <c r="L63" s="4">
        <v>1332.7660000000001</v>
      </c>
      <c r="M63" s="4">
        <v>1122</v>
      </c>
      <c r="N63" s="4">
        <v>1851</v>
      </c>
      <c r="O63" s="4">
        <v>1632</v>
      </c>
      <c r="P63" s="4">
        <v>2951</v>
      </c>
      <c r="Q63" s="4">
        <v>3773</v>
      </c>
      <c r="R63" s="4">
        <v>4046</v>
      </c>
      <c r="S63" s="4"/>
      <c r="T63" s="4"/>
    </row>
    <row r="64" spans="1:20" x14ac:dyDescent="0.2">
      <c r="A64" s="4" t="s">
        <v>85</v>
      </c>
      <c r="B64" s="4"/>
      <c r="C64" s="4">
        <v>4.0730000000000004</v>
      </c>
      <c r="D64" s="4">
        <v>1.377</v>
      </c>
      <c r="E64" s="4">
        <v>4.6349999999999998</v>
      </c>
      <c r="F64" s="4">
        <v>94.105999999999995</v>
      </c>
      <c r="G64" s="4">
        <v>140.72200000000001</v>
      </c>
      <c r="H64" s="4">
        <v>255.035</v>
      </c>
      <c r="I64" s="4">
        <v>449.238</v>
      </c>
      <c r="J64" s="4">
        <v>707.33100000000002</v>
      </c>
      <c r="K64" s="4">
        <v>1426.9849999999999</v>
      </c>
      <c r="L64" s="4">
        <v>1869.172</v>
      </c>
      <c r="M64" s="4">
        <v>1423</v>
      </c>
      <c r="N64" s="4">
        <v>1889</v>
      </c>
      <c r="O64" s="4">
        <v>2210</v>
      </c>
      <c r="P64" s="4">
        <v>2372</v>
      </c>
      <c r="Q64" s="4">
        <v>2810</v>
      </c>
      <c r="R64" s="4">
        <v>3740</v>
      </c>
      <c r="S64" s="4"/>
      <c r="T64" s="4"/>
    </row>
    <row r="65" spans="1:20" x14ac:dyDescent="0.2">
      <c r="A65" s="4" t="s">
        <v>86</v>
      </c>
      <c r="B65" s="4"/>
      <c r="C65" s="4"/>
      <c r="D65" s="4"/>
      <c r="E65" s="4"/>
      <c r="F65" s="4">
        <v>7.9160000000000004</v>
      </c>
      <c r="G65" s="4">
        <v>50.841000000000001</v>
      </c>
      <c r="H65" s="4">
        <v>0.182</v>
      </c>
      <c r="I65" s="4">
        <v>611.09900000000005</v>
      </c>
      <c r="J65" s="4">
        <v>627.92700000000002</v>
      </c>
      <c r="K65" s="4">
        <v>1150.1469999999999</v>
      </c>
      <c r="L65" s="4">
        <v>896.54899999999998</v>
      </c>
      <c r="M65" s="4">
        <v>2222</v>
      </c>
      <c r="N65" s="4">
        <v>1399</v>
      </c>
      <c r="O65" s="4">
        <v>1758</v>
      </c>
      <c r="P65" s="4">
        <v>1088</v>
      </c>
      <c r="Q65" s="4">
        <v>1016</v>
      </c>
      <c r="R65" s="4">
        <v>1975</v>
      </c>
      <c r="S65" s="4"/>
      <c r="T65" s="4"/>
    </row>
    <row r="66" spans="1:20" x14ac:dyDescent="0.2">
      <c r="A66" s="4" t="s">
        <v>87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">
      <c r="A67" s="4" t="s">
        <v>88</v>
      </c>
      <c r="B67" s="4">
        <v>0.08</v>
      </c>
      <c r="C67" s="4">
        <v>0.34100000000000003</v>
      </c>
      <c r="D67" s="4">
        <v>0.28999999999999998</v>
      </c>
      <c r="E67" s="4">
        <v>0.27900000000000003</v>
      </c>
      <c r="F67" s="4">
        <v>1.0669999999999999</v>
      </c>
      <c r="G67" s="4">
        <v>4.3650000000000002</v>
      </c>
      <c r="H67" s="4">
        <v>7.7220000000000004</v>
      </c>
      <c r="I67" s="4"/>
      <c r="J67" s="4"/>
      <c r="K67" s="4">
        <v>52.030999999999999</v>
      </c>
      <c r="L67" s="4">
        <v>82.227999999999994</v>
      </c>
      <c r="M67" s="4">
        <v>490</v>
      </c>
      <c r="N67" s="4">
        <v>614</v>
      </c>
      <c r="O67" s="4">
        <v>660</v>
      </c>
      <c r="P67" s="4">
        <v>869</v>
      </c>
      <c r="Q67" s="4">
        <v>971</v>
      </c>
      <c r="R67" s="4">
        <v>1070</v>
      </c>
      <c r="S67" s="4"/>
      <c r="T67" s="4"/>
    </row>
    <row r="68" spans="1:20" x14ac:dyDescent="0.2">
      <c r="A68" s="4" t="s">
        <v>89</v>
      </c>
      <c r="B68" s="7">
        <v>37.335000000000001</v>
      </c>
      <c r="C68" s="7">
        <v>58.192</v>
      </c>
      <c r="D68" s="7">
        <v>28.396000000000001</v>
      </c>
      <c r="E68" s="7">
        <v>37.271000000000001</v>
      </c>
      <c r="F68" s="7"/>
      <c r="G68" s="7">
        <v>-1.1368683772161999E-13</v>
      </c>
      <c r="H68" s="7">
        <v>2.1319999999999002</v>
      </c>
      <c r="I68" s="7"/>
      <c r="J68" s="7">
        <v>136.83099999999999</v>
      </c>
      <c r="K68" s="7">
        <v>263.99599999999998</v>
      </c>
      <c r="L68" s="7">
        <v>917.89800000000002</v>
      </c>
      <c r="M68" s="7">
        <v>983</v>
      </c>
      <c r="N68" s="7">
        <v>532</v>
      </c>
      <c r="O68" s="7">
        <v>1160</v>
      </c>
      <c r="P68" s="7">
        <v>1278</v>
      </c>
      <c r="Q68" s="7">
        <v>1649</v>
      </c>
      <c r="R68" s="7">
        <v>2282</v>
      </c>
      <c r="S68" s="7"/>
      <c r="T68" s="7"/>
    </row>
    <row r="69" spans="1:20" x14ac:dyDescent="0.2">
      <c r="A69" s="4" t="s">
        <v>90</v>
      </c>
      <c r="B69" s="4">
        <v>51.295999999999999</v>
      </c>
      <c r="C69" s="4">
        <v>87.935000000000002</v>
      </c>
      <c r="D69" s="4">
        <v>57.488999999999997</v>
      </c>
      <c r="E69" s="4">
        <v>85.564999999999998</v>
      </c>
      <c r="F69" s="4">
        <v>191.339</v>
      </c>
      <c r="G69" s="4">
        <v>539.10799999999995</v>
      </c>
      <c r="H69" s="4">
        <v>675.16</v>
      </c>
      <c r="I69" s="4">
        <v>2107.1660000000002</v>
      </c>
      <c r="J69" s="4">
        <v>2811.0349999999999</v>
      </c>
      <c r="K69" s="4">
        <v>5827.0050000000001</v>
      </c>
      <c r="L69" s="4">
        <v>7674.67</v>
      </c>
      <c r="M69" s="4">
        <v>9993</v>
      </c>
      <c r="N69" s="4">
        <v>10667</v>
      </c>
      <c r="O69" s="4">
        <v>14248</v>
      </c>
      <c r="P69" s="4">
        <v>19705</v>
      </c>
      <c r="Q69" s="4">
        <v>26709</v>
      </c>
      <c r="R69" s="4">
        <v>28748</v>
      </c>
      <c r="S69" s="4"/>
      <c r="T69" s="4"/>
    </row>
    <row r="70" spans="1:20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">
      <c r="A71" s="4" t="s">
        <v>91</v>
      </c>
      <c r="B71" s="4"/>
      <c r="C71" s="4">
        <v>54.527999999999999</v>
      </c>
      <c r="D71" s="4"/>
      <c r="E71" s="4">
        <v>71.828000000000003</v>
      </c>
      <c r="F71" s="4">
        <v>268.33499999999998</v>
      </c>
      <c r="G71" s="4">
        <v>401.495</v>
      </c>
      <c r="H71" s="4">
        <v>586.11900000000003</v>
      </c>
      <c r="I71" s="4">
        <v>1876.981</v>
      </c>
      <c r="J71" s="4">
        <v>2068.3780000000002</v>
      </c>
      <c r="K71" s="4">
        <v>5978.2839999999997</v>
      </c>
      <c r="L71" s="4">
        <v>9418.3889999999992</v>
      </c>
      <c r="M71" s="4">
        <v>8411</v>
      </c>
      <c r="N71" s="4">
        <v>10402</v>
      </c>
      <c r="O71" s="4">
        <v>8513</v>
      </c>
      <c r="P71" s="4">
        <v>4254</v>
      </c>
      <c r="Q71" s="4">
        <v>1029</v>
      </c>
      <c r="R71" s="4">
        <v>2682</v>
      </c>
      <c r="S71" s="4"/>
      <c r="T71" s="4"/>
    </row>
    <row r="72" spans="1:20" x14ac:dyDescent="0.2">
      <c r="A72" s="4" t="s">
        <v>92</v>
      </c>
      <c r="B72" s="4">
        <v>1.7999999999999999E-2</v>
      </c>
      <c r="C72" s="4">
        <v>0.88800000000000001</v>
      </c>
      <c r="D72" s="4">
        <v>0.8</v>
      </c>
      <c r="E72" s="4">
        <v>0.496</v>
      </c>
      <c r="F72" s="4">
        <v>2.83</v>
      </c>
      <c r="G72" s="4">
        <v>9.9649999999999999</v>
      </c>
      <c r="H72" s="4">
        <v>12.855</v>
      </c>
      <c r="I72" s="4"/>
      <c r="J72" s="4">
        <v>201.38900000000001</v>
      </c>
      <c r="K72" s="4">
        <v>1407.653</v>
      </c>
      <c r="L72" s="4">
        <v>1733.6969999999999</v>
      </c>
      <c r="M72" s="4">
        <v>2705</v>
      </c>
      <c r="N72" s="4">
        <v>2188</v>
      </c>
      <c r="O72" s="4">
        <v>2348</v>
      </c>
      <c r="P72" s="4">
        <v>2662</v>
      </c>
      <c r="Q72" s="4">
        <v>2732</v>
      </c>
      <c r="R72" s="4">
        <v>3846</v>
      </c>
      <c r="S72" s="4"/>
      <c r="T72" s="4"/>
    </row>
    <row r="73" spans="1:20" x14ac:dyDescent="0.2">
      <c r="A73" s="4" t="s">
        <v>93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">
      <c r="A74" s="4" t="s">
        <v>85</v>
      </c>
      <c r="B74" s="4"/>
      <c r="C74" s="4"/>
      <c r="D74" s="4">
        <v>2.387</v>
      </c>
      <c r="E74" s="4">
        <v>5.702</v>
      </c>
      <c r="F74" s="4">
        <v>6.9850000000000003</v>
      </c>
      <c r="G74" s="4">
        <v>9.4649999999999999</v>
      </c>
      <c r="H74" s="4">
        <v>181.18</v>
      </c>
      <c r="I74" s="4">
        <v>292.27100000000002</v>
      </c>
      <c r="J74" s="4">
        <v>463.447</v>
      </c>
      <c r="K74" s="4">
        <v>888.75599999999997</v>
      </c>
      <c r="L74" s="4">
        <v>1224.6189999999999</v>
      </c>
      <c r="M74" s="4">
        <v>1050</v>
      </c>
      <c r="N74" s="4">
        <v>1273</v>
      </c>
      <c r="O74" s="4">
        <v>1435</v>
      </c>
      <c r="P74" s="4">
        <v>2076</v>
      </c>
      <c r="Q74" s="4">
        <v>2804</v>
      </c>
      <c r="R74" s="4">
        <v>3251</v>
      </c>
      <c r="S74" s="4"/>
      <c r="T74" s="4"/>
    </row>
    <row r="75" spans="1:20" x14ac:dyDescent="0.2">
      <c r="A75" s="4" t="s">
        <v>94</v>
      </c>
      <c r="B75" s="7">
        <v>101.369</v>
      </c>
      <c r="C75" s="7">
        <v>108.062</v>
      </c>
      <c r="D75" s="7">
        <v>323.27100000000002</v>
      </c>
      <c r="E75" s="7">
        <v>15.443</v>
      </c>
      <c r="F75" s="7">
        <v>19.914000000000001</v>
      </c>
      <c r="G75" s="7">
        <v>29.457000000000001</v>
      </c>
      <c r="H75" s="7">
        <v>294.49599999999998</v>
      </c>
      <c r="I75" s="7">
        <v>642.53899999999999</v>
      </c>
      <c r="J75" s="7">
        <v>1439.9860000000001</v>
      </c>
      <c r="K75" s="7">
        <v>2657.2530000000002</v>
      </c>
      <c r="L75" s="7">
        <v>2971.6750000000002</v>
      </c>
      <c r="M75" s="7">
        <v>1268</v>
      </c>
      <c r="N75" s="7">
        <v>1669</v>
      </c>
      <c r="O75" s="7">
        <v>1925</v>
      </c>
      <c r="P75" s="7">
        <v>1851</v>
      </c>
      <c r="Q75" s="7">
        <v>3166</v>
      </c>
      <c r="R75" s="7">
        <v>4482</v>
      </c>
      <c r="S75" s="7"/>
      <c r="T75" s="7"/>
    </row>
    <row r="76" spans="1:20" x14ac:dyDescent="0.2">
      <c r="A76" s="8" t="s">
        <v>95</v>
      </c>
      <c r="B76" s="8">
        <v>152.68299999999999</v>
      </c>
      <c r="C76" s="8">
        <v>251.41300000000001</v>
      </c>
      <c r="D76" s="8">
        <v>383.947</v>
      </c>
      <c r="E76" s="8">
        <v>179.03399999999999</v>
      </c>
      <c r="F76" s="8">
        <v>489.40300000000002</v>
      </c>
      <c r="G76" s="8">
        <v>989.49</v>
      </c>
      <c r="H76" s="8">
        <v>1749.81</v>
      </c>
      <c r="I76" s="8">
        <v>4918.9570000000003</v>
      </c>
      <c r="J76" s="8">
        <v>6984.2349999999997</v>
      </c>
      <c r="K76" s="8">
        <v>16758.951000000001</v>
      </c>
      <c r="L76" s="8">
        <v>23023.05</v>
      </c>
      <c r="M76" s="8">
        <v>23427</v>
      </c>
      <c r="N76" s="8">
        <v>26199</v>
      </c>
      <c r="O76" s="8">
        <v>28469</v>
      </c>
      <c r="P76" s="8">
        <v>30548</v>
      </c>
      <c r="Q76" s="8">
        <v>36440</v>
      </c>
      <c r="R76" s="8">
        <v>43009</v>
      </c>
      <c r="S76" s="8"/>
      <c r="T76" s="8"/>
    </row>
    <row r="77" spans="1:20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">
      <c r="A78" s="8" t="s">
        <v>96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">
      <c r="A79" s="4" t="s">
        <v>97</v>
      </c>
      <c r="B79" s="4">
        <v>4.2679999999999998</v>
      </c>
      <c r="C79" s="4">
        <v>5.1929999999999996</v>
      </c>
      <c r="D79" s="4">
        <v>7.1239999999999997</v>
      </c>
      <c r="E79" s="4">
        <v>621.93499999999995</v>
      </c>
      <c r="F79" s="4">
        <v>893.33600000000001</v>
      </c>
      <c r="G79" s="4">
        <v>1190.191</v>
      </c>
      <c r="H79" s="4">
        <v>1806.617</v>
      </c>
      <c r="I79" s="4">
        <v>2345.2660000000001</v>
      </c>
      <c r="J79" s="4">
        <v>3409.4520000000002</v>
      </c>
      <c r="K79" s="4">
        <v>7773.7269999999999</v>
      </c>
      <c r="L79" s="4">
        <v>9178.0239999999994</v>
      </c>
      <c r="M79" s="4">
        <v>10249</v>
      </c>
      <c r="N79" s="4">
        <v>12736</v>
      </c>
      <c r="O79" s="4">
        <v>27260</v>
      </c>
      <c r="P79" s="4">
        <v>29803</v>
      </c>
      <c r="Q79" s="4">
        <v>32177</v>
      </c>
      <c r="R79" s="4">
        <v>34892</v>
      </c>
      <c r="S79" s="4"/>
      <c r="T79" s="4"/>
    </row>
    <row r="80" spans="1:20" x14ac:dyDescent="0.2">
      <c r="A80" s="4" t="s">
        <v>98</v>
      </c>
      <c r="B80" s="4">
        <v>-122.13200000000001</v>
      </c>
      <c r="C80" s="4">
        <v>-204.91399999999999</v>
      </c>
      <c r="D80" s="4">
        <v>-260.654</v>
      </c>
      <c r="E80" s="4">
        <v>-414.98200000000003</v>
      </c>
      <c r="F80" s="4">
        <v>-669.39200000000005</v>
      </c>
      <c r="G80" s="4">
        <v>-1065.606</v>
      </c>
      <c r="H80" s="4">
        <v>-1139.6199999999999</v>
      </c>
      <c r="I80" s="4">
        <v>-1433.66</v>
      </c>
      <c r="J80" s="4">
        <v>-2322.3229999999999</v>
      </c>
      <c r="K80" s="4">
        <v>-2997.2370000000001</v>
      </c>
      <c r="L80" s="4">
        <v>-4974.299</v>
      </c>
      <c r="M80" s="4">
        <v>-5318</v>
      </c>
      <c r="N80" s="4">
        <v>-6083</v>
      </c>
      <c r="O80" s="4">
        <v>-5399</v>
      </c>
      <c r="P80" s="4">
        <v>329</v>
      </c>
      <c r="Q80" s="4">
        <v>12885</v>
      </c>
      <c r="R80" s="4">
        <v>27882</v>
      </c>
      <c r="S80" s="4"/>
      <c r="T80" s="4"/>
    </row>
    <row r="81" spans="1:20" x14ac:dyDescent="0.2">
      <c r="A81" s="4" t="s">
        <v>99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">
      <c r="A82" s="4" t="s">
        <v>100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>
        <v>1</v>
      </c>
      <c r="O82" s="4">
        <v>1</v>
      </c>
      <c r="P82" s="4">
        <v>3</v>
      </c>
      <c r="Q82" s="4">
        <v>3</v>
      </c>
      <c r="R82" s="4">
        <v>3</v>
      </c>
      <c r="S82" s="4"/>
      <c r="T82" s="4"/>
    </row>
    <row r="83" spans="1:20" x14ac:dyDescent="0.2">
      <c r="A83" s="4" t="s">
        <v>101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">
      <c r="A84" s="4" t="s">
        <v>102</v>
      </c>
      <c r="B84" s="4"/>
      <c r="C84" s="4"/>
      <c r="D84" s="4"/>
      <c r="E84" s="4"/>
      <c r="F84" s="4">
        <v>-3.0000000000000001E-3</v>
      </c>
      <c r="G84" s="4"/>
      <c r="H84" s="4"/>
      <c r="I84" s="4">
        <v>-2.1999999999999999E-2</v>
      </c>
      <c r="J84" s="4">
        <v>-3.556</v>
      </c>
      <c r="K84" s="4">
        <v>-23.74</v>
      </c>
      <c r="L84" s="4">
        <v>33.347999999999999</v>
      </c>
      <c r="M84" s="4">
        <v>-8</v>
      </c>
      <c r="N84" s="4">
        <v>-36</v>
      </c>
      <c r="O84" s="4">
        <v>363</v>
      </c>
      <c r="P84" s="4">
        <v>54</v>
      </c>
      <c r="Q84" s="4">
        <v>-361</v>
      </c>
      <c r="R84" s="4">
        <v>-143</v>
      </c>
      <c r="S84" s="4"/>
      <c r="T84" s="4"/>
    </row>
    <row r="85" spans="1:20" x14ac:dyDescent="0.2">
      <c r="A85" s="4" t="s">
        <v>55</v>
      </c>
      <c r="B85" s="4"/>
      <c r="C85" s="4"/>
      <c r="D85" s="4"/>
      <c r="E85" s="4"/>
      <c r="F85" s="4"/>
      <c r="G85" s="4"/>
      <c r="H85" s="4"/>
      <c r="I85" s="4"/>
      <c r="J85" s="4"/>
      <c r="K85" s="4">
        <v>1152.2139999999999</v>
      </c>
      <c r="L85" s="4">
        <v>1395.08</v>
      </c>
      <c r="M85" s="4">
        <v>1390</v>
      </c>
      <c r="N85" s="4">
        <v>1492</v>
      </c>
      <c r="O85" s="4">
        <v>1454</v>
      </c>
      <c r="P85" s="4">
        <v>1394</v>
      </c>
      <c r="Q85" s="4">
        <v>1194</v>
      </c>
      <c r="R85" s="4">
        <v>975</v>
      </c>
      <c r="S85" s="4"/>
      <c r="T85" s="4"/>
    </row>
    <row r="86" spans="1:20" x14ac:dyDescent="0.2">
      <c r="A86" s="4" t="s">
        <v>103</v>
      </c>
      <c r="B86" s="7">
        <v>1.8000000000001001E-2</v>
      </c>
      <c r="C86" s="7">
        <v>6.9999999999765996E-3</v>
      </c>
      <c r="D86" s="7">
        <v>7.0000000000049996E-3</v>
      </c>
      <c r="E86" s="7">
        <v>9.5000000000083989E-2</v>
      </c>
      <c r="F86" s="7">
        <v>0.10400000000006999</v>
      </c>
      <c r="G86" s="7">
        <v>0.11499999999997</v>
      </c>
      <c r="H86" s="7">
        <v>0.12299999999993</v>
      </c>
      <c r="I86" s="7">
        <v>0.12599999999997999</v>
      </c>
      <c r="J86" s="7">
        <v>0.13099999999963</v>
      </c>
      <c r="K86" s="7">
        <v>0.16100000000006001</v>
      </c>
      <c r="L86" s="7">
        <v>0.16900000000078</v>
      </c>
      <c r="M86" s="7"/>
      <c r="N86" s="7"/>
      <c r="O86" s="7"/>
      <c r="P86" s="7"/>
      <c r="Q86" s="7"/>
      <c r="R86" s="7"/>
      <c r="S86" s="7"/>
      <c r="T86" s="7"/>
    </row>
    <row r="87" spans="1:20" x14ac:dyDescent="0.2">
      <c r="A87" s="8" t="s">
        <v>104</v>
      </c>
      <c r="B87" s="8">
        <v>-117.846</v>
      </c>
      <c r="C87" s="8">
        <v>-199.714</v>
      </c>
      <c r="D87" s="8">
        <v>-253.523</v>
      </c>
      <c r="E87" s="8">
        <v>207.048</v>
      </c>
      <c r="F87" s="8">
        <v>224.04499999999999</v>
      </c>
      <c r="G87" s="8">
        <v>124.7</v>
      </c>
      <c r="H87" s="8">
        <v>667.12</v>
      </c>
      <c r="I87" s="8">
        <v>911.71</v>
      </c>
      <c r="J87" s="8">
        <v>1083.704</v>
      </c>
      <c r="K87" s="8">
        <v>5905.125</v>
      </c>
      <c r="L87" s="8">
        <v>5632.3220000000001</v>
      </c>
      <c r="M87" s="8">
        <v>6313</v>
      </c>
      <c r="N87" s="8">
        <v>8110</v>
      </c>
      <c r="O87" s="8">
        <v>23679</v>
      </c>
      <c r="P87" s="8">
        <v>31583</v>
      </c>
      <c r="Q87" s="8">
        <v>45898</v>
      </c>
      <c r="R87" s="8">
        <v>63609</v>
      </c>
      <c r="S87" s="8"/>
      <c r="T87" s="8"/>
    </row>
    <row r="88" spans="1:20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7" thickBot="1" x14ac:dyDescent="0.25">
      <c r="A89" s="8" t="s">
        <v>105</v>
      </c>
      <c r="B89" s="14">
        <v>34.837000000000003</v>
      </c>
      <c r="C89" s="14">
        <v>51.698999999999998</v>
      </c>
      <c r="D89" s="14">
        <v>130.42400000000001</v>
      </c>
      <c r="E89" s="14">
        <v>386.08199999999999</v>
      </c>
      <c r="F89" s="14">
        <v>713.44799999999998</v>
      </c>
      <c r="G89" s="14">
        <v>1114.19</v>
      </c>
      <c r="H89" s="14">
        <v>2416.9299999999998</v>
      </c>
      <c r="I89" s="14">
        <v>5830.6670000000004</v>
      </c>
      <c r="J89" s="14">
        <v>8067.9390000000003</v>
      </c>
      <c r="K89" s="14">
        <v>22664.076000000001</v>
      </c>
      <c r="L89" s="14">
        <v>28655.371999999999</v>
      </c>
      <c r="M89" s="14">
        <v>29740</v>
      </c>
      <c r="N89" s="14">
        <v>34309</v>
      </c>
      <c r="O89" s="14">
        <v>52148</v>
      </c>
      <c r="P89" s="14">
        <v>62131</v>
      </c>
      <c r="Q89" s="14">
        <v>82338</v>
      </c>
      <c r="R89" s="14">
        <v>106618</v>
      </c>
      <c r="S89" s="14"/>
      <c r="T89" s="14"/>
    </row>
    <row r="90" spans="1:20" ht="17" thickTop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">
      <c r="A91" s="8" t="s">
        <v>106</v>
      </c>
      <c r="B91" s="4">
        <v>2044.95</v>
      </c>
      <c r="C91" s="4">
        <v>2044.95</v>
      </c>
      <c r="D91" s="4">
        <v>1396.64</v>
      </c>
      <c r="E91" s="4">
        <v>1423.63</v>
      </c>
      <c r="F91" s="4">
        <v>1567.95</v>
      </c>
      <c r="G91" s="4">
        <v>1713.21</v>
      </c>
      <c r="H91" s="4">
        <v>1846.36</v>
      </c>
      <c r="I91" s="4">
        <v>1885.31</v>
      </c>
      <c r="J91" s="4">
        <v>1971.38</v>
      </c>
      <c r="K91" s="4">
        <v>2423.42</v>
      </c>
      <c r="L91" s="4">
        <v>2531.96</v>
      </c>
      <c r="M91" s="4">
        <v>2589.04</v>
      </c>
      <c r="N91" s="4">
        <v>2715.93</v>
      </c>
      <c r="O91" s="4">
        <v>2880</v>
      </c>
      <c r="P91" s="4">
        <v>3099</v>
      </c>
      <c r="Q91" s="4">
        <v>3164</v>
      </c>
      <c r="R91" s="4">
        <v>3185</v>
      </c>
      <c r="S91" s="4"/>
      <c r="T91" s="4"/>
    </row>
    <row r="92" spans="1:20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">
      <c r="A93" s="8" t="s">
        <v>107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">
      <c r="A94" s="4" t="s">
        <v>108</v>
      </c>
      <c r="B94" s="11">
        <f t="shared" ref="B94:T94" si="1">B87</f>
        <v>-117.846</v>
      </c>
      <c r="C94" s="11">
        <f t="shared" si="1"/>
        <v>-199.714</v>
      </c>
      <c r="D94" s="11">
        <f t="shared" si="1"/>
        <v>-253.523</v>
      </c>
      <c r="E94" s="11">
        <f t="shared" si="1"/>
        <v>207.048</v>
      </c>
      <c r="F94" s="11">
        <f t="shared" si="1"/>
        <v>224.04499999999999</v>
      </c>
      <c r="G94" s="11">
        <f t="shared" si="1"/>
        <v>124.7</v>
      </c>
      <c r="H94" s="11">
        <f t="shared" si="1"/>
        <v>667.12</v>
      </c>
      <c r="I94" s="11">
        <f t="shared" si="1"/>
        <v>911.71</v>
      </c>
      <c r="J94" s="11">
        <f t="shared" si="1"/>
        <v>1083.704</v>
      </c>
      <c r="K94" s="11">
        <f t="shared" si="1"/>
        <v>5905.125</v>
      </c>
      <c r="L94" s="11">
        <f t="shared" si="1"/>
        <v>5632.3220000000001</v>
      </c>
      <c r="M94" s="11">
        <f t="shared" si="1"/>
        <v>6313</v>
      </c>
      <c r="N94" s="11">
        <f t="shared" si="1"/>
        <v>8110</v>
      </c>
      <c r="O94" s="11">
        <f t="shared" si="1"/>
        <v>23679</v>
      </c>
      <c r="P94" s="11">
        <f t="shared" si="1"/>
        <v>31583</v>
      </c>
      <c r="Q94" s="11">
        <f t="shared" si="1"/>
        <v>45898</v>
      </c>
      <c r="R94" s="11">
        <f t="shared" si="1"/>
        <v>63609</v>
      </c>
      <c r="S94" s="11">
        <f t="shared" si="1"/>
        <v>0</v>
      </c>
      <c r="T94" s="11">
        <f t="shared" si="1"/>
        <v>0</v>
      </c>
    </row>
    <row r="95" spans="1:20" x14ac:dyDescent="0.2">
      <c r="A95" s="4" t="s">
        <v>109</v>
      </c>
      <c r="B95" s="11">
        <f t="shared" ref="B95:T95" si="2">B71+B72</f>
        <v>1.7999999999999999E-2</v>
      </c>
      <c r="C95" s="11">
        <f t="shared" si="2"/>
        <v>55.415999999999997</v>
      </c>
      <c r="D95" s="11">
        <f t="shared" si="2"/>
        <v>0.8</v>
      </c>
      <c r="E95" s="11">
        <f t="shared" si="2"/>
        <v>72.323999999999998</v>
      </c>
      <c r="F95" s="11">
        <f t="shared" si="2"/>
        <v>271.16499999999996</v>
      </c>
      <c r="G95" s="11">
        <f t="shared" si="2"/>
        <v>411.46</v>
      </c>
      <c r="H95" s="11">
        <f t="shared" si="2"/>
        <v>598.97400000000005</v>
      </c>
      <c r="I95" s="11">
        <f t="shared" si="2"/>
        <v>1876.981</v>
      </c>
      <c r="J95" s="11">
        <f t="shared" si="2"/>
        <v>2269.7670000000003</v>
      </c>
      <c r="K95" s="11">
        <f t="shared" si="2"/>
        <v>7385.9369999999999</v>
      </c>
      <c r="L95" s="11">
        <f t="shared" si="2"/>
        <v>11152.085999999999</v>
      </c>
      <c r="M95" s="11">
        <f t="shared" si="2"/>
        <v>11116</v>
      </c>
      <c r="N95" s="11">
        <f t="shared" si="2"/>
        <v>12590</v>
      </c>
      <c r="O95" s="11">
        <f t="shared" si="2"/>
        <v>10861</v>
      </c>
      <c r="P95" s="11">
        <f t="shared" si="2"/>
        <v>6916</v>
      </c>
      <c r="Q95" s="11">
        <f t="shared" si="2"/>
        <v>3761</v>
      </c>
      <c r="R95" s="11">
        <f t="shared" si="2"/>
        <v>6528</v>
      </c>
      <c r="S95" s="11">
        <f t="shared" si="2"/>
        <v>0</v>
      </c>
      <c r="T95" s="11">
        <f t="shared" si="2"/>
        <v>0</v>
      </c>
    </row>
    <row r="96" spans="1:20" x14ac:dyDescent="0.2">
      <c r="A96" s="4" t="s">
        <v>110</v>
      </c>
      <c r="B96" s="11">
        <f t="shared" ref="B96:T96" si="3">B65</f>
        <v>0</v>
      </c>
      <c r="C96" s="11">
        <f t="shared" si="3"/>
        <v>0</v>
      </c>
      <c r="D96" s="11">
        <f t="shared" si="3"/>
        <v>0</v>
      </c>
      <c r="E96" s="11">
        <f t="shared" si="3"/>
        <v>0</v>
      </c>
      <c r="F96" s="11">
        <f t="shared" si="3"/>
        <v>7.9160000000000004</v>
      </c>
      <c r="G96" s="11">
        <f t="shared" si="3"/>
        <v>50.841000000000001</v>
      </c>
      <c r="H96" s="11">
        <f t="shared" si="3"/>
        <v>0.182</v>
      </c>
      <c r="I96" s="11">
        <f t="shared" si="3"/>
        <v>611.09900000000005</v>
      </c>
      <c r="J96" s="11">
        <f t="shared" si="3"/>
        <v>627.92700000000002</v>
      </c>
      <c r="K96" s="11">
        <f t="shared" si="3"/>
        <v>1150.1469999999999</v>
      </c>
      <c r="L96" s="11">
        <f t="shared" si="3"/>
        <v>896.54899999999998</v>
      </c>
      <c r="M96" s="11">
        <f t="shared" si="3"/>
        <v>2222</v>
      </c>
      <c r="N96" s="11">
        <f t="shared" si="3"/>
        <v>1399</v>
      </c>
      <c r="O96" s="11">
        <f t="shared" si="3"/>
        <v>1758</v>
      </c>
      <c r="P96" s="11">
        <f t="shared" si="3"/>
        <v>1088</v>
      </c>
      <c r="Q96" s="11">
        <f t="shared" si="3"/>
        <v>1016</v>
      </c>
      <c r="R96" s="11">
        <f t="shared" si="3"/>
        <v>1975</v>
      </c>
      <c r="S96" s="11">
        <f t="shared" si="3"/>
        <v>0</v>
      </c>
      <c r="T96" s="11">
        <f t="shared" si="3"/>
        <v>0</v>
      </c>
    </row>
    <row r="97" spans="1:21" x14ac:dyDescent="0.2">
      <c r="A97" s="4" t="s">
        <v>111</v>
      </c>
      <c r="B97" s="11">
        <f t="shared" ref="B97:T97" si="4">B85</f>
        <v>0</v>
      </c>
      <c r="C97" s="11">
        <f t="shared" si="4"/>
        <v>0</v>
      </c>
      <c r="D97" s="11">
        <f t="shared" si="4"/>
        <v>0</v>
      </c>
      <c r="E97" s="11">
        <f t="shared" si="4"/>
        <v>0</v>
      </c>
      <c r="F97" s="11">
        <f t="shared" si="4"/>
        <v>0</v>
      </c>
      <c r="G97" s="11">
        <f t="shared" si="4"/>
        <v>0</v>
      </c>
      <c r="H97" s="11">
        <f t="shared" si="4"/>
        <v>0</v>
      </c>
      <c r="I97" s="11">
        <f t="shared" si="4"/>
        <v>0</v>
      </c>
      <c r="J97" s="11">
        <f t="shared" si="4"/>
        <v>0</v>
      </c>
      <c r="K97" s="11">
        <f t="shared" si="4"/>
        <v>1152.2139999999999</v>
      </c>
      <c r="L97" s="11">
        <f t="shared" si="4"/>
        <v>1395.08</v>
      </c>
      <c r="M97" s="11">
        <f t="shared" si="4"/>
        <v>1390</v>
      </c>
      <c r="N97" s="11">
        <f t="shared" si="4"/>
        <v>1492</v>
      </c>
      <c r="O97" s="11">
        <f t="shared" si="4"/>
        <v>1454</v>
      </c>
      <c r="P97" s="11">
        <f t="shared" si="4"/>
        <v>1394</v>
      </c>
      <c r="Q97" s="11">
        <f t="shared" si="4"/>
        <v>1194</v>
      </c>
      <c r="R97" s="11">
        <f t="shared" si="4"/>
        <v>975</v>
      </c>
      <c r="S97" s="11">
        <f t="shared" si="4"/>
        <v>0</v>
      </c>
      <c r="T97" s="11">
        <f t="shared" si="4"/>
        <v>0</v>
      </c>
    </row>
    <row r="98" spans="1:21" x14ac:dyDescent="0.2">
      <c r="A98" s="4" t="s">
        <v>112</v>
      </c>
      <c r="B98" s="12">
        <f t="shared" ref="B98:T98" si="5">B44</f>
        <v>17.210999999999999</v>
      </c>
      <c r="C98" s="12">
        <f t="shared" si="5"/>
        <v>9.2769999999999992</v>
      </c>
      <c r="D98" s="12">
        <f t="shared" si="5"/>
        <v>69.626999999999995</v>
      </c>
      <c r="E98" s="12">
        <f t="shared" si="5"/>
        <v>99.558000000000007</v>
      </c>
      <c r="F98" s="12">
        <f t="shared" si="5"/>
        <v>255.26599999999999</v>
      </c>
      <c r="G98" s="12">
        <f t="shared" si="5"/>
        <v>201.89</v>
      </c>
      <c r="H98" s="12">
        <f t="shared" si="5"/>
        <v>845.88900000000001</v>
      </c>
      <c r="I98" s="12">
        <f t="shared" si="5"/>
        <v>1905.713</v>
      </c>
      <c r="J98" s="12">
        <f t="shared" si="5"/>
        <v>1196.9079999999999</v>
      </c>
      <c r="K98" s="12">
        <f t="shared" si="5"/>
        <v>3393.2159999999999</v>
      </c>
      <c r="L98" s="12">
        <f t="shared" si="5"/>
        <v>3367.9140000000002</v>
      </c>
      <c r="M98" s="12">
        <f t="shared" si="5"/>
        <v>3686</v>
      </c>
      <c r="N98" s="12">
        <f t="shared" si="5"/>
        <v>6268</v>
      </c>
      <c r="O98" s="12">
        <f t="shared" si="5"/>
        <v>19384</v>
      </c>
      <c r="P98" s="12">
        <f t="shared" si="5"/>
        <v>17576</v>
      </c>
      <c r="Q98" s="12">
        <f t="shared" si="5"/>
        <v>16253</v>
      </c>
      <c r="R98" s="12">
        <f t="shared" si="5"/>
        <v>16398</v>
      </c>
      <c r="S98" s="12">
        <f t="shared" si="5"/>
        <v>0</v>
      </c>
      <c r="T98" s="12">
        <f t="shared" si="5"/>
        <v>0</v>
      </c>
    </row>
    <row r="99" spans="1:21" x14ac:dyDescent="0.2">
      <c r="A99" s="4" t="s">
        <v>113</v>
      </c>
      <c r="B99" s="4">
        <f t="shared" ref="B99:T99" si="6">SUM(B94:B97)-B98</f>
        <v>-135.03899999999999</v>
      </c>
      <c r="C99" s="4">
        <f t="shared" si="6"/>
        <v>-153.57499999999999</v>
      </c>
      <c r="D99" s="4">
        <f t="shared" si="6"/>
        <v>-322.34999999999997</v>
      </c>
      <c r="E99" s="4">
        <f t="shared" si="6"/>
        <v>179.81400000000002</v>
      </c>
      <c r="F99" s="4">
        <f t="shared" si="6"/>
        <v>247.85999999999993</v>
      </c>
      <c r="G99" s="4">
        <f t="shared" si="6"/>
        <v>385.11099999999999</v>
      </c>
      <c r="H99" s="4">
        <f t="shared" si="6"/>
        <v>420.38700000000006</v>
      </c>
      <c r="I99" s="4">
        <f t="shared" si="6"/>
        <v>1494.077</v>
      </c>
      <c r="J99" s="4">
        <f t="shared" si="6"/>
        <v>2784.4900000000007</v>
      </c>
      <c r="K99" s="4">
        <f t="shared" si="6"/>
        <v>12200.206999999999</v>
      </c>
      <c r="L99" s="4">
        <f t="shared" si="6"/>
        <v>15708.122999999996</v>
      </c>
      <c r="M99" s="4">
        <f t="shared" si="6"/>
        <v>17355</v>
      </c>
      <c r="N99" s="4">
        <f t="shared" si="6"/>
        <v>17323</v>
      </c>
      <c r="O99" s="4">
        <f t="shared" si="6"/>
        <v>18368</v>
      </c>
      <c r="P99" s="4">
        <f t="shared" si="6"/>
        <v>23405</v>
      </c>
      <c r="Q99" s="4">
        <f t="shared" si="6"/>
        <v>35616</v>
      </c>
      <c r="R99" s="4">
        <f t="shared" si="6"/>
        <v>56689</v>
      </c>
      <c r="S99" s="4">
        <f t="shared" si="6"/>
        <v>0</v>
      </c>
      <c r="T99" s="4">
        <f t="shared" si="6"/>
        <v>0</v>
      </c>
    </row>
    <row r="100" spans="1:21" x14ac:dyDescent="0.2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1" x14ac:dyDescent="0.2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1" x14ac:dyDescent="0.2">
      <c r="A102" s="2" t="s">
        <v>127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">
      <c r="A104" s="4"/>
      <c r="B104" s="5" t="s">
        <v>22</v>
      </c>
      <c r="C104" s="5" t="s">
        <v>23</v>
      </c>
      <c r="D104" s="5" t="s">
        <v>24</v>
      </c>
      <c r="E104" s="5" t="s">
        <v>25</v>
      </c>
      <c r="F104" s="5" t="s">
        <v>26</v>
      </c>
      <c r="G104" s="5" t="s">
        <v>27</v>
      </c>
      <c r="H104" s="5" t="s">
        <v>28</v>
      </c>
      <c r="I104" s="5" t="s">
        <v>29</v>
      </c>
      <c r="J104" s="5" t="s">
        <v>30</v>
      </c>
      <c r="K104" s="5" t="s">
        <v>31</v>
      </c>
      <c r="L104" s="5" t="s">
        <v>32</v>
      </c>
      <c r="M104" s="5" t="s">
        <v>33</v>
      </c>
      <c r="N104" s="5" t="s">
        <v>34</v>
      </c>
      <c r="O104" s="5" t="s">
        <v>35</v>
      </c>
      <c r="P104" s="5" t="s">
        <v>36</v>
      </c>
      <c r="Q104" s="5" t="s">
        <v>37</v>
      </c>
      <c r="R104" s="5" t="s">
        <v>38</v>
      </c>
      <c r="S104" s="5" t="s">
        <v>39</v>
      </c>
      <c r="T104" s="5"/>
      <c r="U104" s="5"/>
    </row>
    <row r="105" spans="1:21" x14ac:dyDescent="0.2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8" t="s">
        <v>57</v>
      </c>
      <c r="B106" s="8">
        <v>-78.156999999999996</v>
      </c>
      <c r="C106" s="8">
        <v>-82.781999999999996</v>
      </c>
      <c r="D106" s="8">
        <v>-55.74</v>
      </c>
      <c r="E106" s="8">
        <v>-154.328</v>
      </c>
      <c r="F106" s="8">
        <v>-254.411</v>
      </c>
      <c r="G106" s="8">
        <v>-396.21300000000002</v>
      </c>
      <c r="H106" s="8">
        <v>-74.013999999999996</v>
      </c>
      <c r="I106" s="8">
        <v>-294.04000000000002</v>
      </c>
      <c r="J106" s="8">
        <v>-888.66300000000001</v>
      </c>
      <c r="K106" s="8">
        <v>-773.04600000000005</v>
      </c>
      <c r="L106" s="8">
        <v>-2241</v>
      </c>
      <c r="M106" s="8">
        <v>-1063</v>
      </c>
      <c r="N106" s="8">
        <v>-775</v>
      </c>
      <c r="O106" s="8">
        <v>862</v>
      </c>
      <c r="P106" s="8">
        <v>5644</v>
      </c>
      <c r="Q106" s="8">
        <v>12587</v>
      </c>
      <c r="R106" s="8">
        <v>14974</v>
      </c>
      <c r="S106" s="8">
        <v>12764</v>
      </c>
      <c r="T106" s="8"/>
      <c r="U106" s="8"/>
    </row>
    <row r="107" spans="1:21" x14ac:dyDescent="0.2">
      <c r="A107" s="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x14ac:dyDescent="0.2">
      <c r="A108" s="4" t="s">
        <v>128</v>
      </c>
      <c r="B108" s="4">
        <v>2.895</v>
      </c>
      <c r="C108" s="4">
        <v>4.157</v>
      </c>
      <c r="D108" s="4">
        <v>6.94</v>
      </c>
      <c r="E108" s="4">
        <v>10.622999999999999</v>
      </c>
      <c r="F108" s="4">
        <v>16.919</v>
      </c>
      <c r="G108" s="4">
        <v>28.824999999999999</v>
      </c>
      <c r="H108" s="4">
        <v>106.083</v>
      </c>
      <c r="I108" s="4">
        <v>231.93100000000001</v>
      </c>
      <c r="J108" s="4">
        <v>422.59</v>
      </c>
      <c r="K108" s="4">
        <v>947.09900000000005</v>
      </c>
      <c r="L108" s="4">
        <v>1636</v>
      </c>
      <c r="M108" s="4">
        <v>1901</v>
      </c>
      <c r="N108" s="4">
        <v>2154</v>
      </c>
      <c r="O108" s="4">
        <v>2322</v>
      </c>
      <c r="P108" s="4">
        <v>2911</v>
      </c>
      <c r="Q108" s="4">
        <v>3747</v>
      </c>
      <c r="R108" s="4">
        <v>4667</v>
      </c>
      <c r="S108" s="4">
        <v>5104</v>
      </c>
      <c r="T108" s="4"/>
      <c r="U108" s="4"/>
    </row>
    <row r="109" spans="1:21" x14ac:dyDescent="0.2">
      <c r="A109" s="4" t="s">
        <v>129</v>
      </c>
      <c r="B109" s="4">
        <v>-5.8999999999999997E-2</v>
      </c>
      <c r="C109" s="4">
        <v>-3.2610000000000001</v>
      </c>
      <c r="D109" s="4">
        <v>-0.16800000000000001</v>
      </c>
      <c r="E109" s="4">
        <v>-3.222</v>
      </c>
      <c r="F109" s="4">
        <v>-2.8290000000000002</v>
      </c>
      <c r="G109" s="4">
        <v>-17.303000000000001</v>
      </c>
      <c r="H109" s="4">
        <v>-21.704999999999998</v>
      </c>
      <c r="I109" s="4">
        <v>-183.65799999999999</v>
      </c>
      <c r="J109" s="4">
        <v>46.267000000000003</v>
      </c>
      <c r="K109" s="4">
        <v>-216.565</v>
      </c>
      <c r="L109" s="4">
        <v>-25</v>
      </c>
      <c r="M109" s="4">
        <v>-497</v>
      </c>
      <c r="N109" s="4">
        <v>-367</v>
      </c>
      <c r="O109" s="4">
        <v>-652</v>
      </c>
      <c r="P109" s="4">
        <v>-130</v>
      </c>
      <c r="Q109" s="4">
        <v>-1124</v>
      </c>
      <c r="R109" s="4">
        <v>-586</v>
      </c>
      <c r="S109" s="4">
        <v>-819</v>
      </c>
      <c r="T109" s="4"/>
      <c r="U109" s="4"/>
    </row>
    <row r="110" spans="1:21" x14ac:dyDescent="0.2">
      <c r="A110" s="4" t="s">
        <v>130</v>
      </c>
      <c r="B110" s="4">
        <v>-2.1080000000000001</v>
      </c>
      <c r="C110" s="4">
        <v>-18.838999999999999</v>
      </c>
      <c r="D110" s="4">
        <v>-7.9249999999999998</v>
      </c>
      <c r="E110" s="4">
        <v>-28.513000000000002</v>
      </c>
      <c r="F110" s="4">
        <v>-13.638</v>
      </c>
      <c r="G110" s="4">
        <v>-194.726</v>
      </c>
      <c r="H110" s="4">
        <v>-460.56099999999998</v>
      </c>
      <c r="I110" s="4">
        <v>-1050.2639999999999</v>
      </c>
      <c r="J110" s="4">
        <v>-369.36399999999998</v>
      </c>
      <c r="K110" s="4">
        <v>-632.86699999999996</v>
      </c>
      <c r="L110" s="4">
        <v>-179</v>
      </c>
      <c r="M110" s="4">
        <v>-1023</v>
      </c>
      <c r="N110" s="4">
        <v>-429</v>
      </c>
      <c r="O110" s="4">
        <v>-422</v>
      </c>
      <c r="P110" s="4">
        <v>-1709</v>
      </c>
      <c r="Q110" s="4">
        <v>-6465</v>
      </c>
      <c r="R110" s="4">
        <v>-1195</v>
      </c>
      <c r="S110" s="4">
        <v>-349</v>
      </c>
      <c r="T110" s="4"/>
      <c r="U110" s="4"/>
    </row>
    <row r="111" spans="1:21" x14ac:dyDescent="0.2">
      <c r="A111" s="4" t="s">
        <v>131</v>
      </c>
      <c r="B111" s="4">
        <v>-1.8839999999999999</v>
      </c>
      <c r="C111" s="4">
        <v>0.75</v>
      </c>
      <c r="D111" s="4">
        <v>-2.0419999999999998</v>
      </c>
      <c r="E111" s="4">
        <v>-4.9770000000000003</v>
      </c>
      <c r="F111" s="4">
        <v>-0.248</v>
      </c>
      <c r="G111" s="4">
        <v>1.121</v>
      </c>
      <c r="H111" s="4">
        <v>-17.533000000000001</v>
      </c>
      <c r="I111" s="4">
        <v>-60.637</v>
      </c>
      <c r="J111" s="4">
        <v>-29.594999999999999</v>
      </c>
      <c r="K111" s="4">
        <v>56.805999999999997</v>
      </c>
      <c r="L111" s="4">
        <v>-72</v>
      </c>
      <c r="M111" s="4">
        <v>-82</v>
      </c>
      <c r="N111" s="4">
        <v>-288</v>
      </c>
      <c r="O111" s="4">
        <v>-251</v>
      </c>
      <c r="P111" s="4">
        <v>-1540</v>
      </c>
      <c r="Q111" s="4">
        <v>-3713</v>
      </c>
      <c r="R111" s="4">
        <v>-2652</v>
      </c>
      <c r="S111" s="4">
        <v>-3299</v>
      </c>
      <c r="T111" s="4"/>
      <c r="U111" s="4"/>
    </row>
    <row r="112" spans="1:21" x14ac:dyDescent="0.2">
      <c r="A112" s="4" t="s">
        <v>132</v>
      </c>
      <c r="B112" s="7">
        <v>23.260999999999999</v>
      </c>
      <c r="C112" s="7">
        <v>37.582000000000001</v>
      </c>
      <c r="D112" s="7">
        <v>-27.408000000000001</v>
      </c>
      <c r="E112" s="7">
        <v>25.536999999999999</v>
      </c>
      <c r="F112" s="7">
        <v>91.942999999999998</v>
      </c>
      <c r="G112" s="7">
        <v>255.85</v>
      </c>
      <c r="H112" s="7">
        <v>648.75699999999995</v>
      </c>
      <c r="I112" s="7">
        <v>1037.7339999999999</v>
      </c>
      <c r="J112" s="7">
        <v>-140.59700000000001</v>
      </c>
      <c r="K112" s="7">
        <v>98.765000000000001</v>
      </c>
      <c r="L112" s="7">
        <v>-221</v>
      </c>
      <c r="M112" s="7">
        <v>1660</v>
      </c>
      <c r="N112" s="7">
        <v>735</v>
      </c>
      <c r="O112" s="7">
        <v>1509</v>
      </c>
      <c r="P112" s="7">
        <v>4046</v>
      </c>
      <c r="Q112" s="7">
        <v>7590</v>
      </c>
      <c r="R112" s="7">
        <v>2185</v>
      </c>
      <c r="S112" s="7">
        <v>4000</v>
      </c>
      <c r="T112" s="7"/>
      <c r="U112" s="7"/>
    </row>
    <row r="113" spans="1:21" x14ac:dyDescent="0.2">
      <c r="A113" s="4" t="s">
        <v>133</v>
      </c>
      <c r="B113" s="4">
        <v>19.21</v>
      </c>
      <c r="C113" s="4">
        <v>16.231999999999999</v>
      </c>
      <c r="D113" s="4">
        <v>-37.542999999999999</v>
      </c>
      <c r="E113" s="4">
        <v>-11.175000000000001</v>
      </c>
      <c r="F113" s="4">
        <v>75.227999999999994</v>
      </c>
      <c r="G113" s="4">
        <v>44.942</v>
      </c>
      <c r="H113" s="4">
        <v>148.958</v>
      </c>
      <c r="I113" s="4">
        <v>-256.82499999999999</v>
      </c>
      <c r="J113" s="4">
        <v>-493.28899999999999</v>
      </c>
      <c r="K113" s="4">
        <v>-693.86099999999999</v>
      </c>
      <c r="L113" s="4">
        <v>-497</v>
      </c>
      <c r="M113" s="4">
        <v>58</v>
      </c>
      <c r="N113" s="4">
        <v>-349</v>
      </c>
      <c r="O113" s="4">
        <v>184</v>
      </c>
      <c r="P113" s="4">
        <v>667</v>
      </c>
      <c r="Q113" s="4">
        <v>-3712</v>
      </c>
      <c r="R113" s="4">
        <v>-2248</v>
      </c>
      <c r="S113" s="4">
        <v>-467</v>
      </c>
      <c r="T113" s="4"/>
      <c r="U113" s="4"/>
    </row>
    <row r="114" spans="1:21" x14ac:dyDescent="0.2">
      <c r="A114" s="4" t="s">
        <v>134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>
        <v>-149</v>
      </c>
      <c r="Q114" s="4">
        <v>-196</v>
      </c>
      <c r="R114" s="4">
        <v>-6349</v>
      </c>
      <c r="S114" s="4">
        <v>-5615</v>
      </c>
      <c r="T114" s="4"/>
      <c r="U114" s="4"/>
    </row>
    <row r="115" spans="1:21" x14ac:dyDescent="0.2">
      <c r="A115" s="4" t="s">
        <v>135</v>
      </c>
      <c r="B115" s="4">
        <v>0.2</v>
      </c>
      <c r="C115" s="4">
        <v>0.44</v>
      </c>
      <c r="D115" s="4">
        <v>1.43</v>
      </c>
      <c r="E115" s="4">
        <v>21.16</v>
      </c>
      <c r="F115" s="4">
        <v>29.42</v>
      </c>
      <c r="G115" s="4">
        <v>50.15</v>
      </c>
      <c r="H115" s="4">
        <v>80.739999999999995</v>
      </c>
      <c r="I115" s="4">
        <v>156.5</v>
      </c>
      <c r="J115" s="4">
        <v>198</v>
      </c>
      <c r="K115" s="4">
        <v>334.23</v>
      </c>
      <c r="L115" s="4">
        <v>467</v>
      </c>
      <c r="M115" s="4">
        <v>749</v>
      </c>
      <c r="N115" s="4">
        <v>898</v>
      </c>
      <c r="O115" s="4">
        <v>1734</v>
      </c>
      <c r="P115" s="4">
        <v>2121</v>
      </c>
      <c r="Q115" s="4">
        <v>1560</v>
      </c>
      <c r="R115" s="4">
        <v>1812</v>
      </c>
      <c r="S115" s="4">
        <v>1904</v>
      </c>
      <c r="T115" s="4"/>
      <c r="U115" s="4"/>
    </row>
    <row r="116" spans="1:21" x14ac:dyDescent="0.2">
      <c r="A116" s="4" t="s">
        <v>136</v>
      </c>
      <c r="B116" s="7">
        <v>2.383</v>
      </c>
      <c r="C116" s="7">
        <v>9.5410000000000004</v>
      </c>
      <c r="D116" s="7">
        <v>4.0880000000000001</v>
      </c>
      <c r="E116" s="7">
        <v>5.9029999999999996</v>
      </c>
      <c r="F116" s="7">
        <v>4.8099999999999996</v>
      </c>
      <c r="G116" s="7">
        <v>8.4810000000001011</v>
      </c>
      <c r="H116" s="7">
        <v>3.0369999999999999</v>
      </c>
      <c r="I116" s="7">
        <v>105.09699999999999</v>
      </c>
      <c r="J116" s="7">
        <v>236.863</v>
      </c>
      <c r="K116" s="7">
        <v>61.749000000000002</v>
      </c>
      <c r="L116" s="7">
        <v>574</v>
      </c>
      <c r="M116" s="7">
        <v>453</v>
      </c>
      <c r="N116" s="7">
        <v>477</v>
      </c>
      <c r="O116" s="7">
        <v>841</v>
      </c>
      <c r="P116" s="7">
        <v>303</v>
      </c>
      <c r="Q116" s="7">
        <v>738</v>
      </c>
      <c r="R116" s="7">
        <v>400</v>
      </c>
      <c r="S116" s="7">
        <v>789</v>
      </c>
      <c r="T116" s="7"/>
      <c r="U116" s="7"/>
    </row>
    <row r="117" spans="1:21" x14ac:dyDescent="0.2">
      <c r="A117" s="8" t="s">
        <v>137</v>
      </c>
      <c r="B117" s="8">
        <v>-53.469000000000001</v>
      </c>
      <c r="C117" s="8">
        <v>-52.411999999999999</v>
      </c>
      <c r="D117" s="8">
        <v>-80.825000000000003</v>
      </c>
      <c r="E117" s="8">
        <v>-127.81699999999999</v>
      </c>
      <c r="F117" s="8">
        <v>-128.03399999999999</v>
      </c>
      <c r="G117" s="8">
        <v>-263.815</v>
      </c>
      <c r="H117" s="8">
        <v>264.80399999999997</v>
      </c>
      <c r="I117" s="8">
        <v>-57.337000000000003</v>
      </c>
      <c r="J117" s="8">
        <v>-524.49900000000002</v>
      </c>
      <c r="K117" s="8">
        <v>-123.82899999999999</v>
      </c>
      <c r="L117" s="8">
        <v>-61</v>
      </c>
      <c r="M117" s="8">
        <v>2098</v>
      </c>
      <c r="N117" s="8">
        <v>2405</v>
      </c>
      <c r="O117" s="8">
        <v>5943</v>
      </c>
      <c r="P117" s="8">
        <v>11497</v>
      </c>
      <c r="Q117" s="8">
        <v>14724</v>
      </c>
      <c r="R117" s="8">
        <v>13256</v>
      </c>
      <c r="S117" s="8">
        <v>14479</v>
      </c>
      <c r="T117" s="8"/>
      <c r="U117" s="8"/>
    </row>
    <row r="118" spans="1:2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2">
      <c r="A119" s="4" t="s">
        <v>138</v>
      </c>
      <c r="B119" s="4">
        <v>-9.8019999999999996</v>
      </c>
      <c r="C119" s="4">
        <v>-10.63</v>
      </c>
      <c r="D119" s="4">
        <v>-11.884</v>
      </c>
      <c r="E119" s="4">
        <v>-105.413</v>
      </c>
      <c r="F119" s="4">
        <v>-184.226</v>
      </c>
      <c r="G119" s="4">
        <v>-239.22800000000001</v>
      </c>
      <c r="H119" s="4">
        <v>-264.22399999999999</v>
      </c>
      <c r="I119" s="4">
        <v>-969.88499999999999</v>
      </c>
      <c r="J119" s="4">
        <v>-1634.85</v>
      </c>
      <c r="K119" s="4">
        <v>-1440.471</v>
      </c>
      <c r="L119" s="4">
        <v>-4081</v>
      </c>
      <c r="M119" s="4">
        <v>-2319</v>
      </c>
      <c r="N119" s="4">
        <v>-1432</v>
      </c>
      <c r="O119" s="4">
        <v>-3232</v>
      </c>
      <c r="P119" s="4">
        <v>-6514</v>
      </c>
      <c r="Q119" s="4">
        <v>-7163</v>
      </c>
      <c r="R119" s="4">
        <v>-8899</v>
      </c>
      <c r="S119" s="4">
        <v>-10869</v>
      </c>
      <c r="T119" s="4"/>
      <c r="U119" s="4"/>
    </row>
    <row r="120" spans="1:21" x14ac:dyDescent="0.2">
      <c r="A120" s="4" t="s">
        <v>139</v>
      </c>
      <c r="B120" s="4"/>
      <c r="C120" s="4"/>
      <c r="D120" s="4"/>
      <c r="E120" s="4"/>
      <c r="F120" s="4"/>
      <c r="G120" s="4"/>
      <c r="H120" s="4"/>
      <c r="I120" s="4"/>
      <c r="J120" s="4">
        <v>-12.26</v>
      </c>
      <c r="K120" s="4"/>
      <c r="L120" s="4">
        <v>-115</v>
      </c>
      <c r="M120" s="4">
        <v>-18</v>
      </c>
      <c r="N120" s="4">
        <v>-45</v>
      </c>
      <c r="O120" s="4">
        <v>-13</v>
      </c>
      <c r="P120" s="4"/>
      <c r="Q120" s="4"/>
      <c r="R120" s="4">
        <v>-64</v>
      </c>
      <c r="S120" s="4"/>
      <c r="T120" s="4"/>
      <c r="U120" s="4"/>
    </row>
    <row r="121" spans="1:21" x14ac:dyDescent="0.2">
      <c r="A121" s="4" t="s">
        <v>140</v>
      </c>
      <c r="B121" s="4"/>
      <c r="C121" s="4"/>
      <c r="D121" s="4"/>
      <c r="E121" s="4"/>
      <c r="F121" s="4">
        <v>-24.952000000000002</v>
      </c>
      <c r="G121" s="4">
        <v>25.007999999999999</v>
      </c>
      <c r="H121" s="4"/>
      <c r="I121" s="4">
        <v>-16.71</v>
      </c>
      <c r="J121" s="4"/>
      <c r="K121" s="4">
        <v>16.667000000000002</v>
      </c>
      <c r="L121" s="4"/>
      <c r="M121" s="4"/>
      <c r="N121" s="4"/>
      <c r="O121" s="4"/>
      <c r="P121" s="4">
        <v>-132</v>
      </c>
      <c r="Q121" s="4">
        <v>-5813</v>
      </c>
      <c r="R121" s="4">
        <v>-6621</v>
      </c>
      <c r="S121" s="4">
        <v>-5119</v>
      </c>
      <c r="T121" s="4"/>
      <c r="U121" s="4"/>
    </row>
    <row r="122" spans="1:21" x14ac:dyDescent="0.2">
      <c r="A122" s="4" t="s">
        <v>141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>
        <v>-5</v>
      </c>
      <c r="O122" s="4">
        <v>-10</v>
      </c>
      <c r="P122" s="4">
        <v>-1228</v>
      </c>
      <c r="Q122" s="4">
        <v>927</v>
      </c>
      <c r="R122" s="4"/>
      <c r="S122" s="4"/>
      <c r="T122" s="4"/>
      <c r="U122" s="4"/>
    </row>
    <row r="123" spans="1:21" x14ac:dyDescent="0.2">
      <c r="A123" s="4" t="s">
        <v>142</v>
      </c>
      <c r="B123" s="7">
        <v>3.9999999999999002E-2</v>
      </c>
      <c r="C123" s="7">
        <v>-0.96</v>
      </c>
      <c r="D123" s="7">
        <v>-2.36</v>
      </c>
      <c r="E123" s="7">
        <v>-74.884</v>
      </c>
      <c r="F123" s="7">
        <v>46.92</v>
      </c>
      <c r="G123" s="7">
        <v>7.29</v>
      </c>
      <c r="H123" s="7">
        <v>14.807</v>
      </c>
      <c r="I123" s="7">
        <v>-3.8489999999998998</v>
      </c>
      <c r="J123" s="7">
        <v>-26.440999999999999</v>
      </c>
      <c r="K123" s="7">
        <v>342.71899999999999</v>
      </c>
      <c r="L123" s="7"/>
      <c r="M123" s="7"/>
      <c r="N123" s="7">
        <v>46</v>
      </c>
      <c r="O123" s="7">
        <v>123</v>
      </c>
      <c r="P123" s="7">
        <v>6</v>
      </c>
      <c r="Q123" s="7">
        <v>76</v>
      </c>
      <c r="R123" s="7"/>
      <c r="S123" s="7"/>
      <c r="T123" s="7"/>
      <c r="U123" s="7"/>
    </row>
    <row r="124" spans="1:21" x14ac:dyDescent="0.2">
      <c r="A124" s="8" t="s">
        <v>143</v>
      </c>
      <c r="B124" s="8">
        <v>-9.7620000000000005</v>
      </c>
      <c r="C124" s="8">
        <v>-11.59</v>
      </c>
      <c r="D124" s="8">
        <v>-14.244</v>
      </c>
      <c r="E124" s="8">
        <v>-180.297</v>
      </c>
      <c r="F124" s="8">
        <v>-162.25800000000001</v>
      </c>
      <c r="G124" s="8">
        <v>-206.93</v>
      </c>
      <c r="H124" s="8">
        <v>-249.417</v>
      </c>
      <c r="I124" s="8">
        <v>-990.44399999999996</v>
      </c>
      <c r="J124" s="8">
        <v>-1673.5509999999999</v>
      </c>
      <c r="K124" s="8">
        <v>-1081.085</v>
      </c>
      <c r="L124" s="8">
        <v>-4196</v>
      </c>
      <c r="M124" s="8">
        <v>-2337</v>
      </c>
      <c r="N124" s="8">
        <v>-1436</v>
      </c>
      <c r="O124" s="8">
        <v>-3132</v>
      </c>
      <c r="P124" s="8">
        <v>-7868</v>
      </c>
      <c r="Q124" s="8">
        <v>-11973</v>
      </c>
      <c r="R124" s="8">
        <v>-15584</v>
      </c>
      <c r="S124" s="8">
        <v>-15988</v>
      </c>
      <c r="T124" s="8"/>
      <c r="U124" s="8"/>
    </row>
    <row r="125" spans="1:2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2">
      <c r="A126" s="4" t="s">
        <v>144</v>
      </c>
      <c r="B126" s="4"/>
      <c r="C126" s="4"/>
      <c r="D126" s="4"/>
      <c r="E126" s="4">
        <v>268.84199999999998</v>
      </c>
      <c r="F126" s="4">
        <v>231.46799999999999</v>
      </c>
      <c r="G126" s="4">
        <v>221.49600000000001</v>
      </c>
      <c r="H126" s="4">
        <v>415</v>
      </c>
      <c r="I126" s="4"/>
      <c r="J126" s="4">
        <v>750</v>
      </c>
      <c r="K126" s="4">
        <v>1701.7339999999999</v>
      </c>
      <c r="L126" s="4">
        <v>400</v>
      </c>
      <c r="M126" s="4"/>
      <c r="N126" s="4">
        <v>848</v>
      </c>
      <c r="O126" s="4">
        <v>12269</v>
      </c>
      <c r="P126" s="4"/>
      <c r="Q126" s="4"/>
      <c r="R126" s="4"/>
      <c r="S126" s="4"/>
      <c r="T126" s="4"/>
      <c r="U126" s="4"/>
    </row>
    <row r="127" spans="1:21" x14ac:dyDescent="0.2">
      <c r="A127" s="4" t="s">
        <v>145</v>
      </c>
      <c r="B127" s="4">
        <v>44.941000000000003</v>
      </c>
      <c r="C127" s="4"/>
      <c r="D127" s="4">
        <v>131.822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2">
      <c r="A128" s="4" t="s">
        <v>146</v>
      </c>
      <c r="B128" s="4"/>
      <c r="C128" s="4">
        <v>55.591000000000001</v>
      </c>
      <c r="D128" s="4">
        <v>25.146000000000001</v>
      </c>
      <c r="E128" s="4">
        <v>71.513000000000005</v>
      </c>
      <c r="F128" s="4">
        <v>204.00700000000001</v>
      </c>
      <c r="G128" s="4">
        <v>173.25399999999999</v>
      </c>
      <c r="H128" s="4">
        <v>199.238</v>
      </c>
      <c r="I128" s="4">
        <v>2292.0920000000001</v>
      </c>
      <c r="J128" s="4">
        <v>683.93700000000001</v>
      </c>
      <c r="K128" s="4">
        <v>1718.19</v>
      </c>
      <c r="L128" s="4">
        <v>3385</v>
      </c>
      <c r="M128" s="4">
        <v>89</v>
      </c>
      <c r="N128" s="4">
        <v>798</v>
      </c>
      <c r="O128" s="4">
        <v>-2488</v>
      </c>
      <c r="P128" s="4">
        <v>-5732</v>
      </c>
      <c r="Q128" s="4">
        <v>-3866</v>
      </c>
      <c r="R128" s="4">
        <v>2116</v>
      </c>
      <c r="S128" s="4">
        <v>3103</v>
      </c>
      <c r="T128" s="4"/>
      <c r="U128" s="4"/>
    </row>
    <row r="129" spans="1:21" x14ac:dyDescent="0.2">
      <c r="A129" s="4" t="s">
        <v>147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2">
      <c r="A130" s="4" t="s">
        <v>148</v>
      </c>
      <c r="B130" s="7">
        <v>9.999999999999401E-2</v>
      </c>
      <c r="C130" s="7">
        <v>0.47699999999999998</v>
      </c>
      <c r="D130" s="7">
        <v>-1.5489999999999999</v>
      </c>
      <c r="E130" s="7">
        <v>-2.31</v>
      </c>
      <c r="F130" s="7">
        <v>10.525</v>
      </c>
      <c r="G130" s="7">
        <v>24.885000000000002</v>
      </c>
      <c r="H130" s="7">
        <v>21.184000000000001</v>
      </c>
      <c r="I130" s="7">
        <v>-148.96199999999999</v>
      </c>
      <c r="J130" s="7">
        <v>89.585999999999999</v>
      </c>
      <c r="K130" s="7">
        <v>324.05200000000002</v>
      </c>
      <c r="L130" s="7">
        <v>630</v>
      </c>
      <c r="M130" s="7">
        <v>485</v>
      </c>
      <c r="N130" s="7">
        <v>-117</v>
      </c>
      <c r="O130" s="7">
        <v>192</v>
      </c>
      <c r="P130" s="7">
        <v>529</v>
      </c>
      <c r="Q130" s="7">
        <v>339</v>
      </c>
      <c r="R130" s="7">
        <v>473</v>
      </c>
      <c r="S130" s="7">
        <v>652</v>
      </c>
      <c r="T130" s="7"/>
      <c r="U130" s="7"/>
    </row>
    <row r="131" spans="1:21" x14ac:dyDescent="0.2">
      <c r="A131" s="8" t="s">
        <v>149</v>
      </c>
      <c r="B131" s="8">
        <v>45.040999999999997</v>
      </c>
      <c r="C131" s="8">
        <v>56.067999999999998</v>
      </c>
      <c r="D131" s="8">
        <v>155.41900000000001</v>
      </c>
      <c r="E131" s="8">
        <v>338.04500000000002</v>
      </c>
      <c r="F131" s="8">
        <v>446</v>
      </c>
      <c r="G131" s="8">
        <v>419.63499999999999</v>
      </c>
      <c r="H131" s="8">
        <v>635.42200000000003</v>
      </c>
      <c r="I131" s="8">
        <v>2143.13</v>
      </c>
      <c r="J131" s="8">
        <v>1523.5229999999999</v>
      </c>
      <c r="K131" s="8">
        <v>3743.9760000000001</v>
      </c>
      <c r="L131" s="8">
        <v>4415</v>
      </c>
      <c r="M131" s="8">
        <v>574</v>
      </c>
      <c r="N131" s="8">
        <v>1529</v>
      </c>
      <c r="O131" s="8">
        <v>9973</v>
      </c>
      <c r="P131" s="8">
        <v>-5203</v>
      </c>
      <c r="Q131" s="8">
        <v>-3527</v>
      </c>
      <c r="R131" s="8">
        <v>2589</v>
      </c>
      <c r="S131" s="8">
        <v>3755</v>
      </c>
      <c r="T131" s="8"/>
      <c r="U131" s="8"/>
    </row>
    <row r="132" spans="1:2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2">
      <c r="A133" s="8" t="s">
        <v>150</v>
      </c>
      <c r="B133" s="4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4" t="s">
        <v>151</v>
      </c>
      <c r="B134" s="11">
        <f t="shared" ref="B134:U134" si="7">B117</f>
        <v>-53.469000000000001</v>
      </c>
      <c r="C134" s="11">
        <f t="shared" si="7"/>
        <v>-52.411999999999999</v>
      </c>
      <c r="D134" s="11">
        <f t="shared" si="7"/>
        <v>-80.825000000000003</v>
      </c>
      <c r="E134" s="11">
        <f t="shared" si="7"/>
        <v>-127.81699999999999</v>
      </c>
      <c r="F134" s="11">
        <f t="shared" si="7"/>
        <v>-128.03399999999999</v>
      </c>
      <c r="G134" s="11">
        <f t="shared" si="7"/>
        <v>-263.815</v>
      </c>
      <c r="H134" s="11">
        <f t="shared" si="7"/>
        <v>264.80399999999997</v>
      </c>
      <c r="I134" s="11">
        <f t="shared" si="7"/>
        <v>-57.337000000000003</v>
      </c>
      <c r="J134" s="11">
        <f t="shared" si="7"/>
        <v>-524.49900000000002</v>
      </c>
      <c r="K134" s="11">
        <f t="shared" si="7"/>
        <v>-123.82899999999999</v>
      </c>
      <c r="L134" s="11">
        <f t="shared" si="7"/>
        <v>-61</v>
      </c>
      <c r="M134" s="11">
        <f t="shared" si="7"/>
        <v>2098</v>
      </c>
      <c r="N134" s="11">
        <f t="shared" si="7"/>
        <v>2405</v>
      </c>
      <c r="O134" s="11">
        <f t="shared" si="7"/>
        <v>5943</v>
      </c>
      <c r="P134" s="11">
        <f t="shared" si="7"/>
        <v>11497</v>
      </c>
      <c r="Q134" s="11">
        <f t="shared" si="7"/>
        <v>14724</v>
      </c>
      <c r="R134" s="11">
        <f t="shared" si="7"/>
        <v>13256</v>
      </c>
      <c r="S134" s="11">
        <f t="shared" si="7"/>
        <v>14479</v>
      </c>
      <c r="T134" s="11">
        <f t="shared" si="7"/>
        <v>0</v>
      </c>
      <c r="U134" s="11">
        <f t="shared" si="7"/>
        <v>0</v>
      </c>
    </row>
    <row r="135" spans="1:21" x14ac:dyDescent="0.2">
      <c r="A135" s="4" t="s">
        <v>152</v>
      </c>
      <c r="B135" s="12">
        <f t="shared" ref="B135:U135" si="8">B119</f>
        <v>-9.8019999999999996</v>
      </c>
      <c r="C135" s="12">
        <f t="shared" si="8"/>
        <v>-10.63</v>
      </c>
      <c r="D135" s="12">
        <f t="shared" si="8"/>
        <v>-11.884</v>
      </c>
      <c r="E135" s="12">
        <f t="shared" si="8"/>
        <v>-105.413</v>
      </c>
      <c r="F135" s="12">
        <f t="shared" si="8"/>
        <v>-184.226</v>
      </c>
      <c r="G135" s="12">
        <f t="shared" si="8"/>
        <v>-239.22800000000001</v>
      </c>
      <c r="H135" s="12">
        <f t="shared" si="8"/>
        <v>-264.22399999999999</v>
      </c>
      <c r="I135" s="12">
        <f t="shared" si="8"/>
        <v>-969.88499999999999</v>
      </c>
      <c r="J135" s="12">
        <f t="shared" si="8"/>
        <v>-1634.85</v>
      </c>
      <c r="K135" s="12">
        <f t="shared" si="8"/>
        <v>-1440.471</v>
      </c>
      <c r="L135" s="12">
        <f t="shared" si="8"/>
        <v>-4081</v>
      </c>
      <c r="M135" s="12">
        <f t="shared" si="8"/>
        <v>-2319</v>
      </c>
      <c r="N135" s="12">
        <f t="shared" si="8"/>
        <v>-1432</v>
      </c>
      <c r="O135" s="12">
        <f t="shared" si="8"/>
        <v>-3232</v>
      </c>
      <c r="P135" s="12">
        <f t="shared" si="8"/>
        <v>-6514</v>
      </c>
      <c r="Q135" s="12">
        <f t="shared" si="8"/>
        <v>-7163</v>
      </c>
      <c r="R135" s="12">
        <f t="shared" si="8"/>
        <v>-8899</v>
      </c>
      <c r="S135" s="12">
        <f t="shared" si="8"/>
        <v>-10869</v>
      </c>
      <c r="T135" s="12">
        <f t="shared" si="8"/>
        <v>0</v>
      </c>
      <c r="U135" s="12">
        <f t="shared" si="8"/>
        <v>0</v>
      </c>
    </row>
    <row r="136" spans="1:21" x14ac:dyDescent="0.2">
      <c r="A136" s="4" t="s">
        <v>153</v>
      </c>
      <c r="B136" s="4">
        <f t="shared" ref="B136:U136" si="9">B134+B135</f>
        <v>-63.271000000000001</v>
      </c>
      <c r="C136" s="4">
        <f t="shared" si="9"/>
        <v>-63.042000000000002</v>
      </c>
      <c r="D136" s="4">
        <f t="shared" si="9"/>
        <v>-92.709000000000003</v>
      </c>
      <c r="E136" s="4">
        <f t="shared" si="9"/>
        <v>-233.23</v>
      </c>
      <c r="F136" s="4">
        <f t="shared" si="9"/>
        <v>-312.26</v>
      </c>
      <c r="G136" s="4">
        <f t="shared" si="9"/>
        <v>-503.04300000000001</v>
      </c>
      <c r="H136" s="4">
        <f t="shared" si="9"/>
        <v>0.57999999999998408</v>
      </c>
      <c r="I136" s="4">
        <f t="shared" si="9"/>
        <v>-1027.222</v>
      </c>
      <c r="J136" s="4">
        <f t="shared" si="9"/>
        <v>-2159.3490000000002</v>
      </c>
      <c r="K136" s="4">
        <f t="shared" si="9"/>
        <v>-1564.3</v>
      </c>
      <c r="L136" s="4">
        <f t="shared" si="9"/>
        <v>-4142</v>
      </c>
      <c r="M136" s="4">
        <f t="shared" si="9"/>
        <v>-221</v>
      </c>
      <c r="N136" s="4">
        <f t="shared" si="9"/>
        <v>973</v>
      </c>
      <c r="O136" s="4">
        <f t="shared" si="9"/>
        <v>2711</v>
      </c>
      <c r="P136" s="4">
        <f t="shared" si="9"/>
        <v>4983</v>
      </c>
      <c r="Q136" s="4">
        <f t="shared" si="9"/>
        <v>7561</v>
      </c>
      <c r="R136" s="4">
        <f t="shared" si="9"/>
        <v>4357</v>
      </c>
      <c r="S136" s="4">
        <f t="shared" si="9"/>
        <v>3610</v>
      </c>
      <c r="T136" s="4">
        <f t="shared" si="9"/>
        <v>0</v>
      </c>
      <c r="U136" s="4">
        <f t="shared" si="9"/>
        <v>0</v>
      </c>
    </row>
    <row r="137" spans="1:2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2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Monitor</vt:lpstr>
      <vt:lpstr>VW IS, CFS &amp; BS</vt:lpstr>
      <vt:lpstr>BMW IS, CFS &amp; BS</vt:lpstr>
      <vt:lpstr>Mercedes IS, CFS &amp; BS</vt:lpstr>
      <vt:lpstr>BYD IS, CFS &amp; BS </vt:lpstr>
      <vt:lpstr>Tesla IS, CFS &amp; 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2025-01-27T12:20:18Z</dcterms:created>
  <dcterms:modified xsi:type="dcterms:W3CDTF">2025-01-27T15:21:30Z</dcterms:modified>
</cp:coreProperties>
</file>