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showObjects="none"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Github Data Upload/"/>
    </mc:Choice>
  </mc:AlternateContent>
  <xr:revisionPtr revIDLastSave="0" documentId="13_ncr:1_{1F9AA312-B82F-3442-8ADA-5EB8709F03F9}" xr6:coauthVersionLast="47" xr6:coauthVersionMax="47" xr10:uidLastSave="{00000000-0000-0000-0000-000000000000}"/>
  <bookViews>
    <workbookView xWindow="28800" yWindow="500" windowWidth="32000" windowHeight="17500" activeTab="3" xr2:uid="{FC436540-E65A-BF45-A3BF-31638A3DADD6}"/>
  </bookViews>
  <sheets>
    <sheet name="Capital Structure" sheetId="1" r:id="rId1"/>
    <sheet name="Fundamental Analysis" sheetId="2" r:id="rId2"/>
    <sheet name="Fundermental Analysis  y2y" sheetId="3" r:id="rId3"/>
    <sheet name="Capital Structure y2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3" l="1"/>
  <c r="F78" i="3"/>
  <c r="F55" i="3"/>
  <c r="F57" i="3" s="1"/>
  <c r="F43" i="3"/>
  <c r="F11" i="3"/>
  <c r="F13" i="3" s="1"/>
  <c r="F6" i="3"/>
  <c r="F81" i="3" s="1"/>
  <c r="M16" i="4"/>
  <c r="M17" i="4" s="1"/>
  <c r="M10" i="4"/>
  <c r="D82" i="3"/>
  <c r="E82" i="3"/>
  <c r="C82" i="3"/>
  <c r="C79" i="2"/>
  <c r="D79" i="2"/>
  <c r="D81" i="3"/>
  <c r="E81" i="3"/>
  <c r="C81" i="3"/>
  <c r="D78" i="2"/>
  <c r="E80" i="3"/>
  <c r="D80" i="3"/>
  <c r="D77" i="2"/>
  <c r="E78" i="3"/>
  <c r="C15" i="3"/>
  <c r="C10" i="3"/>
  <c r="C11" i="3" s="1"/>
  <c r="C13" i="3" s="1"/>
  <c r="C17" i="3" s="1"/>
  <c r="E15" i="3"/>
  <c r="E10" i="3"/>
  <c r="E11" i="3" s="1"/>
  <c r="E13" i="3" s="1"/>
  <c r="D15" i="3"/>
  <c r="D10" i="3"/>
  <c r="D11" i="3" s="1"/>
  <c r="D13" i="3" s="1"/>
  <c r="D17" i="3" s="1"/>
  <c r="J16" i="4"/>
  <c r="J17" i="4" s="1"/>
  <c r="J10" i="4"/>
  <c r="G16" i="4"/>
  <c r="G17" i="4" s="1"/>
  <c r="D16" i="4"/>
  <c r="D17" i="4" s="1"/>
  <c r="G10" i="4"/>
  <c r="D6" i="4"/>
  <c r="D9" i="4" s="1"/>
  <c r="D10" i="4" s="1"/>
  <c r="E55" i="3"/>
  <c r="E57" i="3" s="1"/>
  <c r="E43" i="3"/>
  <c r="E6" i="3"/>
  <c r="D78" i="3"/>
  <c r="D55" i="3"/>
  <c r="D57" i="3" s="1"/>
  <c r="D43" i="3"/>
  <c r="D6" i="3"/>
  <c r="C78" i="3"/>
  <c r="C55" i="3"/>
  <c r="C57" i="3" s="1"/>
  <c r="C43" i="3"/>
  <c r="C6" i="3"/>
  <c r="D23" i="2"/>
  <c r="C23" i="2"/>
  <c r="D6" i="1"/>
  <c r="D9" i="1"/>
  <c r="D10" i="1" s="1"/>
  <c r="D5" i="1"/>
  <c r="D8" i="1"/>
  <c r="D7" i="1"/>
  <c r="D13" i="1"/>
  <c r="D12" i="1"/>
  <c r="G16" i="1"/>
  <c r="G10" i="1"/>
  <c r="E55" i="2"/>
  <c r="E75" i="2"/>
  <c r="E53" i="2"/>
  <c r="E41" i="2"/>
  <c r="E10" i="2"/>
  <c r="E12" i="2" s="1"/>
  <c r="E6" i="2"/>
  <c r="D75" i="2"/>
  <c r="D53" i="2"/>
  <c r="D55" i="2" s="1"/>
  <c r="D41" i="2"/>
  <c r="C10" i="2"/>
  <c r="C12" i="2" s="1"/>
  <c r="D10" i="2"/>
  <c r="D12" i="2" s="1"/>
  <c r="D16" i="2" s="1"/>
  <c r="D6" i="2"/>
  <c r="C6" i="2"/>
  <c r="C78" i="2" s="1"/>
  <c r="F82" i="3" l="1"/>
  <c r="F19" i="3"/>
  <c r="F22" i="3" s="1"/>
  <c r="F27" i="3" s="1"/>
  <c r="F17" i="3"/>
  <c r="D19" i="3"/>
  <c r="D22" i="3" s="1"/>
  <c r="D27" i="3" s="1"/>
  <c r="E19" i="3"/>
  <c r="E22" i="3" s="1"/>
  <c r="E27" i="3" s="1"/>
  <c r="E17" i="3"/>
  <c r="C19" i="3"/>
  <c r="C22" i="3" s="1"/>
  <c r="C27" i="3" s="1"/>
  <c r="D16" i="1"/>
  <c r="G17" i="1"/>
  <c r="E16" i="2"/>
  <c r="E18" i="2"/>
  <c r="E21" i="2" s="1"/>
  <c r="E25" i="2" s="1"/>
  <c r="D17" i="1"/>
  <c r="C16" i="2"/>
  <c r="D18" i="2"/>
  <c r="D21" i="2" s="1"/>
  <c r="D25" i="2" s="1"/>
  <c r="C18" i="2"/>
  <c r="C21" i="2" s="1"/>
  <c r="C25" i="2" s="1"/>
</calcChain>
</file>

<file path=xl/sharedStrings.xml><?xml version="1.0" encoding="utf-8"?>
<sst xmlns="http://schemas.openxmlformats.org/spreadsheetml/2006/main" count="216" uniqueCount="95">
  <si>
    <t xml:space="preserve">Price </t>
  </si>
  <si>
    <t xml:space="preserve">Cash </t>
  </si>
  <si>
    <t xml:space="preserve">NAV </t>
  </si>
  <si>
    <t>Cash (&amp; equivalents)</t>
  </si>
  <si>
    <t>Debt (allways LT)</t>
  </si>
  <si>
    <t xml:space="preserve">Total Assets </t>
  </si>
  <si>
    <t xml:space="preserve">Total stockholders equity </t>
  </si>
  <si>
    <t xml:space="preserve">Total debt </t>
  </si>
  <si>
    <t xml:space="preserve">Total assets </t>
  </si>
  <si>
    <t xml:space="preserve">NAV pro share </t>
  </si>
  <si>
    <t xml:space="preserve">EV pro share </t>
  </si>
  <si>
    <t xml:space="preserve">Enterprise value </t>
  </si>
  <si>
    <t xml:space="preserve">Market cap. </t>
  </si>
  <si>
    <t xml:space="preserve">Amounth shares </t>
  </si>
  <si>
    <t>x</t>
  </si>
  <si>
    <t xml:space="preserve">Revenue </t>
  </si>
  <si>
    <t xml:space="preserve">Source: https://investors.broadcom.com/news-releases/news-release-details/broadcom-inc-announces-second-quarter-fiscal-year-2024-financial </t>
  </si>
  <si>
    <t>May 2024</t>
  </si>
  <si>
    <t xml:space="preserve">February 2024 </t>
  </si>
  <si>
    <t>FQ1 24</t>
  </si>
  <si>
    <t xml:space="preserve">FQ2 24 </t>
  </si>
  <si>
    <t>Cost of revenue (COGS)</t>
  </si>
  <si>
    <t xml:space="preserve">Gross profit </t>
  </si>
  <si>
    <t xml:space="preserve">Revenue y/y </t>
  </si>
  <si>
    <t>R&amp;D (Research &amp; Development)</t>
  </si>
  <si>
    <t>SG&amp;A (Selling, General &amp; Admin | Marketing)</t>
  </si>
  <si>
    <t>OpEx (Operating Expenses)</t>
  </si>
  <si>
    <t xml:space="preserve">Operating Margin </t>
  </si>
  <si>
    <t xml:space="preserve">Gross Margin </t>
  </si>
  <si>
    <t xml:space="preserve">Interest Expense </t>
  </si>
  <si>
    <t>Operating Income (EBITDA)</t>
  </si>
  <si>
    <t xml:space="preserve">Pre Tax Income </t>
  </si>
  <si>
    <t xml:space="preserve">Taxes </t>
  </si>
  <si>
    <t xml:space="preserve">EBT </t>
  </si>
  <si>
    <t xml:space="preserve">Net Income </t>
  </si>
  <si>
    <t xml:space="preserve">Shares </t>
  </si>
  <si>
    <t xml:space="preserve">Earnings pro Share </t>
  </si>
  <si>
    <t xml:space="preserve">Income Statement </t>
  </si>
  <si>
    <t xml:space="preserve">Balance Sheet </t>
  </si>
  <si>
    <t>AR Accounts Receivable (Customers owe you)</t>
  </si>
  <si>
    <t xml:space="preserve">Inventory </t>
  </si>
  <si>
    <t>OCA (Other Current Assets)</t>
  </si>
  <si>
    <t>Current</t>
  </si>
  <si>
    <t xml:space="preserve">LT </t>
  </si>
  <si>
    <t>PP&amp;E (Property, plant &amp; equipment)</t>
  </si>
  <si>
    <t xml:space="preserve">Goodwill </t>
  </si>
  <si>
    <t>OLTA (Other Long Term Assets)</t>
  </si>
  <si>
    <t xml:space="preserve">Assets </t>
  </si>
  <si>
    <t xml:space="preserve">Liabilities &amp; Equity </t>
  </si>
  <si>
    <t xml:space="preserve">Current </t>
  </si>
  <si>
    <t>Acc. Payable</t>
  </si>
  <si>
    <t xml:space="preserve">Employees </t>
  </si>
  <si>
    <t xml:space="preserve">Current Porpotion of LT-Debt </t>
  </si>
  <si>
    <t xml:space="preserve">Other Current Liabilities </t>
  </si>
  <si>
    <t>LT</t>
  </si>
  <si>
    <t xml:space="preserve">Long Term Debt </t>
  </si>
  <si>
    <t xml:space="preserve">Other Long Term Liabilities </t>
  </si>
  <si>
    <t xml:space="preserve">Total Liabilities </t>
  </si>
  <si>
    <t xml:space="preserve">Intangable Assets </t>
  </si>
  <si>
    <t xml:space="preserve">Stockholder Equity </t>
  </si>
  <si>
    <t xml:space="preserve">FQ2 2024 </t>
  </si>
  <si>
    <t xml:space="preserve">Cash Flow </t>
  </si>
  <si>
    <t>Amortization of intangible and right-of-use assets</t>
  </si>
  <si>
    <t>Depreciation</t>
  </si>
  <si>
    <t>Stock-based compensation</t>
  </si>
  <si>
    <t>Deferred taxes and other non-cash taxes</t>
  </si>
  <si>
    <t>Non-cash interest expense</t>
  </si>
  <si>
    <t>Other</t>
  </si>
  <si>
    <t>Changes in assets and liabilities, net of acquisitions and disposals:</t>
  </si>
  <si>
    <t>Trade accounts receivable, net</t>
  </si>
  <si>
    <t>Inventory</t>
  </si>
  <si>
    <t>Accounts payable</t>
  </si>
  <si>
    <t>Employee compensation and benefits</t>
  </si>
  <si>
    <t>Other current assets and current liabilities</t>
  </si>
  <si>
    <t>Other long-term assets and long-term liabilities</t>
  </si>
  <si>
    <t xml:space="preserve">Net Cash Flow from ops. </t>
  </si>
  <si>
    <t>FQ3 24</t>
  </si>
  <si>
    <t>xx 2024</t>
  </si>
  <si>
    <t xml:space="preserve">FQ3 2024 </t>
  </si>
  <si>
    <t>Debt (allways only LT)</t>
  </si>
  <si>
    <t>Oct. 2021</t>
  </si>
  <si>
    <t>Oct. 2022</t>
  </si>
  <si>
    <t xml:space="preserve">Oct. 2023 </t>
  </si>
  <si>
    <t>Oct. 2023</t>
  </si>
  <si>
    <t>Gross profit (or Gross Margin)</t>
  </si>
  <si>
    <t xml:space="preserve">Amortisation &amp; Restructering </t>
  </si>
  <si>
    <t xml:space="preserve">Dividends on preffered stock </t>
  </si>
  <si>
    <t xml:space="preserve">Interest Expense &amp; Other income expenses </t>
  </si>
  <si>
    <t xml:space="preserve">https://investors.broadcom.com/static-files/2b98b262-4fbb-4731-b3dd-88f6ca187002 </t>
  </si>
  <si>
    <t xml:space="preserve">Loss on Debt </t>
  </si>
  <si>
    <t>Oct. 24???</t>
  </si>
  <si>
    <t xml:space="preserve">Maybe kennzahlen </t>
  </si>
  <si>
    <t xml:space="preserve">  </t>
  </si>
  <si>
    <t xml:space="preserve">Earnings per Share </t>
  </si>
  <si>
    <t>Oct.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</si>
</sst>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0" tint="-0.34998626667073579"/>
      <name val="Aptos Narrow"/>
      <scheme val="minor"/>
    </font>
    <font>
      <sz val="12"/>
      <color theme="0" tint="-0.34998626667073579"/>
      <name val="Aptos Narrow"/>
      <scheme val="minor"/>
    </font>
    <font>
      <b/>
      <i/>
      <sz val="12"/>
      <color theme="0" tint="-0.34998626667073579"/>
      <name val="Aptos Narrow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164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Border="1"/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0" xfId="0" applyAlignment="1">
      <alignment horizontal="center"/>
    </xf>
    <xf numFmtId="164" fontId="2" fillId="2" borderId="0" xfId="0" applyNumberFormat="1" applyFont="1" applyFill="1"/>
    <xf numFmtId="164" fontId="3" fillId="2" borderId="0" xfId="0" applyNumberFormat="1" applyFont="1" applyFill="1"/>
    <xf numFmtId="164" fontId="0" fillId="0" borderId="2" xfId="0" applyNumberFormat="1" applyBorder="1"/>
    <xf numFmtId="9" fontId="0" fillId="0" borderId="2" xfId="2" applyFont="1" applyBorder="1"/>
    <xf numFmtId="9" fontId="0" fillId="0" borderId="0" xfId="2" applyFont="1"/>
    <xf numFmtId="10" fontId="0" fillId="0" borderId="2" xfId="2" applyNumberFormat="1" applyFont="1" applyBorder="1"/>
    <xf numFmtId="10" fontId="0" fillId="0" borderId="0" xfId="2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14" fontId="3" fillId="2" borderId="0" xfId="0" applyNumberFormat="1" applyFont="1" applyFill="1"/>
    <xf numFmtId="0" fontId="8" fillId="0" borderId="0" xfId="3"/>
    <xf numFmtId="0" fontId="3" fillId="3" borderId="0" xfId="0" applyFont="1" applyFill="1"/>
    <xf numFmtId="0" fontId="9" fillId="0" borderId="0" xfId="0" applyFont="1"/>
  </cellXfs>
  <cellStyles count="4">
    <cellStyle name="Link" xfId="3" builtinId="8"/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broadcom.com/static-files/2b98b262-4fbb-4731-b3dd-88f6ca187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54199-14AD-8C4B-8349-1E5B1DAA0B48}">
  <dimension ref="A1:G18"/>
  <sheetViews>
    <sheetView showGridLines="0" zoomScale="179" zoomScaleNormal="179" workbookViewId="0">
      <selection activeCell="F3" sqref="F3"/>
    </sheetView>
  </sheetViews>
  <sheetFormatPr baseColWidth="10" defaultRowHeight="16" x14ac:dyDescent="0.2"/>
  <cols>
    <col min="1" max="1" width="3.5" customWidth="1"/>
    <col min="2" max="2" width="7" customWidth="1"/>
    <col min="3" max="3" width="21.83203125" bestFit="1" customWidth="1"/>
    <col min="4" max="4" width="19.33203125" bestFit="1" customWidth="1"/>
    <col min="6" max="6" width="21.83203125" bestFit="1" customWidth="1"/>
    <col min="7" max="7" width="10.6640625" customWidth="1"/>
  </cols>
  <sheetData>
    <row r="1" spans="1:7" x14ac:dyDescent="0.2">
      <c r="A1" t="s">
        <v>16</v>
      </c>
    </row>
    <row r="3" spans="1:7" x14ac:dyDescent="0.2">
      <c r="A3" s="8" t="s">
        <v>14</v>
      </c>
      <c r="C3" s="1" t="s">
        <v>60</v>
      </c>
      <c r="D3" s="1"/>
      <c r="F3" s="1" t="s">
        <v>78</v>
      </c>
      <c r="G3" s="1"/>
    </row>
    <row r="4" spans="1:7" x14ac:dyDescent="0.2">
      <c r="C4" t="s">
        <v>0</v>
      </c>
      <c r="D4" s="2">
        <v>156</v>
      </c>
      <c r="F4" t="s">
        <v>0</v>
      </c>
      <c r="G4" s="2"/>
    </row>
    <row r="5" spans="1:7" x14ac:dyDescent="0.2">
      <c r="C5" t="s">
        <v>13</v>
      </c>
      <c r="D5" s="3">
        <f>4670.58*1000000</f>
        <v>4670580000</v>
      </c>
      <c r="F5" t="s">
        <v>13</v>
      </c>
      <c r="G5" s="3"/>
    </row>
    <row r="6" spans="1:7" x14ac:dyDescent="0.2">
      <c r="C6" t="s">
        <v>12</v>
      </c>
      <c r="D6" s="2">
        <f>D5*D4</f>
        <v>728610480000</v>
      </c>
      <c r="F6" t="s">
        <v>12</v>
      </c>
      <c r="G6" s="2"/>
    </row>
    <row r="7" spans="1:7" x14ac:dyDescent="0.2">
      <c r="C7" t="s">
        <v>3</v>
      </c>
      <c r="D7" s="4">
        <f>'Fundamental Analysis'!D31</f>
        <v>9809000000</v>
      </c>
      <c r="F7" t="s">
        <v>3</v>
      </c>
      <c r="G7" s="4"/>
    </row>
    <row r="8" spans="1:7" x14ac:dyDescent="0.2">
      <c r="C8" t="s">
        <v>4</v>
      </c>
      <c r="D8" s="4">
        <f>'Fundamental Analysis'!D50</f>
        <v>71590000000</v>
      </c>
      <c r="F8" t="s">
        <v>4</v>
      </c>
      <c r="G8" s="4"/>
    </row>
    <row r="9" spans="1:7" x14ac:dyDescent="0.2">
      <c r="C9" t="s">
        <v>11</v>
      </c>
      <c r="D9" s="5">
        <f>D6+D8-D7</f>
        <v>790391480000</v>
      </c>
      <c r="F9" t="s">
        <v>11</v>
      </c>
      <c r="G9" s="5"/>
    </row>
    <row r="10" spans="1:7" ht="17" thickBot="1" x14ac:dyDescent="0.25">
      <c r="C10" t="s">
        <v>10</v>
      </c>
      <c r="D10" s="7">
        <f>D9/D5</f>
        <v>169.2276933485777</v>
      </c>
      <c r="F10" t="s">
        <v>10</v>
      </c>
      <c r="G10" s="7" t="e">
        <f>G9/G5</f>
        <v>#DIV/0!</v>
      </c>
    </row>
    <row r="11" spans="1:7" ht="17" thickTop="1" x14ac:dyDescent="0.2"/>
    <row r="12" spans="1:7" x14ac:dyDescent="0.2">
      <c r="C12" t="s">
        <v>8</v>
      </c>
      <c r="D12" s="2">
        <f>'Fundamental Analysis'!D41</f>
        <v>175211000000</v>
      </c>
      <c r="F12" t="s">
        <v>8</v>
      </c>
      <c r="G12" s="2"/>
    </row>
    <row r="13" spans="1:7" x14ac:dyDescent="0.2">
      <c r="C13" t="s">
        <v>7</v>
      </c>
      <c r="D13" s="2">
        <f>'Fundamental Analysis'!D53</f>
        <v>105250000000</v>
      </c>
      <c r="F13" t="s">
        <v>7</v>
      </c>
      <c r="G13" s="2"/>
    </row>
    <row r="14" spans="1:7" x14ac:dyDescent="0.2">
      <c r="C14" t="s">
        <v>6</v>
      </c>
      <c r="D14" s="2"/>
      <c r="F14" t="s">
        <v>6</v>
      </c>
      <c r="G14" s="2"/>
    </row>
    <row r="15" spans="1:7" x14ac:dyDescent="0.2">
      <c r="D15" s="2"/>
      <c r="G15" s="2"/>
    </row>
    <row r="16" spans="1:7" x14ac:dyDescent="0.2">
      <c r="C16" t="s">
        <v>2</v>
      </c>
      <c r="D16" s="2">
        <f>D12-D13</f>
        <v>69961000000</v>
      </c>
      <c r="F16" t="s">
        <v>2</v>
      </c>
      <c r="G16" s="2">
        <f>G12-G13</f>
        <v>0</v>
      </c>
    </row>
    <row r="17" spans="3:7" ht="17" thickBot="1" x14ac:dyDescent="0.25">
      <c r="C17" t="s">
        <v>9</v>
      </c>
      <c r="D17" s="6">
        <f>D16/D5</f>
        <v>14.979081827096421</v>
      </c>
      <c r="F17" t="s">
        <v>9</v>
      </c>
      <c r="G17" s="6" t="e">
        <f>G16/G5</f>
        <v>#DIV/0!</v>
      </c>
    </row>
    <row r="18" spans="3:7" ht="17" thickTop="1" x14ac:dyDescent="0.2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6A2B-F987-2D4D-85F3-714A40B08AC7}">
  <dimension ref="A1:H79"/>
  <sheetViews>
    <sheetView showGridLines="0" zoomScale="142" zoomScaleNormal="142" workbookViewId="0">
      <selection activeCell="B26" sqref="B26"/>
    </sheetView>
  </sheetViews>
  <sheetFormatPr baseColWidth="10" defaultRowHeight="16" x14ac:dyDescent="0.2"/>
  <cols>
    <col min="1" max="1" width="5.33203125" customWidth="1"/>
    <col min="2" max="2" width="55.1640625" style="17" bestFit="1" customWidth="1"/>
    <col min="3" max="3" width="19.33203125" style="2" bestFit="1" customWidth="1"/>
    <col min="4" max="4" width="19.83203125" style="2" bestFit="1" customWidth="1"/>
    <col min="5" max="5" width="22.33203125" bestFit="1" customWidth="1"/>
  </cols>
  <sheetData>
    <row r="1" spans="1:5" ht="20" customHeight="1" x14ac:dyDescent="0.2"/>
    <row r="2" spans="1:5" x14ac:dyDescent="0.2">
      <c r="C2" s="9" t="s">
        <v>19</v>
      </c>
      <c r="D2" s="9" t="s">
        <v>20</v>
      </c>
      <c r="E2" s="9" t="s">
        <v>76</v>
      </c>
    </row>
    <row r="3" spans="1:5" x14ac:dyDescent="0.2">
      <c r="A3" s="8" t="s">
        <v>14</v>
      </c>
      <c r="B3" s="16" t="s">
        <v>37</v>
      </c>
      <c r="C3" s="10" t="s">
        <v>18</v>
      </c>
      <c r="D3" s="10" t="s">
        <v>17</v>
      </c>
      <c r="E3" s="10" t="s">
        <v>77</v>
      </c>
    </row>
    <row r="4" spans="1:5" x14ac:dyDescent="0.2">
      <c r="B4" s="17" t="s">
        <v>15</v>
      </c>
      <c r="C4" s="2">
        <v>11961000000</v>
      </c>
      <c r="D4" s="2">
        <v>12487000000</v>
      </c>
      <c r="E4" s="2"/>
    </row>
    <row r="5" spans="1:5" x14ac:dyDescent="0.2">
      <c r="B5" s="17" t="s">
        <v>21</v>
      </c>
      <c r="C5" s="2">
        <v>3114000000</v>
      </c>
      <c r="D5" s="2">
        <v>3142000000</v>
      </c>
      <c r="E5" s="2"/>
    </row>
    <row r="6" spans="1:5" ht="17" thickBot="1" x14ac:dyDescent="0.25">
      <c r="B6" s="17" t="s">
        <v>22</v>
      </c>
      <c r="C6" s="6">
        <f>C4-C5</f>
        <v>8847000000</v>
      </c>
      <c r="D6" s="6">
        <f>D4-D5</f>
        <v>9345000000</v>
      </c>
      <c r="E6" s="6">
        <f>E4-E5</f>
        <v>0</v>
      </c>
    </row>
    <row r="7" spans="1:5" ht="17" thickTop="1" x14ac:dyDescent="0.2">
      <c r="E7" s="2"/>
    </row>
    <row r="8" spans="1:5" x14ac:dyDescent="0.2">
      <c r="B8" s="17" t="s">
        <v>24</v>
      </c>
      <c r="C8" s="2">
        <v>2308000000</v>
      </c>
      <c r="D8" s="2">
        <v>2415000000</v>
      </c>
      <c r="E8" s="2"/>
    </row>
    <row r="9" spans="1:5" x14ac:dyDescent="0.2">
      <c r="B9" s="17" t="s">
        <v>25</v>
      </c>
      <c r="C9" s="2">
        <v>1572000000</v>
      </c>
      <c r="D9" s="2">
        <v>1277000000</v>
      </c>
      <c r="E9" s="2"/>
    </row>
    <row r="10" spans="1:5" ht="17" thickBot="1" x14ac:dyDescent="0.25">
      <c r="B10" s="17" t="s">
        <v>26</v>
      </c>
      <c r="C10" s="6">
        <f>C9+C8</f>
        <v>3880000000</v>
      </c>
      <c r="D10" s="6">
        <f>D9+D8</f>
        <v>3692000000</v>
      </c>
      <c r="E10" s="6">
        <f>E9+E8</f>
        <v>0</v>
      </c>
    </row>
    <row r="11" spans="1:5" ht="17" thickTop="1" x14ac:dyDescent="0.2">
      <c r="E11" s="2"/>
    </row>
    <row r="12" spans="1:5" ht="17" thickBot="1" x14ac:dyDescent="0.25">
      <c r="B12" s="17" t="s">
        <v>30</v>
      </c>
      <c r="C12" s="6">
        <f>C4-C5-C10</f>
        <v>4967000000</v>
      </c>
      <c r="D12" s="6">
        <f>D4-D5-D10</f>
        <v>5653000000</v>
      </c>
      <c r="E12" s="6">
        <f>E4-E5-E10</f>
        <v>0</v>
      </c>
    </row>
    <row r="13" spans="1:5" ht="17" thickTop="1" x14ac:dyDescent="0.2">
      <c r="E13" s="2"/>
    </row>
    <row r="14" spans="1:5" x14ac:dyDescent="0.2">
      <c r="B14" s="17" t="s">
        <v>29</v>
      </c>
      <c r="C14" s="2">
        <v>-926000000</v>
      </c>
      <c r="D14" s="2">
        <v>-1047000000</v>
      </c>
      <c r="E14" s="2"/>
    </row>
    <row r="15" spans="1:5" x14ac:dyDescent="0.2">
      <c r="E15" s="2"/>
    </row>
    <row r="16" spans="1:5" x14ac:dyDescent="0.2">
      <c r="B16" s="17" t="s">
        <v>33</v>
      </c>
      <c r="C16" s="2">
        <f>C12+C14</f>
        <v>4041000000</v>
      </c>
      <c r="D16" s="2">
        <f>D12+D14</f>
        <v>4606000000</v>
      </c>
      <c r="E16" s="2">
        <f>E12+E14</f>
        <v>0</v>
      </c>
    </row>
    <row r="17" spans="2:5" x14ac:dyDescent="0.2">
      <c r="E17" s="2"/>
    </row>
    <row r="18" spans="2:5" x14ac:dyDescent="0.2">
      <c r="B18" s="17" t="s">
        <v>31</v>
      </c>
      <c r="C18" s="2">
        <f>+C12+C14</f>
        <v>4041000000</v>
      </c>
      <c r="D18" s="2">
        <f>+D12+D14</f>
        <v>4606000000</v>
      </c>
      <c r="E18" s="2">
        <f>+E12+E14</f>
        <v>0</v>
      </c>
    </row>
    <row r="19" spans="2:5" x14ac:dyDescent="0.2">
      <c r="B19" s="17" t="s">
        <v>32</v>
      </c>
      <c r="C19" s="2">
        <v>68000000</v>
      </c>
      <c r="D19" s="2">
        <v>-116000000</v>
      </c>
      <c r="E19" s="2"/>
    </row>
    <row r="20" spans="2:5" x14ac:dyDescent="0.2">
      <c r="E20" s="2"/>
    </row>
    <row r="21" spans="2:5" x14ac:dyDescent="0.2">
      <c r="B21" s="17" t="s">
        <v>34</v>
      </c>
      <c r="C21" s="2">
        <f>C18+C19</f>
        <v>4109000000</v>
      </c>
      <c r="D21" s="2">
        <f>D18+D19</f>
        <v>4490000000</v>
      </c>
      <c r="E21" s="2">
        <f>E18+E19</f>
        <v>0</v>
      </c>
    </row>
    <row r="22" spans="2:5" x14ac:dyDescent="0.2">
      <c r="E22" s="2"/>
    </row>
    <row r="23" spans="2:5" x14ac:dyDescent="0.2">
      <c r="B23" s="17" t="s">
        <v>35</v>
      </c>
      <c r="C23" s="3">
        <f>'Capital Structure'!D5</f>
        <v>4670580000</v>
      </c>
      <c r="D23" s="3">
        <f>'Capital Structure'!D5</f>
        <v>4670580000</v>
      </c>
      <c r="E23" s="3"/>
    </row>
    <row r="24" spans="2:5" x14ac:dyDescent="0.2">
      <c r="C24" s="3"/>
      <c r="D24" s="3"/>
      <c r="E24" s="3"/>
    </row>
    <row r="25" spans="2:5" x14ac:dyDescent="0.2">
      <c r="B25" s="17" t="s">
        <v>93</v>
      </c>
      <c r="C25" s="2">
        <f>C21/C23</f>
        <v>0.87976225650775708</v>
      </c>
      <c r="D25" s="2">
        <f>D21/D23</f>
        <v>0.96133670764658774</v>
      </c>
      <c r="E25" s="2" t="e">
        <f>E21/E23</f>
        <v>#DIV/0!</v>
      </c>
    </row>
    <row r="26" spans="2:5" x14ac:dyDescent="0.2">
      <c r="B26" s="19"/>
      <c r="C26" s="11"/>
      <c r="D26" s="11"/>
      <c r="E26" s="11"/>
    </row>
    <row r="27" spans="2:5" x14ac:dyDescent="0.2">
      <c r="B27" s="16" t="s">
        <v>38</v>
      </c>
      <c r="E27" s="2"/>
    </row>
    <row r="28" spans="2:5" x14ac:dyDescent="0.2">
      <c r="B28" s="16"/>
      <c r="E28" s="2"/>
    </row>
    <row r="29" spans="2:5" x14ac:dyDescent="0.2">
      <c r="B29" s="16" t="s">
        <v>47</v>
      </c>
      <c r="E29" s="2"/>
    </row>
    <row r="30" spans="2:5" x14ac:dyDescent="0.2">
      <c r="B30" s="18" t="s">
        <v>42</v>
      </c>
      <c r="E30" s="2"/>
    </row>
    <row r="31" spans="2:5" x14ac:dyDescent="0.2">
      <c r="B31" s="17" t="s">
        <v>1</v>
      </c>
      <c r="D31" s="2">
        <v>9809000000</v>
      </c>
      <c r="E31" s="2"/>
    </row>
    <row r="32" spans="2:5" x14ac:dyDescent="0.2">
      <c r="B32" s="17" t="s">
        <v>39</v>
      </c>
      <c r="D32" s="2">
        <v>5500000000</v>
      </c>
      <c r="E32" s="2"/>
    </row>
    <row r="33" spans="2:5" x14ac:dyDescent="0.2">
      <c r="B33" s="17" t="s">
        <v>40</v>
      </c>
      <c r="D33" s="2">
        <v>1842000000</v>
      </c>
      <c r="E33" s="2"/>
    </row>
    <row r="34" spans="2:5" x14ac:dyDescent="0.2">
      <c r="B34" s="17" t="s">
        <v>41</v>
      </c>
      <c r="D34" s="2">
        <v>8151000000</v>
      </c>
      <c r="E34" s="2"/>
    </row>
    <row r="35" spans="2:5" x14ac:dyDescent="0.2">
      <c r="B35" s="18" t="s">
        <v>43</v>
      </c>
      <c r="E35" s="2"/>
    </row>
    <row r="36" spans="2:5" x14ac:dyDescent="0.2">
      <c r="B36" s="17" t="s">
        <v>44</v>
      </c>
      <c r="D36" s="2">
        <v>2668000000</v>
      </c>
      <c r="E36" s="2"/>
    </row>
    <row r="37" spans="2:5" x14ac:dyDescent="0.2">
      <c r="B37" s="17" t="s">
        <v>45</v>
      </c>
      <c r="D37" s="2">
        <v>97873000000</v>
      </c>
      <c r="E37" s="2"/>
    </row>
    <row r="38" spans="2:5" x14ac:dyDescent="0.2">
      <c r="B38" s="17" t="s">
        <v>58</v>
      </c>
      <c r="D38" s="2">
        <v>45407000000</v>
      </c>
      <c r="E38" s="2"/>
    </row>
    <row r="39" spans="2:5" x14ac:dyDescent="0.2">
      <c r="B39" s="17" t="s">
        <v>46</v>
      </c>
      <c r="D39" s="2">
        <v>3961000000</v>
      </c>
      <c r="E39" s="2"/>
    </row>
    <row r="40" spans="2:5" x14ac:dyDescent="0.2">
      <c r="E40" s="2"/>
    </row>
    <row r="41" spans="2:5" ht="17" thickBot="1" x14ac:dyDescent="0.25">
      <c r="B41" s="16" t="s">
        <v>5</v>
      </c>
      <c r="D41" s="6">
        <f>SUM(D31:D39)</f>
        <v>175211000000</v>
      </c>
      <c r="E41" s="6">
        <f>SUM(E31:E39)</f>
        <v>0</v>
      </c>
    </row>
    <row r="42" spans="2:5" ht="17" thickTop="1" x14ac:dyDescent="0.2">
      <c r="B42" s="16"/>
      <c r="E42" s="2"/>
    </row>
    <row r="43" spans="2:5" x14ac:dyDescent="0.2">
      <c r="B43" s="16" t="s">
        <v>48</v>
      </c>
      <c r="E43" s="2"/>
    </row>
    <row r="44" spans="2:5" x14ac:dyDescent="0.2">
      <c r="B44" s="18" t="s">
        <v>49</v>
      </c>
      <c r="E44" s="2"/>
    </row>
    <row r="45" spans="2:5" x14ac:dyDescent="0.2">
      <c r="B45" s="17" t="s">
        <v>50</v>
      </c>
      <c r="D45" s="2">
        <v>1441000000</v>
      </c>
      <c r="E45" s="2"/>
    </row>
    <row r="46" spans="2:5" x14ac:dyDescent="0.2">
      <c r="B46" s="17" t="s">
        <v>51</v>
      </c>
      <c r="D46" s="2">
        <v>1385000000</v>
      </c>
      <c r="E46" s="2"/>
    </row>
    <row r="47" spans="2:5" x14ac:dyDescent="0.2">
      <c r="B47" s="17" t="s">
        <v>52</v>
      </c>
      <c r="D47" s="2">
        <v>2426000000</v>
      </c>
      <c r="E47" s="2"/>
    </row>
    <row r="48" spans="2:5" x14ac:dyDescent="0.2">
      <c r="B48" s="17" t="s">
        <v>53</v>
      </c>
      <c r="D48" s="2">
        <v>14919000000</v>
      </c>
      <c r="E48" s="2"/>
    </row>
    <row r="49" spans="2:5" x14ac:dyDescent="0.2">
      <c r="B49" s="16" t="s">
        <v>54</v>
      </c>
      <c r="E49" s="2"/>
    </row>
    <row r="50" spans="2:5" x14ac:dyDescent="0.2">
      <c r="B50" s="17" t="s">
        <v>55</v>
      </c>
      <c r="D50" s="2">
        <v>71590000000</v>
      </c>
      <c r="E50" s="2"/>
    </row>
    <row r="51" spans="2:5" x14ac:dyDescent="0.2">
      <c r="B51" s="17" t="s">
        <v>56</v>
      </c>
      <c r="D51" s="2">
        <v>13489000000</v>
      </c>
      <c r="E51" s="2"/>
    </row>
    <row r="52" spans="2:5" x14ac:dyDescent="0.2">
      <c r="E52" s="2"/>
    </row>
    <row r="53" spans="2:5" ht="17" thickBot="1" x14ac:dyDescent="0.25">
      <c r="B53" s="17" t="s">
        <v>57</v>
      </c>
      <c r="D53" s="6">
        <f>SUM(D45:D51)</f>
        <v>105250000000</v>
      </c>
      <c r="E53" s="6">
        <f>SUM(E45:E51)</f>
        <v>0</v>
      </c>
    </row>
    <row r="54" spans="2:5" ht="17" thickTop="1" x14ac:dyDescent="0.2">
      <c r="B54" s="17" t="s">
        <v>59</v>
      </c>
      <c r="D54" s="2">
        <v>69961000000</v>
      </c>
      <c r="E54" s="2"/>
    </row>
    <row r="55" spans="2:5" ht="17" thickBot="1" x14ac:dyDescent="0.25">
      <c r="D55" s="6">
        <f>SUM(D53:D54)</f>
        <v>175211000000</v>
      </c>
      <c r="E55" s="6">
        <f>SUM(E53:E54)</f>
        <v>0</v>
      </c>
    </row>
    <row r="56" spans="2:5" ht="17" thickTop="1" x14ac:dyDescent="0.2">
      <c r="E56" s="2"/>
    </row>
    <row r="57" spans="2:5" x14ac:dyDescent="0.2">
      <c r="E57" s="2"/>
    </row>
    <row r="58" spans="2:5" x14ac:dyDescent="0.2">
      <c r="B58" s="19"/>
      <c r="C58" s="11"/>
      <c r="D58" s="11"/>
      <c r="E58" s="11"/>
    </row>
    <row r="59" spans="2:5" x14ac:dyDescent="0.2">
      <c r="B59" s="16" t="s">
        <v>61</v>
      </c>
      <c r="E59" s="2"/>
    </row>
    <row r="60" spans="2:5" ht="17" thickBot="1" x14ac:dyDescent="0.25">
      <c r="B60" s="17" t="s">
        <v>34</v>
      </c>
      <c r="D60" s="6">
        <v>2121000000</v>
      </c>
      <c r="E60" s="6">
        <v>2121000000</v>
      </c>
    </row>
    <row r="61" spans="2:5" ht="17" thickTop="1" x14ac:dyDescent="0.2">
      <c r="B61" s="17" t="s">
        <v>62</v>
      </c>
      <c r="D61" s="2">
        <v>2381000000</v>
      </c>
      <c r="E61" s="2"/>
    </row>
    <row r="62" spans="2:5" x14ac:dyDescent="0.2">
      <c r="B62" s="17" t="s">
        <v>63</v>
      </c>
      <c r="D62" s="2">
        <v>149000000</v>
      </c>
      <c r="E62" s="2"/>
    </row>
    <row r="63" spans="2:5" x14ac:dyDescent="0.2">
      <c r="B63" s="17" t="s">
        <v>64</v>
      </c>
      <c r="D63" s="2">
        <v>1457000000</v>
      </c>
      <c r="E63" s="2"/>
    </row>
    <row r="64" spans="2:5" x14ac:dyDescent="0.2">
      <c r="B64" s="17" t="s">
        <v>65</v>
      </c>
      <c r="D64" s="2">
        <v>-511000000</v>
      </c>
      <c r="E64" s="2"/>
    </row>
    <row r="65" spans="2:8" x14ac:dyDescent="0.2">
      <c r="B65" s="17" t="s">
        <v>66</v>
      </c>
      <c r="D65" s="2">
        <v>119999999</v>
      </c>
      <c r="E65" s="2"/>
    </row>
    <row r="66" spans="2:8" x14ac:dyDescent="0.2">
      <c r="B66" s="17" t="s">
        <v>67</v>
      </c>
      <c r="D66" s="2">
        <v>92000000</v>
      </c>
      <c r="E66" s="2"/>
    </row>
    <row r="67" spans="2:8" x14ac:dyDescent="0.2">
      <c r="B67" s="17" t="s">
        <v>68</v>
      </c>
      <c r="E67" s="2"/>
    </row>
    <row r="68" spans="2:8" x14ac:dyDescent="0.2">
      <c r="B68" s="17" t="s">
        <v>69</v>
      </c>
      <c r="D68" s="2">
        <v>-513000000</v>
      </c>
      <c r="E68" s="2"/>
    </row>
    <row r="69" spans="2:8" x14ac:dyDescent="0.2">
      <c r="B69" s="17" t="s">
        <v>70</v>
      </c>
      <c r="D69" s="2">
        <v>82000000</v>
      </c>
      <c r="E69" s="2"/>
    </row>
    <row r="70" spans="2:8" x14ac:dyDescent="0.2">
      <c r="B70" s="17" t="s">
        <v>71</v>
      </c>
      <c r="D70" s="2">
        <v>-93000000</v>
      </c>
      <c r="E70" s="2"/>
    </row>
    <row r="71" spans="2:8" x14ac:dyDescent="0.2">
      <c r="B71" s="17" t="s">
        <v>72</v>
      </c>
      <c r="D71" s="2">
        <v>251000000</v>
      </c>
      <c r="E71" s="2"/>
    </row>
    <row r="72" spans="2:8" x14ac:dyDescent="0.2">
      <c r="B72" s="17" t="s">
        <v>73</v>
      </c>
      <c r="D72" s="2">
        <v>-386000000</v>
      </c>
      <c r="E72" s="2"/>
    </row>
    <row r="73" spans="2:8" x14ac:dyDescent="0.2">
      <c r="B73" s="17" t="s">
        <v>74</v>
      </c>
      <c r="D73" s="2">
        <v>-569000000</v>
      </c>
      <c r="E73" s="2"/>
    </row>
    <row r="74" spans="2:8" x14ac:dyDescent="0.2">
      <c r="E74" s="2"/>
    </row>
    <row r="75" spans="2:8" ht="17" thickBot="1" x14ac:dyDescent="0.25">
      <c r="B75" s="17" t="s">
        <v>75</v>
      </c>
      <c r="D75" s="6">
        <f>SUM(D60:D73)</f>
        <v>4580999999</v>
      </c>
      <c r="E75" s="6">
        <f>SUM(E60:E73)</f>
        <v>2121000000</v>
      </c>
    </row>
    <row r="76" spans="2:8" ht="17" thickTop="1" x14ac:dyDescent="0.2">
      <c r="E76" s="2"/>
    </row>
    <row r="77" spans="2:8" x14ac:dyDescent="0.2">
      <c r="B77" s="19" t="s">
        <v>23</v>
      </c>
      <c r="C77" s="14"/>
      <c r="D77" s="14">
        <f>(D4/C4)-1</f>
        <v>4.3976256165872529E-2</v>
      </c>
      <c r="E77" s="12"/>
      <c r="F77" s="12"/>
      <c r="G77" s="12"/>
      <c r="H77" s="12"/>
    </row>
    <row r="78" spans="2:8" x14ac:dyDescent="0.2">
      <c r="B78" s="17" t="s">
        <v>28</v>
      </c>
      <c r="C78" s="15">
        <f>C6/C4</f>
        <v>0.73965387509405567</v>
      </c>
      <c r="D78" s="15">
        <f>D6/D4</f>
        <v>0.74837831344598382</v>
      </c>
      <c r="E78" s="13"/>
      <c r="F78" s="13"/>
      <c r="G78" s="13"/>
      <c r="H78" s="13"/>
    </row>
    <row r="79" spans="2:8" x14ac:dyDescent="0.2">
      <c r="B79" s="17" t="s">
        <v>27</v>
      </c>
      <c r="C79" s="15">
        <f>C12/C4</f>
        <v>0.41526628208343785</v>
      </c>
      <c r="D79" s="15">
        <f>D12/D4</f>
        <v>0.45271081925202211</v>
      </c>
    </row>
  </sheetData>
  <phoneticPr fontId="7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15C1-C7E0-1148-9C7D-156CFF7E75FE}">
  <dimension ref="A1:WPO117"/>
  <sheetViews>
    <sheetView showGridLines="0" zoomScale="142" zoomScaleNormal="142" workbookViewId="0">
      <pane ySplit="2" topLeftCell="A3" activePane="bottomLeft" state="frozen"/>
      <selection pane="bottomLeft" activeCell="C90" sqref="C90"/>
    </sheetView>
  </sheetViews>
  <sheetFormatPr baseColWidth="10" defaultRowHeight="16" x14ac:dyDescent="0.2"/>
  <cols>
    <col min="1" max="1" width="5.33203125" customWidth="1"/>
    <col min="2" max="2" width="55.1640625" style="17" bestFit="1" customWidth="1"/>
    <col min="3" max="5" width="22.33203125" bestFit="1" customWidth="1"/>
    <col min="6" max="6" width="18.83203125" bestFit="1" customWidth="1"/>
  </cols>
  <sheetData>
    <row r="1" spans="1:6" ht="20" customHeight="1" x14ac:dyDescent="0.2">
      <c r="B1" s="21" t="s">
        <v>88</v>
      </c>
    </row>
    <row r="2" spans="1:6" x14ac:dyDescent="0.2">
      <c r="C2" s="1" t="s">
        <v>80</v>
      </c>
      <c r="D2" s="1" t="s">
        <v>81</v>
      </c>
      <c r="E2" s="1" t="s">
        <v>83</v>
      </c>
      <c r="F2" s="1" t="s">
        <v>90</v>
      </c>
    </row>
    <row r="3" spans="1:6" x14ac:dyDescent="0.2">
      <c r="A3" s="8" t="s">
        <v>14</v>
      </c>
      <c r="B3" s="16" t="s">
        <v>37</v>
      </c>
      <c r="C3" s="22"/>
      <c r="D3" s="22"/>
      <c r="E3" s="22"/>
      <c r="F3" s="22"/>
    </row>
    <row r="4" spans="1:6" x14ac:dyDescent="0.2">
      <c r="B4" s="17" t="s">
        <v>15</v>
      </c>
      <c r="C4" s="2">
        <v>27450000000</v>
      </c>
      <c r="D4" s="2">
        <v>33203000000</v>
      </c>
      <c r="E4" s="2">
        <v>35819000000</v>
      </c>
      <c r="F4" s="2"/>
    </row>
    <row r="5" spans="1:6" x14ac:dyDescent="0.2">
      <c r="B5" s="17" t="s">
        <v>21</v>
      </c>
      <c r="C5" s="2">
        <v>10606000000</v>
      </c>
      <c r="D5" s="2">
        <v>11108000000</v>
      </c>
      <c r="E5" s="2">
        <v>11129000000</v>
      </c>
      <c r="F5" s="2"/>
    </row>
    <row r="6" spans="1:6" ht="17" thickBot="1" x14ac:dyDescent="0.25">
      <c r="B6" s="17" t="s">
        <v>84</v>
      </c>
      <c r="C6" s="6">
        <f>C4-C5</f>
        <v>16844000000</v>
      </c>
      <c r="D6" s="6">
        <f>D4-D5</f>
        <v>22095000000</v>
      </c>
      <c r="E6" s="6">
        <f>E4-E5</f>
        <v>24690000000</v>
      </c>
      <c r="F6" s="6">
        <f>F4-F5</f>
        <v>0</v>
      </c>
    </row>
    <row r="7" spans="1:6" ht="17" thickTop="1" x14ac:dyDescent="0.2">
      <c r="C7" s="2"/>
      <c r="D7" s="2"/>
      <c r="E7" s="2"/>
      <c r="F7" s="2"/>
    </row>
    <row r="8" spans="1:6" x14ac:dyDescent="0.2">
      <c r="B8" s="17" t="s">
        <v>24</v>
      </c>
      <c r="C8" s="2">
        <v>4854000000</v>
      </c>
      <c r="D8" s="2">
        <v>4919000000</v>
      </c>
      <c r="E8" s="2">
        <v>5253000000</v>
      </c>
      <c r="F8" s="2"/>
    </row>
    <row r="9" spans="1:6" x14ac:dyDescent="0.2">
      <c r="B9" s="17" t="s">
        <v>25</v>
      </c>
      <c r="C9" s="2">
        <v>1347000000</v>
      </c>
      <c r="D9" s="2">
        <v>1382000000</v>
      </c>
      <c r="E9" s="2">
        <v>1592000000</v>
      </c>
      <c r="F9" s="2"/>
    </row>
    <row r="10" spans="1:6" x14ac:dyDescent="0.2">
      <c r="B10" s="17" t="s">
        <v>85</v>
      </c>
      <c r="C10" s="2">
        <f>(1976+148)*1000000</f>
        <v>2124000000</v>
      </c>
      <c r="D10" s="2">
        <f>(1512+57)*1000000</f>
        <v>1569000000</v>
      </c>
      <c r="E10" s="2">
        <f>1394000000+244000000</f>
        <v>1638000000</v>
      </c>
      <c r="F10" s="2"/>
    </row>
    <row r="11" spans="1:6" ht="17" thickBot="1" x14ac:dyDescent="0.25">
      <c r="B11" s="17" t="s">
        <v>26</v>
      </c>
      <c r="C11" s="6">
        <f>SUM(C8:C10)</f>
        <v>8325000000</v>
      </c>
      <c r="D11" s="6">
        <f>D9+D8+D10</f>
        <v>7870000000</v>
      </c>
      <c r="E11" s="6">
        <f>E9+E8+E10</f>
        <v>8483000000</v>
      </c>
      <c r="F11" s="6">
        <f>F9+F8+F10</f>
        <v>0</v>
      </c>
    </row>
    <row r="12" spans="1:6" ht="17" thickTop="1" x14ac:dyDescent="0.2">
      <c r="A12" s="23"/>
      <c r="C12" s="2"/>
      <c r="D12" s="2"/>
      <c r="E12" s="2"/>
      <c r="F12" s="2"/>
    </row>
    <row r="13" spans="1:6" ht="17" thickBot="1" x14ac:dyDescent="0.25">
      <c r="B13" s="17" t="s">
        <v>30</v>
      </c>
      <c r="C13" s="6">
        <f>C4-C5-C11</f>
        <v>8519000000</v>
      </c>
      <c r="D13" s="6">
        <f>D4-D5-D11</f>
        <v>14225000000</v>
      </c>
      <c r="E13" s="6">
        <f>E4-E5-E11</f>
        <v>16207000000</v>
      </c>
      <c r="F13" s="6">
        <f>F4-F5-F11</f>
        <v>0</v>
      </c>
    </row>
    <row r="14" spans="1:6" ht="17" thickTop="1" x14ac:dyDescent="0.2">
      <c r="C14" s="2"/>
      <c r="D14" s="2"/>
      <c r="E14" s="2"/>
      <c r="F14" s="2"/>
    </row>
    <row r="15" spans="1:6" x14ac:dyDescent="0.2">
      <c r="B15" s="17" t="s">
        <v>87</v>
      </c>
      <c r="C15" s="2">
        <f>-1885000000+131000000</f>
        <v>-1754000000</v>
      </c>
      <c r="D15" s="2">
        <f>-1737000000-54000000</f>
        <v>-1791000000</v>
      </c>
      <c r="E15" s="2">
        <f>-1622000000+512000000</f>
        <v>-1110000000</v>
      </c>
      <c r="F15" s="2"/>
    </row>
    <row r="16" spans="1:6" x14ac:dyDescent="0.2">
      <c r="C16" s="2"/>
      <c r="D16" s="2"/>
      <c r="E16" s="2"/>
      <c r="F16" s="2"/>
    </row>
    <row r="17" spans="2:6" x14ac:dyDescent="0.2">
      <c r="B17" s="17" t="s">
        <v>33</v>
      </c>
      <c r="C17" s="2">
        <f>C13+C15</f>
        <v>6765000000</v>
      </c>
      <c r="D17" s="2">
        <f>D13+D15</f>
        <v>12434000000</v>
      </c>
      <c r="E17" s="2">
        <f>E13+E15</f>
        <v>15097000000</v>
      </c>
      <c r="F17" s="2">
        <f>F13+F15</f>
        <v>0</v>
      </c>
    </row>
    <row r="18" spans="2:6" x14ac:dyDescent="0.2">
      <c r="C18" s="2"/>
      <c r="D18" s="2"/>
      <c r="E18" s="2"/>
      <c r="F18" s="2"/>
    </row>
    <row r="19" spans="2:6" x14ac:dyDescent="0.2">
      <c r="B19" s="17" t="s">
        <v>31</v>
      </c>
      <c r="C19" s="2">
        <f>+C13+C15</f>
        <v>6765000000</v>
      </c>
      <c r="D19" s="2">
        <f>+D13+D15</f>
        <v>12434000000</v>
      </c>
      <c r="E19" s="2">
        <f>+E13+E15</f>
        <v>15097000000</v>
      </c>
      <c r="F19" s="2">
        <f>+F13+F15</f>
        <v>0</v>
      </c>
    </row>
    <row r="20" spans="2:6" x14ac:dyDescent="0.2">
      <c r="B20" s="17" t="s">
        <v>32</v>
      </c>
      <c r="C20" s="2">
        <v>29000000</v>
      </c>
      <c r="D20" s="2">
        <v>-939000000</v>
      </c>
      <c r="E20" s="2">
        <v>1015000000</v>
      </c>
      <c r="F20" s="2"/>
    </row>
    <row r="21" spans="2:6" x14ac:dyDescent="0.2">
      <c r="C21" s="2"/>
      <c r="D21" s="2"/>
      <c r="E21" s="2"/>
      <c r="F21" s="2"/>
    </row>
    <row r="22" spans="2:6" x14ac:dyDescent="0.2">
      <c r="B22" s="17" t="s">
        <v>34</v>
      </c>
      <c r="C22" s="2">
        <f>C19-C20</f>
        <v>6736000000</v>
      </c>
      <c r="D22" s="2">
        <f>D19+D20</f>
        <v>11495000000</v>
      </c>
      <c r="E22" s="2">
        <f>E19+E20</f>
        <v>16112000000</v>
      </c>
      <c r="F22" s="2">
        <f>F19+F20</f>
        <v>0</v>
      </c>
    </row>
    <row r="23" spans="2:6" x14ac:dyDescent="0.2">
      <c r="B23" s="17" t="s">
        <v>86</v>
      </c>
      <c r="C23" s="2">
        <v>-299000000</v>
      </c>
      <c r="D23" s="2">
        <v>-272000000</v>
      </c>
      <c r="E23" s="2">
        <v>0</v>
      </c>
      <c r="F23" s="2">
        <v>0</v>
      </c>
    </row>
    <row r="24" spans="2:6" x14ac:dyDescent="0.2">
      <c r="C24" s="2"/>
      <c r="D24" s="2"/>
      <c r="E24" s="2"/>
      <c r="F24" s="2"/>
    </row>
    <row r="25" spans="2:6" x14ac:dyDescent="0.2">
      <c r="B25" s="17" t="s">
        <v>35</v>
      </c>
      <c r="C25" s="3"/>
      <c r="D25" s="3"/>
      <c r="E25" s="3"/>
      <c r="F25" s="3"/>
    </row>
    <row r="26" spans="2:6" x14ac:dyDescent="0.2">
      <c r="C26" s="3"/>
      <c r="D26" s="3"/>
      <c r="E26" s="3"/>
      <c r="F26" s="3"/>
    </row>
    <row r="27" spans="2:6" x14ac:dyDescent="0.2">
      <c r="B27" s="17" t="s">
        <v>36</v>
      </c>
      <c r="C27" t="e">
        <f>(C22+C23)/C25</f>
        <v>#DIV/0!</v>
      </c>
      <c r="D27" t="e">
        <f>(D22+D23)/D25</f>
        <v>#DIV/0!</v>
      </c>
      <c r="E27" t="e">
        <f>(E22+E23)/E25</f>
        <v>#DIV/0!</v>
      </c>
      <c r="F27" t="e">
        <f>(F22+F23)/F25</f>
        <v>#DIV/0!</v>
      </c>
    </row>
    <row r="28" spans="2:6" x14ac:dyDescent="0.2">
      <c r="B28" s="19"/>
      <c r="C28" s="11"/>
      <c r="D28" s="11"/>
      <c r="E28" s="11"/>
      <c r="F28" s="11"/>
    </row>
    <row r="29" spans="2:6" x14ac:dyDescent="0.2">
      <c r="B29" s="16" t="s">
        <v>38</v>
      </c>
      <c r="C29" s="2"/>
      <c r="D29" s="2"/>
      <c r="E29" s="2"/>
      <c r="F29" s="2"/>
    </row>
    <row r="30" spans="2:6" x14ac:dyDescent="0.2">
      <c r="B30" s="16"/>
      <c r="C30" s="2"/>
      <c r="D30" s="2"/>
      <c r="E30" s="2"/>
      <c r="F30" s="2"/>
    </row>
    <row r="31" spans="2:6" x14ac:dyDescent="0.2">
      <c r="B31" s="16" t="s">
        <v>47</v>
      </c>
      <c r="C31" s="2"/>
      <c r="D31" s="2"/>
      <c r="E31" s="2"/>
      <c r="F31" s="2"/>
    </row>
    <row r="32" spans="2:6" x14ac:dyDescent="0.2">
      <c r="B32" s="18" t="s">
        <v>42</v>
      </c>
      <c r="C32" s="2"/>
      <c r="D32" s="2"/>
      <c r="E32" s="2"/>
      <c r="F32" s="2"/>
    </row>
    <row r="33" spans="2:6" x14ac:dyDescent="0.2">
      <c r="B33" s="17" t="s">
        <v>1</v>
      </c>
      <c r="C33" s="2"/>
      <c r="D33" s="2">
        <v>12416000000</v>
      </c>
      <c r="E33" s="2">
        <v>14189000000</v>
      </c>
      <c r="F33" s="2"/>
    </row>
    <row r="34" spans="2:6" x14ac:dyDescent="0.2">
      <c r="B34" s="17" t="s">
        <v>39</v>
      </c>
      <c r="C34" s="2"/>
      <c r="D34" s="2">
        <v>2958000000</v>
      </c>
      <c r="E34" s="2">
        <v>3154000000</v>
      </c>
      <c r="F34" s="2"/>
    </row>
    <row r="35" spans="2:6" x14ac:dyDescent="0.2">
      <c r="B35" s="17" t="s">
        <v>40</v>
      </c>
      <c r="C35" s="2"/>
      <c r="D35" s="2">
        <v>1925000000</v>
      </c>
      <c r="E35" s="2">
        <v>1898000000</v>
      </c>
      <c r="F35" s="2"/>
    </row>
    <row r="36" spans="2:6" x14ac:dyDescent="0.2">
      <c r="B36" s="17" t="s">
        <v>41</v>
      </c>
      <c r="C36" s="2"/>
      <c r="D36" s="2">
        <v>1205000000</v>
      </c>
      <c r="E36" s="2">
        <v>1606000000</v>
      </c>
      <c r="F36" s="2"/>
    </row>
    <row r="37" spans="2:6" x14ac:dyDescent="0.2">
      <c r="B37" s="18" t="s">
        <v>43</v>
      </c>
      <c r="C37" s="2"/>
      <c r="D37" s="2"/>
      <c r="E37" s="2"/>
      <c r="F37" s="2"/>
    </row>
    <row r="38" spans="2:6" x14ac:dyDescent="0.2">
      <c r="B38" s="17" t="s">
        <v>44</v>
      </c>
      <c r="C38" s="2"/>
      <c r="D38" s="2">
        <v>2223000000</v>
      </c>
      <c r="E38" s="2">
        <v>2154000000</v>
      </c>
      <c r="F38" s="2"/>
    </row>
    <row r="39" spans="2:6" x14ac:dyDescent="0.2">
      <c r="B39" s="17" t="s">
        <v>45</v>
      </c>
      <c r="C39" s="2"/>
      <c r="D39" s="2">
        <v>43614000000</v>
      </c>
      <c r="E39" s="2">
        <v>43653000000</v>
      </c>
      <c r="F39" s="2"/>
    </row>
    <row r="40" spans="2:6" x14ac:dyDescent="0.2">
      <c r="B40" s="17" t="s">
        <v>58</v>
      </c>
      <c r="C40" s="2"/>
      <c r="D40" s="2">
        <v>7111000000</v>
      </c>
      <c r="E40" s="2">
        <v>3867000000</v>
      </c>
      <c r="F40" s="2"/>
    </row>
    <row r="41" spans="2:6" x14ac:dyDescent="0.2">
      <c r="B41" s="17" t="s">
        <v>46</v>
      </c>
      <c r="C41" s="2"/>
      <c r="D41" s="2">
        <v>1797000000</v>
      </c>
      <c r="E41" s="2">
        <v>2340000000</v>
      </c>
      <c r="F41" s="2"/>
    </row>
    <row r="42" spans="2:6" x14ac:dyDescent="0.2">
      <c r="C42" s="2"/>
      <c r="D42" s="2"/>
      <c r="E42" s="2"/>
      <c r="F42" s="2"/>
    </row>
    <row r="43" spans="2:6" ht="17" thickBot="1" x14ac:dyDescent="0.25">
      <c r="B43" s="16" t="s">
        <v>5</v>
      </c>
      <c r="C43" s="6">
        <f>SUM(C33:C41)</f>
        <v>0</v>
      </c>
      <c r="D43" s="6">
        <f>SUM(D33:D41)</f>
        <v>73249000000</v>
      </c>
      <c r="E43" s="6">
        <f>SUM(E33:E41)</f>
        <v>72861000000</v>
      </c>
      <c r="F43" s="6">
        <f>SUM(F33:F41)</f>
        <v>0</v>
      </c>
    </row>
    <row r="44" spans="2:6" ht="17" thickTop="1" x14ac:dyDescent="0.2">
      <c r="B44" s="16"/>
      <c r="C44" s="2"/>
      <c r="D44" s="2"/>
      <c r="E44" s="2"/>
      <c r="F44" s="2"/>
    </row>
    <row r="45" spans="2:6" x14ac:dyDescent="0.2">
      <c r="B45" s="16" t="s">
        <v>48</v>
      </c>
      <c r="C45" s="2"/>
      <c r="D45" s="2"/>
      <c r="E45" s="2"/>
      <c r="F45" s="2"/>
    </row>
    <row r="46" spans="2:6" x14ac:dyDescent="0.2">
      <c r="B46" s="18" t="s">
        <v>49</v>
      </c>
      <c r="C46" s="2"/>
      <c r="D46" s="2"/>
      <c r="E46" s="2"/>
      <c r="F46" s="2"/>
    </row>
    <row r="47" spans="2:6" x14ac:dyDescent="0.2">
      <c r="B47" s="17" t="s">
        <v>50</v>
      </c>
      <c r="C47" s="2"/>
      <c r="D47" s="2">
        <v>998000000</v>
      </c>
      <c r="E47" s="2">
        <v>1210000000</v>
      </c>
      <c r="F47" s="2"/>
    </row>
    <row r="48" spans="2:6" x14ac:dyDescent="0.2">
      <c r="B48" s="17" t="s">
        <v>51</v>
      </c>
      <c r="C48" s="2"/>
      <c r="D48" s="2">
        <v>1202000000</v>
      </c>
      <c r="E48" s="2">
        <v>935000000</v>
      </c>
      <c r="F48" s="2"/>
    </row>
    <row r="49" spans="2:6" x14ac:dyDescent="0.2">
      <c r="B49" s="17" t="s">
        <v>52</v>
      </c>
      <c r="C49" s="2"/>
      <c r="D49" s="2">
        <v>440000000</v>
      </c>
      <c r="E49" s="2">
        <v>1608000000</v>
      </c>
      <c r="F49" s="2"/>
    </row>
    <row r="50" spans="2:6" x14ac:dyDescent="0.2">
      <c r="B50" s="17" t="s">
        <v>53</v>
      </c>
      <c r="C50" s="2"/>
      <c r="D50" s="2">
        <v>4412000000</v>
      </c>
      <c r="E50" s="2">
        <v>3652000000</v>
      </c>
      <c r="F50" s="2"/>
    </row>
    <row r="51" spans="2:6" x14ac:dyDescent="0.2">
      <c r="B51" s="16" t="s">
        <v>54</v>
      </c>
      <c r="C51" s="2"/>
      <c r="D51" s="2"/>
      <c r="E51" s="2"/>
      <c r="F51" s="2"/>
    </row>
    <row r="52" spans="2:6" x14ac:dyDescent="0.2">
      <c r="B52" s="17" t="s">
        <v>55</v>
      </c>
      <c r="C52" s="2"/>
      <c r="D52" s="2">
        <v>39075000000</v>
      </c>
      <c r="E52" s="2">
        <v>37621000000</v>
      </c>
      <c r="F52" s="2"/>
    </row>
    <row r="53" spans="2:6" x14ac:dyDescent="0.2">
      <c r="B53" s="17" t="s">
        <v>56</v>
      </c>
      <c r="C53" s="2"/>
      <c r="D53" s="2">
        <v>4413000000</v>
      </c>
      <c r="E53" s="2">
        <v>3847000000</v>
      </c>
      <c r="F53" s="2"/>
    </row>
    <row r="54" spans="2:6" x14ac:dyDescent="0.2">
      <c r="C54" s="2"/>
      <c r="D54" s="2"/>
      <c r="E54" s="2"/>
      <c r="F54" s="2"/>
    </row>
    <row r="55" spans="2:6" ht="17" thickBot="1" x14ac:dyDescent="0.25">
      <c r="B55" s="17" t="s">
        <v>57</v>
      </c>
      <c r="C55" s="6">
        <f>SUM(C47:C53)</f>
        <v>0</v>
      </c>
      <c r="D55" s="6">
        <f>SUM(D47:D53)</f>
        <v>50540000000</v>
      </c>
      <c r="E55" s="6">
        <f>SUM(E47:E53)</f>
        <v>48873000000</v>
      </c>
      <c r="F55" s="6">
        <f>SUM(F47:F53)</f>
        <v>0</v>
      </c>
    </row>
    <row r="56" spans="2:6" ht="17" thickTop="1" x14ac:dyDescent="0.2">
      <c r="B56" s="17" t="s">
        <v>59</v>
      </c>
      <c r="C56" s="2"/>
      <c r="D56" s="2"/>
      <c r="E56" s="2"/>
      <c r="F56" s="2"/>
    </row>
    <row r="57" spans="2:6" ht="17" thickBot="1" x14ac:dyDescent="0.25">
      <c r="C57" s="6">
        <f>SUM(C55:C56)</f>
        <v>0</v>
      </c>
      <c r="D57" s="6">
        <f>SUM(D55:D56)</f>
        <v>50540000000</v>
      </c>
      <c r="E57" s="6">
        <f>SUM(E55:E56)</f>
        <v>48873000000</v>
      </c>
      <c r="F57" s="6">
        <f>SUM(F55:F56)</f>
        <v>0</v>
      </c>
    </row>
    <row r="58" spans="2:6" ht="17" thickTop="1" x14ac:dyDescent="0.2">
      <c r="C58" s="2"/>
      <c r="D58" s="2"/>
      <c r="E58" s="2"/>
      <c r="F58" s="2"/>
    </row>
    <row r="59" spans="2:6" x14ac:dyDescent="0.2">
      <c r="C59" s="2"/>
      <c r="D59" s="2"/>
      <c r="E59" s="2"/>
      <c r="F59" s="2"/>
    </row>
    <row r="60" spans="2:6" x14ac:dyDescent="0.2">
      <c r="B60" s="19"/>
      <c r="C60" s="11"/>
      <c r="D60" s="11"/>
      <c r="E60" s="11"/>
      <c r="F60" s="11"/>
    </row>
    <row r="61" spans="2:6" x14ac:dyDescent="0.2">
      <c r="B61" s="16" t="s">
        <v>61</v>
      </c>
      <c r="C61" s="2"/>
      <c r="D61" s="2"/>
      <c r="E61" s="2"/>
      <c r="F61" s="2"/>
    </row>
    <row r="62" spans="2:6" ht="17" thickBot="1" x14ac:dyDescent="0.25">
      <c r="B62" s="17" t="s">
        <v>34</v>
      </c>
      <c r="C62" s="6">
        <v>6736000000</v>
      </c>
      <c r="D62" s="6">
        <v>11495000000</v>
      </c>
      <c r="E62" s="6">
        <v>14082000000</v>
      </c>
      <c r="F62" s="6"/>
    </row>
    <row r="63" spans="2:6" ht="17" thickTop="1" x14ac:dyDescent="0.2">
      <c r="B63" s="17" t="s">
        <v>62</v>
      </c>
      <c r="C63" s="2">
        <v>5502000000</v>
      </c>
      <c r="D63" s="2">
        <v>4455000000</v>
      </c>
      <c r="E63" s="2">
        <v>3333000000</v>
      </c>
      <c r="F63" s="2"/>
    </row>
    <row r="64" spans="2:6" x14ac:dyDescent="0.2">
      <c r="B64" s="17" t="s">
        <v>63</v>
      </c>
      <c r="C64" s="2">
        <v>539000000</v>
      </c>
      <c r="D64" s="2">
        <v>529000000</v>
      </c>
      <c r="E64" s="2">
        <v>502000000</v>
      </c>
      <c r="F64" s="2"/>
    </row>
    <row r="65" spans="2:6" x14ac:dyDescent="0.2">
      <c r="B65" s="17" t="s">
        <v>64</v>
      </c>
      <c r="C65" s="2">
        <v>1704000000</v>
      </c>
      <c r="D65" s="2">
        <v>1533000000</v>
      </c>
      <c r="E65" s="2">
        <v>2171000000</v>
      </c>
      <c r="F65" s="2"/>
    </row>
    <row r="66" spans="2:6" x14ac:dyDescent="0.2">
      <c r="B66" s="17" t="s">
        <v>65</v>
      </c>
      <c r="C66" s="2">
        <v>-809000000</v>
      </c>
      <c r="D66" s="2">
        <v>-34000000</v>
      </c>
      <c r="E66" s="2">
        <v>-501000000</v>
      </c>
      <c r="F66" s="2"/>
    </row>
    <row r="67" spans="2:6" x14ac:dyDescent="0.2">
      <c r="B67" s="17" t="s">
        <v>66</v>
      </c>
      <c r="C67" s="2">
        <v>96000000</v>
      </c>
      <c r="D67" s="2">
        <v>129000000</v>
      </c>
      <c r="E67" s="2">
        <v>132000000</v>
      </c>
      <c r="F67" s="2"/>
    </row>
    <row r="68" spans="2:6" x14ac:dyDescent="0.2">
      <c r="B68" s="17" t="s">
        <v>89</v>
      </c>
      <c r="C68" s="2">
        <v>198000000</v>
      </c>
      <c r="D68" s="2">
        <v>100000000</v>
      </c>
      <c r="E68" s="2"/>
      <c r="F68" s="2"/>
    </row>
    <row r="69" spans="2:6" x14ac:dyDescent="0.2">
      <c r="B69" s="17" t="s">
        <v>67</v>
      </c>
      <c r="C69" s="2">
        <v>-75000000</v>
      </c>
      <c r="D69" s="2">
        <v>183000000</v>
      </c>
      <c r="E69" s="2">
        <v>9000000</v>
      </c>
      <c r="F69" s="2"/>
    </row>
    <row r="70" spans="2:6" x14ac:dyDescent="0.2">
      <c r="B70" s="17" t="s">
        <v>68</v>
      </c>
      <c r="C70" s="2"/>
      <c r="D70" s="2"/>
      <c r="E70" s="2"/>
      <c r="F70" s="2"/>
    </row>
    <row r="71" spans="2:6" x14ac:dyDescent="0.2">
      <c r="B71" s="17" t="s">
        <v>69</v>
      </c>
      <c r="C71" s="2">
        <v>210000000</v>
      </c>
      <c r="D71" s="2">
        <v>-870000000</v>
      </c>
      <c r="E71" s="2">
        <v>-187000000</v>
      </c>
      <c r="F71" s="2"/>
    </row>
    <row r="72" spans="2:6" x14ac:dyDescent="0.2">
      <c r="B72" s="17" t="s">
        <v>70</v>
      </c>
      <c r="C72" s="2">
        <v>-294000000</v>
      </c>
      <c r="D72" s="2">
        <v>-627000000</v>
      </c>
      <c r="E72" s="2">
        <v>27000000</v>
      </c>
      <c r="F72" s="2"/>
    </row>
    <row r="73" spans="2:6" x14ac:dyDescent="0.2">
      <c r="B73" s="17" t="s">
        <v>71</v>
      </c>
      <c r="C73" s="2">
        <v>243000000</v>
      </c>
      <c r="D73" s="2">
        <v>-79000000</v>
      </c>
      <c r="E73" s="2">
        <v>209000000</v>
      </c>
      <c r="F73" s="2"/>
    </row>
    <row r="74" spans="2:6" x14ac:dyDescent="0.2">
      <c r="B74" s="17" t="s">
        <v>72</v>
      </c>
      <c r="C74" s="2">
        <v>186000000</v>
      </c>
      <c r="D74" s="2">
        <v>136000000</v>
      </c>
      <c r="E74" s="2">
        <v>-279000000</v>
      </c>
      <c r="F74" s="2"/>
    </row>
    <row r="75" spans="2:6" x14ac:dyDescent="0.2">
      <c r="B75" s="17" t="s">
        <v>73</v>
      </c>
      <c r="C75" s="2">
        <v>-177000000</v>
      </c>
      <c r="D75" s="2">
        <v>222000000</v>
      </c>
      <c r="E75" s="2">
        <v>-628000000</v>
      </c>
      <c r="F75" s="2"/>
    </row>
    <row r="76" spans="2:6" x14ac:dyDescent="0.2">
      <c r="B76" s="17" t="s">
        <v>74</v>
      </c>
      <c r="C76" s="2">
        <v>-295000000</v>
      </c>
      <c r="D76" s="2">
        <v>-436000000</v>
      </c>
      <c r="E76" s="2">
        <v>-785000000</v>
      </c>
      <c r="F76" s="2"/>
    </row>
    <row r="77" spans="2:6" x14ac:dyDescent="0.2">
      <c r="C77" s="2"/>
      <c r="D77" s="2"/>
      <c r="E77" s="2"/>
      <c r="F77" s="2"/>
    </row>
    <row r="78" spans="2:6" ht="17" thickBot="1" x14ac:dyDescent="0.25">
      <c r="B78" s="17" t="s">
        <v>75</v>
      </c>
      <c r="C78" s="6">
        <f>SUM(C62:C76)</f>
        <v>13764000000</v>
      </c>
      <c r="D78" s="6">
        <f>SUM(D62:D76)</f>
        <v>16736000000</v>
      </c>
      <c r="E78" s="6">
        <f>SUM(E62:E76)</f>
        <v>18085000000</v>
      </c>
      <c r="F78" s="6">
        <f>SUM(F62:F76)</f>
        <v>0</v>
      </c>
    </row>
    <row r="79" spans="2:6" ht="17" thickTop="1" x14ac:dyDescent="0.2">
      <c r="C79" s="2"/>
      <c r="D79" s="2"/>
      <c r="E79" s="2"/>
      <c r="F79" s="2"/>
    </row>
    <row r="80" spans="2:6" x14ac:dyDescent="0.2">
      <c r="B80" s="19" t="s">
        <v>23</v>
      </c>
      <c r="C80" s="12"/>
      <c r="D80" s="12">
        <f>D4/C4-1</f>
        <v>0.20958105646630232</v>
      </c>
      <c r="E80" s="12">
        <f>E4/D4-1</f>
        <v>7.8788061319760239E-2</v>
      </c>
      <c r="F80" s="12">
        <f>F4/E4-1</f>
        <v>-1</v>
      </c>
    </row>
    <row r="81" spans="2:6" x14ac:dyDescent="0.2">
      <c r="B81" s="17" t="s">
        <v>28</v>
      </c>
      <c r="C81" s="13">
        <f>C6/C4</f>
        <v>0.61362477231329693</v>
      </c>
      <c r="D81" s="13">
        <f>D6/D4</f>
        <v>0.66545191699545225</v>
      </c>
      <c r="E81" s="13">
        <f t="shared" ref="E81:F81" si="0">E6/E4</f>
        <v>0.68929897540411511</v>
      </c>
      <c r="F81" s="13" t="e">
        <f t="shared" si="0"/>
        <v>#DIV/0!</v>
      </c>
    </row>
    <row r="82" spans="2:6" x14ac:dyDescent="0.2">
      <c r="B82" s="17" t="s">
        <v>27</v>
      </c>
      <c r="C82" s="13">
        <f>C13/C4</f>
        <v>0.31034608378870676</v>
      </c>
      <c r="D82" s="13">
        <f t="shared" ref="D82:E82" si="1">D13/D4</f>
        <v>0.42842514230641809</v>
      </c>
      <c r="E82" s="13">
        <f t="shared" si="1"/>
        <v>0.45246935983695802</v>
      </c>
      <c r="F82" s="13" t="e">
        <f t="shared" ref="F82" si="2">F13/F4</f>
        <v>#DIV/0!</v>
      </c>
    </row>
    <row r="83" spans="2:6" hidden="1" x14ac:dyDescent="0.2">
      <c r="C83" s="13"/>
      <c r="D83" s="13"/>
      <c r="E83" s="13"/>
      <c r="F83" s="13"/>
    </row>
    <row r="117" spans="15979:15979" x14ac:dyDescent="0.2">
      <c r="WPO117" t="s">
        <v>92</v>
      </c>
    </row>
  </sheetData>
  <hyperlinks>
    <hyperlink ref="B1" r:id="rId1" xr:uid="{0E16B558-62EE-E24F-9493-F62D019AC6A7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CC2E-1D0B-EE44-BE4D-4A553E1CFBBA}">
  <dimension ref="A1:M26"/>
  <sheetViews>
    <sheetView showGridLines="0" tabSelected="1" zoomScale="153" zoomScaleNormal="153" workbookViewId="0">
      <selection activeCell="L4" sqref="L4"/>
    </sheetView>
  </sheetViews>
  <sheetFormatPr baseColWidth="10" defaultRowHeight="16" x14ac:dyDescent="0.2"/>
  <cols>
    <col min="1" max="1" width="3.5" customWidth="1"/>
    <col min="2" max="2" width="1.6640625" customWidth="1"/>
    <col min="3" max="3" width="21.83203125" bestFit="1" customWidth="1"/>
    <col min="4" max="4" width="19.33203125" bestFit="1" customWidth="1"/>
    <col min="5" max="5" width="3.1640625" customWidth="1"/>
    <col min="6" max="6" width="22" bestFit="1" customWidth="1"/>
    <col min="7" max="7" width="13.83203125" customWidth="1"/>
    <col min="8" max="8" width="3.5" customWidth="1"/>
    <col min="9" max="9" width="22" bestFit="1" customWidth="1"/>
    <col min="10" max="10" width="13.83203125" customWidth="1"/>
    <col min="12" max="12" width="21.83203125" bestFit="1" customWidth="1"/>
  </cols>
  <sheetData>
    <row r="1" spans="1:13" x14ac:dyDescent="0.2">
      <c r="A1" t="s">
        <v>16</v>
      </c>
    </row>
    <row r="3" spans="1:13" x14ac:dyDescent="0.2">
      <c r="A3" s="8" t="s">
        <v>14</v>
      </c>
      <c r="C3" s="20" t="s">
        <v>80</v>
      </c>
      <c r="D3" s="1"/>
      <c r="F3" s="20" t="s">
        <v>81</v>
      </c>
      <c r="G3" s="1"/>
      <c r="I3" s="20" t="s">
        <v>82</v>
      </c>
      <c r="J3" s="1"/>
      <c r="L3" s="20" t="s">
        <v>94</v>
      </c>
      <c r="M3" s="1"/>
    </row>
    <row r="4" spans="1:13" x14ac:dyDescent="0.2">
      <c r="C4" t="s">
        <v>0</v>
      </c>
      <c r="D4" s="2"/>
      <c r="F4" t="s">
        <v>0</v>
      </c>
      <c r="G4" s="2"/>
      <c r="I4" t="s">
        <v>0</v>
      </c>
      <c r="J4" s="2"/>
      <c r="L4" t="s">
        <v>0</v>
      </c>
      <c r="M4" s="2"/>
    </row>
    <row r="5" spans="1:13" x14ac:dyDescent="0.2">
      <c r="C5" t="s">
        <v>13</v>
      </c>
      <c r="D5" s="3"/>
      <c r="F5" t="s">
        <v>13</v>
      </c>
      <c r="G5" s="3"/>
      <c r="I5" t="s">
        <v>13</v>
      </c>
      <c r="J5" s="3"/>
      <c r="L5" t="s">
        <v>13</v>
      </c>
      <c r="M5" s="3"/>
    </row>
    <row r="6" spans="1:13" x14ac:dyDescent="0.2">
      <c r="C6" t="s">
        <v>12</v>
      </c>
      <c r="D6" s="2">
        <f>D5*D4</f>
        <v>0</v>
      </c>
      <c r="F6" t="s">
        <v>12</v>
      </c>
      <c r="G6" s="2"/>
      <c r="I6" t="s">
        <v>12</v>
      </c>
      <c r="J6" s="2"/>
      <c r="L6" t="s">
        <v>12</v>
      </c>
      <c r="M6" s="2"/>
    </row>
    <row r="7" spans="1:13" x14ac:dyDescent="0.2">
      <c r="C7" t="s">
        <v>3</v>
      </c>
      <c r="D7" s="4"/>
      <c r="F7" t="s">
        <v>3</v>
      </c>
      <c r="G7" s="4"/>
      <c r="I7" t="s">
        <v>3</v>
      </c>
      <c r="J7" s="4"/>
      <c r="L7" t="s">
        <v>3</v>
      </c>
      <c r="M7" s="4"/>
    </row>
    <row r="8" spans="1:13" x14ac:dyDescent="0.2">
      <c r="C8" t="s">
        <v>79</v>
      </c>
      <c r="D8" s="4"/>
      <c r="F8" t="s">
        <v>4</v>
      </c>
      <c r="G8" s="4"/>
      <c r="I8" t="s">
        <v>4</v>
      </c>
      <c r="J8" s="4"/>
      <c r="L8" t="s">
        <v>4</v>
      </c>
      <c r="M8" s="4"/>
    </row>
    <row r="9" spans="1:13" x14ac:dyDescent="0.2">
      <c r="C9" t="s">
        <v>11</v>
      </c>
      <c r="D9" s="5">
        <f>D6+D8-D7</f>
        <v>0</v>
      </c>
      <c r="F9" t="s">
        <v>11</v>
      </c>
      <c r="G9" s="5"/>
      <c r="I9" t="s">
        <v>11</v>
      </c>
      <c r="J9" s="5"/>
      <c r="L9" t="s">
        <v>11</v>
      </c>
      <c r="M9" s="5"/>
    </row>
    <row r="10" spans="1:13" ht="17" thickBot="1" x14ac:dyDescent="0.25">
      <c r="C10" t="s">
        <v>10</v>
      </c>
      <c r="D10" s="7" t="e">
        <f>D9/D5</f>
        <v>#DIV/0!</v>
      </c>
      <c r="F10" t="s">
        <v>10</v>
      </c>
      <c r="G10" s="7" t="e">
        <f>G9/G5</f>
        <v>#DIV/0!</v>
      </c>
      <c r="I10" t="s">
        <v>10</v>
      </c>
      <c r="J10" s="7" t="e">
        <f>J9/J5</f>
        <v>#DIV/0!</v>
      </c>
      <c r="L10" t="s">
        <v>10</v>
      </c>
      <c r="M10" s="7" t="e">
        <f>M9/M5</f>
        <v>#DIV/0!</v>
      </c>
    </row>
    <row r="11" spans="1:13" ht="17" thickTop="1" x14ac:dyDescent="0.2"/>
    <row r="12" spans="1:13" x14ac:dyDescent="0.2">
      <c r="C12" t="s">
        <v>8</v>
      </c>
      <c r="D12" s="2"/>
      <c r="F12" t="s">
        <v>8</v>
      </c>
      <c r="G12" s="2"/>
      <c r="I12" t="s">
        <v>8</v>
      </c>
      <c r="J12" s="2"/>
      <c r="L12" t="s">
        <v>8</v>
      </c>
      <c r="M12" s="2"/>
    </row>
    <row r="13" spans="1:13" x14ac:dyDescent="0.2">
      <c r="C13" t="s">
        <v>7</v>
      </c>
      <c r="D13" s="2"/>
      <c r="F13" t="s">
        <v>7</v>
      </c>
      <c r="G13" s="2"/>
      <c r="I13" t="s">
        <v>7</v>
      </c>
      <c r="J13" s="2"/>
      <c r="L13" t="s">
        <v>7</v>
      </c>
      <c r="M13" s="2"/>
    </row>
    <row r="14" spans="1:13" x14ac:dyDescent="0.2">
      <c r="C14" t="s">
        <v>6</v>
      </c>
      <c r="D14" s="2"/>
      <c r="F14" t="s">
        <v>6</v>
      </c>
      <c r="G14" s="2"/>
      <c r="I14" t="s">
        <v>6</v>
      </c>
      <c r="J14" s="2"/>
      <c r="L14" t="s">
        <v>6</v>
      </c>
      <c r="M14" s="2"/>
    </row>
    <row r="15" spans="1:13" x14ac:dyDescent="0.2">
      <c r="D15" s="2"/>
      <c r="G15" s="2"/>
      <c r="J15" s="2"/>
      <c r="M15" s="2"/>
    </row>
    <row r="16" spans="1:13" x14ac:dyDescent="0.2">
      <c r="C16" t="s">
        <v>2</v>
      </c>
      <c r="D16" s="2">
        <f>D12-D13</f>
        <v>0</v>
      </c>
      <c r="F16" t="s">
        <v>2</v>
      </c>
      <c r="G16" s="2">
        <f>G12-G13</f>
        <v>0</v>
      </c>
      <c r="I16" t="s">
        <v>2</v>
      </c>
      <c r="J16" s="2">
        <f>J12-J13</f>
        <v>0</v>
      </c>
      <c r="L16" t="s">
        <v>2</v>
      </c>
      <c r="M16" s="2">
        <f>M12-M13</f>
        <v>0</v>
      </c>
    </row>
    <row r="17" spans="3:13" ht="17" thickBot="1" x14ac:dyDescent="0.25">
      <c r="C17" t="s">
        <v>9</v>
      </c>
      <c r="D17" s="6" t="e">
        <f>D16/D5</f>
        <v>#DIV/0!</v>
      </c>
      <c r="F17" t="s">
        <v>9</v>
      </c>
      <c r="G17" s="6" t="e">
        <f>G16/G5</f>
        <v>#DIV/0!</v>
      </c>
      <c r="I17" t="s">
        <v>9</v>
      </c>
      <c r="J17" s="6" t="e">
        <f>J16/J5</f>
        <v>#DIV/0!</v>
      </c>
      <c r="L17" t="s">
        <v>9</v>
      </c>
      <c r="M17" s="6" t="e">
        <f>M16/M5</f>
        <v>#DIV/0!</v>
      </c>
    </row>
    <row r="18" spans="3:13" ht="17" thickTop="1" x14ac:dyDescent="0.2"/>
    <row r="24" spans="3:13" x14ac:dyDescent="0.2">
      <c r="F24">
        <v>31</v>
      </c>
    </row>
    <row r="26" spans="3:13" x14ac:dyDescent="0.2">
      <c r="F26" t="s">
        <v>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Capital Structure</vt:lpstr>
      <vt:lpstr>Fundamental Analysis</vt:lpstr>
      <vt:lpstr>Fundermental Analysis  y2y</vt:lpstr>
      <vt:lpstr>Capital Structure y2y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2024-12-04T13:18:43Z</dcterms:created>
  <dcterms:modified xsi:type="dcterms:W3CDTF">2025-01-06T22:01:39Z</dcterms:modified>
</cp:coreProperties>
</file>