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AC47F8C0-B1F7-8B4A-85DF-195A0998253F}" xr6:coauthVersionLast="47" xr6:coauthVersionMax="47" xr10:uidLastSave="{00000000-0000-0000-0000-000000000000}"/>
  <bookViews>
    <workbookView xWindow="28800" yWindow="500" windowWidth="204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7" l="1"/>
  <c r="P79" i="7"/>
  <c r="O48" i="7"/>
  <c r="O47" i="7"/>
  <c r="N48" i="7"/>
  <c r="N47" i="7"/>
  <c r="M124" i="7"/>
  <c r="L124" i="7"/>
  <c r="K124" i="7"/>
  <c r="J124" i="7"/>
  <c r="M48" i="7"/>
  <c r="M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L47" i="7"/>
  <c r="K47" i="7"/>
  <c r="J47" i="7"/>
  <c r="I47" i="7"/>
  <c r="H47" i="7"/>
  <c r="G47" i="7"/>
  <c r="F47" i="7"/>
  <c r="E47" i="7"/>
  <c r="D47" i="7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X35" i="2"/>
  <c r="S35" i="2"/>
  <c r="P35" i="2"/>
  <c r="K35" i="2"/>
  <c r="H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G33" i="2"/>
  <c r="G35" i="2" s="1"/>
  <c r="F33" i="2"/>
  <c r="F35" i="2" s="1"/>
  <c r="E33" i="2"/>
  <c r="E35" i="2" s="1"/>
  <c r="D33" i="2"/>
  <c r="C33" i="2"/>
  <c r="B33" i="2"/>
  <c r="B35" i="2" s="1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O59" i="4"/>
  <c r="CO60" i="4" s="1"/>
  <c r="CN59" i="4"/>
  <c r="CN60" i="4" s="1"/>
  <c r="CM59" i="4"/>
  <c r="CL59" i="4"/>
  <c r="CK59" i="4"/>
  <c r="CJ59" i="4"/>
  <c r="CJ60" i="4" s="1"/>
  <c r="CI59" i="4"/>
  <c r="CH59" i="4"/>
  <c r="CG59" i="4"/>
  <c r="CG60" i="4" s="1"/>
  <c r="CF59" i="4"/>
  <c r="CF60" i="4" s="1"/>
  <c r="CE59" i="4"/>
  <c r="CD59" i="4"/>
  <c r="CC59" i="4"/>
  <c r="CB59" i="4"/>
  <c r="CB60" i="4" s="1"/>
  <c r="CA59" i="4"/>
  <c r="BZ59" i="4"/>
  <c r="BY59" i="4"/>
  <c r="BY60" i="4" s="1"/>
  <c r="BX59" i="4"/>
  <c r="BX60" i="4" s="1"/>
  <c r="BW59" i="4"/>
  <c r="BV59" i="4"/>
  <c r="BU59" i="4"/>
  <c r="BT59" i="4"/>
  <c r="BT60" i="4" s="1"/>
  <c r="BS59" i="4"/>
  <c r="BR59" i="4"/>
  <c r="BQ59" i="4"/>
  <c r="BQ60" i="4" s="1"/>
  <c r="BP59" i="4"/>
  <c r="BP60" i="4" s="1"/>
  <c r="BO59" i="4"/>
  <c r="BN59" i="4"/>
  <c r="BM59" i="4"/>
  <c r="BL59" i="4"/>
  <c r="BL60" i="4" s="1"/>
  <c r="BK59" i="4"/>
  <c r="BJ59" i="4"/>
  <c r="BI59" i="4"/>
  <c r="BI60" i="4" s="1"/>
  <c r="BH59" i="4"/>
  <c r="BH60" i="4" s="1"/>
  <c r="BG59" i="4"/>
  <c r="BF59" i="4"/>
  <c r="BE59" i="4"/>
  <c r="BD59" i="4"/>
  <c r="BD60" i="4" s="1"/>
  <c r="BC59" i="4"/>
  <c r="BB59" i="4"/>
  <c r="BA59" i="4"/>
  <c r="BA60" i="4" s="1"/>
  <c r="AZ59" i="4"/>
  <c r="AZ60" i="4" s="1"/>
  <c r="AY59" i="4"/>
  <c r="AX59" i="4"/>
  <c r="AW59" i="4"/>
  <c r="AV59" i="4"/>
  <c r="AV60" i="4" s="1"/>
  <c r="AU59" i="4"/>
  <c r="AT59" i="4"/>
  <c r="AS59" i="4"/>
  <c r="AS60" i="4" s="1"/>
  <c r="AR59" i="4"/>
  <c r="AR60" i="4" s="1"/>
  <c r="AQ59" i="4"/>
  <c r="AP59" i="4"/>
  <c r="AO59" i="4"/>
  <c r="AN59" i="4"/>
  <c r="AN60" i="4" s="1"/>
  <c r="AM59" i="4"/>
  <c r="AL59" i="4"/>
  <c r="AK59" i="4"/>
  <c r="AK60" i="4" s="1"/>
  <c r="AJ59" i="4"/>
  <c r="AJ60" i="4" s="1"/>
  <c r="AI59" i="4"/>
  <c r="AH59" i="4"/>
  <c r="AG59" i="4"/>
  <c r="AF59" i="4"/>
  <c r="AF60" i="4" s="1"/>
  <c r="AE59" i="4"/>
  <c r="AD59" i="4"/>
  <c r="AC59" i="4"/>
  <c r="AC60" i="4" s="1"/>
  <c r="AB59" i="4"/>
  <c r="AB60" i="4" s="1"/>
  <c r="AA59" i="4"/>
  <c r="Z59" i="4"/>
  <c r="Y59" i="4"/>
  <c r="X59" i="4"/>
  <c r="X60" i="4" s="1"/>
  <c r="W59" i="4"/>
  <c r="V59" i="4"/>
  <c r="U59" i="4"/>
  <c r="T59" i="4"/>
  <c r="T60" i="4" s="1"/>
  <c r="S59" i="4"/>
  <c r="R59" i="4"/>
  <c r="Q59" i="4"/>
  <c r="P59" i="4"/>
  <c r="P60" i="4" s="1"/>
  <c r="O59" i="4"/>
  <c r="N59" i="4"/>
  <c r="M59" i="4"/>
  <c r="L59" i="4"/>
  <c r="L60" i="4" s="1"/>
  <c r="K59" i="4"/>
  <c r="J59" i="4"/>
  <c r="I59" i="4"/>
  <c r="H59" i="4"/>
  <c r="H60" i="4" s="1"/>
  <c r="G59" i="4"/>
  <c r="F59" i="4"/>
  <c r="E59" i="4"/>
  <c r="D59" i="4"/>
  <c r="D60" i="4" s="1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P60" i="4" s="1"/>
  <c r="CO55" i="4"/>
  <c r="CN55" i="4"/>
  <c r="CM55" i="4"/>
  <c r="CL55" i="4"/>
  <c r="CK55" i="4"/>
  <c r="CJ55" i="4"/>
  <c r="CI55" i="4"/>
  <c r="CI60" i="4" s="1"/>
  <c r="CH55" i="4"/>
  <c r="CH60" i="4" s="1"/>
  <c r="CG55" i="4"/>
  <c r="CF55" i="4"/>
  <c r="CE55" i="4"/>
  <c r="CD55" i="4"/>
  <c r="CC55" i="4"/>
  <c r="CB55" i="4"/>
  <c r="CA55" i="4"/>
  <c r="CA60" i="4" s="1"/>
  <c r="BZ55" i="4"/>
  <c r="BZ60" i="4" s="1"/>
  <c r="BY55" i="4"/>
  <c r="BX55" i="4"/>
  <c r="BW55" i="4"/>
  <c r="BV55" i="4"/>
  <c r="BU55" i="4"/>
  <c r="BT55" i="4"/>
  <c r="BS55" i="4"/>
  <c r="BS60" i="4" s="1"/>
  <c r="BR55" i="4"/>
  <c r="BR60" i="4" s="1"/>
  <c r="BQ55" i="4"/>
  <c r="BP55" i="4"/>
  <c r="BO55" i="4"/>
  <c r="BN55" i="4"/>
  <c r="BM55" i="4"/>
  <c r="BL55" i="4"/>
  <c r="BK55" i="4"/>
  <c r="BK60" i="4" s="1"/>
  <c r="BJ55" i="4"/>
  <c r="BJ60" i="4" s="1"/>
  <c r="BI55" i="4"/>
  <c r="BH55" i="4"/>
  <c r="BG55" i="4"/>
  <c r="BF55" i="4"/>
  <c r="BE55" i="4"/>
  <c r="BD55" i="4"/>
  <c r="BC55" i="4"/>
  <c r="BC60" i="4" s="1"/>
  <c r="BB55" i="4"/>
  <c r="BB60" i="4" s="1"/>
  <c r="BA55" i="4"/>
  <c r="AZ55" i="4"/>
  <c r="AY55" i="4"/>
  <c r="AX55" i="4"/>
  <c r="AW55" i="4"/>
  <c r="AV55" i="4"/>
  <c r="AU55" i="4"/>
  <c r="AU60" i="4" s="1"/>
  <c r="AT55" i="4"/>
  <c r="AT60" i="4" s="1"/>
  <c r="AS55" i="4"/>
  <c r="AR55" i="4"/>
  <c r="AQ55" i="4"/>
  <c r="AP55" i="4"/>
  <c r="AO55" i="4"/>
  <c r="AN55" i="4"/>
  <c r="AM55" i="4"/>
  <c r="AM60" i="4" s="1"/>
  <c r="AL55" i="4"/>
  <c r="AL60" i="4" s="1"/>
  <c r="AK55" i="4"/>
  <c r="AJ55" i="4"/>
  <c r="AI55" i="4"/>
  <c r="AH55" i="4"/>
  <c r="AG55" i="4"/>
  <c r="AF55" i="4"/>
  <c r="AE55" i="4"/>
  <c r="AE60" i="4" s="1"/>
  <c r="AD55" i="4"/>
  <c r="AD60" i="4" s="1"/>
  <c r="AC55" i="4"/>
  <c r="AB55" i="4"/>
  <c r="AA55" i="4"/>
  <c r="Z55" i="4"/>
  <c r="Y55" i="4"/>
  <c r="X55" i="4"/>
  <c r="W55" i="4"/>
  <c r="W60" i="4" s="1"/>
  <c r="V55" i="4"/>
  <c r="V60" i="4" s="1"/>
  <c r="U55" i="4"/>
  <c r="U60" i="4" s="1"/>
  <c r="T55" i="4"/>
  <c r="S55" i="4"/>
  <c r="R55" i="4"/>
  <c r="Q55" i="4"/>
  <c r="P55" i="4"/>
  <c r="O55" i="4"/>
  <c r="O60" i="4" s="1"/>
  <c r="N55" i="4"/>
  <c r="N60" i="4" s="1"/>
  <c r="M55" i="4"/>
  <c r="M60" i="4" s="1"/>
  <c r="L55" i="4"/>
  <c r="K55" i="4"/>
  <c r="J55" i="4"/>
  <c r="I55" i="4"/>
  <c r="H55" i="4"/>
  <c r="G55" i="4"/>
  <c r="G60" i="4" s="1"/>
  <c r="F55" i="4"/>
  <c r="F60" i="4" s="1"/>
  <c r="E55" i="4"/>
  <c r="E60" i="4" s="1"/>
  <c r="D55" i="4"/>
  <c r="C55" i="4"/>
  <c r="B55" i="4"/>
  <c r="L58" i="7"/>
  <c r="P48" i="7"/>
  <c r="O79" i="7"/>
  <c r="P45" i="7"/>
  <c r="Q76" i="7" s="1"/>
  <c r="R76" i="7" s="1"/>
  <c r="P42" i="7"/>
  <c r="Q67" i="7" s="1"/>
  <c r="R67" i="7" s="1"/>
  <c r="R107" i="7"/>
  <c r="I45" i="7"/>
  <c r="B3" i="7"/>
  <c r="Q69" i="7" l="1"/>
  <c r="R69" i="7" s="1"/>
  <c r="Q68" i="7"/>
  <c r="R68" i="7" s="1"/>
  <c r="Q74" i="7"/>
  <c r="R74" i="7" s="1"/>
  <c r="Q75" i="7"/>
  <c r="R75" i="7" s="1"/>
  <c r="M83" i="7"/>
  <c r="N122" i="7"/>
  <c r="M39" i="7" l="1"/>
  <c r="N71" i="7"/>
  <c r="N64" i="7"/>
  <c r="I26" i="7"/>
  <c r="M79" i="7"/>
  <c r="R30" i="7" l="1"/>
  <c r="Q79" i="7"/>
  <c r="R79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G10" i="7" l="1"/>
  <c r="G11" i="7"/>
  <c r="N90" i="7"/>
  <c r="O90" i="7" s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R118" i="7" s="1"/>
  <c r="N68" i="7"/>
  <c r="N67" i="7"/>
  <c r="N69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<sst xmlns="http://schemas.openxmlformats.org/spreadsheetml/2006/main" count="426" uniqueCount="301">
  <si>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</si>
  <si>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</si>
  <si>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</si>
  <si>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</si>
  <si>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</si>
  <si>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</si>
  <si>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</si>
  <si>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</si>
  <si>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</si>
  <si>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</si>
  <si>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</si>
  <si>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</si>
  <si>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</si>
  <si>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</si>
  <si>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</si>
  <si>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</si>
  <si>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</si>
  <si>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</si>
  <si>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</si>
  <si>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</si>
  <si>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</si>
  <si>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</si>
  <si>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</si>
  <si>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</si>
  <si>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</si>
  <si>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</si>
  <si>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</si>
  <si>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</si>
  <si>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</si>
  <si>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</si>
  <si>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</si>
  <si>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</si>
  <si>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</si>
  <si>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</si>
  <si>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</si>
  <si>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</si>
  <si>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</si>
  <si>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</si>
  <si>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</si>
  <si>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</si>
  <si>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</si>
  <si>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</si>
  <si>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</si>
  <si>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</si>
  <si>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</si>
  <si>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</si>
  <si>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</si>
  <si>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</si>
  <si>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</si>
  <si>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</si>
  <si>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</si>
  <si>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</si>
  <si>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</si>
  <si>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</si>
  <si>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</si>
  <si>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</si>
  <si>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</si>
  <si>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</si>
  <si>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</si>
  <si>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</si>
  <si>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</si>
  <si>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</si>
  <si>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</si>
  <si>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</si>
  <si>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</si>
  <si>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</si>
  <si>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</si>
  <si>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</si>
  <si>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</si>
  <si>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</si>
  <si>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</si>
  <si>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</si>
  <si>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</si>
  <si>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</si>
  <si>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</si>
  <si>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</si>
  <si>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</si>
  <si>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</si>
  <si>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</si>
  <si>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</si>
  <si>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</si>
  <si>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</si>
  <si>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</si>
  <si>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</si>
  <si>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</si>
  <si>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</si>
  <si>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</si>
  <si>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</si>
  <si>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</si>
  <si>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</si>
  <si>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</si>
  <si>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</si>
  <si>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</si>
  <si>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</si>
  <si>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</si>
  <si>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</si>
  <si>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</si>
  <si>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</si>
  <si>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</si>
  <si>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</si>
  <si>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</si>
  <si>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</si>
  <si>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</si>
  <si>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</si>
  <si>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</si>
  <si>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</si>
  <si>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</si>
  <si>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</si>
  <si>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</si>
  <si>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</si>
  <si>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</si>
  <si>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</si>
  <si>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</si>
  <si>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</si>
  <si>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</si>
  <si>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</si>
  <si>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</si>
  <si>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</si>
  <si>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</si>
  <si>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</si>
  <si>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</si>
  <si>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</si>
  <si>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</si>
  <si>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</si>
  <si>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</si>
  <si>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</si>
  <si>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</si>
  <si>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</si>
  <si>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</si>
  <si>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</si>
  <si>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</si>
  <si>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</si>
  <si>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</si>
  <si>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</si>
  <si>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</si>
  <si>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</si>
  <si>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</si>
  <si>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</si>
  <si>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</si>
  <si>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</si>
  <si>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</si>
  <si>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</si>
  <si>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</si>
  <si>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</si>
  <si>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</si>
  <si>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</si>
  <si>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</si>
  <si>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</si>
  <si>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</si>
  <si>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</si>
  <si>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</si>
  <si>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</si>
  <si>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</si>
  <si>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</si>
  <si>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</si>
  <si>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</si>
  <si>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</si>
  <si>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</si>
  <si>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</si>
  <si>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</si>
  <si>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</si>
  <si>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</si>
  <si>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</si>
  <si>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</si>
  <si>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</si>
  <si>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</si>
  <si>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</si>
  <si>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</si>
  <si>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</si>
  <si>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</si>
  <si>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</si>
  <si>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</si>
  <si>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</si>
  <si>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</si>
  <si>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</si>
  <si>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</si>
  <si>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</si>
  <si>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</si>
  <si>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</si>
  <si>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</si>
  <si>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</si>
  <si>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</si>
  <si>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</si>
  <si>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</si>
  <si>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</si>
  <si>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</si>
  <si>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</si>
  <si>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</si>
  <si>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</si>
  <si>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</si>
  <si>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</si>
  <si>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</si>
  <si>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</si>
  <si>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</si>
  <si>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</si>
  <si>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</si>
  <si>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</si>
  <si>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</si>
  <si>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</si>
  <si>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</si>
  <si>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</si>
  <si>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</si>
  <si>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</si>
  <si>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</si>
  <si>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</si>
  <si>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</si>
  <si>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</si>
  <si>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</si>
  <si>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</si>
  <si>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</si>
  <si>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</si>
  <si>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</si>
  <si>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</si>
  <si>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</si>
  <si>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</si>
  <si>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</si>
  <si>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</si>
  <si>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</si>
  <si>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</si>
  <si>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</si>
  <si>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</si>
  <si>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</si>
  <si>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</si>
  <si>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</si>
  <si>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</si>
  <si>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</si>
  <si>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</si>
  <si>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</si>
  <si>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</si>
  <si>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</si>
  <si>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</si>
  <si>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</si>
  <si>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</si>
  <si>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</si>
  <si>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</si>
  <si>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</si>
  <si>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</si>
  <si>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</si>
  <si>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</si>
  <si>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2003-12</t>
  </si>
  <si>
    <t>2004-12</t>
  </si>
  <si>
    <t>2005-12</t>
  </si>
  <si>
    <t>2006-12</t>
  </si>
  <si>
    <t>2007-12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</si>
  <si>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</si>
  <si>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</si>
  <si>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</si>
  <si>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</si>
  <si>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</si>
  <si>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</si>
  <si>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</si>
  <si>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</si>
  <si>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</si>
  <si>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</si>
  <si>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</si>
  <si>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</si>
  <si>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</si>
  <si>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</si>
  <si>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</si>
  <si>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</si>
  <si>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</si>
  <si>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</si>
  <si>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</si>
  <si>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</si>
  <si>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</si>
  <si>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</si>
  <si>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</si>
  <si>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</si>
  <si>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</si>
  <si>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</si>
  <si>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</si>
  <si>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</si>
  <si>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</si>
  <si>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</si>
  <si>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</si>
  <si>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</si>
  <si>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</si>
  <si>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</si>
  <si>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</si>
  <si>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</si>
  <si>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</si>
  <si>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</si>
  <si>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&lt;- is TTM </t>
  </si>
  <si>
    <t xml:space="preserve">*Forecast from Gurufocus 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</si>
  <si>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</si>
  <si>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</si>
  <si>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</si>
  <si>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</si>
  <si>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</si>
  <si>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</si>
  <si>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2024-09</t>
  </si>
  <si>
    <t>https://companiesmarketcap.com/microsoft/shares-outstanding/</t>
  </si>
  <si>
    <t>"25-"27</t>
  </si>
  <si>
    <t>"28-"29</t>
  </si>
  <si>
    <t>RHM</t>
  </si>
  <si>
    <t>https://www.gurufocus.com/stock/RNMBY/forecast</t>
  </si>
  <si>
    <t>https://valueinvesting.io/RHM.DE/valuation/wacc</t>
  </si>
  <si>
    <t>https://www.gurufocus.com/term/shares-outstanding/STU:RHM</t>
  </si>
  <si>
    <t>https://www.marketscreener.com/quote/stock/RHEINMETALL-AG-436527/finances/</t>
  </si>
  <si>
    <t>EV/Revenue 2025</t>
  </si>
  <si>
    <t>EV/EBIT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</si>
</sst>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1862.7716638530346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2144.4540498275333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2410.1620093762572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2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27609</xdr:colOff>
      <xdr:row>3</xdr:row>
      <xdr:rowOff>179457</xdr:rowOff>
    </xdr:from>
    <xdr:to>
      <xdr:col>2</xdr:col>
      <xdr:colOff>1256416</xdr:colOff>
      <xdr:row>7</xdr:row>
      <xdr:rowOff>85806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4A744A7-FE3E-494B-A583-DC508053B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2" y="980109"/>
          <a:ext cx="2995764" cy="7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Rheinmetall%20AG%20(RNMBF_US)-2.xlsx" TargetMode="External"/><Relationship Id="rId1" Type="http://schemas.openxmlformats.org/officeDocument/2006/relationships/externalLinkPath" Target="/Users/oliverschuurmann/Desktop/Rheinmetall%20AG%20(RNMBF_US)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4">
          <cell r="B14">
            <v>401.63099999999997</v>
          </cell>
          <cell r="C14">
            <v>253.38300000000001</v>
          </cell>
          <cell r="D14">
            <v>2297.587</v>
          </cell>
          <cell r="E14">
            <v>2083.0369999999998</v>
          </cell>
          <cell r="F14">
            <v>2531.0439999999999</v>
          </cell>
          <cell r="G14">
            <v>382.82400000000001</v>
          </cell>
          <cell r="H14">
            <v>171.62200000000001</v>
          </cell>
          <cell r="I14">
            <v>18.95</v>
          </cell>
          <cell r="J14">
            <v>367.72500000000002</v>
          </cell>
          <cell r="K14">
            <v>415.78899999999999</v>
          </cell>
          <cell r="L14">
            <v>329.39600000000002</v>
          </cell>
          <cell r="M14">
            <v>228.767</v>
          </cell>
          <cell r="N14">
            <v>131.93600000000001</v>
          </cell>
          <cell r="O14">
            <v>342.048</v>
          </cell>
          <cell r="P14">
            <v>399.78899999999999</v>
          </cell>
          <cell r="Q14">
            <v>420.11799999999999</v>
          </cell>
          <cell r="R14">
            <v>509.67</v>
          </cell>
          <cell r="S14">
            <v>535.55600000000004</v>
          </cell>
          <cell r="T14">
            <v>530.41399999999999</v>
          </cell>
          <cell r="U14">
            <v>693.78499999999997</v>
          </cell>
          <cell r="V14">
            <v>798.72900000000004</v>
          </cell>
          <cell r="W14">
            <v>929.11699999999996</v>
          </cell>
          <cell r="X14">
            <v>1222.1210000000001</v>
          </cell>
        </row>
      </sheetData>
      <sheetData sheetId="2"/>
      <sheetData sheetId="3">
        <row r="7">
          <cell r="B7">
            <v>314.98500000000001</v>
          </cell>
          <cell r="C7">
            <v>292.74299999999999</v>
          </cell>
          <cell r="D7">
            <v>225.20099999999999</v>
          </cell>
          <cell r="E7">
            <v>186.24</v>
          </cell>
          <cell r="F7">
            <v>199.47200000000001</v>
          </cell>
          <cell r="G7">
            <v>244.541</v>
          </cell>
          <cell r="H7">
            <v>224.32400000000001</v>
          </cell>
          <cell r="I7">
            <v>240.52500000000001</v>
          </cell>
          <cell r="J7">
            <v>220.899</v>
          </cell>
          <cell r="K7">
            <v>242.10499999999999</v>
          </cell>
          <cell r="L7">
            <v>254.59299999999999</v>
          </cell>
          <cell r="M7">
            <v>293.15100000000001</v>
          </cell>
          <cell r="N7">
            <v>256.47300000000001</v>
          </cell>
          <cell r="O7">
            <v>221.13300000000001</v>
          </cell>
          <cell r="P7">
            <v>240.506</v>
          </cell>
          <cell r="Q7">
            <v>285.20699999999999</v>
          </cell>
          <cell r="R7">
            <v>361.77499999999998</v>
          </cell>
          <cell r="S7">
            <v>311.11099999999999</v>
          </cell>
          <cell r="T7">
            <v>368.613</v>
          </cell>
          <cell r="U7">
            <v>287.00599999999997</v>
          </cell>
          <cell r="V7">
            <v>264.83100000000002</v>
          </cell>
          <cell r="W7">
            <v>335.87799999999999</v>
          </cell>
          <cell r="X7">
            <v>412.48099999999999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mpaniesmarketcap.com/microsoft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8" activePane="bottomLeft" state="frozen"/>
      <selection pane="bottomLeft" activeCell="E9" sqref="E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RHM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294</v>
      </c>
      <c r="F5" s="2" t="s">
        <v>286</v>
      </c>
      <c r="G5" s="53">
        <f>E8*E9</f>
        <v>40760.450040000003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45709</v>
      </c>
      <c r="F6" s="2" t="s">
        <v>211</v>
      </c>
      <c r="G6" s="53">
        <f>BS!BO5</f>
        <v>526.08199999999999</v>
      </c>
      <c r="H6" s="78" t="s">
        <v>212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75</v>
      </c>
      <c r="G7" s="53">
        <f>(1503+46)*1.04</f>
        <v>1610.96</v>
      </c>
      <c r="H7" s="78" t="s">
        <v>212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81</v>
      </c>
      <c r="E8" s="85">
        <v>939</v>
      </c>
      <c r="F8" s="2" t="s">
        <v>52</v>
      </c>
      <c r="G8" s="53">
        <f>G5-G6+G7</f>
        <v>41845.32804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291</v>
      </c>
      <c r="D9" s="2" t="s">
        <v>54</v>
      </c>
      <c r="E9" s="53">
        <v>43.408360000000002</v>
      </c>
      <c r="F9" s="2" t="s">
        <v>55</v>
      </c>
      <c r="G9" s="54">
        <f>G8/E9</f>
        <v>963.99237474071811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277</v>
      </c>
      <c r="E10" s="172">
        <f ca="1">E8/N124</f>
        <v>29.549396770134923</v>
      </c>
      <c r="F10" s="2" t="s">
        <v>299</v>
      </c>
      <c r="G10" s="54">
        <f>G8/N41</f>
        <v>3.1908897392100046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276</v>
      </c>
      <c r="E11" s="172">
        <f ca="1">E10/((N124/J124)^(1/5)-1)/100</f>
        <v>0.8911053814885298</v>
      </c>
      <c r="F11" s="2" t="s">
        <v>300</v>
      </c>
      <c r="G11" s="54">
        <f>G8/N44</f>
        <v>20.542625449189984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275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280</v>
      </c>
      <c r="D18" s="18" t="s">
        <v>279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292</v>
      </c>
      <c r="G20" s="180" t="s">
        <v>283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40760.450040000003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274</v>
      </c>
      <c r="F21" s="28" t="s">
        <v>293</v>
      </c>
      <c r="G21" s="74">
        <v>-0.5</v>
      </c>
      <c r="H21" s="74">
        <v>-0.32</v>
      </c>
      <c r="I21" s="74">
        <v>-0.2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0.9619800238302384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292</v>
      </c>
      <c r="G22" s="180" t="s">
        <v>283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7.4099999999999999E-2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274</v>
      </c>
      <c r="F23" s="28" t="s">
        <v>293</v>
      </c>
      <c r="G23" s="74">
        <v>0</v>
      </c>
      <c r="H23" s="74">
        <v>0.01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64</v>
      </c>
      <c r="Q23" s="12"/>
      <c r="R23" s="76">
        <v>4.6100000000000002E-2</v>
      </c>
      <c r="S23" s="78" t="s">
        <v>63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238</v>
      </c>
      <c r="Q24" s="12"/>
      <c r="R24" s="2">
        <v>0.8</v>
      </c>
      <c r="S24" s="78"/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8.2437167386604476E-2</v>
      </c>
      <c r="H25" s="75">
        <f>R34</f>
        <v>7.2437167386604481E-2</v>
      </c>
      <c r="I25" s="74">
        <f>H25</f>
        <v>7.2437167386604481E-2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65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8.2437167386604476E-2</v>
      </c>
      <c r="D26" s="11" t="s">
        <v>281</v>
      </c>
      <c r="E26" s="2"/>
      <c r="F26" s="4"/>
      <c r="G26" s="74">
        <f>H26-0.002</f>
        <v>1.2999999999999999E-2</v>
      </c>
      <c r="H26" s="74">
        <v>1.4999999999999999E-2</v>
      </c>
      <c r="I26" s="74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1.2999999999999999E-2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1610.96</v>
      </c>
      <c r="S27" s="177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274</v>
      </c>
      <c r="G28" s="97">
        <v>849</v>
      </c>
      <c r="H28" s="98">
        <v>1174</v>
      </c>
      <c r="I28" s="99">
        <v>1333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3.801997616976166E-2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-9.5846645367412164E-2</v>
      </c>
      <c r="H29" s="101">
        <f>H28/E8-1</f>
        <v>0.2502662406815761</v>
      </c>
      <c r="I29" s="102">
        <f>I28/E8-1</f>
        <v>0.41959531416400431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296</v>
      </c>
      <c r="T29" s="78"/>
      <c r="U29" s="2" t="s">
        <v>213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-2.2484599493238444E-2</v>
      </c>
      <c r="H30" s="75">
        <f>(H28/E8)^(1/R62)-1</f>
        <v>5.1705105582214195E-2</v>
      </c>
      <c r="I30" s="104">
        <f>(I28/E8)^(1/R62)-1</f>
        <v>8.2291758721035446E-2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0.32523914643119939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278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7">
        <f ca="1">R140</f>
        <v>1862.7716638530346</v>
      </c>
      <c r="H32" s="98">
        <f ca="1">R141</f>
        <v>2144.4540498275333</v>
      </c>
      <c r="I32" s="99">
        <f ca="1">R142</f>
        <v>2410.1620093762572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42371.410040000002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1"/>
      <c r="G33" s="100">
        <f ca="1">G32/E8-1</f>
        <v>0.98378238961984521</v>
      </c>
      <c r="H33" s="101">
        <f ca="1">H32/E8-1</f>
        <v>1.2837636313392262</v>
      </c>
      <c r="I33" s="102">
        <f ca="1">I32/E8-1</f>
        <v>1.5667327043410619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0.16720190608622643</v>
      </c>
      <c r="H34" s="75">
        <f ca="1">(H32/E8)^(1/R62)-1</f>
        <v>0.20489576093215933</v>
      </c>
      <c r="I34" s="104">
        <f ca="1">(I32/E8)^(1/R62)-1</f>
        <v>0.23708457862674615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7.2437167386604481E-2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287</v>
      </c>
      <c r="E35" s="31"/>
      <c r="F35" s="14"/>
      <c r="G35" s="174">
        <f ca="1">G32*R102</f>
        <v>81961.953209533531</v>
      </c>
      <c r="H35" s="175">
        <f ca="1">H32*R102</f>
        <v>94355.978192411465</v>
      </c>
      <c r="I35" s="176">
        <f ca="1">I32*R102</f>
        <v>106047.12841255532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7">
        <f ca="1">G32-G28</f>
        <v>1013.7716638530346</v>
      </c>
      <c r="H37" s="98">
        <f ca="1">H32-H28</f>
        <v>970.45404982753325</v>
      </c>
      <c r="I37" s="99">
        <f ca="1">I32-I28</f>
        <v>1077.1620093762572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96</v>
      </c>
      <c r="K39" s="157">
        <f>M41/D41-1</f>
        <v>0.83281204696660582</v>
      </c>
      <c r="L39" s="106" t="s">
        <v>97</v>
      </c>
      <c r="M39" s="156">
        <f>(M41/D41)^(1/10)-1</f>
        <v>6.2458054067082047E-2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IS!O5</f>
        <v>5645.9690000000001</v>
      </c>
      <c r="E41" s="34">
        <f>IS!P5</f>
        <v>5909.2830000000004</v>
      </c>
      <c r="F41" s="34">
        <f>IS!Q5</f>
        <v>6977.5150000000003</v>
      </c>
      <c r="G41" s="34">
        <f>IS!R5</f>
        <v>6994.3119999999999</v>
      </c>
      <c r="H41" s="34">
        <f>IS!S5</f>
        <v>6950</v>
      </c>
      <c r="I41" s="34">
        <f>IS!T5</f>
        <v>6575.4260000000004</v>
      </c>
      <c r="J41" s="34">
        <f>IS!U5</f>
        <v>6393.22</v>
      </c>
      <c r="K41" s="34">
        <f>IS!V5</f>
        <v>6790.2539999999999</v>
      </c>
      <c r="L41" s="34">
        <f>IS!W5</f>
        <v>7825.518</v>
      </c>
      <c r="M41" s="34">
        <v>10348</v>
      </c>
      <c r="N41" s="82">
        <v>13114</v>
      </c>
      <c r="O41" s="82">
        <v>16814</v>
      </c>
      <c r="P41" s="82"/>
      <c r="Q41" s="84" t="s">
        <v>283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4.6637521389153891E-2</v>
      </c>
      <c r="F42" s="72">
        <f t="shared" ref="F42:P42" si="1">F41/E41-1</f>
        <v>0.18077184660135592</v>
      </c>
      <c r="G42" s="72">
        <f t="shared" si="1"/>
        <v>2.4073040330259143E-3</v>
      </c>
      <c r="H42" s="72">
        <f t="shared" si="1"/>
        <v>-6.3354337067034194E-3</v>
      </c>
      <c r="I42" s="72">
        <f t="shared" si="1"/>
        <v>-5.3895539568345252E-2</v>
      </c>
      <c r="J42" s="72">
        <f t="shared" si="1"/>
        <v>-2.7710143799048126E-2</v>
      </c>
      <c r="K42" s="72">
        <f t="shared" si="1"/>
        <v>6.2102352179340015E-2</v>
      </c>
      <c r="L42" s="72">
        <f t="shared" si="1"/>
        <v>0.152463221552537</v>
      </c>
      <c r="M42" s="72">
        <f t="shared" si="1"/>
        <v>0.32234057860450904</v>
      </c>
      <c r="N42" s="72">
        <f t="shared" si="1"/>
        <v>0.2672980286045612</v>
      </c>
      <c r="O42" s="72">
        <f t="shared" si="1"/>
        <v>0.28214122312032952</v>
      </c>
      <c r="P42" s="72">
        <f t="shared" si="1"/>
        <v>-1</v>
      </c>
      <c r="Q42" s="79" t="s">
        <v>295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96</v>
      </c>
      <c r="K43" s="157">
        <f>M44/D44-1</f>
        <v>3.2333239779212271</v>
      </c>
      <c r="L43" s="106" t="s">
        <v>97</v>
      </c>
      <c r="M43" s="156">
        <f>(M44/D44)^(1/10)-1</f>
        <v>0.15522918110060746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IS!O14</f>
        <v>342.048</v>
      </c>
      <c r="E44" s="15">
        <f>IS!P14</f>
        <v>399.78899999999999</v>
      </c>
      <c r="F44" s="15">
        <f>IS!Q14</f>
        <v>420.11799999999999</v>
      </c>
      <c r="G44" s="15">
        <f>IS!R14</f>
        <v>509.67</v>
      </c>
      <c r="H44" s="15">
        <f>IS!S14</f>
        <v>535.55600000000004</v>
      </c>
      <c r="I44" s="15">
        <f>IS!T14</f>
        <v>530.41399999999999</v>
      </c>
      <c r="J44" s="15">
        <f>IS!U14</f>
        <v>693.78499999999997</v>
      </c>
      <c r="K44" s="15">
        <f>IS!V14</f>
        <v>798.72900000000004</v>
      </c>
      <c r="L44" s="15">
        <f>IS!W14</f>
        <v>929.11699999999996</v>
      </c>
      <c r="M44" s="15">
        <v>1448</v>
      </c>
      <c r="N44" s="83">
        <v>2037</v>
      </c>
      <c r="O44" s="83">
        <v>2871</v>
      </c>
      <c r="P44" s="82"/>
      <c r="Q44" s="84" t="s">
        <v>283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6.0582691828453182E-2</v>
      </c>
      <c r="E45" s="72">
        <f t="shared" ref="E45:P45" si="2">E44/E41</f>
        <v>6.7654400711558399E-2</v>
      </c>
      <c r="F45" s="72">
        <f t="shared" si="2"/>
        <v>6.0210261102985801E-2</v>
      </c>
      <c r="G45" s="72">
        <f t="shared" si="2"/>
        <v>7.2869211439238052E-2</v>
      </c>
      <c r="H45" s="72">
        <f t="shared" si="2"/>
        <v>7.7058417266187063E-2</v>
      </c>
      <c r="I45" s="72">
        <f>I44/I41</f>
        <v>8.0666104371032374E-2</v>
      </c>
      <c r="J45" s="72">
        <f t="shared" si="2"/>
        <v>0.10851886842623903</v>
      </c>
      <c r="K45" s="72">
        <f t="shared" si="2"/>
        <v>0.11762873671588722</v>
      </c>
      <c r="L45" s="72">
        <f t="shared" si="2"/>
        <v>0.11872913716382737</v>
      </c>
      <c r="M45" s="72">
        <f t="shared" si="2"/>
        <v>0.13993042133745651</v>
      </c>
      <c r="N45" s="72">
        <f t="shared" si="2"/>
        <v>0.15533018148543543</v>
      </c>
      <c r="O45" s="72">
        <f t="shared" si="2"/>
        <v>0.17075056500535268</v>
      </c>
      <c r="P45" s="72" t="e">
        <f t="shared" si="2"/>
        <v>#DIV/0!</v>
      </c>
      <c r="Q45" s="79" t="s">
        <v>295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-IS!O20</f>
        <v>66.448999999999998</v>
      </c>
      <c r="E47" s="15">
        <f>-IS!P20</f>
        <v>88.608000000000004</v>
      </c>
      <c r="F47" s="15">
        <f>-IS!Q20</f>
        <v>111.24299999999999</v>
      </c>
      <c r="G47" s="15">
        <f>-IS!R20</f>
        <v>149.03299999999999</v>
      </c>
      <c r="H47" s="15">
        <f>-IS!S20</f>
        <v>136.667</v>
      </c>
      <c r="I47" s="15">
        <f>-IS!T20</f>
        <v>100.973</v>
      </c>
      <c r="J47" s="15">
        <f>-IS!U20</f>
        <v>169.49199999999999</v>
      </c>
      <c r="K47" s="15">
        <f>-IS!V20</f>
        <v>193.85599999999999</v>
      </c>
      <c r="L47" s="15">
        <f>-IS!W20</f>
        <v>201.745</v>
      </c>
      <c r="M47" s="15">
        <f>1359-917</f>
        <v>442</v>
      </c>
      <c r="N47" s="83">
        <f>1948-1350</f>
        <v>598</v>
      </c>
      <c r="O47" s="83">
        <f>2795-1909</f>
        <v>886</v>
      </c>
      <c r="P47" s="82"/>
      <c r="Q47" s="84" t="s">
        <v>288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2">
        <f>D47/IS!O18</f>
        <v>0.27601862582609527</v>
      </c>
      <c r="E48" s="72">
        <f>E47/IS!P18</f>
        <v>0.2809376000710207</v>
      </c>
      <c r="F48" s="72">
        <f>F47/IS!Q18</f>
        <v>0.27167757108631463</v>
      </c>
      <c r="G48" s="72">
        <f>G47/IS!R18</f>
        <v>0.27010328709971487</v>
      </c>
      <c r="H48" s="72">
        <f>H47/IS!S18</f>
        <v>0.25786226415094338</v>
      </c>
      <c r="I48" s="72">
        <f>I47/IS!T18</f>
        <v>0.2261575193965131</v>
      </c>
      <c r="J48" s="72">
        <f>J47/IS!U18</f>
        <v>0.2577327269105435</v>
      </c>
      <c r="K48" s="72">
        <f>K47/IS!V18</f>
        <v>0.25487481478267615</v>
      </c>
      <c r="L48" s="72">
        <f>L47/IS!W18</f>
        <v>0.22699399618348096</v>
      </c>
      <c r="M48" s="72">
        <f>M47/1359</f>
        <v>0.32523914643119939</v>
      </c>
      <c r="N48" s="72">
        <f>N47/1948</f>
        <v>0.30698151950718688</v>
      </c>
      <c r="O48" s="72">
        <f>O47/2795</f>
        <v>0.31699463327370303</v>
      </c>
      <c r="P48" s="72">
        <f>P47/160421</f>
        <v>0</v>
      </c>
      <c r="Q48" s="79" t="s">
        <v>295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'!O7</f>
        <v>221.13300000000001</v>
      </c>
      <c r="E51" s="15">
        <f>'CFS '!P7</f>
        <v>240.506</v>
      </c>
      <c r="F51" s="15">
        <f>'CFS '!Q7</f>
        <v>285.20699999999999</v>
      </c>
      <c r="G51" s="15">
        <f>'CFS '!R7</f>
        <v>361.77499999999998</v>
      </c>
      <c r="H51" s="15">
        <f>'CFS '!S7</f>
        <v>311.11099999999999</v>
      </c>
      <c r="I51" s="15">
        <f>'CFS '!T7</f>
        <v>368.613</v>
      </c>
      <c r="J51" s="15">
        <f>'CFS '!U7</f>
        <v>287.00599999999997</v>
      </c>
      <c r="K51" s="15">
        <f>'CFS '!V7</f>
        <v>264.83100000000002</v>
      </c>
      <c r="L51" s="15">
        <f>'CFS '!W7</f>
        <v>335.87799999999999</v>
      </c>
      <c r="M51" s="15">
        <f>'CFS '!X7</f>
        <v>412.48099999999999</v>
      </c>
      <c r="N51" s="16" t="s">
        <v>282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3.9166527481819334E-2</v>
      </c>
      <c r="E52" s="72">
        <f t="shared" ref="E52:M52" si="5">E51/E41</f>
        <v>4.0699692331540048E-2</v>
      </c>
      <c r="F52" s="72">
        <f t="shared" si="5"/>
        <v>4.0875153976738132E-2</v>
      </c>
      <c r="G52" s="72">
        <f t="shared" si="5"/>
        <v>5.1724172441835595E-2</v>
      </c>
      <c r="H52" s="72">
        <f t="shared" si="5"/>
        <v>4.4764172661870501E-2</v>
      </c>
      <c r="I52" s="72">
        <f t="shared" si="5"/>
        <v>5.6059181564814202E-2</v>
      </c>
      <c r="J52" s="72">
        <f t="shared" si="5"/>
        <v>4.489224522228235E-2</v>
      </c>
      <c r="K52" s="72">
        <f t="shared" si="5"/>
        <v>3.9001633812225586E-2</v>
      </c>
      <c r="L52" s="72">
        <f t="shared" si="5"/>
        <v>4.2920864791314774E-2</v>
      </c>
      <c r="M52" s="72">
        <f t="shared" si="5"/>
        <v>3.9860939311944336E-2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'!O34</f>
        <v>327.887</v>
      </c>
      <c r="E54" s="15">
        <f>-'CFS '!P34</f>
        <v>297.46800000000002</v>
      </c>
      <c r="F54" s="15">
        <f>-'CFS '!Q34</f>
        <v>315.97699999999998</v>
      </c>
      <c r="G54" s="15">
        <f>-'CFS '!R34</f>
        <v>232.08199999999999</v>
      </c>
      <c r="H54" s="15">
        <f>-'CFS '!S34</f>
        <v>311.11099999999999</v>
      </c>
      <c r="I54" s="15">
        <f>-'CFS '!T34</f>
        <v>263.99</v>
      </c>
      <c r="J54" s="15">
        <f>-'CFS '!U34</f>
        <v>302.82499999999999</v>
      </c>
      <c r="K54" s="15">
        <f>-'CFS '!V34</f>
        <v>349.57600000000002</v>
      </c>
      <c r="L54" s="15">
        <f>-'CFS '!W34</f>
        <v>431.84300000000002</v>
      </c>
      <c r="M54" s="15">
        <f>-'CFS '!X34</f>
        <v>627.28399999999999</v>
      </c>
      <c r="N54" s="16" t="s">
        <v>282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5.8074530696147993E-2</v>
      </c>
      <c r="E55" s="72">
        <f t="shared" ref="E55:M55" si="6">E54/E41</f>
        <v>5.0339102053497863E-2</v>
      </c>
      <c r="F55" s="72">
        <f t="shared" si="6"/>
        <v>4.5285033425223734E-2</v>
      </c>
      <c r="G55" s="72">
        <f t="shared" si="6"/>
        <v>3.3181533794889334E-2</v>
      </c>
      <c r="H55" s="72">
        <f t="shared" si="6"/>
        <v>4.4764172661870501E-2</v>
      </c>
      <c r="I55" s="72">
        <f t="shared" si="6"/>
        <v>4.0147969120175632E-2</v>
      </c>
      <c r="J55" s="72">
        <f t="shared" si="6"/>
        <v>4.7366585226224028E-2</v>
      </c>
      <c r="K55" s="72">
        <f t="shared" si="6"/>
        <v>5.1482021143833503E-2</v>
      </c>
      <c r="L55" s="72">
        <f t="shared" si="6"/>
        <v>5.5183950762109295E-2</v>
      </c>
      <c r="M55" s="72">
        <f t="shared" si="6"/>
        <v>6.0618863548511787E-2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'!O12</f>
        <v>2.1789999999999998</v>
      </c>
      <c r="E57" s="15">
        <f>-'CFS '!P12</f>
        <v>-27.425999999999998</v>
      </c>
      <c r="F57" s="15">
        <f>-'CFS '!Q12</f>
        <v>-138.46199999999999</v>
      </c>
      <c r="G57" s="15">
        <f>-'CFS '!R12</f>
        <v>370.87599999999998</v>
      </c>
      <c r="H57" s="15">
        <f>-'CFS '!S12</f>
        <v>17.777999999999999</v>
      </c>
      <c r="I57" s="15">
        <f>-'CFS '!T12</f>
        <v>76.641999999999996</v>
      </c>
      <c r="J57" s="15">
        <f>-'CFS '!U12</f>
        <v>-19.209</v>
      </c>
      <c r="K57" s="15">
        <f>-'CFS '!V12</f>
        <v>606.99199999999996</v>
      </c>
      <c r="L57" s="15">
        <f>-'CFS '!W12</f>
        <v>214.83099999999999</v>
      </c>
      <c r="M57" s="15">
        <f>-'CFS '!X12</f>
        <v>-293.459</v>
      </c>
      <c r="N57" s="16" t="s">
        <v>282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3.8593906555278636E-4</v>
      </c>
      <c r="E58" s="72">
        <f t="shared" ref="E58:M58" si="7">E57/E41</f>
        <v>-4.6411722031251502E-3</v>
      </c>
      <c r="F58" s="72">
        <f t="shared" si="7"/>
        <v>-1.9844027565687782E-2</v>
      </c>
      <c r="G58" s="72">
        <f t="shared" si="7"/>
        <v>5.3025372617063693E-2</v>
      </c>
      <c r="H58" s="72">
        <f t="shared" si="7"/>
        <v>2.5579856115107913E-3</v>
      </c>
      <c r="I58" s="72">
        <f t="shared" si="7"/>
        <v>1.1655822755818406E-2</v>
      </c>
      <c r="J58" s="72">
        <f t="shared" si="7"/>
        <v>-3.004589236722653E-3</v>
      </c>
      <c r="K58" s="72">
        <f t="shared" si="7"/>
        <v>8.9391648677648872E-2</v>
      </c>
      <c r="L58" s="72">
        <f>L57/L41</f>
        <v>2.7452623583512296E-2</v>
      </c>
      <c r="M58" s="72">
        <f t="shared" si="7"/>
        <v>-2.8359006571318131E-2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0.86111111111111116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0.43055555555555558</v>
      </c>
      <c r="O62" s="58">
        <f>N62+1</f>
        <v>1.4305555555555556</v>
      </c>
      <c r="P62" s="58">
        <f>O62+1</f>
        <v>2.4305555555555554</v>
      </c>
      <c r="Q62" s="58">
        <f>P62+1</f>
        <v>3.4305555555555554</v>
      </c>
      <c r="R62" s="58">
        <f>Q62+1</f>
        <v>4.4305555555555554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98</v>
      </c>
      <c r="P63" s="156">
        <f ca="1">R65/N65-1</f>
        <v>1.2117537102524021</v>
      </c>
      <c r="Q63" s="106" t="s">
        <v>99</v>
      </c>
      <c r="R63" s="156">
        <f ca="1">R65/D65-1</f>
        <v>4.1372825738593324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Conservative</v>
      </c>
      <c r="O64" s="106" t="s">
        <v>95</v>
      </c>
      <c r="P64" s="156">
        <f ca="1">(R65/N65)^(1/5)-1</f>
        <v>0.17205327543766824</v>
      </c>
      <c r="Q64" s="106" t="s">
        <v>94</v>
      </c>
      <c r="R64" s="156">
        <f ca="1">(R65/D65)^(1/15)-1</f>
        <v>0.1152756757404092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5645.9690000000001</v>
      </c>
      <c r="E65" s="15">
        <f t="shared" si="10"/>
        <v>5909.2830000000004</v>
      </c>
      <c r="F65" s="15">
        <f t="shared" si="10"/>
        <v>6977.5150000000003</v>
      </c>
      <c r="G65" s="15">
        <f t="shared" si="10"/>
        <v>6994.3119999999999</v>
      </c>
      <c r="H65" s="15">
        <f t="shared" si="10"/>
        <v>6950</v>
      </c>
      <c r="I65" s="15">
        <f t="shared" si="10"/>
        <v>6575.4260000000004</v>
      </c>
      <c r="J65" s="15">
        <f t="shared" si="10"/>
        <v>6393.22</v>
      </c>
      <c r="K65" s="15">
        <f t="shared" si="10"/>
        <v>6790.2539999999999</v>
      </c>
      <c r="L65" s="15">
        <f t="shared" si="10"/>
        <v>7825.518</v>
      </c>
      <c r="M65" s="15">
        <f t="shared" si="10"/>
        <v>10348</v>
      </c>
      <c r="N65" s="34">
        <f ca="1">M65*(1+N66)</f>
        <v>13114</v>
      </c>
      <c r="O65" s="34">
        <f ca="1">N65*(1+O66)</f>
        <v>16814</v>
      </c>
      <c r="P65" s="34">
        <f ca="1">O65*(1+P66)</f>
        <v>22698.9</v>
      </c>
      <c r="Q65" s="34">
        <f ca="1">P65*(1+Q66)</f>
        <v>26671.207500000004</v>
      </c>
      <c r="R65" s="34">
        <f ca="1">Q65*(1+R66)</f>
        <v>29004.938156250002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4.6637521389153891E-2</v>
      </c>
      <c r="F66" s="73">
        <f t="shared" si="11"/>
        <v>0.18077184660135592</v>
      </c>
      <c r="G66" s="73">
        <f t="shared" si="11"/>
        <v>2.4073040330259143E-3</v>
      </c>
      <c r="H66" s="73">
        <f t="shared" si="11"/>
        <v>-6.3354337067034194E-3</v>
      </c>
      <c r="I66" s="73">
        <f t="shared" si="11"/>
        <v>-5.3895539568345252E-2</v>
      </c>
      <c r="J66" s="73">
        <f t="shared" si="11"/>
        <v>-2.7710143799048126E-2</v>
      </c>
      <c r="K66" s="73">
        <f t="shared" si="11"/>
        <v>6.2102352179340015E-2</v>
      </c>
      <c r="L66" s="73">
        <f t="shared" si="11"/>
        <v>0.152463221552537</v>
      </c>
      <c r="M66" s="73">
        <f t="shared" si="11"/>
        <v>0.32234057860450904</v>
      </c>
      <c r="N66" s="70">
        <f ca="1">OFFSET(N66,$C$20,0)</f>
        <v>0.2672980286045612</v>
      </c>
      <c r="O66" s="70">
        <f ca="1">OFFSET(O66,$C$20,0)</f>
        <v>0.28214122312032952</v>
      </c>
      <c r="P66" s="70">
        <f ca="1">OFFSET(P66,$C$20,0)</f>
        <v>0.35</v>
      </c>
      <c r="Q66" s="70">
        <f ca="1">OFFSET(Q66,$C$20,0)</f>
        <v>0.17499999999999999</v>
      </c>
      <c r="R66" s="70">
        <f ca="1">OFFSET(R66,$C$20,0)</f>
        <v>8.7499999999999994E-2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0.2672980286045612</v>
      </c>
      <c r="O67" s="66">
        <f>O42</f>
        <v>0.28214122312032952</v>
      </c>
      <c r="P67" s="179">
        <v>0.35</v>
      </c>
      <c r="Q67" s="67">
        <f>P67*(1+G21)</f>
        <v>0.17499999999999999</v>
      </c>
      <c r="R67" s="67">
        <f>Q67*(1+G21)</f>
        <v>8.7499999999999994E-2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0.2672980286045612</v>
      </c>
      <c r="O68" s="66">
        <f>O42</f>
        <v>0.28214122312032952</v>
      </c>
      <c r="P68" s="66">
        <v>0.35</v>
      </c>
      <c r="Q68" s="66">
        <f>P68*(1+$H21)</f>
        <v>0.23799999999999996</v>
      </c>
      <c r="R68" s="66">
        <f>Q68*(1+$H21)</f>
        <v>0.16183999999999996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0.2672980286045612</v>
      </c>
      <c r="O69" s="66">
        <f>O42</f>
        <v>0.28214122312032952</v>
      </c>
      <c r="P69" s="66">
        <v>0.35</v>
      </c>
      <c r="Q69" s="68">
        <f>P69*(1+$I21)</f>
        <v>0.27999999999999997</v>
      </c>
      <c r="R69" s="68">
        <f>Q69*(1+$I21)</f>
        <v>0.22399999999999998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98</v>
      </c>
      <c r="P70" s="156">
        <f ca="1">R72/N72-1</f>
        <v>1.5630284085051542</v>
      </c>
      <c r="Q70" s="106" t="s">
        <v>99</v>
      </c>
      <c r="R70" s="156">
        <f ca="1">R72/D72-1</f>
        <v>14.263614662635069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Conservative</v>
      </c>
      <c r="O71" s="106" t="s">
        <v>95</v>
      </c>
      <c r="P71" s="156">
        <f ca="1">(R72/N72)^(1/5)-1</f>
        <v>0.20712066277844188</v>
      </c>
      <c r="Q71" s="106" t="s">
        <v>94</v>
      </c>
      <c r="R71" s="156">
        <f ca="1">(R72/D72)^(1/15)-1</f>
        <v>0.19925211456250924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342.048</v>
      </c>
      <c r="E72" s="15">
        <f t="shared" si="12"/>
        <v>399.78899999999999</v>
      </c>
      <c r="F72" s="15">
        <f t="shared" si="12"/>
        <v>420.11799999999999</v>
      </c>
      <c r="G72" s="15">
        <f t="shared" si="12"/>
        <v>509.67</v>
      </c>
      <c r="H72" s="15">
        <f t="shared" si="12"/>
        <v>535.55600000000004</v>
      </c>
      <c r="I72" s="15">
        <f t="shared" si="12"/>
        <v>530.41399999999999</v>
      </c>
      <c r="J72" s="15">
        <f t="shared" si="12"/>
        <v>693.78499999999997</v>
      </c>
      <c r="K72" s="15">
        <f t="shared" si="12"/>
        <v>798.72900000000004</v>
      </c>
      <c r="L72" s="15">
        <f t="shared" si="12"/>
        <v>929.11699999999996</v>
      </c>
      <c r="M72" s="15">
        <f t="shared" si="12"/>
        <v>1448</v>
      </c>
      <c r="N72" s="34">
        <f ca="1">N73*N65</f>
        <v>2037.0000000000002</v>
      </c>
      <c r="O72" s="34">
        <f ca="1">O73*O65</f>
        <v>2871</v>
      </c>
      <c r="P72" s="34">
        <f ca="1">P73*P65</f>
        <v>4085.8020000000001</v>
      </c>
      <c r="Q72" s="34">
        <f ca="1">Q73*Q65</f>
        <v>4800.8173500000003</v>
      </c>
      <c r="R72" s="34">
        <f ca="1">R73*R65</f>
        <v>5220.888868125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6.0582691828453182E-2</v>
      </c>
      <c r="E73" s="72">
        <f t="shared" si="13"/>
        <v>6.7654400711558399E-2</v>
      </c>
      <c r="F73" s="72">
        <f t="shared" si="13"/>
        <v>6.0210261102985801E-2</v>
      </c>
      <c r="G73" s="72">
        <f t="shared" si="13"/>
        <v>7.2869211439238052E-2</v>
      </c>
      <c r="H73" s="72">
        <f t="shared" si="13"/>
        <v>7.7058417266187063E-2</v>
      </c>
      <c r="I73" s="72">
        <f t="shared" si="13"/>
        <v>8.0666104371032374E-2</v>
      </c>
      <c r="J73" s="72">
        <f t="shared" si="13"/>
        <v>0.10851886842623903</v>
      </c>
      <c r="K73" s="72">
        <f t="shared" si="13"/>
        <v>0.11762873671588722</v>
      </c>
      <c r="L73" s="72">
        <f t="shared" si="13"/>
        <v>0.11872913716382737</v>
      </c>
      <c r="M73" s="72">
        <f t="shared" si="13"/>
        <v>0.13993042133745651</v>
      </c>
      <c r="N73" s="70">
        <f ca="1">OFFSET(N73,$C$21,0)</f>
        <v>0.15533018148543543</v>
      </c>
      <c r="O73" s="70">
        <f ca="1">OFFSET(O73,$C$21,0)</f>
        <v>0.17075056500535268</v>
      </c>
      <c r="P73" s="70">
        <f ca="1">OFFSET(P73,$C$21,0)</f>
        <v>0.18</v>
      </c>
      <c r="Q73" s="70">
        <f ca="1">OFFSET(Q73,$C$21,0)</f>
        <v>0.18</v>
      </c>
      <c r="R73" s="70">
        <f ca="1">OFFSET(R73,$C$21,0)</f>
        <v>0.18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0.15533018148543543</v>
      </c>
      <c r="O74" s="66">
        <f>O45</f>
        <v>0.17075056500535268</v>
      </c>
      <c r="P74" s="66">
        <v>0.18</v>
      </c>
      <c r="Q74" s="67">
        <f>P74*(1+$G23)</f>
        <v>0.18</v>
      </c>
      <c r="R74" s="67">
        <f>Q74*(1+$G23)</f>
        <v>0.18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0.15533018148543543</v>
      </c>
      <c r="O75" s="66">
        <f>O45</f>
        <v>0.17075056500535268</v>
      </c>
      <c r="P75" s="66">
        <v>0.18</v>
      </c>
      <c r="Q75" s="66">
        <f>P75*(1+$H23)</f>
        <v>0.18179999999999999</v>
      </c>
      <c r="R75" s="66">
        <f>Q75*(1+$H23)</f>
        <v>0.183618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0.15533018148543543</v>
      </c>
      <c r="O76" s="66">
        <f>O45</f>
        <v>0.17075056500535268</v>
      </c>
      <c r="P76" s="66">
        <v>0.18</v>
      </c>
      <c r="Q76" s="68">
        <f>P76*(1+$I23)</f>
        <v>0.18449999999999997</v>
      </c>
      <c r="R76" s="68">
        <f>Q76*(1+$I23)</f>
        <v>0.18911249999999996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66.448999999999998</v>
      </c>
      <c r="E78" s="15">
        <f t="shared" si="14"/>
        <v>88.608000000000004</v>
      </c>
      <c r="F78" s="15">
        <f t="shared" si="14"/>
        <v>111.24299999999999</v>
      </c>
      <c r="G78" s="15">
        <f t="shared" si="14"/>
        <v>149.03299999999999</v>
      </c>
      <c r="H78" s="15">
        <f t="shared" si="14"/>
        <v>136.667</v>
      </c>
      <c r="I78" s="15">
        <f t="shared" si="14"/>
        <v>100.973</v>
      </c>
      <c r="J78" s="15">
        <f t="shared" si="14"/>
        <v>169.49199999999999</v>
      </c>
      <c r="K78" s="15">
        <f t="shared" si="14"/>
        <v>193.85599999999999</v>
      </c>
      <c r="L78" s="15">
        <f t="shared" si="14"/>
        <v>201.745</v>
      </c>
      <c r="M78" s="15">
        <f t="shared" si="14"/>
        <v>442</v>
      </c>
      <c r="N78" s="34">
        <f t="shared" si="14"/>
        <v>598</v>
      </c>
      <c r="O78" s="34">
        <f t="shared" si="14"/>
        <v>886</v>
      </c>
      <c r="P78" s="34">
        <f ca="1">P72*P79</f>
        <v>1295.1773066189623</v>
      </c>
      <c r="Q78" s="34">
        <f ca="1">Q72*Q79</f>
        <v>1519.7106531550301</v>
      </c>
      <c r="R78" s="34">
        <f ca="1">R72*R79</f>
        <v>1652.6853353060951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0.27601862582609527</v>
      </c>
      <c r="E79" s="72">
        <f t="shared" si="15"/>
        <v>0.2809376000710207</v>
      </c>
      <c r="F79" s="72">
        <f t="shared" si="15"/>
        <v>0.27167757108631463</v>
      </c>
      <c r="G79" s="72">
        <f t="shared" si="15"/>
        <v>0.27010328709971487</v>
      </c>
      <c r="H79" s="72">
        <f t="shared" si="15"/>
        <v>0.25786226415094338</v>
      </c>
      <c r="I79" s="72">
        <f t="shared" si="15"/>
        <v>0.2261575193965131</v>
      </c>
      <c r="J79" s="72">
        <f t="shared" si="15"/>
        <v>0.2577327269105435</v>
      </c>
      <c r="K79" s="72">
        <f t="shared" si="15"/>
        <v>0.25487481478267615</v>
      </c>
      <c r="L79" s="72">
        <f t="shared" si="15"/>
        <v>0.22699399618348096</v>
      </c>
      <c r="M79" s="72">
        <f>M48</f>
        <v>0.32523914643119939</v>
      </c>
      <c r="N79" s="66">
        <f>N48</f>
        <v>0.30698151950718688</v>
      </c>
      <c r="O79" s="66">
        <f>O48</f>
        <v>0.31699463327370303</v>
      </c>
      <c r="P79" s="66">
        <f>O79</f>
        <v>0.31699463327370303</v>
      </c>
      <c r="Q79" s="69">
        <f>AVERAGE(M79:P79)</f>
        <v>0.31655248312144807</v>
      </c>
      <c r="R79" s="69">
        <f>Q79</f>
        <v>0.31655248312144807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1439.0000000000002</v>
      </c>
      <c r="O81" s="62">
        <f ca="1">O72-O78</f>
        <v>1985</v>
      </c>
      <c r="P81" s="62">
        <f ca="1">P72-P78</f>
        <v>2790.624693381038</v>
      </c>
      <c r="Q81" s="62">
        <f ca="1">Q72-Q78</f>
        <v>3281.1066968449704</v>
      </c>
      <c r="R81" s="62">
        <f ca="1">R72-R78</f>
        <v>3568.2035328189049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221.13300000000001</v>
      </c>
      <c r="E83" s="15">
        <f t="shared" si="16"/>
        <v>240.506</v>
      </c>
      <c r="F83" s="15">
        <f t="shared" si="16"/>
        <v>285.20699999999999</v>
      </c>
      <c r="G83" s="15">
        <f t="shared" si="16"/>
        <v>361.77499999999998</v>
      </c>
      <c r="H83" s="15">
        <f t="shared" si="16"/>
        <v>311.11099999999999</v>
      </c>
      <c r="I83" s="15">
        <f t="shared" si="16"/>
        <v>368.613</v>
      </c>
      <c r="J83" s="15">
        <f t="shared" si="16"/>
        <v>287.00599999999997</v>
      </c>
      <c r="K83" s="15">
        <f t="shared" si="16"/>
        <v>264.83100000000002</v>
      </c>
      <c r="L83" s="15">
        <f t="shared" si="16"/>
        <v>335.87799999999999</v>
      </c>
      <c r="M83" s="15">
        <f>M51</f>
        <v>412.48099999999999</v>
      </c>
      <c r="N83" s="34">
        <f ca="1">N65*N84</f>
        <v>591.66616871869689</v>
      </c>
      <c r="O83" s="34">
        <f ca="1">O65*O84</f>
        <v>758.59958523990917</v>
      </c>
      <c r="P83" s="34">
        <f ca="1">P65*P84</f>
        <v>1024.1094400738775</v>
      </c>
      <c r="Q83" s="34">
        <f ca="1">Q65*Q84</f>
        <v>1203.3285920868061</v>
      </c>
      <c r="R83" s="34">
        <f ca="1">R65*R84</f>
        <v>1308.6198438944016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3.9166527481819334E-2</v>
      </c>
      <c r="E84" s="72">
        <f t="shared" si="17"/>
        <v>4.0699692331540048E-2</v>
      </c>
      <c r="F84" s="72">
        <f t="shared" si="17"/>
        <v>4.0875153976738132E-2</v>
      </c>
      <c r="G84" s="72">
        <f t="shared" si="17"/>
        <v>5.1724172441835595E-2</v>
      </c>
      <c r="H84" s="72">
        <f t="shared" si="17"/>
        <v>4.4764172661870501E-2</v>
      </c>
      <c r="I84" s="72">
        <f t="shared" si="17"/>
        <v>5.6059181564814202E-2</v>
      </c>
      <c r="J84" s="72">
        <f t="shared" si="17"/>
        <v>4.489224522228235E-2</v>
      </c>
      <c r="K84" s="72">
        <f t="shared" si="17"/>
        <v>3.9001633812225586E-2</v>
      </c>
      <c r="L84" s="72">
        <f t="shared" si="17"/>
        <v>4.2920864791314774E-2</v>
      </c>
      <c r="M84" s="72">
        <f t="shared" si="17"/>
        <v>3.9860939311944336E-2</v>
      </c>
      <c r="N84" s="69">
        <f>AVERAGE(E84:L84)</f>
        <v>4.5117139600327656E-2</v>
      </c>
      <c r="O84" s="69">
        <f>N84</f>
        <v>4.5117139600327656E-2</v>
      </c>
      <c r="P84" s="69">
        <f>O84</f>
        <v>4.5117139600327656E-2</v>
      </c>
      <c r="Q84" s="69">
        <f>P84</f>
        <v>4.5117139600327656E-2</v>
      </c>
      <c r="R84" s="69">
        <f>Q84</f>
        <v>4.5117139600327656E-2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327.887</v>
      </c>
      <c r="E86" s="15">
        <f t="shared" si="18"/>
        <v>297.46800000000002</v>
      </c>
      <c r="F86" s="15">
        <f t="shared" si="18"/>
        <v>315.97699999999998</v>
      </c>
      <c r="G86" s="15">
        <f t="shared" si="18"/>
        <v>232.08199999999999</v>
      </c>
      <c r="H86" s="15">
        <f t="shared" si="18"/>
        <v>311.11099999999999</v>
      </c>
      <c r="I86" s="15">
        <f t="shared" si="18"/>
        <v>263.99</v>
      </c>
      <c r="J86" s="15">
        <f t="shared" si="18"/>
        <v>302.82499999999999</v>
      </c>
      <c r="K86" s="15">
        <f t="shared" si="18"/>
        <v>349.57600000000002</v>
      </c>
      <c r="L86" s="15">
        <f t="shared" si="18"/>
        <v>431.84300000000002</v>
      </c>
      <c r="M86" s="15">
        <f t="shared" si="18"/>
        <v>627.28399999999999</v>
      </c>
      <c r="N86" s="34">
        <f ca="1">N65*N87</f>
        <v>602.83479105189031</v>
      </c>
      <c r="O86" s="34">
        <f ca="1">O65*O87</f>
        <v>772.91933633875885</v>
      </c>
      <c r="P86" s="34">
        <f ca="1">P65*P87</f>
        <v>1043.4411040573245</v>
      </c>
      <c r="Q86" s="34">
        <f ca="1">Q65*Q87</f>
        <v>1226.0432972673564</v>
      </c>
      <c r="R86" s="34">
        <f ca="1">R65*R87</f>
        <v>1333.3220857782499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5.8074530696147993E-2</v>
      </c>
      <c r="E87" s="72">
        <f t="shared" si="19"/>
        <v>5.0339102053497863E-2</v>
      </c>
      <c r="F87" s="72">
        <f t="shared" si="19"/>
        <v>4.5285033425223734E-2</v>
      </c>
      <c r="G87" s="72">
        <f t="shared" si="19"/>
        <v>3.3181533794889334E-2</v>
      </c>
      <c r="H87" s="72">
        <f t="shared" si="19"/>
        <v>4.4764172661870501E-2</v>
      </c>
      <c r="I87" s="72">
        <f t="shared" si="19"/>
        <v>4.0147969120175632E-2</v>
      </c>
      <c r="J87" s="72">
        <f t="shared" si="19"/>
        <v>4.7366585226224028E-2</v>
      </c>
      <c r="K87" s="72">
        <f t="shared" si="19"/>
        <v>5.1482021143833503E-2</v>
      </c>
      <c r="L87" s="72">
        <f t="shared" si="19"/>
        <v>5.5183950762109295E-2</v>
      </c>
      <c r="M87" s="72">
        <f t="shared" si="19"/>
        <v>6.0618863548511787E-2</v>
      </c>
      <c r="N87" s="69">
        <f>AVERAGE(E87:L87)</f>
        <v>4.5968796023477983E-2</v>
      </c>
      <c r="O87" s="69">
        <f>N87</f>
        <v>4.5968796023477983E-2</v>
      </c>
      <c r="P87" s="69">
        <f>O87</f>
        <v>4.5968796023477983E-2</v>
      </c>
      <c r="Q87" s="69">
        <f>P87</f>
        <v>4.5968796023477983E-2</v>
      </c>
      <c r="R87" s="69">
        <f>Q87</f>
        <v>4.5968796023477983E-2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2.1789999999999998</v>
      </c>
      <c r="E89" s="15">
        <f t="shared" si="20"/>
        <v>-27.425999999999998</v>
      </c>
      <c r="F89" s="15">
        <f t="shared" si="20"/>
        <v>-138.46199999999999</v>
      </c>
      <c r="G89" s="15">
        <f t="shared" si="20"/>
        <v>370.87599999999998</v>
      </c>
      <c r="H89" s="15">
        <f t="shared" si="20"/>
        <v>17.777999999999999</v>
      </c>
      <c r="I89" s="15">
        <f t="shared" si="20"/>
        <v>76.641999999999996</v>
      </c>
      <c r="J89" s="15">
        <f t="shared" si="20"/>
        <v>-19.209</v>
      </c>
      <c r="K89" s="15">
        <f t="shared" si="20"/>
        <v>606.99199999999996</v>
      </c>
      <c r="L89" s="15">
        <f t="shared" si="20"/>
        <v>214.83099999999999</v>
      </c>
      <c r="M89" s="15">
        <f t="shared" si="20"/>
        <v>-293.459</v>
      </c>
      <c r="N89" s="34">
        <f ca="1">N90*N65</f>
        <v>286.10974434793559</v>
      </c>
      <c r="O89" s="34">
        <f ca="1">O90*O65</f>
        <v>366.83309756490689</v>
      </c>
      <c r="P89" s="34">
        <f ca="1">P90*P65</f>
        <v>495.22468171262432</v>
      </c>
      <c r="Q89" s="34">
        <f ca="1">Q90*Q65</f>
        <v>581.88900101233367</v>
      </c>
      <c r="R89" s="34">
        <f ca="1">R90*R65</f>
        <v>632.80428860091286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3.8593906555278636E-4</v>
      </c>
      <c r="E90" s="72">
        <f t="shared" si="21"/>
        <v>-4.6411722031251502E-3</v>
      </c>
      <c r="F90" s="72">
        <f t="shared" si="21"/>
        <v>-1.9844027565687782E-2</v>
      </c>
      <c r="G90" s="72">
        <f t="shared" si="21"/>
        <v>5.3025372617063693E-2</v>
      </c>
      <c r="H90" s="72">
        <f t="shared" si="21"/>
        <v>2.5579856115107913E-3</v>
      </c>
      <c r="I90" s="72">
        <f t="shared" si="21"/>
        <v>1.1655822755818406E-2</v>
      </c>
      <c r="J90" s="72">
        <f t="shared" si="21"/>
        <v>-3.004589236722653E-3</v>
      </c>
      <c r="K90" s="72">
        <f t="shared" si="21"/>
        <v>8.9391648677648872E-2</v>
      </c>
      <c r="L90" s="72">
        <f t="shared" si="21"/>
        <v>2.7452623583512296E-2</v>
      </c>
      <c r="M90" s="72">
        <f t="shared" si="21"/>
        <v>-2.8359006571318131E-2</v>
      </c>
      <c r="N90" s="69">
        <f>AVERAGE(G90:M90)</f>
        <v>2.1817122491073326E-2</v>
      </c>
      <c r="O90" s="69">
        <f>N90</f>
        <v>2.1817122491073326E-2</v>
      </c>
      <c r="P90" s="69">
        <f>O90</f>
        <v>2.1817122491073326E-2</v>
      </c>
      <c r="Q90" s="69">
        <f>P90</f>
        <v>2.1817122491073326E-2</v>
      </c>
      <c r="R90" s="69">
        <f>Q90</f>
        <v>2.1817122491073326E-2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1141.7216333188712</v>
      </c>
      <c r="O92" s="62">
        <f ca="1">O81+O83-O86-O89</f>
        <v>1603.8471513362433</v>
      </c>
      <c r="P92" s="62">
        <f ca="1">P81+P83-P86-P89</f>
        <v>2276.0683476849667</v>
      </c>
      <c r="Q92" s="62">
        <f ca="1">Q81+Q83-Q86-Q89</f>
        <v>2676.5029906520863</v>
      </c>
      <c r="R92" s="62">
        <f ca="1">R81+R83-R86-R89</f>
        <v>2910.6970023341432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1103.4380563135564</v>
      </c>
      <c r="O93" s="62">
        <f ca="1">O92/(1+$C26)^O62</f>
        <v>1432.0164572118767</v>
      </c>
      <c r="P93" s="62">
        <f ca="1">P92/(1+$C26)^P62</f>
        <v>1877.4467809324619</v>
      </c>
      <c r="Q93" s="62">
        <f ca="1">Q92/(1+$C26)^Q62</f>
        <v>2039.6111276698985</v>
      </c>
      <c r="R93" s="62">
        <f ca="1">R92/(1+$C26)^R62</f>
        <v>2049.1509051710186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42463.369033301118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29894.506718295284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38396.170045594095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526.08199999999999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1610.96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37311.292045594098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274</v>
      </c>
      <c r="R102" s="62">
        <v>44</v>
      </c>
      <c r="S102" s="86" t="s">
        <v>297</v>
      </c>
      <c r="T102" s="2"/>
      <c r="U102" s="2"/>
      <c r="V102" s="2"/>
      <c r="W102" s="2"/>
      <c r="X102" s="2"/>
    </row>
    <row r="103" spans="2:24" s="1" customFormat="1">
      <c r="B103" s="140" t="s">
        <v>214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847.98391012713864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45709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0.86111111111111116</v>
      </c>
      <c r="O108" s="113"/>
      <c r="P108" s="122"/>
      <c r="Q108" s="113"/>
      <c r="R108" s="113">
        <f>R62</f>
        <v>4.4305555555555554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1439.0000000000002</v>
      </c>
      <c r="O110" s="114"/>
      <c r="P110" s="19" t="s">
        <v>274</v>
      </c>
      <c r="Q110" s="44" t="s">
        <v>73</v>
      </c>
      <c r="R110" s="125">
        <v>3568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274</v>
      </c>
      <c r="Q111" s="45" t="s">
        <v>13</v>
      </c>
      <c r="R111" s="141">
        <v>4097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274</v>
      </c>
      <c r="Q112" s="46" t="s">
        <v>21</v>
      </c>
      <c r="R112" s="142">
        <v>4596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274</v>
      </c>
      <c r="N114" s="117">
        <v>86</v>
      </c>
      <c r="O114" s="149"/>
      <c r="P114" s="87"/>
      <c r="Q114" s="19" t="s">
        <v>274</v>
      </c>
      <c r="R114" s="126">
        <v>102</v>
      </c>
      <c r="S114" s="84" t="s">
        <v>289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298</v>
      </c>
      <c r="T115" s="3"/>
      <c r="U115" s="2"/>
      <c r="V115" s="2"/>
      <c r="W115" s="2"/>
      <c r="X115" s="2"/>
    </row>
    <row r="116" spans="2:24" s="1" customFormat="1">
      <c r="B116" s="140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0.30698151950718688</v>
      </c>
      <c r="O116" s="118"/>
      <c r="P116" s="131"/>
      <c r="Q116" s="118"/>
      <c r="R116" s="127">
        <f>R79</f>
        <v>0.31655248312144807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1379.4004106776183</v>
      </c>
      <c r="O118" s="119"/>
      <c r="P118" s="132"/>
      <c r="Q118" s="44" t="s">
        <v>73</v>
      </c>
      <c r="R118" s="125">
        <f>R110-(R114*(1-R116))</f>
        <v>3498.2883532783876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4027.2883532783876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4526.2883532783881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43.408360000000002</v>
      </c>
      <c r="O122" s="119"/>
      <c r="P122" s="132"/>
      <c r="Q122" s="119"/>
      <c r="R122" s="129">
        <f>R102</f>
        <v>44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67</v>
      </c>
      <c r="C124" s="17"/>
      <c r="D124" s="17"/>
      <c r="E124" s="17"/>
      <c r="F124" s="140"/>
      <c r="G124" s="140"/>
      <c r="H124" s="19"/>
      <c r="I124" s="19" t="s">
        <v>274</v>
      </c>
      <c r="J124" s="140">
        <f>IS!U28</f>
        <v>7.59</v>
      </c>
      <c r="K124" s="140">
        <f>IS!V28</f>
        <v>11.59</v>
      </c>
      <c r="L124" s="140">
        <f>IS!W28</f>
        <v>13.44</v>
      </c>
      <c r="M124" s="140">
        <f>IS!X28</f>
        <v>14.18</v>
      </c>
      <c r="N124" s="113">
        <f ca="1">N118/N122</f>
        <v>31.777298443839349</v>
      </c>
      <c r="O124" s="113"/>
      <c r="P124" s="134"/>
      <c r="Q124" s="44" t="s">
        <v>73</v>
      </c>
      <c r="R124" s="136">
        <f>R118/R122</f>
        <v>79.506553483599717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91.529280756326997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102.87018984723609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274</v>
      </c>
      <c r="L128" s="114">
        <v>287</v>
      </c>
      <c r="M128" s="140">
        <v>615</v>
      </c>
      <c r="N128" s="152">
        <f>E8</f>
        <v>939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89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15.715459688767869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90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613.66666666666663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92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19.644324610959835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93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460.25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73</v>
      </c>
      <c r="R136" s="143">
        <f ca="1">R124/O133</f>
        <v>4.047303995335219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4.6593243885443414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5.2366366309098469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73</v>
      </c>
      <c r="R140" s="136">
        <f ca="1">R136*O134</f>
        <v>1862.7716638530346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2144.4540498275333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2410.1620093762572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A1A469A8-034C-E04C-A6C1-44965BE8D5FE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F1" activePane="topRight" state="frozen"/>
      <selection pane="topRight" activeCell="O5" sqref="O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0" customFormat="1" ht="11.25" customHeight="1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284</v>
      </c>
      <c r="C3" s="50" t="s">
        <v>239</v>
      </c>
      <c r="D3" s="50" t="s">
        <v>240</v>
      </c>
      <c r="E3" s="50" t="s">
        <v>241</v>
      </c>
      <c r="F3" s="50" t="s">
        <v>242</v>
      </c>
      <c r="G3" s="50" t="s">
        <v>243</v>
      </c>
      <c r="H3" s="50" t="s">
        <v>244</v>
      </c>
      <c r="I3" s="50" t="s">
        <v>248</v>
      </c>
      <c r="J3" s="50" t="s">
        <v>251</v>
      </c>
      <c r="K3" s="50" t="s">
        <v>255</v>
      </c>
      <c r="L3" s="50" t="s">
        <v>259</v>
      </c>
      <c r="M3" s="50" t="s">
        <v>263</v>
      </c>
      <c r="N3" s="50" t="s">
        <v>267</v>
      </c>
      <c r="O3" s="50" t="s">
        <v>101</v>
      </c>
      <c r="P3" s="50" t="s">
        <v>102</v>
      </c>
      <c r="Q3" s="50" t="s">
        <v>103</v>
      </c>
      <c r="R3" s="50" t="s">
        <v>104</v>
      </c>
      <c r="S3" s="50" t="s">
        <v>105</v>
      </c>
      <c r="T3" s="50" t="s">
        <v>106</v>
      </c>
      <c r="U3" s="50" t="s">
        <v>107</v>
      </c>
      <c r="V3" s="50" t="s">
        <v>108</v>
      </c>
      <c r="W3" s="50" t="s">
        <v>109</v>
      </c>
      <c r="X3" s="50" t="s">
        <v>110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49" t="s">
        <v>5</v>
      </c>
      <c r="B5" s="49">
        <v>4659.5309999999999</v>
      </c>
      <c r="C5" s="49">
        <v>5225.0919999999996</v>
      </c>
      <c r="D5" s="49"/>
      <c r="E5" s="49"/>
      <c r="F5" s="49"/>
      <c r="G5" s="49">
        <v>5820.9610000000002</v>
      </c>
      <c r="H5" s="49">
        <v>5228.3779999999997</v>
      </c>
      <c r="I5" s="49">
        <v>4985.4229999999998</v>
      </c>
      <c r="J5" s="49">
        <v>5276.4549999999999</v>
      </c>
      <c r="K5" s="49">
        <v>5860.5259999999998</v>
      </c>
      <c r="L5" s="49">
        <v>6173.2280000000001</v>
      </c>
      <c r="M5" s="49">
        <v>6050.6850000000004</v>
      </c>
      <c r="N5" s="49">
        <v>5780.518</v>
      </c>
      <c r="O5" s="49">
        <v>5645.9690000000001</v>
      </c>
      <c r="P5" s="49">
        <v>5909.2830000000004</v>
      </c>
      <c r="Q5" s="49">
        <v>6977.5150000000003</v>
      </c>
      <c r="R5" s="49">
        <v>6994.3119999999999</v>
      </c>
      <c r="S5" s="49">
        <v>6950</v>
      </c>
      <c r="T5" s="49">
        <v>6575.4260000000004</v>
      </c>
      <c r="U5" s="49">
        <v>6393.22</v>
      </c>
      <c r="V5" s="49">
        <v>6790.2539999999999</v>
      </c>
      <c r="W5" s="49">
        <v>7825.518</v>
      </c>
      <c r="X5" s="49">
        <v>9635.2759999999998</v>
      </c>
      <c r="Y5" s="49"/>
      <c r="Z5" s="49"/>
      <c r="AA5" s="49"/>
    </row>
    <row r="6" spans="1:27" s="160" customFormat="1">
      <c r="A6" s="49" t="s">
        <v>111</v>
      </c>
      <c r="B6" s="162">
        <v>2117.2269999999999</v>
      </c>
      <c r="C6" s="162">
        <v>2477.2449999999999</v>
      </c>
      <c r="D6" s="162">
        <v>-2163.5390000000002</v>
      </c>
      <c r="E6" s="162">
        <v>-1981.02</v>
      </c>
      <c r="F6" s="162">
        <v>-2431.9679999999998</v>
      </c>
      <c r="G6" s="162">
        <v>3069.8690000000001</v>
      </c>
      <c r="H6" s="162">
        <v>2787.837</v>
      </c>
      <c r="I6" s="162">
        <v>2444.607</v>
      </c>
      <c r="J6" s="162">
        <v>2539.683</v>
      </c>
      <c r="K6" s="162">
        <v>2947.3679999999999</v>
      </c>
      <c r="L6" s="162">
        <v>3224.4090000000001</v>
      </c>
      <c r="M6" s="162">
        <v>3190.4110000000001</v>
      </c>
      <c r="N6" s="162">
        <v>3138.1010000000001</v>
      </c>
      <c r="O6" s="162">
        <v>3032.6790000000001</v>
      </c>
      <c r="P6" s="162">
        <v>3176.1610000000001</v>
      </c>
      <c r="Q6" s="162">
        <v>3724.261</v>
      </c>
      <c r="R6" s="162">
        <v>3600.683</v>
      </c>
      <c r="S6" s="162">
        <v>3564.444</v>
      </c>
      <c r="T6" s="162">
        <v>3223.8440000000001</v>
      </c>
      <c r="U6" s="162">
        <v>2969.491</v>
      </c>
      <c r="V6" s="162">
        <v>3210.8049999999998</v>
      </c>
      <c r="W6" s="162">
        <v>3532.17</v>
      </c>
      <c r="X6" s="162">
        <v>4578.0290000000005</v>
      </c>
      <c r="Y6" s="162"/>
      <c r="Z6" s="162"/>
      <c r="AA6" s="49"/>
    </row>
    <row r="7" spans="1:27" s="160" customFormat="1">
      <c r="A7" s="49" t="s">
        <v>112</v>
      </c>
      <c r="B7" s="49">
        <v>2542.3040000000001</v>
      </c>
      <c r="C7" s="49">
        <v>2747.8470000000002</v>
      </c>
      <c r="D7" s="49">
        <v>2163.5390000000002</v>
      </c>
      <c r="E7" s="49">
        <v>1981.02</v>
      </c>
      <c r="F7" s="49">
        <v>2431.9679999999998</v>
      </c>
      <c r="G7" s="49">
        <v>2751.0920000000001</v>
      </c>
      <c r="H7" s="49">
        <v>2440.5410000000002</v>
      </c>
      <c r="I7" s="49">
        <v>2540.8159999999998</v>
      </c>
      <c r="J7" s="49">
        <v>2736.7719999999999</v>
      </c>
      <c r="K7" s="49">
        <v>2913.1579999999999</v>
      </c>
      <c r="L7" s="49">
        <v>2948.819</v>
      </c>
      <c r="M7" s="49">
        <v>2860.2739999999999</v>
      </c>
      <c r="N7" s="49">
        <v>2642.4169999999999</v>
      </c>
      <c r="O7" s="49">
        <v>2613.29</v>
      </c>
      <c r="P7" s="49">
        <v>2733.1219999999998</v>
      </c>
      <c r="Q7" s="49">
        <v>3253.2539999999999</v>
      </c>
      <c r="R7" s="49">
        <v>3393.6289999999999</v>
      </c>
      <c r="S7" s="49">
        <v>3385.556</v>
      </c>
      <c r="T7" s="49">
        <v>3351.5819999999999</v>
      </c>
      <c r="U7" s="49">
        <v>3423.7289999999998</v>
      </c>
      <c r="V7" s="49">
        <v>3579.4490000000001</v>
      </c>
      <c r="W7" s="49">
        <v>4293.348</v>
      </c>
      <c r="X7" s="49">
        <v>5057.2470000000003</v>
      </c>
      <c r="Y7" s="49"/>
      <c r="Z7" s="49"/>
      <c r="AA7" s="49"/>
    </row>
    <row r="8" spans="1:27" s="16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163" t="s">
        <v>113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114</v>
      </c>
      <c r="B10" s="49">
        <v>1475.0250000000001</v>
      </c>
      <c r="C10" s="49">
        <v>1646.9860000000001</v>
      </c>
      <c r="D10" s="49"/>
      <c r="E10" s="49"/>
      <c r="F10" s="49"/>
      <c r="G10" s="49">
        <v>1531.2950000000001</v>
      </c>
      <c r="H10" s="49">
        <v>1458.1079999999999</v>
      </c>
      <c r="I10" s="49"/>
      <c r="J10" s="49">
        <v>1562.1690000000001</v>
      </c>
      <c r="K10" s="49">
        <v>398.68400000000003</v>
      </c>
      <c r="L10" s="49">
        <v>272.96600000000001</v>
      </c>
      <c r="M10" s="49">
        <v>256.16399999999999</v>
      </c>
      <c r="N10" s="49">
        <v>226.88</v>
      </c>
      <c r="O10" s="49">
        <v>235.29400000000001</v>
      </c>
      <c r="P10" s="49">
        <v>182.489</v>
      </c>
      <c r="Q10" s="49">
        <v>208.28399999999999</v>
      </c>
      <c r="R10" s="49">
        <v>208.191</v>
      </c>
      <c r="S10" s="49">
        <v>197.77799999999999</v>
      </c>
      <c r="T10" s="49">
        <v>183.69800000000001</v>
      </c>
      <c r="U10" s="49">
        <v>178.53100000000001</v>
      </c>
      <c r="V10" s="49">
        <v>247.881</v>
      </c>
      <c r="W10" s="49">
        <v>287.89499999999998</v>
      </c>
      <c r="X10" s="49"/>
      <c r="Y10" s="49"/>
      <c r="Z10" s="49"/>
      <c r="AA10" s="49"/>
    </row>
    <row r="11" spans="1:27" s="160" customFormat="1">
      <c r="A11" s="49" t="s">
        <v>115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0" customFormat="1">
      <c r="A12" s="49" t="s">
        <v>116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117</v>
      </c>
      <c r="B13" s="162">
        <v>665.64800000000002</v>
      </c>
      <c r="C13" s="162">
        <v>847.47799999999995</v>
      </c>
      <c r="D13" s="162">
        <v>-134.048</v>
      </c>
      <c r="E13" s="162">
        <v>-102.017</v>
      </c>
      <c r="F13" s="162">
        <v>-99.075999999999993</v>
      </c>
      <c r="G13" s="162">
        <v>836.97299999999996</v>
      </c>
      <c r="H13" s="162">
        <v>810.81100000000004</v>
      </c>
      <c r="I13" s="162">
        <v>2521.866</v>
      </c>
      <c r="J13" s="162">
        <v>806.87800000000004</v>
      </c>
      <c r="K13" s="162">
        <v>2098.6849999999999</v>
      </c>
      <c r="L13" s="162">
        <v>2346.4569999999999</v>
      </c>
      <c r="M13" s="162">
        <v>2375.3429999999998</v>
      </c>
      <c r="N13" s="162">
        <v>2283.6010000000001</v>
      </c>
      <c r="O13" s="162">
        <v>2035.9480000000001</v>
      </c>
      <c r="P13" s="162">
        <v>2150.8440000000001</v>
      </c>
      <c r="Q13" s="162">
        <v>2624.8519999999999</v>
      </c>
      <c r="R13" s="162">
        <v>2675.768</v>
      </c>
      <c r="S13" s="162">
        <v>2652.2220000000002</v>
      </c>
      <c r="T13" s="162">
        <v>2637.47</v>
      </c>
      <c r="U13" s="162">
        <v>2551.413</v>
      </c>
      <c r="V13" s="162">
        <v>2532.8389999999999</v>
      </c>
      <c r="W13" s="162">
        <v>3076.3359999999998</v>
      </c>
      <c r="X13" s="162">
        <v>3835.1260000000002</v>
      </c>
      <c r="Y13" s="162"/>
      <c r="Z13" s="162"/>
      <c r="AA13" s="49"/>
    </row>
    <row r="14" spans="1:27" s="160" customFormat="1">
      <c r="A14" s="163" t="s">
        <v>118</v>
      </c>
      <c r="B14" s="49">
        <v>401.63099999999997</v>
      </c>
      <c r="C14" s="49">
        <v>253.38300000000001</v>
      </c>
      <c r="D14" s="49">
        <v>2297.587</v>
      </c>
      <c r="E14" s="49">
        <v>2083.0369999999998</v>
      </c>
      <c r="F14" s="49">
        <v>2531.0439999999999</v>
      </c>
      <c r="G14" s="49">
        <v>382.82400000000001</v>
      </c>
      <c r="H14" s="49">
        <v>171.62200000000001</v>
      </c>
      <c r="I14" s="49">
        <v>18.95</v>
      </c>
      <c r="J14" s="49">
        <v>367.72500000000002</v>
      </c>
      <c r="K14" s="49">
        <v>415.78899999999999</v>
      </c>
      <c r="L14" s="49">
        <v>329.39600000000002</v>
      </c>
      <c r="M14" s="49">
        <v>228.767</v>
      </c>
      <c r="N14" s="49">
        <v>131.93600000000001</v>
      </c>
      <c r="O14" s="49">
        <v>342.048</v>
      </c>
      <c r="P14" s="49">
        <v>399.78899999999999</v>
      </c>
      <c r="Q14" s="49">
        <v>420.11799999999999</v>
      </c>
      <c r="R14" s="49">
        <v>509.67</v>
      </c>
      <c r="S14" s="49">
        <v>535.55600000000004</v>
      </c>
      <c r="T14" s="49">
        <v>530.41399999999999</v>
      </c>
      <c r="U14" s="49">
        <v>693.78499999999997</v>
      </c>
      <c r="V14" s="49">
        <v>798.72900000000004</v>
      </c>
      <c r="W14" s="49">
        <v>929.11699999999996</v>
      </c>
      <c r="X14" s="49">
        <v>1222.1210000000001</v>
      </c>
      <c r="Y14" s="49"/>
      <c r="Z14" s="49"/>
      <c r="AA14" s="49"/>
    </row>
    <row r="15" spans="1:27" s="16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0" customFormat="1">
      <c r="A16" s="49" t="s">
        <v>119</v>
      </c>
      <c r="B16" s="49">
        <v>-106.014</v>
      </c>
      <c r="C16" s="49">
        <v>-105.78100000000001</v>
      </c>
      <c r="D16" s="49"/>
      <c r="E16" s="49"/>
      <c r="F16" s="49"/>
      <c r="G16" s="49">
        <v>72.78</v>
      </c>
      <c r="H16" s="49">
        <v>-70.27</v>
      </c>
      <c r="I16" s="49">
        <v>-86.006</v>
      </c>
      <c r="J16" s="49">
        <v>-64.814999999999998</v>
      </c>
      <c r="K16" s="49">
        <v>-77.632000000000005</v>
      </c>
      <c r="L16" s="49">
        <v>-104.98699999999999</v>
      </c>
      <c r="M16" s="49">
        <v>-104.11</v>
      </c>
      <c r="N16" s="49">
        <v>-98.644000000000005</v>
      </c>
      <c r="O16" s="49">
        <v>-92.593000000000004</v>
      </c>
      <c r="P16" s="49">
        <v>-75.948999999999998</v>
      </c>
      <c r="Q16" s="49">
        <v>-71.006</v>
      </c>
      <c r="R16" s="49">
        <v>-52.332000000000001</v>
      </c>
      <c r="S16" s="49">
        <v>-61.110999999999997</v>
      </c>
      <c r="T16" s="49">
        <v>-66.91</v>
      </c>
      <c r="U16" s="49">
        <v>-49.718000000000004</v>
      </c>
      <c r="V16" s="49">
        <v>-72.034000000000006</v>
      </c>
      <c r="W16" s="49">
        <v>-95.965000000000003</v>
      </c>
      <c r="X16" s="49">
        <v>-136.38499999999999</v>
      </c>
      <c r="Y16" s="49"/>
      <c r="Z16" s="49"/>
      <c r="AA16" s="49"/>
    </row>
    <row r="17" spans="1:27" s="160" customFormat="1">
      <c r="A17" s="49" t="s">
        <v>120</v>
      </c>
      <c r="B17" s="162"/>
      <c r="C17" s="162">
        <v>-1E-3</v>
      </c>
      <c r="D17" s="162">
        <v>-2297.587</v>
      </c>
      <c r="E17" s="162">
        <v>-2083.0369999999998</v>
      </c>
      <c r="F17" s="162">
        <v>-2531.0439999999999</v>
      </c>
      <c r="G17" s="162">
        <v>-145.56</v>
      </c>
      <c r="H17" s="162">
        <v>159.459</v>
      </c>
      <c r="I17" s="162">
        <v>1E-3</v>
      </c>
      <c r="J17" s="162"/>
      <c r="K17" s="162">
        <v>50.000999999999998</v>
      </c>
      <c r="L17" s="162">
        <v>59.055999999999997</v>
      </c>
      <c r="M17" s="162">
        <v>-63.012999999999998</v>
      </c>
      <c r="N17" s="162">
        <v>-6.165</v>
      </c>
      <c r="O17" s="162">
        <v>-8.7140000000000004</v>
      </c>
      <c r="P17" s="162">
        <v>-8.4390000000000001</v>
      </c>
      <c r="Q17" s="162">
        <v>60.354999999999997</v>
      </c>
      <c r="R17" s="162">
        <v>94.424999999999997</v>
      </c>
      <c r="S17" s="162">
        <v>55.555</v>
      </c>
      <c r="T17" s="162">
        <v>-17.032</v>
      </c>
      <c r="U17" s="162">
        <v>13.56</v>
      </c>
      <c r="V17" s="162">
        <v>33.898000000000003</v>
      </c>
      <c r="W17" s="162">
        <v>55.616</v>
      </c>
      <c r="X17" s="162">
        <v>42.325000000000003</v>
      </c>
      <c r="Y17" s="162"/>
      <c r="Z17" s="162"/>
      <c r="AA17" s="49"/>
    </row>
    <row r="18" spans="1:27" s="160" customFormat="1">
      <c r="A18" s="49" t="s">
        <v>121</v>
      </c>
      <c r="B18" s="163">
        <v>295.61700000000002</v>
      </c>
      <c r="C18" s="163">
        <v>147.601</v>
      </c>
      <c r="D18" s="163"/>
      <c r="E18" s="163"/>
      <c r="F18" s="163"/>
      <c r="G18" s="163">
        <v>310.04399999999998</v>
      </c>
      <c r="H18" s="163">
        <v>260.81099999999998</v>
      </c>
      <c r="I18" s="163">
        <v>-67.055000000000007</v>
      </c>
      <c r="J18" s="163">
        <v>302.91000000000003</v>
      </c>
      <c r="K18" s="163">
        <v>388.15800000000002</v>
      </c>
      <c r="L18" s="163">
        <v>283.46499999999997</v>
      </c>
      <c r="M18" s="163">
        <v>61.643999999999998</v>
      </c>
      <c r="N18" s="163">
        <v>27.126999999999999</v>
      </c>
      <c r="O18" s="163">
        <v>240.74100000000001</v>
      </c>
      <c r="P18" s="163">
        <v>315.40100000000001</v>
      </c>
      <c r="Q18" s="163">
        <v>409.46699999999998</v>
      </c>
      <c r="R18" s="163">
        <v>551.76300000000003</v>
      </c>
      <c r="S18" s="163">
        <v>530</v>
      </c>
      <c r="T18" s="163">
        <v>446.47199999999998</v>
      </c>
      <c r="U18" s="163">
        <v>657.62699999999995</v>
      </c>
      <c r="V18" s="163">
        <v>760.59299999999996</v>
      </c>
      <c r="W18" s="163">
        <v>888.76800000000003</v>
      </c>
      <c r="X18" s="163">
        <v>1128.0609999999999</v>
      </c>
      <c r="Y18" s="163"/>
      <c r="Z18" s="163"/>
      <c r="AA18" s="49"/>
    </row>
    <row r="19" spans="1:27" s="160" customFormat="1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49"/>
    </row>
    <row r="20" spans="1:27" s="160" customFormat="1">
      <c r="A20" s="49" t="s">
        <v>122</v>
      </c>
      <c r="B20" s="162">
        <v>-16.309999999999999</v>
      </c>
      <c r="C20" s="162">
        <v>-63.960999999999999</v>
      </c>
      <c r="D20" s="162"/>
      <c r="E20" s="162"/>
      <c r="F20" s="162"/>
      <c r="G20" s="162">
        <v>-91.703000000000003</v>
      </c>
      <c r="H20" s="162">
        <v>-68.918999999999997</v>
      </c>
      <c r="I20" s="162">
        <v>-8.7460000000000004</v>
      </c>
      <c r="J20" s="162">
        <v>-72.751000000000005</v>
      </c>
      <c r="K20" s="162">
        <v>-92.105000000000004</v>
      </c>
      <c r="L20" s="162">
        <v>-56.43</v>
      </c>
      <c r="M20" s="162">
        <v>-17.808</v>
      </c>
      <c r="N20" s="162">
        <v>-7.3979999999999997</v>
      </c>
      <c r="O20" s="162">
        <v>-66.448999999999998</v>
      </c>
      <c r="P20" s="162">
        <v>-88.608000000000004</v>
      </c>
      <c r="Q20" s="162">
        <v>-111.24299999999999</v>
      </c>
      <c r="R20" s="162">
        <v>-149.03299999999999</v>
      </c>
      <c r="S20" s="162">
        <v>-136.667</v>
      </c>
      <c r="T20" s="162">
        <v>-100.973</v>
      </c>
      <c r="U20" s="162">
        <v>-169.49199999999999</v>
      </c>
      <c r="V20" s="162">
        <v>-193.85599999999999</v>
      </c>
      <c r="W20" s="162">
        <v>-201.745</v>
      </c>
      <c r="X20" s="162">
        <v>-282.97699999999998</v>
      </c>
      <c r="Y20" s="162"/>
      <c r="Z20" s="162"/>
      <c r="AA20" s="49"/>
    </row>
    <row r="21" spans="1:27" s="160" customFormat="1">
      <c r="A21" s="49" t="s">
        <v>123</v>
      </c>
      <c r="B21" s="163">
        <v>279.30700000000002</v>
      </c>
      <c r="C21" s="163">
        <v>83.64</v>
      </c>
      <c r="D21" s="163"/>
      <c r="E21" s="163"/>
      <c r="F21" s="163"/>
      <c r="G21" s="163">
        <v>218.34100000000001</v>
      </c>
      <c r="H21" s="163">
        <v>191.892</v>
      </c>
      <c r="I21" s="163">
        <v>-75.801000000000002</v>
      </c>
      <c r="J21" s="163">
        <v>230.15899999999999</v>
      </c>
      <c r="K21" s="163">
        <v>296.053</v>
      </c>
      <c r="L21" s="163">
        <v>227.035</v>
      </c>
      <c r="M21" s="163">
        <v>43.835999999999999</v>
      </c>
      <c r="N21" s="163">
        <v>19.728999999999999</v>
      </c>
      <c r="O21" s="163">
        <v>174.292</v>
      </c>
      <c r="P21" s="163">
        <v>226.79300000000001</v>
      </c>
      <c r="Q21" s="163">
        <v>298.22399999999999</v>
      </c>
      <c r="R21" s="163">
        <v>402.73</v>
      </c>
      <c r="S21" s="163">
        <v>393.33300000000003</v>
      </c>
      <c r="T21" s="163">
        <v>345.49900000000002</v>
      </c>
      <c r="U21" s="163">
        <v>488.13499999999999</v>
      </c>
      <c r="V21" s="163">
        <v>566.73699999999997</v>
      </c>
      <c r="W21" s="163">
        <v>687.02300000000002</v>
      </c>
      <c r="X21" s="163">
        <v>845.08399999999995</v>
      </c>
      <c r="Y21" s="163"/>
      <c r="Z21" s="163"/>
      <c r="AA21" s="49"/>
    </row>
    <row r="22" spans="1:27" s="160" customFormat="1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49"/>
    </row>
    <row r="23" spans="1:27" s="160" customFormat="1">
      <c r="A23" s="49" t="s">
        <v>124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>
        <v>-13.699</v>
      </c>
      <c r="N23" s="49">
        <v>6.165</v>
      </c>
      <c r="O23" s="49"/>
      <c r="P23" s="49"/>
      <c r="Q23" s="49"/>
      <c r="R23" s="49"/>
      <c r="S23" s="49"/>
      <c r="T23" s="49">
        <v>-344.28199999999998</v>
      </c>
      <c r="U23" s="49">
        <v>-112.994</v>
      </c>
      <c r="V23" s="49">
        <v>6.3559999999999999</v>
      </c>
      <c r="W23" s="49">
        <v>-47.982999999999997</v>
      </c>
      <c r="X23" s="49">
        <v>-132.02500000000001</v>
      </c>
      <c r="Y23" s="49"/>
      <c r="Z23" s="49"/>
      <c r="AA23" s="49"/>
    </row>
    <row r="24" spans="1:27" s="160" customFormat="1">
      <c r="A24" s="49" t="s">
        <v>125</v>
      </c>
      <c r="B24" s="49">
        <v>-28.542000000000002</v>
      </c>
      <c r="C24" s="49">
        <v>-6.15</v>
      </c>
      <c r="D24" s="49">
        <v>6.702</v>
      </c>
      <c r="E24" s="49">
        <v>5.931</v>
      </c>
      <c r="F24" s="49">
        <v>3.9630000000000001</v>
      </c>
      <c r="G24" s="49">
        <v>-7.2779999999999996</v>
      </c>
      <c r="H24" s="49">
        <v>1.351</v>
      </c>
      <c r="I24" s="49">
        <v>8.7460000000000004</v>
      </c>
      <c r="J24" s="49">
        <v>-15.872999999999999</v>
      </c>
      <c r="K24" s="49">
        <v>-15.789</v>
      </c>
      <c r="L24" s="49"/>
      <c r="M24" s="49">
        <v>9.5890000000000004</v>
      </c>
      <c r="N24" s="49">
        <v>-3.6989999999999998</v>
      </c>
      <c r="O24" s="49">
        <v>-9.8040000000000003</v>
      </c>
      <c r="P24" s="49">
        <v>-15.823</v>
      </c>
      <c r="Q24" s="49">
        <v>-33.136000000000003</v>
      </c>
      <c r="R24" s="49">
        <v>-55.744999999999997</v>
      </c>
      <c r="S24" s="49">
        <v>-21.111000000000001</v>
      </c>
      <c r="T24" s="49">
        <v>-32.847000000000001</v>
      </c>
      <c r="U24" s="49">
        <v>-46.328000000000003</v>
      </c>
      <c r="V24" s="49">
        <v>-69.915000000000006</v>
      </c>
      <c r="W24" s="49">
        <v>-55.616</v>
      </c>
      <c r="X24" s="49">
        <v>-96.44</v>
      </c>
      <c r="Y24" s="49"/>
      <c r="Z24" s="49"/>
      <c r="AA24" s="49"/>
    </row>
    <row r="25" spans="1:27" s="160" customFormat="1">
      <c r="A25" s="49" t="s">
        <v>126</v>
      </c>
      <c r="B25" s="49">
        <v>28.542000000000002</v>
      </c>
      <c r="C25" s="49">
        <v>6.1509999999999998</v>
      </c>
      <c r="D25" s="49">
        <v>-6.702</v>
      </c>
      <c r="E25" s="49">
        <v>-5.931</v>
      </c>
      <c r="F25" s="49">
        <v>-3.9630000000000001</v>
      </c>
      <c r="G25" s="49"/>
      <c r="H25" s="49">
        <v>-1.351</v>
      </c>
      <c r="I25" s="49">
        <v>-8.7469999999999999</v>
      </c>
      <c r="J25" s="49">
        <v>15.872999999999999</v>
      </c>
      <c r="K25" s="49">
        <v>-1.0000000000332E-3</v>
      </c>
      <c r="L25" s="49">
        <v>-9.9999999997634989E-4</v>
      </c>
      <c r="M25" s="49"/>
      <c r="N25" s="49"/>
      <c r="O25" s="49">
        <v>-2.8421709430404001E-14</v>
      </c>
      <c r="P25" s="49"/>
      <c r="Q25" s="49">
        <v>1.0000000000332E-3</v>
      </c>
      <c r="R25" s="49"/>
      <c r="S25" s="49"/>
      <c r="T25" s="49">
        <v>-1.2170000000000001</v>
      </c>
      <c r="U25" s="49">
        <v>1.0000000000332E-3</v>
      </c>
      <c r="V25" s="49">
        <v>-1.0589999999999</v>
      </c>
      <c r="W25" s="49">
        <v>-1.1368683772161999E-13</v>
      </c>
      <c r="X25" s="49">
        <v>-1.0900000000000001</v>
      </c>
      <c r="Y25" s="49"/>
      <c r="Z25" s="49"/>
      <c r="AA25" s="49"/>
    </row>
    <row r="26" spans="1:27" s="160" customFormat="1" ht="11.25" customHeight="1" thickBot="1">
      <c r="A26" s="163" t="s">
        <v>127</v>
      </c>
      <c r="B26" s="164">
        <v>279.30700000000002</v>
      </c>
      <c r="C26" s="164">
        <v>83.641000000000005</v>
      </c>
      <c r="D26" s="164"/>
      <c r="E26" s="164"/>
      <c r="F26" s="164"/>
      <c r="G26" s="164">
        <v>211.06299999999999</v>
      </c>
      <c r="H26" s="164">
        <v>191.892</v>
      </c>
      <c r="I26" s="164">
        <v>-75.802000000000007</v>
      </c>
      <c r="J26" s="164">
        <v>230.15899999999999</v>
      </c>
      <c r="K26" s="164">
        <v>280.26299999999998</v>
      </c>
      <c r="L26" s="164">
        <v>227.03399999999999</v>
      </c>
      <c r="M26" s="164">
        <v>39.725999999999999</v>
      </c>
      <c r="N26" s="164">
        <v>22.195</v>
      </c>
      <c r="O26" s="164">
        <v>164.488</v>
      </c>
      <c r="P26" s="164">
        <v>210.97</v>
      </c>
      <c r="Q26" s="164">
        <v>265.089</v>
      </c>
      <c r="R26" s="164">
        <v>346.98500000000001</v>
      </c>
      <c r="S26" s="164">
        <v>372.22199999999998</v>
      </c>
      <c r="T26" s="164">
        <v>-32.847000000000001</v>
      </c>
      <c r="U26" s="164">
        <v>328.81400000000002</v>
      </c>
      <c r="V26" s="164">
        <v>502.11900000000003</v>
      </c>
      <c r="W26" s="164">
        <v>583.42399999999998</v>
      </c>
      <c r="X26" s="164">
        <v>615.529</v>
      </c>
      <c r="Y26" s="164"/>
      <c r="Z26" s="164"/>
      <c r="AA26" s="49"/>
    </row>
    <row r="27" spans="1:27" s="160" customFormat="1" ht="11.25" customHeight="1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49"/>
    </row>
    <row r="28" spans="1:27" s="160" customFormat="1">
      <c r="A28" s="49" t="s">
        <v>128</v>
      </c>
      <c r="B28" s="165">
        <v>6.94</v>
      </c>
      <c r="C28" s="165">
        <v>2.12</v>
      </c>
      <c r="D28" s="165">
        <v>3.54</v>
      </c>
      <c r="E28" s="165">
        <v>3.78</v>
      </c>
      <c r="F28" s="165">
        <v>4.51</v>
      </c>
      <c r="G28" s="165">
        <v>5.86</v>
      </c>
      <c r="H28" s="165">
        <v>5.53</v>
      </c>
      <c r="I28" s="165">
        <v>-2.33</v>
      </c>
      <c r="J28" s="165">
        <v>5.6</v>
      </c>
      <c r="K28" s="165">
        <v>7.3</v>
      </c>
      <c r="L28" s="165">
        <v>5.97</v>
      </c>
      <c r="M28" s="165">
        <v>1.03</v>
      </c>
      <c r="N28" s="165">
        <v>0.57999999999999996</v>
      </c>
      <c r="O28" s="165">
        <v>4.2300000000000004</v>
      </c>
      <c r="P28" s="165">
        <v>4.95</v>
      </c>
      <c r="Q28" s="165">
        <v>6.2</v>
      </c>
      <c r="R28" s="165">
        <v>8.08</v>
      </c>
      <c r="S28" s="165">
        <v>8.6300000000000008</v>
      </c>
      <c r="T28" s="165">
        <v>-0.75</v>
      </c>
      <c r="U28" s="165">
        <v>7.59</v>
      </c>
      <c r="V28" s="165">
        <v>11.59</v>
      </c>
      <c r="W28" s="165">
        <v>13.44</v>
      </c>
      <c r="X28" s="165">
        <v>14.18</v>
      </c>
      <c r="Y28" s="165"/>
      <c r="Z28" s="165"/>
      <c r="AA28" s="49"/>
    </row>
    <row r="29" spans="1:27" s="160" customFormat="1">
      <c r="A29" s="49" t="s">
        <v>129</v>
      </c>
      <c r="B29" s="165">
        <v>6.94</v>
      </c>
      <c r="C29" s="165">
        <v>2.12</v>
      </c>
      <c r="D29" s="165">
        <v>3.54</v>
      </c>
      <c r="E29" s="165">
        <v>3.78</v>
      </c>
      <c r="F29" s="165">
        <v>4.51</v>
      </c>
      <c r="G29" s="165">
        <v>5.86</v>
      </c>
      <c r="H29" s="165">
        <v>5.53</v>
      </c>
      <c r="I29" s="165">
        <v>-2.33</v>
      </c>
      <c r="J29" s="165">
        <v>5.6</v>
      </c>
      <c r="K29" s="165">
        <v>7.3</v>
      </c>
      <c r="L29" s="165">
        <v>5.97</v>
      </c>
      <c r="M29" s="165">
        <v>1.03</v>
      </c>
      <c r="N29" s="165">
        <v>0.57999999999999996</v>
      </c>
      <c r="O29" s="165">
        <v>4.2300000000000004</v>
      </c>
      <c r="P29" s="165">
        <v>4.95</v>
      </c>
      <c r="Q29" s="165">
        <v>6.2</v>
      </c>
      <c r="R29" s="165">
        <v>8.08</v>
      </c>
      <c r="S29" s="165">
        <v>8.6300000000000008</v>
      </c>
      <c r="T29" s="165">
        <v>-0.76</v>
      </c>
      <c r="U29" s="165">
        <v>7.59</v>
      </c>
      <c r="V29" s="165">
        <v>11.59</v>
      </c>
      <c r="W29" s="165">
        <v>13.16</v>
      </c>
      <c r="X29" s="165">
        <v>13.84</v>
      </c>
      <c r="Y29" s="165"/>
      <c r="Z29" s="165"/>
      <c r="AA29" s="49"/>
    </row>
    <row r="30" spans="1:27" s="160" customFormat="1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49"/>
    </row>
    <row r="31" spans="1:27" s="160" customFormat="1">
      <c r="A31" s="49" t="s">
        <v>130</v>
      </c>
      <c r="B31" s="49">
        <v>18</v>
      </c>
      <c r="C31" s="49">
        <v>18</v>
      </c>
      <c r="D31" s="49">
        <v>18</v>
      </c>
      <c r="E31" s="49">
        <v>36</v>
      </c>
      <c r="F31" s="49">
        <v>36</v>
      </c>
      <c r="G31" s="49">
        <v>36</v>
      </c>
      <c r="H31" s="49">
        <v>34.54</v>
      </c>
      <c r="I31" s="49">
        <v>36.26</v>
      </c>
      <c r="J31" s="49">
        <v>38.229999999999997</v>
      </c>
      <c r="K31" s="49">
        <v>38.33</v>
      </c>
      <c r="L31" s="49">
        <v>38.1</v>
      </c>
      <c r="M31" s="49">
        <v>37.93</v>
      </c>
      <c r="N31" s="49">
        <v>38.21</v>
      </c>
      <c r="O31" s="49">
        <v>38.979999999999997</v>
      </c>
      <c r="P31" s="49">
        <v>42.61</v>
      </c>
      <c r="Q31" s="49">
        <v>42.8</v>
      </c>
      <c r="R31" s="49">
        <v>42.95</v>
      </c>
      <c r="S31" s="49">
        <v>43.06</v>
      </c>
      <c r="T31" s="49">
        <v>43.17</v>
      </c>
      <c r="U31" s="49">
        <v>43.28</v>
      </c>
      <c r="V31" s="49">
        <v>43.36</v>
      </c>
      <c r="W31" s="49">
        <v>43.41</v>
      </c>
      <c r="X31" s="49">
        <v>43.41</v>
      </c>
      <c r="Y31" s="49"/>
      <c r="Z31" s="49"/>
      <c r="AA31" s="49"/>
    </row>
    <row r="32" spans="1:27" s="160" customFormat="1">
      <c r="A32" s="49" t="s">
        <v>131</v>
      </c>
      <c r="B32" s="49">
        <v>18</v>
      </c>
      <c r="C32" s="49">
        <v>18</v>
      </c>
      <c r="D32" s="49">
        <v>18</v>
      </c>
      <c r="E32" s="49">
        <v>36</v>
      </c>
      <c r="F32" s="49">
        <v>36</v>
      </c>
      <c r="G32" s="49">
        <v>36</v>
      </c>
      <c r="H32" s="49">
        <v>34.54</v>
      </c>
      <c r="I32" s="49">
        <v>36.26</v>
      </c>
      <c r="J32" s="49">
        <v>38.229999999999997</v>
      </c>
      <c r="K32" s="49">
        <v>38.33</v>
      </c>
      <c r="L32" s="49">
        <v>38.1</v>
      </c>
      <c r="M32" s="49">
        <v>37.93</v>
      </c>
      <c r="N32" s="49">
        <v>38.21</v>
      </c>
      <c r="O32" s="49">
        <v>38.979999999999997</v>
      </c>
      <c r="P32" s="49">
        <v>42.61</v>
      </c>
      <c r="Q32" s="49">
        <v>42.8</v>
      </c>
      <c r="R32" s="49">
        <v>42.95</v>
      </c>
      <c r="S32" s="49">
        <v>43.06</v>
      </c>
      <c r="T32" s="49">
        <v>43.17</v>
      </c>
      <c r="U32" s="49">
        <v>43.28</v>
      </c>
      <c r="V32" s="49">
        <v>43.36</v>
      </c>
      <c r="W32" s="49">
        <v>46.34</v>
      </c>
      <c r="X32" s="49">
        <v>46.34</v>
      </c>
      <c r="Y32" s="49"/>
      <c r="Z32" s="49"/>
      <c r="AA32" s="49"/>
    </row>
    <row r="33" spans="1:27" s="16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0" customFormat="1">
      <c r="A34" s="163" t="s">
        <v>132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0" customFormat="1">
      <c r="A35" s="49" t="s">
        <v>118</v>
      </c>
      <c r="B35" s="166">
        <f>'[1]Income Statement'!B14</f>
        <v>401.63099999999997</v>
      </c>
      <c r="C35" s="166">
        <f>'[1]Income Statement'!C14</f>
        <v>253.38300000000001</v>
      </c>
      <c r="D35" s="166">
        <f>'[1]Income Statement'!D14</f>
        <v>2297.587</v>
      </c>
      <c r="E35" s="166">
        <f>'[1]Income Statement'!E14</f>
        <v>2083.0369999999998</v>
      </c>
      <c r="F35" s="166">
        <f>'[1]Income Statement'!F14</f>
        <v>2531.0439999999999</v>
      </c>
      <c r="G35" s="166">
        <f>'[1]Income Statement'!G14</f>
        <v>382.82400000000001</v>
      </c>
      <c r="H35" s="166">
        <f>'[1]Income Statement'!H14</f>
        <v>171.62200000000001</v>
      </c>
      <c r="I35" s="166">
        <f>'[1]Income Statement'!I14</f>
        <v>18.95</v>
      </c>
      <c r="J35" s="166">
        <f>'[1]Income Statement'!J14</f>
        <v>367.72500000000002</v>
      </c>
      <c r="K35" s="166">
        <f>'[1]Income Statement'!K14</f>
        <v>415.78899999999999</v>
      </c>
      <c r="L35" s="166">
        <f>'[1]Income Statement'!L14</f>
        <v>329.39600000000002</v>
      </c>
      <c r="M35" s="166">
        <f>'[1]Income Statement'!M14</f>
        <v>228.767</v>
      </c>
      <c r="N35" s="166">
        <f>'[1]Income Statement'!N14</f>
        <v>131.93600000000001</v>
      </c>
      <c r="O35" s="166">
        <f>'[1]Income Statement'!O14</f>
        <v>342.048</v>
      </c>
      <c r="P35" s="166">
        <f>'[1]Income Statement'!P14</f>
        <v>399.78899999999999</v>
      </c>
      <c r="Q35" s="166">
        <f>'[1]Income Statement'!Q14</f>
        <v>420.11799999999999</v>
      </c>
      <c r="R35" s="166">
        <f>'[1]Income Statement'!R14</f>
        <v>509.67</v>
      </c>
      <c r="S35" s="166">
        <f>'[1]Income Statement'!S14</f>
        <v>535.55600000000004</v>
      </c>
      <c r="T35" s="166">
        <f>'[1]Income Statement'!T14</f>
        <v>530.41399999999999</v>
      </c>
      <c r="U35" s="166">
        <f>'[1]Income Statement'!U14</f>
        <v>693.78499999999997</v>
      </c>
      <c r="V35" s="166">
        <f>'[1]Income Statement'!V14</f>
        <v>798.72900000000004</v>
      </c>
      <c r="W35" s="166">
        <f>'[1]Income Statement'!W14</f>
        <v>929.11699999999996</v>
      </c>
      <c r="X35" s="166">
        <f>'[1]Income Statement'!X14</f>
        <v>1222.1210000000001</v>
      </c>
      <c r="Y35" s="166">
        <f>'[1]Income Statement'!Y14</f>
        <v>0</v>
      </c>
      <c r="Z35" s="166">
        <f>'[1]Income Statement'!Z14</f>
        <v>0</v>
      </c>
      <c r="AA35" s="49"/>
    </row>
    <row r="36" spans="1:27" s="160" customFormat="1">
      <c r="A36" s="49" t="s">
        <v>133</v>
      </c>
      <c r="B36" s="167">
        <f>'[1]Cash Flow Statement'!B7</f>
        <v>314.98500000000001</v>
      </c>
      <c r="C36" s="167">
        <f>'[1]Cash Flow Statement'!C7</f>
        <v>292.74299999999999</v>
      </c>
      <c r="D36" s="167">
        <f>'[1]Cash Flow Statement'!D7</f>
        <v>225.20099999999999</v>
      </c>
      <c r="E36" s="167">
        <f>'[1]Cash Flow Statement'!E7</f>
        <v>186.24</v>
      </c>
      <c r="F36" s="167">
        <f>'[1]Cash Flow Statement'!F7</f>
        <v>199.47200000000001</v>
      </c>
      <c r="G36" s="167">
        <f>'[1]Cash Flow Statement'!G7</f>
        <v>244.541</v>
      </c>
      <c r="H36" s="167">
        <f>'[1]Cash Flow Statement'!H7</f>
        <v>224.32400000000001</v>
      </c>
      <c r="I36" s="167">
        <f>'[1]Cash Flow Statement'!I7</f>
        <v>240.52500000000001</v>
      </c>
      <c r="J36" s="167">
        <f>'[1]Cash Flow Statement'!J7</f>
        <v>220.899</v>
      </c>
      <c r="K36" s="167">
        <f>'[1]Cash Flow Statement'!K7</f>
        <v>242.10499999999999</v>
      </c>
      <c r="L36" s="167">
        <f>'[1]Cash Flow Statement'!L7</f>
        <v>254.59299999999999</v>
      </c>
      <c r="M36" s="167">
        <f>'[1]Cash Flow Statement'!M7</f>
        <v>293.15100000000001</v>
      </c>
      <c r="N36" s="167">
        <f>'[1]Cash Flow Statement'!N7</f>
        <v>256.47300000000001</v>
      </c>
      <c r="O36" s="167">
        <f>'[1]Cash Flow Statement'!O7</f>
        <v>221.13300000000001</v>
      </c>
      <c r="P36" s="167">
        <f>'[1]Cash Flow Statement'!P7</f>
        <v>240.506</v>
      </c>
      <c r="Q36" s="167">
        <f>'[1]Cash Flow Statement'!Q7</f>
        <v>285.20699999999999</v>
      </c>
      <c r="R36" s="167">
        <f>'[1]Cash Flow Statement'!R7</f>
        <v>361.77499999999998</v>
      </c>
      <c r="S36" s="167">
        <f>'[1]Cash Flow Statement'!S7</f>
        <v>311.11099999999999</v>
      </c>
      <c r="T36" s="167">
        <f>'[1]Cash Flow Statement'!T7</f>
        <v>368.613</v>
      </c>
      <c r="U36" s="167">
        <f>'[1]Cash Flow Statement'!U7</f>
        <v>287.00599999999997</v>
      </c>
      <c r="V36" s="167">
        <f>'[1]Cash Flow Statement'!V7</f>
        <v>264.83100000000002</v>
      </c>
      <c r="W36" s="167">
        <f>'[1]Cash Flow Statement'!W7</f>
        <v>335.87799999999999</v>
      </c>
      <c r="X36" s="167">
        <f>'[1]Cash Flow Statement'!X7</f>
        <v>412.48099999999999</v>
      </c>
      <c r="Y36" s="167">
        <f>'[1]Cash Flow Statement'!Y7</f>
        <v>0</v>
      </c>
      <c r="Z36" s="167">
        <f>'[1]Cash Flow Statement'!Z7</f>
        <v>0</v>
      </c>
      <c r="AA36" s="49"/>
    </row>
    <row r="37" spans="1:27" s="160" customFormat="1">
      <c r="A37" s="49" t="s">
        <v>134</v>
      </c>
      <c r="B37" s="49">
        <f t="shared" ref="B37:Z37" si="0">B35+B36</f>
        <v>716.61599999999999</v>
      </c>
      <c r="C37" s="49">
        <f t="shared" si="0"/>
        <v>546.12599999999998</v>
      </c>
      <c r="D37" s="49">
        <f t="shared" si="0"/>
        <v>2522.788</v>
      </c>
      <c r="E37" s="49">
        <f t="shared" si="0"/>
        <v>2269.277</v>
      </c>
      <c r="F37" s="49">
        <f t="shared" si="0"/>
        <v>2730.5160000000001</v>
      </c>
      <c r="G37" s="49">
        <f t="shared" si="0"/>
        <v>627.36500000000001</v>
      </c>
      <c r="H37" s="49">
        <f t="shared" si="0"/>
        <v>395.94600000000003</v>
      </c>
      <c r="I37" s="49">
        <f t="shared" si="0"/>
        <v>259.47500000000002</v>
      </c>
      <c r="J37" s="49">
        <f t="shared" si="0"/>
        <v>588.62400000000002</v>
      </c>
      <c r="K37" s="49">
        <f t="shared" si="0"/>
        <v>657.89400000000001</v>
      </c>
      <c r="L37" s="49">
        <f t="shared" si="0"/>
        <v>583.98900000000003</v>
      </c>
      <c r="M37" s="49">
        <f t="shared" si="0"/>
        <v>521.91800000000001</v>
      </c>
      <c r="N37" s="49">
        <f t="shared" si="0"/>
        <v>388.40899999999999</v>
      </c>
      <c r="O37" s="49">
        <f t="shared" si="0"/>
        <v>563.18100000000004</v>
      </c>
      <c r="P37" s="49">
        <f t="shared" si="0"/>
        <v>640.29499999999996</v>
      </c>
      <c r="Q37" s="49">
        <f t="shared" si="0"/>
        <v>705.32500000000005</v>
      </c>
      <c r="R37" s="49">
        <f t="shared" si="0"/>
        <v>871.44499999999994</v>
      </c>
      <c r="S37" s="49">
        <f t="shared" si="0"/>
        <v>846.66700000000003</v>
      </c>
      <c r="T37" s="49">
        <f t="shared" si="0"/>
        <v>899.02700000000004</v>
      </c>
      <c r="U37" s="49">
        <f t="shared" si="0"/>
        <v>980.79099999999994</v>
      </c>
      <c r="V37" s="49">
        <f t="shared" si="0"/>
        <v>1063.56</v>
      </c>
      <c r="W37" s="49">
        <f t="shared" si="0"/>
        <v>1264.9949999999999</v>
      </c>
      <c r="X37" s="49">
        <f t="shared" si="0"/>
        <v>1634.6020000000001</v>
      </c>
      <c r="Y37" s="49">
        <f t="shared" si="0"/>
        <v>0</v>
      </c>
      <c r="Z37" s="49">
        <f t="shared" si="0"/>
        <v>0</v>
      </c>
      <c r="AA37" s="49"/>
    </row>
    <row r="38" spans="1:27" s="160" customFormat="1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workbookViewId="0">
      <selection sqref="A1:XFD40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284</v>
      </c>
      <c r="C3" s="50" t="s">
        <v>239</v>
      </c>
      <c r="D3" s="50" t="s">
        <v>240</v>
      </c>
      <c r="E3" s="50" t="s">
        <v>241</v>
      </c>
      <c r="F3" s="50" t="s">
        <v>242</v>
      </c>
      <c r="G3" s="50" t="s">
        <v>243</v>
      </c>
      <c r="H3" s="50" t="s">
        <v>244</v>
      </c>
      <c r="I3" s="50" t="s">
        <v>248</v>
      </c>
      <c r="J3" s="50" t="s">
        <v>251</v>
      </c>
      <c r="K3" s="50" t="s">
        <v>255</v>
      </c>
      <c r="L3" s="50" t="s">
        <v>259</v>
      </c>
      <c r="M3" s="50" t="s">
        <v>263</v>
      </c>
      <c r="N3" s="50" t="s">
        <v>267</v>
      </c>
      <c r="O3" s="50" t="s">
        <v>101</v>
      </c>
      <c r="P3" s="50" t="s">
        <v>102</v>
      </c>
      <c r="Q3" s="50" t="s">
        <v>103</v>
      </c>
      <c r="R3" s="50" t="s">
        <v>104</v>
      </c>
      <c r="S3" s="50" t="s">
        <v>105</v>
      </c>
      <c r="T3" s="50" t="s">
        <v>106</v>
      </c>
      <c r="U3" s="50" t="s">
        <v>107</v>
      </c>
      <c r="V3" s="50" t="s">
        <v>108</v>
      </c>
      <c r="W3" s="50" t="s">
        <v>109</v>
      </c>
      <c r="X3" s="50" t="s">
        <v>110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127</v>
      </c>
      <c r="B5" s="163">
        <v>307.84899999999999</v>
      </c>
      <c r="C5" s="163">
        <v>89.790999999999997</v>
      </c>
      <c r="D5" s="163"/>
      <c r="E5" s="163"/>
      <c r="F5" s="163"/>
      <c r="G5" s="163">
        <v>218.34100000000001</v>
      </c>
      <c r="H5" s="163">
        <v>190.541</v>
      </c>
      <c r="I5" s="163">
        <v>-84.548000000000002</v>
      </c>
      <c r="J5" s="163">
        <v>246.03200000000001</v>
      </c>
      <c r="K5" s="163">
        <v>296.053</v>
      </c>
      <c r="L5" s="163">
        <v>227.03399999999999</v>
      </c>
      <c r="M5" s="163">
        <v>30.137</v>
      </c>
      <c r="N5" s="163">
        <v>25.893999999999998</v>
      </c>
      <c r="O5" s="163">
        <v>174.292</v>
      </c>
      <c r="P5" s="163">
        <v>226.79300000000001</v>
      </c>
      <c r="Q5" s="163">
        <v>298.22500000000002</v>
      </c>
      <c r="R5" s="163">
        <v>402.73</v>
      </c>
      <c r="S5" s="163">
        <v>393.33300000000003</v>
      </c>
      <c r="T5" s="163">
        <v>1.2170000000000001</v>
      </c>
      <c r="U5" s="163">
        <v>375.14100000000002</v>
      </c>
      <c r="V5" s="163">
        <v>572.03399999999999</v>
      </c>
      <c r="W5" s="163">
        <v>639.04</v>
      </c>
      <c r="X5" s="163">
        <v>711.97</v>
      </c>
      <c r="Y5" s="163"/>
      <c r="Z5" s="163"/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136</v>
      </c>
      <c r="B7" s="49">
        <v>314.98500000000001</v>
      </c>
      <c r="C7" s="49">
        <v>292.74299999999999</v>
      </c>
      <c r="D7" s="49">
        <v>225.20099999999999</v>
      </c>
      <c r="E7" s="49">
        <v>186.24</v>
      </c>
      <c r="F7" s="49">
        <v>199.47200000000001</v>
      </c>
      <c r="G7" s="49">
        <v>244.541</v>
      </c>
      <c r="H7" s="49">
        <v>224.32400000000001</v>
      </c>
      <c r="I7" s="49">
        <v>240.52500000000001</v>
      </c>
      <c r="J7" s="49">
        <v>220.899</v>
      </c>
      <c r="K7" s="49">
        <v>242.10499999999999</v>
      </c>
      <c r="L7" s="49">
        <v>254.59299999999999</v>
      </c>
      <c r="M7" s="49">
        <v>293.15100000000001</v>
      </c>
      <c r="N7" s="49">
        <v>256.47300000000001</v>
      </c>
      <c r="O7" s="49">
        <v>221.13300000000001</v>
      </c>
      <c r="P7" s="49">
        <v>240.506</v>
      </c>
      <c r="Q7" s="49">
        <v>285.20699999999999</v>
      </c>
      <c r="R7" s="49">
        <v>361.77499999999998</v>
      </c>
      <c r="S7" s="49">
        <v>311.11099999999999</v>
      </c>
      <c r="T7" s="49">
        <v>368.613</v>
      </c>
      <c r="U7" s="49">
        <v>287.00599999999997</v>
      </c>
      <c r="V7" s="49">
        <v>264.83100000000002</v>
      </c>
      <c r="W7" s="49">
        <v>335.87799999999999</v>
      </c>
      <c r="X7" s="49">
        <v>412.48099999999999</v>
      </c>
      <c r="Y7" s="49"/>
      <c r="Z7" s="49"/>
      <c r="AA7" s="49"/>
    </row>
    <row r="8" spans="1:27" s="160" customFormat="1">
      <c r="A8" s="49" t="s">
        <v>137</v>
      </c>
      <c r="B8" s="49"/>
      <c r="C8" s="49"/>
      <c r="D8" s="49"/>
      <c r="E8" s="49"/>
      <c r="F8" s="49"/>
      <c r="G8" s="49">
        <v>-171.761</v>
      </c>
      <c r="H8" s="49">
        <v>95.945999999999998</v>
      </c>
      <c r="I8" s="49">
        <v>-42.274000000000001</v>
      </c>
      <c r="J8" s="49">
        <v>-137.566</v>
      </c>
      <c r="K8" s="49">
        <v>22.367999999999999</v>
      </c>
      <c r="L8" s="49"/>
      <c r="M8" s="49"/>
      <c r="N8" s="49"/>
      <c r="O8" s="49"/>
      <c r="P8" s="49"/>
      <c r="Q8" s="49"/>
      <c r="R8" s="49"/>
      <c r="S8" s="49"/>
      <c r="T8" s="49">
        <v>-34.063000000000002</v>
      </c>
      <c r="U8" s="49">
        <v>71.186000000000007</v>
      </c>
      <c r="V8" s="49">
        <v>-41.314</v>
      </c>
      <c r="W8" s="49">
        <v>42.53</v>
      </c>
      <c r="X8" s="49">
        <v>-172.679</v>
      </c>
      <c r="Y8" s="49"/>
      <c r="Z8" s="49"/>
      <c r="AA8" s="49"/>
    </row>
    <row r="9" spans="1:27" s="160" customFormat="1">
      <c r="A9" s="49" t="s">
        <v>138</v>
      </c>
      <c r="B9" s="49">
        <v>67.278000000000006</v>
      </c>
      <c r="C9" s="49">
        <v>-7.38</v>
      </c>
      <c r="D9" s="49"/>
      <c r="E9" s="49">
        <v>35.587000000000003</v>
      </c>
      <c r="F9" s="49">
        <v>-26.42</v>
      </c>
      <c r="G9" s="49">
        <v>8.734</v>
      </c>
      <c r="H9" s="49">
        <v>-21.622</v>
      </c>
      <c r="I9" s="49">
        <v>223.03200000000001</v>
      </c>
      <c r="J9" s="49">
        <v>-111.111</v>
      </c>
      <c r="K9" s="49">
        <v>-51.316000000000003</v>
      </c>
      <c r="L9" s="49">
        <v>-11.811</v>
      </c>
      <c r="M9" s="49">
        <v>-182.19200000000001</v>
      </c>
      <c r="N9" s="49">
        <v>-102.343</v>
      </c>
      <c r="O9" s="49">
        <v>-75.162999999999997</v>
      </c>
      <c r="P9" s="49">
        <v>-34.81</v>
      </c>
      <c r="Q9" s="49">
        <v>-114.79300000000001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139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140</v>
      </c>
      <c r="B11" s="162">
        <v>-72.375</v>
      </c>
      <c r="C11" s="162">
        <v>63.960999999999999</v>
      </c>
      <c r="D11" s="162"/>
      <c r="E11" s="162"/>
      <c r="F11" s="162"/>
      <c r="G11" s="162">
        <v>30.567</v>
      </c>
      <c r="H11" s="162">
        <v>-33.783000000000001</v>
      </c>
      <c r="I11" s="162">
        <v>137.02600000000001</v>
      </c>
      <c r="J11" s="162">
        <v>1.323</v>
      </c>
      <c r="K11" s="162">
        <v>-76.314999999999998</v>
      </c>
      <c r="L11" s="162">
        <v>91.863</v>
      </c>
      <c r="M11" s="162">
        <v>232.87700000000001</v>
      </c>
      <c r="N11" s="162">
        <v>-24.661000000000001</v>
      </c>
      <c r="O11" s="162">
        <v>72.983999999999995</v>
      </c>
      <c r="P11" s="162">
        <v>62.235999999999997</v>
      </c>
      <c r="Q11" s="162">
        <v>253.255</v>
      </c>
      <c r="R11" s="162">
        <v>-370.87599999999998</v>
      </c>
      <c r="S11" s="162">
        <v>-17.777999999999999</v>
      </c>
      <c r="T11" s="162">
        <v>-42.579000000000001</v>
      </c>
      <c r="U11" s="162">
        <v>-51.976999999999997</v>
      </c>
      <c r="V11" s="162">
        <v>-565.678</v>
      </c>
      <c r="W11" s="162">
        <v>-257.36099999999999</v>
      </c>
      <c r="X11" s="162">
        <v>466.13799999999998</v>
      </c>
      <c r="Y11" s="162"/>
      <c r="Z11" s="162"/>
      <c r="AA11" s="49"/>
    </row>
    <row r="12" spans="1:27" s="160" customFormat="1">
      <c r="A12" s="49" t="s">
        <v>141</v>
      </c>
      <c r="B12" s="49">
        <v>-5.0970000000000004</v>
      </c>
      <c r="C12" s="49">
        <v>56.581000000000003</v>
      </c>
      <c r="D12" s="49"/>
      <c r="E12" s="49">
        <v>35.587000000000003</v>
      </c>
      <c r="F12" s="49">
        <v>-26.42</v>
      </c>
      <c r="G12" s="49">
        <v>-132.46</v>
      </c>
      <c r="H12" s="49">
        <v>40.540999999999997</v>
      </c>
      <c r="I12" s="49">
        <v>317.78399999999999</v>
      </c>
      <c r="J12" s="49">
        <v>-247.35400000000001</v>
      </c>
      <c r="K12" s="49">
        <v>-105.26300000000001</v>
      </c>
      <c r="L12" s="49">
        <v>80.052000000000007</v>
      </c>
      <c r="M12" s="49">
        <v>50.685000000000002</v>
      </c>
      <c r="N12" s="49">
        <v>-127.004</v>
      </c>
      <c r="O12" s="49">
        <v>-2.1789999999999998</v>
      </c>
      <c r="P12" s="49">
        <v>27.425999999999998</v>
      </c>
      <c r="Q12" s="49">
        <v>138.46199999999999</v>
      </c>
      <c r="R12" s="49">
        <v>-370.87599999999998</v>
      </c>
      <c r="S12" s="49">
        <v>-17.777999999999999</v>
      </c>
      <c r="T12" s="49">
        <v>-76.641999999999996</v>
      </c>
      <c r="U12" s="49">
        <v>19.209</v>
      </c>
      <c r="V12" s="49">
        <v>-606.99199999999996</v>
      </c>
      <c r="W12" s="49">
        <v>-214.83099999999999</v>
      </c>
      <c r="X12" s="49">
        <v>293.459</v>
      </c>
      <c r="Y12" s="49"/>
      <c r="Z12" s="49"/>
      <c r="AA12" s="49"/>
    </row>
    <row r="13" spans="1:27" s="160" customFormat="1">
      <c r="A13" s="49" t="s">
        <v>142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60" customFormat="1">
      <c r="A14" s="49" t="s">
        <v>143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60" customFormat="1">
      <c r="A15" s="49" t="s">
        <v>144</v>
      </c>
      <c r="B15" s="162">
        <v>-270.13299999999998</v>
      </c>
      <c r="C15" s="162">
        <v>-68.881</v>
      </c>
      <c r="D15" s="162">
        <v>-5.3620000000000001</v>
      </c>
      <c r="E15" s="162">
        <v>78.292000000000002</v>
      </c>
      <c r="F15" s="162">
        <v>52.84</v>
      </c>
      <c r="G15" s="162">
        <v>11.645</v>
      </c>
      <c r="H15" s="162">
        <v>-25.675999999999998</v>
      </c>
      <c r="I15" s="162">
        <v>8.7460000000000004</v>
      </c>
      <c r="J15" s="162">
        <v>-25.132999999999999</v>
      </c>
      <c r="K15" s="162">
        <v>-51.316000000000003</v>
      </c>
      <c r="L15" s="162">
        <v>-90.55</v>
      </c>
      <c r="M15" s="162">
        <v>-84.932000000000002</v>
      </c>
      <c r="N15" s="162">
        <v>-29.591999999999999</v>
      </c>
      <c r="O15" s="162">
        <v>-23.965</v>
      </c>
      <c r="P15" s="162">
        <v>-26.370999999999999</v>
      </c>
      <c r="Q15" s="162">
        <v>-75.739999999999995</v>
      </c>
      <c r="R15" s="162">
        <v>-118.316</v>
      </c>
      <c r="S15" s="162">
        <v>-17.777000000000001</v>
      </c>
      <c r="T15" s="162">
        <v>257.90699999999998</v>
      </c>
      <c r="U15" s="162">
        <v>98.305000000000007</v>
      </c>
      <c r="V15" s="162">
        <v>-45.551000000000002</v>
      </c>
      <c r="W15" s="162">
        <v>50.164000000000001</v>
      </c>
      <c r="X15" s="162">
        <v>178.46199999999999</v>
      </c>
      <c r="Y15" s="162"/>
      <c r="Z15" s="162"/>
      <c r="AA15" s="49"/>
    </row>
    <row r="16" spans="1:27" s="160" customFormat="1">
      <c r="A16" s="163" t="s">
        <v>145</v>
      </c>
      <c r="B16" s="163">
        <v>347.60399999999998</v>
      </c>
      <c r="C16" s="163">
        <v>370.23399999999998</v>
      </c>
      <c r="D16" s="163">
        <v>219.839</v>
      </c>
      <c r="E16" s="163">
        <v>300.11900000000003</v>
      </c>
      <c r="F16" s="163">
        <v>225.892</v>
      </c>
      <c r="G16" s="163">
        <v>342.06700000000001</v>
      </c>
      <c r="H16" s="163">
        <v>429.73</v>
      </c>
      <c r="I16" s="163">
        <v>482.50700000000001</v>
      </c>
      <c r="J16" s="163">
        <v>194.44399999999999</v>
      </c>
      <c r="K16" s="163">
        <v>381.57900000000001</v>
      </c>
      <c r="L16" s="163">
        <v>471.12900000000002</v>
      </c>
      <c r="M16" s="163">
        <v>289.041</v>
      </c>
      <c r="N16" s="163">
        <v>125.771</v>
      </c>
      <c r="O16" s="163">
        <v>369.28100000000001</v>
      </c>
      <c r="P16" s="163">
        <v>468.35399999999998</v>
      </c>
      <c r="Q16" s="163">
        <v>646.154</v>
      </c>
      <c r="R16" s="163">
        <v>275.31299999999999</v>
      </c>
      <c r="S16" s="163">
        <v>668.88900000000001</v>
      </c>
      <c r="T16" s="163">
        <v>551.09500000000003</v>
      </c>
      <c r="U16" s="163">
        <v>779.66099999999994</v>
      </c>
      <c r="V16" s="163">
        <v>184.322</v>
      </c>
      <c r="W16" s="163">
        <v>810.25099999999998</v>
      </c>
      <c r="X16" s="163">
        <v>1596.3720000000001</v>
      </c>
      <c r="Y16" s="163"/>
      <c r="Z16" s="163"/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146</v>
      </c>
      <c r="B18" s="49">
        <v>-221.203</v>
      </c>
      <c r="C18" s="49">
        <v>-191.881</v>
      </c>
      <c r="D18" s="49"/>
      <c r="E18" s="49"/>
      <c r="F18" s="49"/>
      <c r="G18" s="49">
        <v>-237.26300000000001</v>
      </c>
      <c r="H18" s="49">
        <v>-245.946</v>
      </c>
      <c r="I18" s="49">
        <v>-199.708</v>
      </c>
      <c r="J18" s="49">
        <v>-230.15899999999999</v>
      </c>
      <c r="K18" s="49">
        <v>-240.79</v>
      </c>
      <c r="L18" s="49">
        <v>-297.90100000000001</v>
      </c>
      <c r="M18" s="49">
        <v>-253.42500000000001</v>
      </c>
      <c r="N18" s="49">
        <v>-327.99</v>
      </c>
      <c r="O18" s="49">
        <v>-327.887</v>
      </c>
      <c r="P18" s="49">
        <v>-297.46800000000002</v>
      </c>
      <c r="Q18" s="49">
        <v>-315.97699999999998</v>
      </c>
      <c r="R18" s="49">
        <v>-232.08199999999999</v>
      </c>
      <c r="S18" s="49">
        <v>-311.11099999999999</v>
      </c>
      <c r="T18" s="49">
        <v>-263.99</v>
      </c>
      <c r="U18" s="49">
        <v>-302.82499999999999</v>
      </c>
      <c r="V18" s="49">
        <v>-349.57600000000002</v>
      </c>
      <c r="W18" s="49">
        <v>-431.84300000000002</v>
      </c>
      <c r="X18" s="49">
        <v>-627.28399999999999</v>
      </c>
      <c r="Y18" s="49"/>
      <c r="Z18" s="49"/>
      <c r="AA18" s="49"/>
    </row>
    <row r="19" spans="1:27" s="160" customFormat="1">
      <c r="A19" s="49" t="s">
        <v>147</v>
      </c>
      <c r="B19" s="49">
        <v>253.822</v>
      </c>
      <c r="C19" s="49">
        <v>-40.591000000000001</v>
      </c>
      <c r="D19" s="49"/>
      <c r="E19" s="49"/>
      <c r="F19" s="49"/>
      <c r="G19" s="49">
        <v>-39.301000000000002</v>
      </c>
      <c r="H19" s="49">
        <v>-39.189</v>
      </c>
      <c r="I19" s="49">
        <v>-4.3730000000000002</v>
      </c>
      <c r="J19" s="49">
        <v>-111.111</v>
      </c>
      <c r="K19" s="49">
        <v>-89.474000000000004</v>
      </c>
      <c r="L19" s="49"/>
      <c r="M19" s="49"/>
      <c r="N19" s="49"/>
      <c r="O19" s="49"/>
      <c r="P19" s="49"/>
      <c r="Q19" s="49"/>
      <c r="R19" s="49">
        <v>-23.890999999999998</v>
      </c>
      <c r="S19" s="49">
        <v>-62.222000000000001</v>
      </c>
      <c r="T19" s="49">
        <v>-2.4329999999999998</v>
      </c>
      <c r="U19" s="49">
        <v>-38.417999999999999</v>
      </c>
      <c r="V19" s="49">
        <v>2.1190000000000002</v>
      </c>
      <c r="W19" s="49">
        <v>169.029</v>
      </c>
      <c r="X19" s="49">
        <v>85.352999999999994</v>
      </c>
      <c r="Y19" s="49"/>
      <c r="Z19" s="49"/>
      <c r="AA19" s="49"/>
    </row>
    <row r="20" spans="1:27" s="160" customFormat="1">
      <c r="A20" s="49" t="s">
        <v>148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>
        <v>-54.466000000000001</v>
      </c>
      <c r="P20" s="49">
        <v>-162.447</v>
      </c>
      <c r="Q20" s="49">
        <v>92.307000000000002</v>
      </c>
      <c r="R20" s="49">
        <v>19.34</v>
      </c>
      <c r="S20" s="49">
        <v>93.334000000000003</v>
      </c>
      <c r="T20" s="49">
        <v>24.331</v>
      </c>
      <c r="U20" s="49">
        <v>-220.339</v>
      </c>
      <c r="V20" s="49">
        <v>-217.161</v>
      </c>
      <c r="W20" s="49">
        <v>-1018.538</v>
      </c>
      <c r="X20" s="49">
        <v>-1.091</v>
      </c>
      <c r="Y20" s="49"/>
      <c r="Z20" s="49"/>
      <c r="AA20" s="49"/>
    </row>
    <row r="21" spans="1:27" s="160" customFormat="1">
      <c r="A21" s="49" t="s">
        <v>149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150</v>
      </c>
      <c r="B22" s="162">
        <v>1.0000000000261E-3</v>
      </c>
      <c r="C22" s="162"/>
      <c r="D22" s="162">
        <v>-91.153000000000006</v>
      </c>
      <c r="E22" s="162">
        <v>-237.24799999999999</v>
      </c>
      <c r="F22" s="162">
        <v>-239.102</v>
      </c>
      <c r="G22" s="162">
        <v>-9.9999999997634989E-4</v>
      </c>
      <c r="H22" s="162"/>
      <c r="I22" s="162">
        <v>-1.0000000000048E-3</v>
      </c>
      <c r="J22" s="162"/>
      <c r="K22" s="162">
        <v>1.0000000000332E-3</v>
      </c>
      <c r="L22" s="162">
        <v>10.499000000000001</v>
      </c>
      <c r="M22" s="162">
        <v>-4.109</v>
      </c>
      <c r="N22" s="162">
        <v>-9.8650000000000002</v>
      </c>
      <c r="O22" s="162">
        <v>-2.1789999999999998</v>
      </c>
      <c r="P22" s="162">
        <v>-9.9999999997634989E-4</v>
      </c>
      <c r="Q22" s="162">
        <v>1.0000000000048E-3</v>
      </c>
      <c r="R22" s="162">
        <v>-8.5265128291211997E-14</v>
      </c>
      <c r="S22" s="162">
        <v>-1.0000000000332E-3</v>
      </c>
      <c r="T22" s="162">
        <v>13.382</v>
      </c>
      <c r="U22" s="162">
        <v>39.548000000000002</v>
      </c>
      <c r="V22" s="162">
        <v>-1.0600000000001</v>
      </c>
      <c r="W22" s="162"/>
      <c r="X22" s="162">
        <v>108.602</v>
      </c>
      <c r="Y22" s="162"/>
      <c r="Z22" s="162"/>
      <c r="AA22" s="49"/>
    </row>
    <row r="23" spans="1:27" s="160" customFormat="1">
      <c r="A23" s="163" t="s">
        <v>151</v>
      </c>
      <c r="B23" s="163">
        <v>32.619999999999997</v>
      </c>
      <c r="C23" s="163">
        <v>-232.47200000000001</v>
      </c>
      <c r="D23" s="163">
        <v>-91.153000000000006</v>
      </c>
      <c r="E23" s="163">
        <v>-237.24799999999999</v>
      </c>
      <c r="F23" s="163">
        <v>-239.102</v>
      </c>
      <c r="G23" s="163">
        <v>-276.565</v>
      </c>
      <c r="H23" s="163">
        <v>-285.13499999999999</v>
      </c>
      <c r="I23" s="163">
        <v>-204.08199999999999</v>
      </c>
      <c r="J23" s="163">
        <v>-341.27</v>
      </c>
      <c r="K23" s="163">
        <v>-330.26299999999998</v>
      </c>
      <c r="L23" s="163">
        <v>-287.40199999999999</v>
      </c>
      <c r="M23" s="163">
        <v>-257.53399999999999</v>
      </c>
      <c r="N23" s="163">
        <v>-337.85500000000002</v>
      </c>
      <c r="O23" s="163">
        <v>-384.53199999999998</v>
      </c>
      <c r="P23" s="163">
        <v>-459.916</v>
      </c>
      <c r="Q23" s="163">
        <v>-223.66900000000001</v>
      </c>
      <c r="R23" s="163">
        <v>-236.63300000000001</v>
      </c>
      <c r="S23" s="163">
        <v>-280</v>
      </c>
      <c r="T23" s="163">
        <v>-228.71</v>
      </c>
      <c r="U23" s="163">
        <v>-522.03399999999999</v>
      </c>
      <c r="V23" s="163">
        <v>-565.678</v>
      </c>
      <c r="W23" s="163">
        <v>-1281.3520000000001</v>
      </c>
      <c r="X23" s="163">
        <v>-434.42</v>
      </c>
      <c r="Y23" s="163"/>
      <c r="Z23" s="163"/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152</v>
      </c>
      <c r="B25" s="49"/>
      <c r="C25" s="49"/>
      <c r="D25" s="49"/>
      <c r="E25" s="49"/>
      <c r="F25" s="49"/>
      <c r="G25" s="49">
        <v>-10.189</v>
      </c>
      <c r="H25" s="49">
        <v>-41.892000000000003</v>
      </c>
      <c r="I25" s="49">
        <v>150.14599999999999</v>
      </c>
      <c r="J25" s="49">
        <v>-6.6130000000000004</v>
      </c>
      <c r="K25" s="49">
        <v>-9.2110000000000003</v>
      </c>
      <c r="L25" s="49">
        <v>-34.121000000000002</v>
      </c>
      <c r="M25" s="49">
        <v>6.8490000000000002</v>
      </c>
      <c r="N25" s="49">
        <v>16.03</v>
      </c>
      <c r="O25" s="49">
        <v>252.72300000000001</v>
      </c>
      <c r="P25" s="49">
        <v>4.2190000000000003</v>
      </c>
      <c r="Q25" s="49">
        <v>4.734</v>
      </c>
      <c r="R25" s="49">
        <v>1.1379999999999999</v>
      </c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0" customFormat="1">
      <c r="A26" s="49" t="s">
        <v>153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154</v>
      </c>
      <c r="B27" s="49">
        <v>-205.91200000000001</v>
      </c>
      <c r="C27" s="49">
        <v>-137.761</v>
      </c>
      <c r="D27" s="49"/>
      <c r="E27" s="49"/>
      <c r="F27" s="49"/>
      <c r="G27" s="49">
        <v>-5.8220000000000001</v>
      </c>
      <c r="H27" s="49">
        <v>10.811</v>
      </c>
      <c r="I27" s="49">
        <v>183.673</v>
      </c>
      <c r="J27" s="49">
        <v>218.25399999999999</v>
      </c>
      <c r="K27" s="49">
        <v>-81.578999999999994</v>
      </c>
      <c r="L27" s="49">
        <v>-93.176000000000002</v>
      </c>
      <c r="M27" s="49">
        <v>-19.178000000000001</v>
      </c>
      <c r="N27" s="49">
        <v>266.33800000000002</v>
      </c>
      <c r="O27" s="49">
        <v>6.5359999999999996</v>
      </c>
      <c r="P27" s="49">
        <v>-40.084000000000003</v>
      </c>
      <c r="Q27" s="49">
        <v>-160.947</v>
      </c>
      <c r="R27" s="49">
        <v>17.065000000000001</v>
      </c>
      <c r="S27" s="49">
        <v>77.778000000000006</v>
      </c>
      <c r="T27" s="49">
        <v>-52.311</v>
      </c>
      <c r="U27" s="49">
        <v>-123.164</v>
      </c>
      <c r="V27" s="49">
        <v>18.007999999999999</v>
      </c>
      <c r="W27" s="49">
        <v>1005.453</v>
      </c>
      <c r="X27" s="49">
        <v>-86.995000000000005</v>
      </c>
      <c r="Y27" s="49"/>
      <c r="Z27" s="49"/>
      <c r="AA27" s="49"/>
    </row>
    <row r="28" spans="1:27" s="160" customFormat="1">
      <c r="A28" s="49" t="s">
        <v>155</v>
      </c>
      <c r="B28" s="49">
        <v>-17.329000000000001</v>
      </c>
      <c r="C28" s="49">
        <v>-29.52</v>
      </c>
      <c r="D28" s="49"/>
      <c r="E28" s="49"/>
      <c r="F28" s="49"/>
      <c r="G28" s="49">
        <v>-50.945999999999998</v>
      </c>
      <c r="H28" s="49">
        <v>-60.811</v>
      </c>
      <c r="I28" s="49">
        <v>-65.597999999999999</v>
      </c>
      <c r="J28" s="49">
        <v>-5.2910000000000004</v>
      </c>
      <c r="K28" s="49">
        <v>-76.316000000000003</v>
      </c>
      <c r="L28" s="49">
        <v>-90.551000000000002</v>
      </c>
      <c r="M28" s="49">
        <v>-93.150999999999996</v>
      </c>
      <c r="N28" s="49">
        <v>-18.495999999999999</v>
      </c>
      <c r="O28" s="49">
        <v>-13.071999999999999</v>
      </c>
      <c r="P28" s="49">
        <v>-49.578000000000003</v>
      </c>
      <c r="Q28" s="49">
        <v>-73.373000000000005</v>
      </c>
      <c r="R28" s="49">
        <v>-83.049000000000007</v>
      </c>
      <c r="S28" s="49">
        <v>-100</v>
      </c>
      <c r="T28" s="49">
        <v>-126.521</v>
      </c>
      <c r="U28" s="49">
        <v>-98.305000000000007</v>
      </c>
      <c r="V28" s="49">
        <v>-151.483</v>
      </c>
      <c r="W28" s="49">
        <v>-203.92599999999999</v>
      </c>
      <c r="X28" s="49"/>
      <c r="Y28" s="49"/>
      <c r="Z28" s="49"/>
      <c r="AA28" s="49"/>
    </row>
    <row r="29" spans="1:27" s="160" customFormat="1">
      <c r="A29" s="49" t="s">
        <v>156</v>
      </c>
      <c r="B29" s="162">
        <v>-9.1750000000000007</v>
      </c>
      <c r="C29" s="162">
        <v>-6.1509999999999998</v>
      </c>
      <c r="D29" s="162">
        <v>-231.90299999999999</v>
      </c>
      <c r="E29" s="162">
        <v>107.94799999999999</v>
      </c>
      <c r="F29" s="162">
        <v>-264.20100000000002</v>
      </c>
      <c r="G29" s="162">
        <v>-49.491</v>
      </c>
      <c r="H29" s="162">
        <v>1.351</v>
      </c>
      <c r="I29" s="162">
        <v>-5.8299999999999006</v>
      </c>
      <c r="J29" s="162">
        <v>-1.0000000000048E-3</v>
      </c>
      <c r="K29" s="162">
        <v>-5.2619999999999996</v>
      </c>
      <c r="L29" s="162">
        <v>-10.497999999999999</v>
      </c>
      <c r="M29" s="162">
        <v>1.37</v>
      </c>
      <c r="N29" s="162">
        <v>-4.9320000000000999</v>
      </c>
      <c r="O29" s="162">
        <v>-8.7140000000000004</v>
      </c>
      <c r="P29" s="162">
        <v>-8.4390000000000001</v>
      </c>
      <c r="Q29" s="162">
        <v>-7.1</v>
      </c>
      <c r="R29" s="162">
        <v>-10.239000000000001</v>
      </c>
      <c r="S29" s="162">
        <v>-153.334</v>
      </c>
      <c r="T29" s="162">
        <v>-1.2170000000000001</v>
      </c>
      <c r="U29" s="162">
        <v>-6.78</v>
      </c>
      <c r="V29" s="162">
        <v>-5.2960000000000003</v>
      </c>
      <c r="W29" s="162">
        <v>11.994999999999999</v>
      </c>
      <c r="X29" s="162">
        <v>-982.66899999999998</v>
      </c>
      <c r="Y29" s="162"/>
      <c r="Z29" s="162"/>
      <c r="AA29" s="49"/>
    </row>
    <row r="30" spans="1:27" s="160" customFormat="1">
      <c r="A30" s="163" t="s">
        <v>157</v>
      </c>
      <c r="B30" s="163">
        <v>-232.416</v>
      </c>
      <c r="C30" s="163">
        <v>-173.43199999999999</v>
      </c>
      <c r="D30" s="163">
        <v>-231.90299999999999</v>
      </c>
      <c r="E30" s="163">
        <v>107.94799999999999</v>
      </c>
      <c r="F30" s="163">
        <v>-264.20100000000002</v>
      </c>
      <c r="G30" s="163">
        <v>-116.44799999999999</v>
      </c>
      <c r="H30" s="163">
        <v>-90.540999999999997</v>
      </c>
      <c r="I30" s="163">
        <v>262.39100000000002</v>
      </c>
      <c r="J30" s="163">
        <v>206.34899999999999</v>
      </c>
      <c r="K30" s="163">
        <v>-172.36799999999999</v>
      </c>
      <c r="L30" s="163">
        <v>-228.346</v>
      </c>
      <c r="M30" s="163">
        <v>-104.11</v>
      </c>
      <c r="N30" s="163">
        <v>258.94</v>
      </c>
      <c r="O30" s="163">
        <v>237.47300000000001</v>
      </c>
      <c r="P30" s="163">
        <v>-93.882000000000005</v>
      </c>
      <c r="Q30" s="163">
        <v>-236.68600000000001</v>
      </c>
      <c r="R30" s="163">
        <v>-75.084999999999994</v>
      </c>
      <c r="S30" s="163">
        <v>-175.55600000000001</v>
      </c>
      <c r="T30" s="163">
        <v>-180.04900000000001</v>
      </c>
      <c r="U30" s="163">
        <v>-228.249</v>
      </c>
      <c r="V30" s="163">
        <v>-138.77099999999999</v>
      </c>
      <c r="W30" s="163">
        <v>813.52200000000005</v>
      </c>
      <c r="X30" s="163">
        <v>-1069.664</v>
      </c>
      <c r="Y30" s="163"/>
      <c r="Z30" s="163"/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158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159</v>
      </c>
      <c r="B33" s="166">
        <f t="shared" ref="B33:Z33" si="0">B16</f>
        <v>347.60399999999998</v>
      </c>
      <c r="C33" s="166">
        <f t="shared" si="0"/>
        <v>370.23399999999998</v>
      </c>
      <c r="D33" s="166">
        <f t="shared" si="0"/>
        <v>219.839</v>
      </c>
      <c r="E33" s="166">
        <f t="shared" si="0"/>
        <v>300.11900000000003</v>
      </c>
      <c r="F33" s="166">
        <f t="shared" si="0"/>
        <v>225.892</v>
      </c>
      <c r="G33" s="166">
        <f t="shared" si="0"/>
        <v>342.06700000000001</v>
      </c>
      <c r="H33" s="166">
        <f t="shared" si="0"/>
        <v>429.73</v>
      </c>
      <c r="I33" s="166">
        <f t="shared" si="0"/>
        <v>482.50700000000001</v>
      </c>
      <c r="J33" s="166">
        <f t="shared" si="0"/>
        <v>194.44399999999999</v>
      </c>
      <c r="K33" s="166">
        <f t="shared" si="0"/>
        <v>381.57900000000001</v>
      </c>
      <c r="L33" s="166">
        <f t="shared" si="0"/>
        <v>471.12900000000002</v>
      </c>
      <c r="M33" s="166">
        <f t="shared" si="0"/>
        <v>289.041</v>
      </c>
      <c r="N33" s="166">
        <f t="shared" si="0"/>
        <v>125.771</v>
      </c>
      <c r="O33" s="166">
        <f t="shared" si="0"/>
        <v>369.28100000000001</v>
      </c>
      <c r="P33" s="166">
        <f t="shared" si="0"/>
        <v>468.35399999999998</v>
      </c>
      <c r="Q33" s="166">
        <f t="shared" si="0"/>
        <v>646.154</v>
      </c>
      <c r="R33" s="166">
        <f t="shared" si="0"/>
        <v>275.31299999999999</v>
      </c>
      <c r="S33" s="166">
        <f t="shared" si="0"/>
        <v>668.88900000000001</v>
      </c>
      <c r="T33" s="166">
        <f t="shared" si="0"/>
        <v>551.09500000000003</v>
      </c>
      <c r="U33" s="166">
        <f t="shared" si="0"/>
        <v>779.66099999999994</v>
      </c>
      <c r="V33" s="166">
        <f t="shared" si="0"/>
        <v>184.322</v>
      </c>
      <c r="W33" s="166">
        <f t="shared" si="0"/>
        <v>810.25099999999998</v>
      </c>
      <c r="X33" s="166">
        <f t="shared" si="0"/>
        <v>1596.3720000000001</v>
      </c>
      <c r="Y33" s="166">
        <f t="shared" si="0"/>
        <v>0</v>
      </c>
      <c r="Z33" s="166">
        <f t="shared" si="0"/>
        <v>0</v>
      </c>
      <c r="AA33" s="49"/>
    </row>
    <row r="34" spans="1:27" s="160" customFormat="1">
      <c r="A34" s="49" t="s">
        <v>160</v>
      </c>
      <c r="B34" s="167">
        <f t="shared" ref="B34:Z34" si="1">B18</f>
        <v>-221.203</v>
      </c>
      <c r="C34" s="167">
        <f t="shared" si="1"/>
        <v>-191.881</v>
      </c>
      <c r="D34" s="167">
        <f t="shared" si="1"/>
        <v>0</v>
      </c>
      <c r="E34" s="167">
        <f t="shared" si="1"/>
        <v>0</v>
      </c>
      <c r="F34" s="167">
        <f t="shared" si="1"/>
        <v>0</v>
      </c>
      <c r="G34" s="167">
        <f t="shared" si="1"/>
        <v>-237.26300000000001</v>
      </c>
      <c r="H34" s="167">
        <f t="shared" si="1"/>
        <v>-245.946</v>
      </c>
      <c r="I34" s="167">
        <f t="shared" si="1"/>
        <v>-199.708</v>
      </c>
      <c r="J34" s="167">
        <f t="shared" si="1"/>
        <v>-230.15899999999999</v>
      </c>
      <c r="K34" s="167">
        <f t="shared" si="1"/>
        <v>-240.79</v>
      </c>
      <c r="L34" s="167">
        <f t="shared" si="1"/>
        <v>-297.90100000000001</v>
      </c>
      <c r="M34" s="167">
        <f t="shared" si="1"/>
        <v>-253.42500000000001</v>
      </c>
      <c r="N34" s="167">
        <f t="shared" si="1"/>
        <v>-327.99</v>
      </c>
      <c r="O34" s="167">
        <f t="shared" si="1"/>
        <v>-327.887</v>
      </c>
      <c r="P34" s="167">
        <f t="shared" si="1"/>
        <v>-297.46800000000002</v>
      </c>
      <c r="Q34" s="167">
        <f t="shared" si="1"/>
        <v>-315.97699999999998</v>
      </c>
      <c r="R34" s="167">
        <f t="shared" si="1"/>
        <v>-232.08199999999999</v>
      </c>
      <c r="S34" s="167">
        <f t="shared" si="1"/>
        <v>-311.11099999999999</v>
      </c>
      <c r="T34" s="167">
        <f t="shared" si="1"/>
        <v>-263.99</v>
      </c>
      <c r="U34" s="167">
        <f t="shared" si="1"/>
        <v>-302.82499999999999</v>
      </c>
      <c r="V34" s="167">
        <f t="shared" si="1"/>
        <v>-349.57600000000002</v>
      </c>
      <c r="W34" s="167">
        <f t="shared" si="1"/>
        <v>-431.84300000000002</v>
      </c>
      <c r="X34" s="167">
        <f t="shared" si="1"/>
        <v>-627.28399999999999</v>
      </c>
      <c r="Y34" s="167">
        <f t="shared" si="1"/>
        <v>0</v>
      </c>
      <c r="Z34" s="167">
        <f t="shared" si="1"/>
        <v>0</v>
      </c>
      <c r="AA34" s="49"/>
    </row>
    <row r="35" spans="1:27" s="160" customFormat="1">
      <c r="A35" s="49" t="s">
        <v>161</v>
      </c>
      <c r="B35" s="49">
        <f t="shared" ref="B35:Z35" si="2">B33+B34</f>
        <v>126.40099999999998</v>
      </c>
      <c r="C35" s="49">
        <f t="shared" si="2"/>
        <v>178.35299999999998</v>
      </c>
      <c r="D35" s="49">
        <f t="shared" si="2"/>
        <v>219.839</v>
      </c>
      <c r="E35" s="49">
        <f t="shared" si="2"/>
        <v>300.11900000000003</v>
      </c>
      <c r="F35" s="49">
        <f t="shared" si="2"/>
        <v>225.892</v>
      </c>
      <c r="G35" s="49">
        <f t="shared" si="2"/>
        <v>104.804</v>
      </c>
      <c r="H35" s="49">
        <f t="shared" si="2"/>
        <v>183.78400000000002</v>
      </c>
      <c r="I35" s="49">
        <f t="shared" si="2"/>
        <v>282.79899999999998</v>
      </c>
      <c r="J35" s="49">
        <f t="shared" si="2"/>
        <v>-35.715000000000003</v>
      </c>
      <c r="K35" s="49">
        <f t="shared" si="2"/>
        <v>140.78900000000002</v>
      </c>
      <c r="L35" s="49">
        <f t="shared" si="2"/>
        <v>173.22800000000001</v>
      </c>
      <c r="M35" s="49">
        <f t="shared" si="2"/>
        <v>35.615999999999985</v>
      </c>
      <c r="N35" s="49">
        <f t="shared" si="2"/>
        <v>-202.21899999999999</v>
      </c>
      <c r="O35" s="49">
        <f t="shared" si="2"/>
        <v>41.394000000000005</v>
      </c>
      <c r="P35" s="49">
        <f t="shared" si="2"/>
        <v>170.88599999999997</v>
      </c>
      <c r="Q35" s="49">
        <f t="shared" si="2"/>
        <v>330.17700000000002</v>
      </c>
      <c r="R35" s="49">
        <f t="shared" si="2"/>
        <v>43.230999999999995</v>
      </c>
      <c r="S35" s="49">
        <f t="shared" si="2"/>
        <v>357.77800000000002</v>
      </c>
      <c r="T35" s="49">
        <f t="shared" si="2"/>
        <v>287.10500000000002</v>
      </c>
      <c r="U35" s="49">
        <f t="shared" si="2"/>
        <v>476.83599999999996</v>
      </c>
      <c r="V35" s="49">
        <f t="shared" si="2"/>
        <v>-165.25400000000002</v>
      </c>
      <c r="W35" s="49">
        <f t="shared" si="2"/>
        <v>378.40799999999996</v>
      </c>
      <c r="X35" s="49">
        <f t="shared" si="2"/>
        <v>969.08800000000008</v>
      </c>
      <c r="Y35" s="49">
        <f t="shared" si="2"/>
        <v>0</v>
      </c>
      <c r="Z35" s="49">
        <f t="shared" si="2"/>
        <v>0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0" customFormat="1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3"/>
  <sheetViews>
    <sheetView workbookViewId="0">
      <pane xSplit="1" topLeftCell="BE1" activePane="topRight" state="frozen"/>
      <selection pane="topRight" activeCell="BQ25" sqref="BQ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284</v>
      </c>
      <c r="C3" s="50" t="s">
        <v>243</v>
      </c>
      <c r="D3" s="50" t="s">
        <v>244</v>
      </c>
      <c r="E3" s="50" t="s">
        <v>245</v>
      </c>
      <c r="F3" s="50" t="s">
        <v>246</v>
      </c>
      <c r="G3" s="50" t="s">
        <v>247</v>
      </c>
      <c r="H3" s="50" t="s">
        <v>248</v>
      </c>
      <c r="I3" s="50" t="s">
        <v>249</v>
      </c>
      <c r="J3" s="50" t="s">
        <v>250</v>
      </c>
      <c r="K3" s="50" t="s">
        <v>285</v>
      </c>
      <c r="L3" s="50" t="s">
        <v>251</v>
      </c>
      <c r="M3" s="50" t="s">
        <v>252</v>
      </c>
      <c r="N3" s="50" t="s">
        <v>253</v>
      </c>
      <c r="O3" s="50" t="s">
        <v>254</v>
      </c>
      <c r="P3" s="50" t="s">
        <v>255</v>
      </c>
      <c r="Q3" s="50" t="s">
        <v>256</v>
      </c>
      <c r="R3" s="50" t="s">
        <v>257</v>
      </c>
      <c r="S3" s="50" t="s">
        <v>258</v>
      </c>
      <c r="T3" s="50" t="s">
        <v>259</v>
      </c>
      <c r="U3" s="50" t="s">
        <v>260</v>
      </c>
      <c r="V3" s="50" t="s">
        <v>261</v>
      </c>
      <c r="W3" s="50" t="s">
        <v>262</v>
      </c>
      <c r="X3" s="50" t="s">
        <v>263</v>
      </c>
      <c r="Y3" s="50" t="s">
        <v>264</v>
      </c>
      <c r="Z3" s="50" t="s">
        <v>265</v>
      </c>
      <c r="AA3" s="50" t="s">
        <v>266</v>
      </c>
      <c r="AB3" s="50" t="s">
        <v>267</v>
      </c>
      <c r="AC3" s="50" t="s">
        <v>268</v>
      </c>
      <c r="AD3" s="50" t="s">
        <v>269</v>
      </c>
      <c r="AE3" s="50" t="s">
        <v>270</v>
      </c>
      <c r="AF3" s="50" t="s">
        <v>101</v>
      </c>
      <c r="AG3" s="50" t="s">
        <v>271</v>
      </c>
      <c r="AH3" s="50" t="s">
        <v>272</v>
      </c>
      <c r="AI3" s="50" t="s">
        <v>273</v>
      </c>
      <c r="AJ3" s="50" t="s">
        <v>102</v>
      </c>
      <c r="AK3" s="50" t="s">
        <v>215</v>
      </c>
      <c r="AL3" s="50" t="s">
        <v>216</v>
      </c>
      <c r="AM3" s="50" t="s">
        <v>217</v>
      </c>
      <c r="AN3" s="50" t="s">
        <v>103</v>
      </c>
      <c r="AO3" s="50" t="s">
        <v>218</v>
      </c>
      <c r="AP3" s="50" t="s">
        <v>219</v>
      </c>
      <c r="AQ3" s="50" t="s">
        <v>220</v>
      </c>
      <c r="AR3" s="50" t="s">
        <v>104</v>
      </c>
      <c r="AS3" s="50" t="s">
        <v>221</v>
      </c>
      <c r="AT3" s="50" t="s">
        <v>222</v>
      </c>
      <c r="AU3" s="50" t="s">
        <v>223</v>
      </c>
      <c r="AV3" s="50" t="s">
        <v>105</v>
      </c>
      <c r="AW3" s="50" t="s">
        <v>224</v>
      </c>
      <c r="AX3" s="50" t="s">
        <v>225</v>
      </c>
      <c r="AY3" s="50" t="s">
        <v>226</v>
      </c>
      <c r="AZ3" s="50" t="s">
        <v>106</v>
      </c>
      <c r="BA3" s="50" t="s">
        <v>227</v>
      </c>
      <c r="BB3" s="50" t="s">
        <v>228</v>
      </c>
      <c r="BC3" s="50" t="s">
        <v>229</v>
      </c>
      <c r="BD3" s="50" t="s">
        <v>107</v>
      </c>
      <c r="BE3" s="50" t="s">
        <v>230</v>
      </c>
      <c r="BF3" s="50" t="s">
        <v>231</v>
      </c>
      <c r="BG3" s="50" t="s">
        <v>232</v>
      </c>
      <c r="BH3" s="50" t="s">
        <v>108</v>
      </c>
      <c r="BI3" s="50" t="s">
        <v>233</v>
      </c>
      <c r="BJ3" s="50" t="s">
        <v>234</v>
      </c>
      <c r="BK3" s="50" t="s">
        <v>235</v>
      </c>
      <c r="BL3" s="50" t="s">
        <v>109</v>
      </c>
      <c r="BM3" s="50" t="s">
        <v>236</v>
      </c>
      <c r="BN3" s="50" t="s">
        <v>237</v>
      </c>
      <c r="BO3" s="50" t="s">
        <v>290</v>
      </c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49"/>
    </row>
    <row r="4" spans="1:97" s="160" customFormat="1">
      <c r="A4" s="163" t="s">
        <v>163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164</v>
      </c>
      <c r="B5" s="49">
        <v>374.108</v>
      </c>
      <c r="C5" s="49">
        <v>237.26300000000001</v>
      </c>
      <c r="D5" s="49">
        <v>274.32400000000001</v>
      </c>
      <c r="E5" s="49"/>
      <c r="F5" s="49"/>
      <c r="G5" s="49"/>
      <c r="H5" s="49">
        <v>811.95299999999997</v>
      </c>
      <c r="I5" s="49">
        <v>378.56099999999998</v>
      </c>
      <c r="J5" s="49">
        <v>152.81100000000001</v>
      </c>
      <c r="K5" s="49">
        <v>280.47199999999998</v>
      </c>
      <c r="L5" s="49">
        <v>832.01</v>
      </c>
      <c r="M5" s="49">
        <v>280.505</v>
      </c>
      <c r="N5" s="49">
        <v>259.36599999999999</v>
      </c>
      <c r="O5" s="49">
        <v>346.63</v>
      </c>
      <c r="P5" s="49">
        <v>703.94799999999998</v>
      </c>
      <c r="Q5" s="49">
        <v>330.25099999999998</v>
      </c>
      <c r="R5" s="49">
        <v>196.989</v>
      </c>
      <c r="S5" s="49">
        <v>127.577</v>
      </c>
      <c r="T5" s="49">
        <v>657.48099999999999</v>
      </c>
      <c r="U5" s="49">
        <v>329.01499999999999</v>
      </c>
      <c r="V5" s="49">
        <v>313.98399999999998</v>
      </c>
      <c r="W5" s="49">
        <v>159.09100000000001</v>
      </c>
      <c r="X5" s="49">
        <v>609.58900000000006</v>
      </c>
      <c r="Y5" s="49">
        <v>131.39699999999999</v>
      </c>
      <c r="Z5" s="49">
        <v>294.83699999999999</v>
      </c>
      <c r="AA5" s="49">
        <v>240.97900000000001</v>
      </c>
      <c r="AB5" s="49">
        <v>599.26</v>
      </c>
      <c r="AC5" s="49">
        <v>300.86599999999999</v>
      </c>
      <c r="AD5" s="49">
        <v>219.977</v>
      </c>
      <c r="AE5" s="49">
        <v>222.22200000000001</v>
      </c>
      <c r="AF5" s="49">
        <v>752.72299999999996</v>
      </c>
      <c r="AG5" s="49">
        <v>384.18700000000001</v>
      </c>
      <c r="AH5" s="49">
        <v>346.06799999999998</v>
      </c>
      <c r="AI5" s="49">
        <v>346.80200000000002</v>
      </c>
      <c r="AJ5" s="49">
        <v>649.78899999999999</v>
      </c>
      <c r="AK5" s="49">
        <v>367.91500000000002</v>
      </c>
      <c r="AL5" s="49">
        <v>535.95500000000004</v>
      </c>
      <c r="AM5" s="49">
        <v>441.00099999999998</v>
      </c>
      <c r="AN5" s="49">
        <v>895.85799999999995</v>
      </c>
      <c r="AO5" s="49">
        <v>542.54</v>
      </c>
      <c r="AP5" s="49">
        <v>393.69200000000001</v>
      </c>
      <c r="AQ5" s="49">
        <v>302.21699999999998</v>
      </c>
      <c r="AR5" s="49">
        <v>823.66300000000001</v>
      </c>
      <c r="AS5" s="49">
        <v>465.536</v>
      </c>
      <c r="AT5" s="49">
        <v>611.29899999999998</v>
      </c>
      <c r="AU5" s="49">
        <v>390.96899999999999</v>
      </c>
      <c r="AV5" s="49">
        <v>1022.223</v>
      </c>
      <c r="AW5" s="49">
        <v>779.00599999999997</v>
      </c>
      <c r="AX5" s="49">
        <v>659.91</v>
      </c>
      <c r="AY5" s="49">
        <v>812.721</v>
      </c>
      <c r="AZ5" s="49">
        <v>1249.3910000000001</v>
      </c>
      <c r="BA5" s="49">
        <v>1111.905</v>
      </c>
      <c r="BB5" s="49">
        <v>955.42200000000003</v>
      </c>
      <c r="BC5" s="49">
        <v>754.11800000000005</v>
      </c>
      <c r="BD5" s="49">
        <v>1174.011</v>
      </c>
      <c r="BE5" s="49">
        <v>426.21100000000001</v>
      </c>
      <c r="BF5" s="49">
        <v>249.47200000000001</v>
      </c>
      <c r="BG5" s="49">
        <v>194.059</v>
      </c>
      <c r="BH5" s="49">
        <v>577.33000000000004</v>
      </c>
      <c r="BI5" s="49">
        <v>1690.578</v>
      </c>
      <c r="BJ5" s="49">
        <v>1459.3710000000001</v>
      </c>
      <c r="BK5" s="49">
        <v>400.21300000000002</v>
      </c>
      <c r="BL5" s="49">
        <v>926.93600000000004</v>
      </c>
      <c r="BM5" s="49">
        <v>559.78300000000002</v>
      </c>
      <c r="BN5" s="49">
        <v>590.95799999999997</v>
      </c>
      <c r="BO5" s="49">
        <v>526.08199999999999</v>
      </c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7" s="160" customFormat="1">
      <c r="A6" s="49" t="s">
        <v>165</v>
      </c>
      <c r="B6" s="49"/>
      <c r="C6" s="49">
        <v>55.313000000000002</v>
      </c>
      <c r="D6" s="49">
        <v>33.783999999999999</v>
      </c>
      <c r="E6" s="49"/>
      <c r="F6" s="49"/>
      <c r="G6" s="49"/>
      <c r="H6" s="49">
        <v>75.802000000000007</v>
      </c>
      <c r="I6" s="49">
        <v>40.706000000000003</v>
      </c>
      <c r="J6" s="49">
        <v>58.68</v>
      </c>
      <c r="K6" s="49">
        <v>48.493000000000002</v>
      </c>
      <c r="L6" s="49">
        <v>76.72</v>
      </c>
      <c r="M6" s="49">
        <v>77.138999999999996</v>
      </c>
      <c r="N6" s="49">
        <v>82.132999999999996</v>
      </c>
      <c r="O6" s="49">
        <v>74.278000000000006</v>
      </c>
      <c r="P6" s="49">
        <v>10.526</v>
      </c>
      <c r="Q6" s="49">
        <v>62.087000000000003</v>
      </c>
      <c r="R6" s="49">
        <v>37.640999999999998</v>
      </c>
      <c r="S6" s="49">
        <v>41.237000000000002</v>
      </c>
      <c r="T6" s="49">
        <v>17.059999999999999</v>
      </c>
      <c r="U6" s="49">
        <v>37.564999999999998</v>
      </c>
      <c r="V6" s="49">
        <v>31.661999999999999</v>
      </c>
      <c r="W6" s="49">
        <v>29.411999999999999</v>
      </c>
      <c r="X6" s="49">
        <v>30.137</v>
      </c>
      <c r="Y6" s="49">
        <v>47.026000000000003</v>
      </c>
      <c r="Z6" s="49">
        <v>39.402000000000001</v>
      </c>
      <c r="AA6" s="49">
        <v>41.237000000000002</v>
      </c>
      <c r="AB6" s="49">
        <v>18.495999999999999</v>
      </c>
      <c r="AC6" s="49">
        <v>47.619</v>
      </c>
      <c r="AD6" s="49">
        <v>62.850999999999999</v>
      </c>
      <c r="AE6" s="49">
        <v>62.850999999999999</v>
      </c>
      <c r="AF6" s="49">
        <v>77.341999999999999</v>
      </c>
      <c r="AG6" s="49">
        <v>173.71899999999999</v>
      </c>
      <c r="AH6" s="49">
        <v>85.393000000000001</v>
      </c>
      <c r="AI6" s="49">
        <v>142.536</v>
      </c>
      <c r="AJ6" s="49">
        <v>217.3</v>
      </c>
      <c r="AK6" s="49">
        <v>348.66300000000001</v>
      </c>
      <c r="AL6" s="49">
        <v>289.88799999999998</v>
      </c>
      <c r="AM6" s="49">
        <v>96.543999999999997</v>
      </c>
      <c r="AN6" s="49">
        <v>158.58000000000001</v>
      </c>
      <c r="AO6" s="49">
        <v>483.35399999999998</v>
      </c>
      <c r="AP6" s="49">
        <v>99.299000000000007</v>
      </c>
      <c r="AQ6" s="49">
        <v>105.018</v>
      </c>
      <c r="AR6" s="49">
        <v>133.10599999999999</v>
      </c>
      <c r="AS6" s="49">
        <v>305.08499999999998</v>
      </c>
      <c r="AT6" s="49">
        <v>84.745999999999995</v>
      </c>
      <c r="AU6" s="49">
        <v>44.052999999999997</v>
      </c>
      <c r="AV6" s="49">
        <v>43.332999999999998</v>
      </c>
      <c r="AW6" s="49">
        <v>22.099</v>
      </c>
      <c r="AX6" s="49"/>
      <c r="AY6" s="49"/>
      <c r="AZ6" s="49">
        <v>19.465</v>
      </c>
      <c r="BA6" s="49"/>
      <c r="BB6" s="49"/>
      <c r="BC6" s="49">
        <v>90.587999999999994</v>
      </c>
      <c r="BD6" s="49">
        <v>202.26</v>
      </c>
      <c r="BE6" s="49">
        <v>162.99600000000001</v>
      </c>
      <c r="BF6" s="49">
        <v>142.70599999999999</v>
      </c>
      <c r="BG6" s="49">
        <v>130.69300000000001</v>
      </c>
      <c r="BH6" s="49">
        <v>159.958</v>
      </c>
      <c r="BI6" s="49">
        <v>142.398</v>
      </c>
      <c r="BJ6" s="49">
        <v>145.179</v>
      </c>
      <c r="BK6" s="49">
        <v>139.80799999999999</v>
      </c>
      <c r="BL6" s="49">
        <v>70.882999999999996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7" s="160" customFormat="1">
      <c r="A7" s="49" t="s">
        <v>166</v>
      </c>
      <c r="B7" s="49">
        <v>674.822</v>
      </c>
      <c r="C7" s="49">
        <v>1235.808</v>
      </c>
      <c r="D7" s="49">
        <v>1068.9190000000001</v>
      </c>
      <c r="E7" s="49"/>
      <c r="F7" s="49"/>
      <c r="G7" s="49"/>
      <c r="H7" s="49">
        <v>1150.146</v>
      </c>
      <c r="I7" s="49">
        <v>1263.229</v>
      </c>
      <c r="J7" s="49">
        <v>1211.491</v>
      </c>
      <c r="K7" s="49">
        <v>1372.2149999999999</v>
      </c>
      <c r="L7" s="49">
        <v>1326.72</v>
      </c>
      <c r="M7" s="49">
        <v>1643.759</v>
      </c>
      <c r="N7" s="49">
        <v>1675.7929999999999</v>
      </c>
      <c r="O7" s="49">
        <v>1675.3779999999999</v>
      </c>
      <c r="P7" s="49">
        <v>1434.211</v>
      </c>
      <c r="Q7" s="49">
        <v>1689.5640000000001</v>
      </c>
      <c r="R7" s="49">
        <v>1624.8430000000001</v>
      </c>
      <c r="S7" s="49">
        <v>1582.4739999999999</v>
      </c>
      <c r="T7" s="49">
        <v>1435.6959999999999</v>
      </c>
      <c r="U7" s="49">
        <v>1474.0930000000001</v>
      </c>
      <c r="V7" s="49">
        <v>1523.7470000000001</v>
      </c>
      <c r="W7" s="49">
        <v>1528.075</v>
      </c>
      <c r="X7" s="49">
        <v>1424.6579999999999</v>
      </c>
      <c r="Y7" s="49">
        <v>1807.7460000000001</v>
      </c>
      <c r="Z7" s="49">
        <v>1815.2170000000001</v>
      </c>
      <c r="AA7" s="49">
        <v>1740.979</v>
      </c>
      <c r="AB7" s="49">
        <v>1461.1590000000001</v>
      </c>
      <c r="AC7" s="49">
        <v>1438.3119999999999</v>
      </c>
      <c r="AD7" s="49">
        <v>1517.396</v>
      </c>
      <c r="AE7" s="49">
        <v>1427.6089999999999</v>
      </c>
      <c r="AF7" s="49">
        <v>1259.259</v>
      </c>
      <c r="AG7" s="49">
        <v>1510.0219999999999</v>
      </c>
      <c r="AH7" s="49">
        <v>1544.944</v>
      </c>
      <c r="AI7" s="49">
        <v>1636.364</v>
      </c>
      <c r="AJ7" s="49">
        <v>1408.2280000000001</v>
      </c>
      <c r="AK7" s="49">
        <v>1600</v>
      </c>
      <c r="AL7" s="49">
        <v>1747.191</v>
      </c>
      <c r="AM7" s="49">
        <v>1781.883</v>
      </c>
      <c r="AN7" s="49">
        <v>1502.9590000000001</v>
      </c>
      <c r="AO7" s="49">
        <v>1498.15</v>
      </c>
      <c r="AP7" s="49">
        <v>1565.421</v>
      </c>
      <c r="AQ7" s="49">
        <v>1586.931</v>
      </c>
      <c r="AR7" s="49">
        <v>1812.287</v>
      </c>
      <c r="AS7" s="49">
        <v>1688.136</v>
      </c>
      <c r="AT7" s="49">
        <v>1754.8019999999999</v>
      </c>
      <c r="AU7" s="49">
        <v>1829.2950000000001</v>
      </c>
      <c r="AV7" s="49">
        <v>1803.3330000000001</v>
      </c>
      <c r="AW7" s="49">
        <v>1727.0719999999999</v>
      </c>
      <c r="AX7" s="49">
        <v>1757.883</v>
      </c>
      <c r="AY7" s="49">
        <v>1855.124</v>
      </c>
      <c r="AZ7" s="49">
        <v>1924.5740000000001</v>
      </c>
      <c r="BA7" s="49">
        <v>1944.048</v>
      </c>
      <c r="BB7" s="49">
        <v>1842.1690000000001</v>
      </c>
      <c r="BC7" s="49">
        <v>1857.6469999999999</v>
      </c>
      <c r="BD7" s="49">
        <v>1806.78</v>
      </c>
      <c r="BE7" s="49">
        <v>1960.3520000000001</v>
      </c>
      <c r="BF7" s="49">
        <v>1873.15</v>
      </c>
      <c r="BG7" s="49">
        <v>1750.4949999999999</v>
      </c>
      <c r="BH7" s="49">
        <v>2049.788</v>
      </c>
      <c r="BI7" s="49">
        <v>1770.8779999999999</v>
      </c>
      <c r="BJ7" s="49">
        <v>2042.2539999999999</v>
      </c>
      <c r="BK7" s="49">
        <v>2270.011</v>
      </c>
      <c r="BL7" s="49">
        <v>2792.8029999999999</v>
      </c>
      <c r="BM7" s="49">
        <v>2223.913</v>
      </c>
      <c r="BN7" s="49">
        <v>2654.4670000000001</v>
      </c>
      <c r="BO7" s="49">
        <v>2801.3319999999999</v>
      </c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7" s="160" customFormat="1">
      <c r="A8" s="49" t="s">
        <v>167</v>
      </c>
      <c r="B8" s="49">
        <v>878.69500000000005</v>
      </c>
      <c r="C8" s="49">
        <v>1021.8339999999999</v>
      </c>
      <c r="D8" s="49">
        <v>1021.622</v>
      </c>
      <c r="E8" s="49"/>
      <c r="F8" s="49"/>
      <c r="G8" s="49"/>
      <c r="H8" s="49">
        <v>879.00900000000001</v>
      </c>
      <c r="I8" s="49">
        <v>943.01199999999994</v>
      </c>
      <c r="J8" s="49">
        <v>947.43299999999999</v>
      </c>
      <c r="K8" s="49">
        <v>1072.0840000000001</v>
      </c>
      <c r="L8" s="49">
        <v>936.50800000000004</v>
      </c>
      <c r="M8" s="49">
        <v>1126.2270000000001</v>
      </c>
      <c r="N8" s="49">
        <v>1216.1379999999999</v>
      </c>
      <c r="O8" s="49">
        <v>1222.8340000000001</v>
      </c>
      <c r="P8" s="49">
        <v>992.10500000000002</v>
      </c>
      <c r="Q8" s="49">
        <v>1146.6310000000001</v>
      </c>
      <c r="R8" s="49">
        <v>1141.7819999999999</v>
      </c>
      <c r="S8" s="49">
        <v>1282.2159999999999</v>
      </c>
      <c r="T8" s="49">
        <v>1005.249</v>
      </c>
      <c r="U8" s="49">
        <v>1212.4349999999999</v>
      </c>
      <c r="V8" s="49">
        <v>1294.1949999999999</v>
      </c>
      <c r="W8" s="49">
        <v>1439.84</v>
      </c>
      <c r="X8" s="49">
        <v>1165.7529999999999</v>
      </c>
      <c r="Y8" s="49">
        <v>1432.9179999999999</v>
      </c>
      <c r="Z8" s="49">
        <v>1457.88</v>
      </c>
      <c r="AA8" s="49">
        <v>1475.5150000000001</v>
      </c>
      <c r="AB8" s="49">
        <v>1138.1010000000001</v>
      </c>
      <c r="AC8" s="49">
        <v>1161.2550000000001</v>
      </c>
      <c r="AD8" s="49">
        <v>1268.2380000000001</v>
      </c>
      <c r="AE8" s="49">
        <v>1306.3969999999999</v>
      </c>
      <c r="AF8" s="49">
        <v>1047.93</v>
      </c>
      <c r="AG8" s="49">
        <v>1277.2829999999999</v>
      </c>
      <c r="AH8" s="49">
        <v>1341.5730000000001</v>
      </c>
      <c r="AI8" s="49">
        <v>1390.5719999999999</v>
      </c>
      <c r="AJ8" s="49">
        <v>1087.5530000000001</v>
      </c>
      <c r="AK8" s="49">
        <v>1331.5509999999999</v>
      </c>
      <c r="AL8" s="49">
        <v>1342.6969999999999</v>
      </c>
      <c r="AM8" s="49">
        <v>1451.7280000000001</v>
      </c>
      <c r="AN8" s="49">
        <v>1323.077</v>
      </c>
      <c r="AO8" s="49">
        <v>1635.018</v>
      </c>
      <c r="AP8" s="49">
        <v>1630.8409999999999</v>
      </c>
      <c r="AQ8" s="49">
        <v>1719.953</v>
      </c>
      <c r="AR8" s="49">
        <v>1359.499</v>
      </c>
      <c r="AS8" s="49">
        <v>1569.492</v>
      </c>
      <c r="AT8" s="49">
        <v>1691.5250000000001</v>
      </c>
      <c r="AU8" s="49">
        <v>1786.3440000000001</v>
      </c>
      <c r="AV8" s="49">
        <v>1552.222</v>
      </c>
      <c r="AW8" s="49">
        <v>1765.7460000000001</v>
      </c>
      <c r="AX8" s="49">
        <v>1861.4860000000001</v>
      </c>
      <c r="AY8" s="49">
        <v>1981.154</v>
      </c>
      <c r="AZ8" s="49">
        <v>1789.538</v>
      </c>
      <c r="BA8" s="49">
        <v>2019.048</v>
      </c>
      <c r="BB8" s="49">
        <v>2018.0719999999999</v>
      </c>
      <c r="BC8" s="49">
        <v>2047.059</v>
      </c>
      <c r="BD8" s="49">
        <v>1784.181</v>
      </c>
      <c r="BE8" s="49">
        <v>2047.357</v>
      </c>
      <c r="BF8" s="49">
        <v>2150.1060000000002</v>
      </c>
      <c r="BG8" s="49">
        <v>2217.8220000000001</v>
      </c>
      <c r="BH8" s="49">
        <v>1990.4659999999999</v>
      </c>
      <c r="BI8" s="49">
        <v>2541.7559999999999</v>
      </c>
      <c r="BJ8" s="49">
        <v>3018.4180000000001</v>
      </c>
      <c r="BK8" s="49">
        <v>3482.3910000000001</v>
      </c>
      <c r="BL8" s="49">
        <v>3218.1030000000001</v>
      </c>
      <c r="BM8" s="49">
        <v>4194.5649999999996</v>
      </c>
      <c r="BN8" s="49">
        <v>4393.9719999999998</v>
      </c>
      <c r="BO8" s="49">
        <v>4558.2690000000002</v>
      </c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7" s="160" customFormat="1">
      <c r="A9" s="49" t="s">
        <v>168</v>
      </c>
      <c r="B9" s="162">
        <v>390.41800000000001</v>
      </c>
      <c r="C9" s="162">
        <v>11.645</v>
      </c>
      <c r="D9" s="162">
        <v>31.081</v>
      </c>
      <c r="E9" s="162"/>
      <c r="F9" s="162"/>
      <c r="G9" s="162"/>
      <c r="H9" s="162">
        <v>24.780999999999999</v>
      </c>
      <c r="I9" s="162">
        <v>21.71</v>
      </c>
      <c r="J9" s="162">
        <v>24.451000000000001</v>
      </c>
      <c r="K9" s="162">
        <v>30.143999999999998</v>
      </c>
      <c r="L9" s="162">
        <v>33.067999999999998</v>
      </c>
      <c r="M9" s="162">
        <v>37.868000000000002</v>
      </c>
      <c r="N9" s="162">
        <v>31.7</v>
      </c>
      <c r="O9" s="162">
        <v>34.387999999999998</v>
      </c>
      <c r="P9" s="162">
        <v>228.947</v>
      </c>
      <c r="Q9" s="162">
        <v>56.804000000000002</v>
      </c>
      <c r="R9" s="162">
        <v>23.838999999999999</v>
      </c>
      <c r="S9" s="162">
        <v>-9.0189999999998012</v>
      </c>
      <c r="T9" s="162">
        <v>191.601</v>
      </c>
      <c r="U9" s="162">
        <v>-16.838999999999999</v>
      </c>
      <c r="V9" s="162">
        <v>-11.872999999999999</v>
      </c>
      <c r="W9" s="162">
        <v>-26.739000000000001</v>
      </c>
      <c r="X9" s="162">
        <v>223.28800000000001</v>
      </c>
      <c r="Y9" s="162">
        <v>-17.98</v>
      </c>
      <c r="Z9" s="162">
        <v>163.04400000000001</v>
      </c>
      <c r="AA9" s="162">
        <v>137.88800000000001</v>
      </c>
      <c r="AB9" s="162">
        <v>194.821</v>
      </c>
      <c r="AC9" s="162">
        <v>-30.303000000000001</v>
      </c>
      <c r="AD9" s="162">
        <v>-32.546999999999997</v>
      </c>
      <c r="AE9" s="162">
        <v>-41.526000000000003</v>
      </c>
      <c r="AF9" s="162">
        <v>220.04400000000001</v>
      </c>
      <c r="AG9" s="162">
        <v>-8.9079999999999</v>
      </c>
      <c r="AH9" s="162">
        <v>24.719000000000001</v>
      </c>
      <c r="AI9" s="162">
        <v>-14.59</v>
      </c>
      <c r="AJ9" s="162">
        <v>210.97</v>
      </c>
      <c r="AK9" s="162">
        <v>18.181000000000001</v>
      </c>
      <c r="AL9" s="162">
        <v>46.067</v>
      </c>
      <c r="AM9" s="162">
        <v>54.826999999999998</v>
      </c>
      <c r="AN9" s="162">
        <v>230.76900000000001</v>
      </c>
      <c r="AO9" s="162">
        <v>51.789000000000001</v>
      </c>
      <c r="AP9" s="162">
        <v>293.22399999999999</v>
      </c>
      <c r="AQ9" s="162">
        <v>287.048</v>
      </c>
      <c r="AR9" s="162">
        <v>203.64099999999999</v>
      </c>
      <c r="AS9" s="162">
        <v>297.17500000000001</v>
      </c>
      <c r="AT9" s="162">
        <v>303.95600000000002</v>
      </c>
      <c r="AU9" s="162">
        <v>323.78800000000001</v>
      </c>
      <c r="AV9" s="162">
        <v>267.77800000000002</v>
      </c>
      <c r="AW9" s="162">
        <v>417.67899999999997</v>
      </c>
      <c r="AX9" s="162">
        <v>342.34300000000002</v>
      </c>
      <c r="AY9" s="162">
        <v>339.22199999999998</v>
      </c>
      <c r="AZ9" s="162">
        <v>295.62099999999998</v>
      </c>
      <c r="BA9" s="162">
        <v>346.428</v>
      </c>
      <c r="BB9" s="162">
        <v>750.60199999999998</v>
      </c>
      <c r="BC9" s="162">
        <v>725.88199999999995</v>
      </c>
      <c r="BD9" s="162">
        <v>662.14700000000005</v>
      </c>
      <c r="BE9" s="162">
        <v>773.12800000000004</v>
      </c>
      <c r="BF9" s="162">
        <v>702.95899999999995</v>
      </c>
      <c r="BG9" s="162">
        <v>756.43600000000004</v>
      </c>
      <c r="BH9" s="162">
        <v>707.62699999999995</v>
      </c>
      <c r="BI9" s="162">
        <v>675.58900000000006</v>
      </c>
      <c r="BJ9" s="162">
        <v>683.64</v>
      </c>
      <c r="BK9" s="162">
        <v>755.60299999999995</v>
      </c>
      <c r="BL9" s="162">
        <v>725.19</v>
      </c>
      <c r="BM9" s="162">
        <v>579.34799999999996</v>
      </c>
      <c r="BN9" s="162">
        <v>496.233</v>
      </c>
      <c r="BO9" s="162">
        <v>495.005</v>
      </c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49"/>
    </row>
    <row r="10" spans="1:97" s="160" customFormat="1">
      <c r="A10" s="49" t="s">
        <v>169</v>
      </c>
      <c r="B10" s="49">
        <v>2318.0430000000001</v>
      </c>
      <c r="C10" s="49">
        <v>2561.8629999999998</v>
      </c>
      <c r="D10" s="49">
        <v>2429.73</v>
      </c>
      <c r="E10" s="49"/>
      <c r="F10" s="49"/>
      <c r="G10" s="49"/>
      <c r="H10" s="49">
        <v>2941.6909999999998</v>
      </c>
      <c r="I10" s="49">
        <v>2647.2179999999998</v>
      </c>
      <c r="J10" s="49">
        <v>2394.866</v>
      </c>
      <c r="K10" s="49">
        <v>2803.4079999999999</v>
      </c>
      <c r="L10" s="49">
        <v>3205.0259999999998</v>
      </c>
      <c r="M10" s="49">
        <v>3165.498</v>
      </c>
      <c r="N10" s="49">
        <v>3265.13</v>
      </c>
      <c r="O10" s="49">
        <v>3353.5079999999998</v>
      </c>
      <c r="P10" s="49">
        <v>3369.7370000000001</v>
      </c>
      <c r="Q10" s="49">
        <v>3285.337</v>
      </c>
      <c r="R10" s="49">
        <v>3025.0940000000001</v>
      </c>
      <c r="S10" s="49">
        <v>3024.4850000000001</v>
      </c>
      <c r="T10" s="49">
        <v>3307.087</v>
      </c>
      <c r="U10" s="49">
        <v>3036.2689999999998</v>
      </c>
      <c r="V10" s="49">
        <v>3151.7150000000001</v>
      </c>
      <c r="W10" s="49">
        <v>3129.6790000000001</v>
      </c>
      <c r="X10" s="49">
        <v>3453.4250000000002</v>
      </c>
      <c r="Y10" s="49">
        <v>3401.107</v>
      </c>
      <c r="Z10" s="49">
        <v>3770.38</v>
      </c>
      <c r="AA10" s="49">
        <v>3636.598</v>
      </c>
      <c r="AB10" s="49">
        <v>3411.837</v>
      </c>
      <c r="AC10" s="49">
        <v>2917.7489999999998</v>
      </c>
      <c r="AD10" s="49">
        <v>3035.915</v>
      </c>
      <c r="AE10" s="49">
        <v>2977.5529999999999</v>
      </c>
      <c r="AF10" s="49">
        <v>3357.2979999999998</v>
      </c>
      <c r="AG10" s="49">
        <v>3336.3029999999999</v>
      </c>
      <c r="AH10" s="49">
        <v>3342.6970000000001</v>
      </c>
      <c r="AI10" s="49">
        <v>3501.6840000000002</v>
      </c>
      <c r="AJ10" s="49">
        <v>3573.84</v>
      </c>
      <c r="AK10" s="49">
        <v>3666.31</v>
      </c>
      <c r="AL10" s="49">
        <v>3961.7979999999998</v>
      </c>
      <c r="AM10" s="49">
        <v>3825.9830000000002</v>
      </c>
      <c r="AN10" s="49">
        <v>4111.2430000000004</v>
      </c>
      <c r="AO10" s="49">
        <v>4210.8509999999997</v>
      </c>
      <c r="AP10" s="49">
        <v>3982.4769999999999</v>
      </c>
      <c r="AQ10" s="49">
        <v>4001.1669999999999</v>
      </c>
      <c r="AR10" s="49">
        <v>4332.1959999999999</v>
      </c>
      <c r="AS10" s="49">
        <v>4325.424</v>
      </c>
      <c r="AT10" s="49">
        <v>4446.3280000000004</v>
      </c>
      <c r="AU10" s="49">
        <v>4374.4489999999996</v>
      </c>
      <c r="AV10" s="49">
        <v>4688.8890000000001</v>
      </c>
      <c r="AW10" s="49">
        <v>4711.6019999999999</v>
      </c>
      <c r="AX10" s="49">
        <v>4621.6220000000003</v>
      </c>
      <c r="AY10" s="49">
        <v>4988.2209999999995</v>
      </c>
      <c r="AZ10" s="49">
        <v>5278.5889999999999</v>
      </c>
      <c r="BA10" s="49">
        <v>5421.4290000000001</v>
      </c>
      <c r="BB10" s="49">
        <v>5566.2650000000003</v>
      </c>
      <c r="BC10" s="49">
        <v>5475.2939999999999</v>
      </c>
      <c r="BD10" s="49">
        <v>5629.3789999999999</v>
      </c>
      <c r="BE10" s="49">
        <v>5370.0439999999999</v>
      </c>
      <c r="BF10" s="49">
        <v>5118.393</v>
      </c>
      <c r="BG10" s="49">
        <v>5049.5050000000001</v>
      </c>
      <c r="BH10" s="49">
        <v>5485.1689999999999</v>
      </c>
      <c r="BI10" s="49">
        <v>6821.1989999999996</v>
      </c>
      <c r="BJ10" s="49">
        <v>7348.8620000000001</v>
      </c>
      <c r="BK10" s="49">
        <v>7048.0259999999998</v>
      </c>
      <c r="BL10" s="49">
        <v>7733.915</v>
      </c>
      <c r="BM10" s="49">
        <v>7557.6090000000004</v>
      </c>
      <c r="BN10" s="49">
        <v>8135.63</v>
      </c>
      <c r="BO10" s="49">
        <v>8380.6880000000001</v>
      </c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170</v>
      </c>
      <c r="B12" s="49">
        <v>1357.798</v>
      </c>
      <c r="C12" s="49">
        <v>1522.5619999999999</v>
      </c>
      <c r="D12" s="49">
        <v>4401.3509999999997</v>
      </c>
      <c r="E12" s="49"/>
      <c r="F12" s="49"/>
      <c r="G12" s="49"/>
      <c r="H12" s="49">
        <v>4749.2709999999997</v>
      </c>
      <c r="I12" s="49">
        <v>1434.193</v>
      </c>
      <c r="J12" s="49">
        <v>1325.183</v>
      </c>
      <c r="K12" s="49">
        <v>1402.3589999999999</v>
      </c>
      <c r="L12" s="49">
        <v>4309.5240000000003</v>
      </c>
      <c r="M12" s="49">
        <v>1525.9469999999999</v>
      </c>
      <c r="N12" s="49">
        <v>1577.81</v>
      </c>
      <c r="O12" s="49">
        <v>1510.316</v>
      </c>
      <c r="P12" s="49">
        <v>4630.2629999999999</v>
      </c>
      <c r="Q12" s="49">
        <v>1494.0550000000001</v>
      </c>
      <c r="R12" s="49">
        <v>1427.854</v>
      </c>
      <c r="S12" s="49">
        <v>1485.825</v>
      </c>
      <c r="T12" s="49">
        <v>4713.9110000000001</v>
      </c>
      <c r="U12" s="49">
        <v>1519.43</v>
      </c>
      <c r="V12" s="49">
        <v>1534.3009999999999</v>
      </c>
      <c r="W12" s="49">
        <v>1544.1179999999999</v>
      </c>
      <c r="X12" s="49">
        <v>4947.9449999999997</v>
      </c>
      <c r="Y12" s="49">
        <v>1629.3219999999999</v>
      </c>
      <c r="Z12" s="49">
        <v>1519.0219999999999</v>
      </c>
      <c r="AA12" s="49">
        <v>1460.0519999999999</v>
      </c>
      <c r="AB12" s="49">
        <v>4366.2150000000001</v>
      </c>
      <c r="AC12" s="49">
        <v>1327.922</v>
      </c>
      <c r="AD12" s="49">
        <v>1381.5940000000001</v>
      </c>
      <c r="AE12" s="49">
        <v>1393.9390000000001</v>
      </c>
      <c r="AF12" s="49">
        <v>4120.915</v>
      </c>
      <c r="AG12" s="49">
        <v>1461.0239999999999</v>
      </c>
      <c r="AH12" s="49">
        <v>1492.135</v>
      </c>
      <c r="AI12" s="49">
        <v>1503.9280000000001</v>
      </c>
      <c r="AJ12" s="49">
        <v>4164.5569999999998</v>
      </c>
      <c r="AK12" s="49">
        <v>1466.31</v>
      </c>
      <c r="AL12" s="49">
        <v>1517.9780000000001</v>
      </c>
      <c r="AM12" s="49">
        <v>1597.1389999999999</v>
      </c>
      <c r="AN12" s="49">
        <v>4562.13</v>
      </c>
      <c r="AO12" s="49">
        <v>1889.0260000000001</v>
      </c>
      <c r="AP12" s="49">
        <v>1792.056</v>
      </c>
      <c r="AQ12" s="49">
        <v>1801.634</v>
      </c>
      <c r="AR12" s="49">
        <v>4800.91</v>
      </c>
      <c r="AS12" s="49">
        <v>1671.1859999999999</v>
      </c>
      <c r="AT12" s="49">
        <v>1672.316</v>
      </c>
      <c r="AU12" s="49">
        <v>1664.097</v>
      </c>
      <c r="AV12" s="49">
        <v>4964.4440000000004</v>
      </c>
      <c r="AW12" s="49">
        <v>1660.7729999999999</v>
      </c>
      <c r="AX12" s="49">
        <v>1467.3420000000001</v>
      </c>
      <c r="AY12" s="49">
        <v>1557.126</v>
      </c>
      <c r="AZ12" s="49">
        <v>5660.5839999999998</v>
      </c>
      <c r="BA12" s="49">
        <v>1605.952</v>
      </c>
      <c r="BB12" s="49">
        <v>1490.3610000000001</v>
      </c>
      <c r="BC12" s="49">
        <v>1442.3530000000001</v>
      </c>
      <c r="BD12" s="49">
        <v>4572.8810000000003</v>
      </c>
      <c r="BE12" s="49">
        <v>1420.7049999999999</v>
      </c>
      <c r="BF12" s="49">
        <v>1342.4949999999999</v>
      </c>
      <c r="BG12" s="49">
        <v>1308.9110000000001</v>
      </c>
      <c r="BH12" s="49">
        <v>4546.6099999999997</v>
      </c>
      <c r="BI12" s="49">
        <v>1483.94</v>
      </c>
      <c r="BJ12" s="49">
        <v>1504.875</v>
      </c>
      <c r="BK12" s="49">
        <v>1631.8040000000001</v>
      </c>
      <c r="BL12" s="49">
        <v>5330.4250000000002</v>
      </c>
      <c r="BM12" s="49">
        <v>1805.4349999999999</v>
      </c>
      <c r="BN12" s="49">
        <v>1864.37</v>
      </c>
      <c r="BO12" s="49">
        <v>2058.8240000000001</v>
      </c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s="160" customFormat="1">
      <c r="A13" s="49" t="s">
        <v>171</v>
      </c>
      <c r="B13" s="162"/>
      <c r="C13" s="162"/>
      <c r="D13" s="162">
        <v>-2925.6759999999999</v>
      </c>
      <c r="E13" s="162"/>
      <c r="F13" s="162"/>
      <c r="G13" s="162"/>
      <c r="H13" s="162">
        <v>-3227.4050000000002</v>
      </c>
      <c r="I13" s="162"/>
      <c r="J13" s="162"/>
      <c r="K13" s="162"/>
      <c r="L13" s="162">
        <v>-2849.2060000000001</v>
      </c>
      <c r="M13" s="162"/>
      <c r="N13" s="162"/>
      <c r="O13" s="162"/>
      <c r="P13" s="162">
        <v>-3136.8420000000001</v>
      </c>
      <c r="Q13" s="162"/>
      <c r="R13" s="162"/>
      <c r="S13" s="162"/>
      <c r="T13" s="162">
        <v>-3169.2910000000002</v>
      </c>
      <c r="U13" s="162"/>
      <c r="V13" s="162"/>
      <c r="W13" s="162"/>
      <c r="X13" s="162">
        <v>-3349.3150000000001</v>
      </c>
      <c r="Y13" s="162"/>
      <c r="Z13" s="162"/>
      <c r="AA13" s="162"/>
      <c r="AB13" s="162">
        <v>-2917.386</v>
      </c>
      <c r="AC13" s="162"/>
      <c r="AD13" s="162"/>
      <c r="AE13" s="162"/>
      <c r="AF13" s="162">
        <v>-2689.5419999999999</v>
      </c>
      <c r="AG13" s="162"/>
      <c r="AH13" s="162"/>
      <c r="AI13" s="162"/>
      <c r="AJ13" s="162">
        <v>-2710.97</v>
      </c>
      <c r="AK13" s="162"/>
      <c r="AL13" s="162"/>
      <c r="AM13" s="162"/>
      <c r="AN13" s="162">
        <v>-3059.172</v>
      </c>
      <c r="AO13" s="162"/>
      <c r="AP13" s="162"/>
      <c r="AQ13" s="162"/>
      <c r="AR13" s="162">
        <v>-3117.1790000000001</v>
      </c>
      <c r="AS13" s="162"/>
      <c r="AT13" s="162"/>
      <c r="AU13" s="162"/>
      <c r="AV13" s="162">
        <v>-3226.6669999999999</v>
      </c>
      <c r="AW13" s="162"/>
      <c r="AX13" s="162"/>
      <c r="AY13" s="162"/>
      <c r="AZ13" s="162">
        <v>-4003.65</v>
      </c>
      <c r="BA13" s="162"/>
      <c r="BB13" s="162"/>
      <c r="BC13" s="162"/>
      <c r="BD13" s="162">
        <v>-3137.8530000000001</v>
      </c>
      <c r="BE13" s="162"/>
      <c r="BF13" s="162"/>
      <c r="BG13" s="162"/>
      <c r="BH13" s="162">
        <v>-3119.703</v>
      </c>
      <c r="BI13" s="162"/>
      <c r="BJ13" s="162"/>
      <c r="BK13" s="162"/>
      <c r="BL13" s="162">
        <v>-3540.8939999999998</v>
      </c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49"/>
    </row>
    <row r="14" spans="1:97" s="160" customFormat="1">
      <c r="A14" s="49" t="s">
        <v>172</v>
      </c>
      <c r="B14" s="49">
        <v>1357.798</v>
      </c>
      <c r="C14" s="49">
        <v>1522.5619999999999</v>
      </c>
      <c r="D14" s="49">
        <v>1475.6759999999999</v>
      </c>
      <c r="E14" s="49"/>
      <c r="F14" s="49"/>
      <c r="G14" s="49"/>
      <c r="H14" s="49">
        <v>1521.866</v>
      </c>
      <c r="I14" s="49">
        <v>1434.193</v>
      </c>
      <c r="J14" s="49">
        <v>1325.183</v>
      </c>
      <c r="K14" s="49">
        <v>1402.3589999999999</v>
      </c>
      <c r="L14" s="49">
        <v>1460.317</v>
      </c>
      <c r="M14" s="49">
        <v>1525.9469999999999</v>
      </c>
      <c r="N14" s="49">
        <v>1577.81</v>
      </c>
      <c r="O14" s="49">
        <v>1510.316</v>
      </c>
      <c r="P14" s="49">
        <v>1493.421</v>
      </c>
      <c r="Q14" s="49">
        <v>1494.0550000000001</v>
      </c>
      <c r="R14" s="49">
        <v>1427.854</v>
      </c>
      <c r="S14" s="49">
        <v>1485.825</v>
      </c>
      <c r="T14" s="49">
        <v>1544.6189999999999</v>
      </c>
      <c r="U14" s="49">
        <v>1519.43</v>
      </c>
      <c r="V14" s="49">
        <v>1534.3009999999999</v>
      </c>
      <c r="W14" s="49">
        <v>1544.1179999999999</v>
      </c>
      <c r="X14" s="49">
        <v>1598.63</v>
      </c>
      <c r="Y14" s="49">
        <v>1629.3219999999999</v>
      </c>
      <c r="Z14" s="49">
        <v>1519.0219999999999</v>
      </c>
      <c r="AA14" s="49">
        <v>1460.0519999999999</v>
      </c>
      <c r="AB14" s="49">
        <v>1448.829</v>
      </c>
      <c r="AC14" s="49">
        <v>1327.922</v>
      </c>
      <c r="AD14" s="49">
        <v>1381.5940000000001</v>
      </c>
      <c r="AE14" s="49">
        <v>1393.9390000000001</v>
      </c>
      <c r="AF14" s="49">
        <v>1431.373</v>
      </c>
      <c r="AG14" s="49">
        <v>1461.0239999999999</v>
      </c>
      <c r="AH14" s="49">
        <v>1492.135</v>
      </c>
      <c r="AI14" s="49">
        <v>1503.9280000000001</v>
      </c>
      <c r="AJ14" s="49">
        <v>1453.586</v>
      </c>
      <c r="AK14" s="49">
        <v>1466.31</v>
      </c>
      <c r="AL14" s="49">
        <v>1517.9780000000001</v>
      </c>
      <c r="AM14" s="49">
        <v>1597.1389999999999</v>
      </c>
      <c r="AN14" s="49">
        <v>1502.9590000000001</v>
      </c>
      <c r="AO14" s="49">
        <v>1889.0260000000001</v>
      </c>
      <c r="AP14" s="49">
        <v>1792.056</v>
      </c>
      <c r="AQ14" s="49">
        <v>1801.634</v>
      </c>
      <c r="AR14" s="49">
        <v>1683.732</v>
      </c>
      <c r="AS14" s="49">
        <v>1671.1859999999999</v>
      </c>
      <c r="AT14" s="49">
        <v>1672.316</v>
      </c>
      <c r="AU14" s="49">
        <v>1664.097</v>
      </c>
      <c r="AV14" s="49">
        <v>1737.778</v>
      </c>
      <c r="AW14" s="49">
        <v>1660.7729999999999</v>
      </c>
      <c r="AX14" s="49">
        <v>1467.3420000000001</v>
      </c>
      <c r="AY14" s="49">
        <v>1557.126</v>
      </c>
      <c r="AZ14" s="49">
        <v>1656.934</v>
      </c>
      <c r="BA14" s="49">
        <v>1605.952</v>
      </c>
      <c r="BB14" s="49">
        <v>1490.3610000000001</v>
      </c>
      <c r="BC14" s="49">
        <v>1442.3530000000001</v>
      </c>
      <c r="BD14" s="49">
        <v>1435.028</v>
      </c>
      <c r="BE14" s="49">
        <v>1420.7049999999999</v>
      </c>
      <c r="BF14" s="49">
        <v>1342.4949999999999</v>
      </c>
      <c r="BG14" s="49">
        <v>1308.9110000000001</v>
      </c>
      <c r="BH14" s="49">
        <v>1426.9069999999999</v>
      </c>
      <c r="BI14" s="49">
        <v>1483.94</v>
      </c>
      <c r="BJ14" s="49">
        <v>1504.875</v>
      </c>
      <c r="BK14" s="49">
        <v>1631.8040000000001</v>
      </c>
      <c r="BL14" s="49">
        <v>1789.5309999999999</v>
      </c>
      <c r="BM14" s="49">
        <v>1805.4349999999999</v>
      </c>
      <c r="BN14" s="49">
        <v>1864.37</v>
      </c>
      <c r="BO14" s="49">
        <v>2058.8240000000001</v>
      </c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7" s="160" customFormat="1">
      <c r="A15" s="49" t="s">
        <v>173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727.63199999999995</v>
      </c>
      <c r="Q15" s="49"/>
      <c r="R15" s="49"/>
      <c r="S15" s="49"/>
      <c r="T15" s="49">
        <v>734.90800000000002</v>
      </c>
      <c r="U15" s="49">
        <v>724.09299999999996</v>
      </c>
      <c r="V15" s="49">
        <v>734.82799999999997</v>
      </c>
      <c r="W15" s="49">
        <v>743.31600000000003</v>
      </c>
      <c r="X15" s="49">
        <v>760.274</v>
      </c>
      <c r="Y15" s="49">
        <v>767.63499999999999</v>
      </c>
      <c r="Z15" s="49">
        <v>751.35900000000004</v>
      </c>
      <c r="AA15" s="49">
        <v>713.91800000000001</v>
      </c>
      <c r="AB15" s="49">
        <v>680.64099999999996</v>
      </c>
      <c r="AC15" s="49">
        <v>600.649</v>
      </c>
      <c r="AD15" s="49">
        <v>622.89599999999996</v>
      </c>
      <c r="AE15" s="49">
        <v>620.65099999999995</v>
      </c>
      <c r="AF15" s="49">
        <v>601.30700000000002</v>
      </c>
      <c r="AG15" s="49">
        <v>614.69899999999996</v>
      </c>
      <c r="AH15" s="49">
        <v>620.22500000000002</v>
      </c>
      <c r="AI15" s="49">
        <v>620.65099999999995</v>
      </c>
      <c r="AJ15" s="49">
        <v>584.38800000000003</v>
      </c>
      <c r="AK15" s="49">
        <v>592.51300000000003</v>
      </c>
      <c r="AL15" s="49">
        <v>619.101</v>
      </c>
      <c r="AM15" s="49">
        <v>656.73400000000004</v>
      </c>
      <c r="AN15" s="49">
        <v>650.88800000000003</v>
      </c>
      <c r="AO15" s="49">
        <v>678.17499999999995</v>
      </c>
      <c r="AP15" s="49">
        <v>642.52300000000002</v>
      </c>
      <c r="AQ15" s="49">
        <v>641.774</v>
      </c>
      <c r="AR15" s="49">
        <v>625.71100000000001</v>
      </c>
      <c r="AS15" s="49">
        <v>622.59900000000005</v>
      </c>
      <c r="AT15" s="49">
        <v>623.72900000000004</v>
      </c>
      <c r="AU15" s="49">
        <v>622.24699999999996</v>
      </c>
      <c r="AV15" s="49">
        <v>630</v>
      </c>
      <c r="AW15" s="49">
        <v>622.09900000000005</v>
      </c>
      <c r="AX15" s="49">
        <v>534.91</v>
      </c>
      <c r="AY15" s="49">
        <v>559.48199999999997</v>
      </c>
      <c r="AZ15" s="49">
        <v>579.07500000000005</v>
      </c>
      <c r="BA15" s="49">
        <v>569.048</v>
      </c>
      <c r="BB15" s="49">
        <v>575.904</v>
      </c>
      <c r="BC15" s="49">
        <v>562.35299999999995</v>
      </c>
      <c r="BD15" s="49">
        <v>543.50300000000004</v>
      </c>
      <c r="BE15" s="49">
        <v>530.83699999999999</v>
      </c>
      <c r="BF15" s="49">
        <v>507.4</v>
      </c>
      <c r="BG15" s="49">
        <v>474.25700000000001</v>
      </c>
      <c r="BH15" s="49">
        <v>511.65300000000002</v>
      </c>
      <c r="BI15" s="49">
        <v>514.98900000000003</v>
      </c>
      <c r="BJ15" s="49">
        <v>521.12699999999995</v>
      </c>
      <c r="BK15" s="49">
        <v>1395.9449999999999</v>
      </c>
      <c r="BL15" s="49">
        <v>1226.827</v>
      </c>
      <c r="BM15" s="49">
        <v>1223.913</v>
      </c>
      <c r="BN15" s="49">
        <v>1218.5150000000001</v>
      </c>
      <c r="BO15" s="49">
        <v>1256.3820000000001</v>
      </c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</row>
    <row r="16" spans="1:97" s="160" customFormat="1">
      <c r="A16" s="49" t="s">
        <v>174</v>
      </c>
      <c r="B16" s="49">
        <v>351.68200000000002</v>
      </c>
      <c r="C16" s="49">
        <v>704.51199999999994</v>
      </c>
      <c r="D16" s="49">
        <v>716.21600000000001</v>
      </c>
      <c r="E16" s="49"/>
      <c r="F16" s="49"/>
      <c r="G16" s="49"/>
      <c r="H16" s="49">
        <v>809.03800000000001</v>
      </c>
      <c r="I16" s="49">
        <v>762.55100000000004</v>
      </c>
      <c r="J16" s="49">
        <v>695.59900000000005</v>
      </c>
      <c r="K16" s="49">
        <v>866.31700000000001</v>
      </c>
      <c r="L16" s="49">
        <v>917.98900000000003</v>
      </c>
      <c r="M16" s="49">
        <v>1109.3969999999999</v>
      </c>
      <c r="N16" s="49">
        <v>1123.9190000000001</v>
      </c>
      <c r="O16" s="49">
        <v>1063.2739999999999</v>
      </c>
      <c r="P16" s="49">
        <v>459.21</v>
      </c>
      <c r="Q16" s="49">
        <v>1192.867</v>
      </c>
      <c r="R16" s="49">
        <v>1112.923</v>
      </c>
      <c r="S16" s="49">
        <v>1167.5260000000001</v>
      </c>
      <c r="T16" s="49">
        <v>451.44400000000002</v>
      </c>
      <c r="U16" s="49">
        <v>440.41500000000002</v>
      </c>
      <c r="V16" s="49">
        <v>434.03699999999998</v>
      </c>
      <c r="W16" s="49">
        <v>433.15499999999997</v>
      </c>
      <c r="X16" s="49">
        <v>436.98599999999999</v>
      </c>
      <c r="Y16" s="49">
        <v>434.30099999999999</v>
      </c>
      <c r="Z16" s="49">
        <v>421.19499999999999</v>
      </c>
      <c r="AA16" s="49">
        <v>396.90699999999998</v>
      </c>
      <c r="AB16" s="49">
        <v>363.74900000000002</v>
      </c>
      <c r="AC16" s="49">
        <v>319.26400000000001</v>
      </c>
      <c r="AD16" s="49">
        <v>319.86500000000001</v>
      </c>
      <c r="AE16" s="49">
        <v>307.52</v>
      </c>
      <c r="AF16" s="49">
        <v>299.56400000000002</v>
      </c>
      <c r="AG16" s="49">
        <v>299.55500000000001</v>
      </c>
      <c r="AH16" s="49">
        <v>302.24700000000001</v>
      </c>
      <c r="AI16" s="49">
        <v>301.90800000000002</v>
      </c>
      <c r="AJ16" s="49">
        <v>279.536</v>
      </c>
      <c r="AK16" s="49">
        <v>274.86700000000002</v>
      </c>
      <c r="AL16" s="49">
        <v>284.27</v>
      </c>
      <c r="AM16" s="49">
        <v>294.39800000000002</v>
      </c>
      <c r="AN16" s="49">
        <v>271.005</v>
      </c>
      <c r="AO16" s="49">
        <v>271.27</v>
      </c>
      <c r="AP16" s="49">
        <v>223.131</v>
      </c>
      <c r="AQ16" s="49">
        <v>224.03700000000001</v>
      </c>
      <c r="AR16" s="49">
        <v>195.67699999999999</v>
      </c>
      <c r="AS16" s="49">
        <v>192.09</v>
      </c>
      <c r="AT16" s="49">
        <v>197.74</v>
      </c>
      <c r="AU16" s="49">
        <v>219.16300000000001</v>
      </c>
      <c r="AV16" s="49">
        <v>257.77800000000002</v>
      </c>
      <c r="AW16" s="49">
        <v>260.774</v>
      </c>
      <c r="AX16" s="49">
        <v>272.52199999999999</v>
      </c>
      <c r="AY16" s="49">
        <v>294.464</v>
      </c>
      <c r="AZ16" s="49">
        <v>291.971</v>
      </c>
      <c r="BA16" s="49">
        <v>294.04700000000003</v>
      </c>
      <c r="BB16" s="49">
        <v>308.43299999999999</v>
      </c>
      <c r="BC16" s="49">
        <v>304.70600000000002</v>
      </c>
      <c r="BD16" s="49">
        <v>323.16399999999999</v>
      </c>
      <c r="BE16" s="49">
        <v>316.07900000000001</v>
      </c>
      <c r="BF16" s="49">
        <v>318.18099999999998</v>
      </c>
      <c r="BG16" s="49">
        <v>298.02</v>
      </c>
      <c r="BH16" s="49">
        <v>358.05</v>
      </c>
      <c r="BI16" s="49">
        <v>366.16699999999997</v>
      </c>
      <c r="BJ16" s="49">
        <v>375.94799999999998</v>
      </c>
      <c r="BK16" s="49">
        <v>729.98900000000003</v>
      </c>
      <c r="BL16" s="49">
        <v>1039.258</v>
      </c>
      <c r="BM16" s="49">
        <v>1022.826</v>
      </c>
      <c r="BN16" s="49">
        <v>992.46500000000003</v>
      </c>
      <c r="BO16" s="49">
        <v>1003.329</v>
      </c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7" s="160" customFormat="1">
      <c r="A17" s="49" t="s">
        <v>175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7" s="160" customFormat="1">
      <c r="A18" s="49" t="s">
        <v>176</v>
      </c>
      <c r="B18" s="162">
        <v>138.63399999999999</v>
      </c>
      <c r="C18" s="162">
        <v>229.98599999999999</v>
      </c>
      <c r="D18" s="162">
        <v>259.459</v>
      </c>
      <c r="E18" s="162"/>
      <c r="F18" s="162"/>
      <c r="G18" s="162"/>
      <c r="H18" s="162">
        <v>317.78399999999999</v>
      </c>
      <c r="I18" s="162">
        <v>340.57</v>
      </c>
      <c r="J18" s="162">
        <v>314.18099999999998</v>
      </c>
      <c r="K18" s="162">
        <v>340.76</v>
      </c>
      <c r="L18" s="162">
        <v>316.13900000000001</v>
      </c>
      <c r="M18" s="162">
        <v>304.34699999999998</v>
      </c>
      <c r="N18" s="162">
        <v>319.88499999999999</v>
      </c>
      <c r="O18" s="162">
        <v>310.86599999999999</v>
      </c>
      <c r="P18" s="162">
        <v>307.89499999999998</v>
      </c>
      <c r="Q18" s="162">
        <v>321.00400000000002</v>
      </c>
      <c r="R18" s="162">
        <v>365.12</v>
      </c>
      <c r="S18" s="162">
        <v>387.88600000000002</v>
      </c>
      <c r="T18" s="162">
        <v>391.07600000000002</v>
      </c>
      <c r="U18" s="162">
        <v>404.14499999999998</v>
      </c>
      <c r="V18" s="162">
        <v>428.76</v>
      </c>
      <c r="W18" s="162">
        <v>441.17599999999999</v>
      </c>
      <c r="X18" s="162">
        <v>416.43799999999999</v>
      </c>
      <c r="Y18" s="162">
        <v>474.41199999999998</v>
      </c>
      <c r="Z18" s="162">
        <v>486.41399999999999</v>
      </c>
      <c r="AA18" s="162">
        <v>507.73099999999999</v>
      </c>
      <c r="AB18" s="162">
        <v>594.327</v>
      </c>
      <c r="AC18" s="162">
        <v>610.39</v>
      </c>
      <c r="AD18" s="162">
        <v>567.90099999999995</v>
      </c>
      <c r="AE18" s="162">
        <v>570.14599999999996</v>
      </c>
      <c r="AF18" s="162">
        <v>552.28800000000001</v>
      </c>
      <c r="AG18" s="162">
        <v>602.45000000000005</v>
      </c>
      <c r="AH18" s="162">
        <v>649.43799999999999</v>
      </c>
      <c r="AI18" s="162">
        <v>645.34199999999998</v>
      </c>
      <c r="AJ18" s="162">
        <v>595.99199999999996</v>
      </c>
      <c r="AK18" s="162">
        <v>613.904</v>
      </c>
      <c r="AL18" s="162">
        <v>642.69600000000003</v>
      </c>
      <c r="AM18" s="162">
        <v>687.72500000000002</v>
      </c>
      <c r="AN18" s="162">
        <v>684.02300000000002</v>
      </c>
      <c r="AO18" s="162">
        <v>775.58600000000001</v>
      </c>
      <c r="AP18" s="162">
        <v>753.505</v>
      </c>
      <c r="AQ18" s="162">
        <v>800.46600000000001</v>
      </c>
      <c r="AR18" s="162">
        <v>852.10400000000004</v>
      </c>
      <c r="AS18" s="162">
        <v>907.34500000000003</v>
      </c>
      <c r="AT18" s="162">
        <v>914.12400000000002</v>
      </c>
      <c r="AU18" s="162">
        <v>966.96</v>
      </c>
      <c r="AV18" s="162">
        <v>924.44399999999996</v>
      </c>
      <c r="AW18" s="162">
        <v>928.17700000000002</v>
      </c>
      <c r="AX18" s="162">
        <v>996.62199999999996</v>
      </c>
      <c r="AY18" s="162">
        <v>1036.5139999999999</v>
      </c>
      <c r="AZ18" s="162">
        <v>1034.0640000000001</v>
      </c>
      <c r="BA18" s="162">
        <v>1005.953</v>
      </c>
      <c r="BB18" s="162">
        <v>738.55499999999995</v>
      </c>
      <c r="BC18" s="162">
        <v>730.58799999999997</v>
      </c>
      <c r="BD18" s="162">
        <v>807.90899999999999</v>
      </c>
      <c r="BE18" s="162">
        <v>964.75800000000004</v>
      </c>
      <c r="BF18" s="162">
        <v>846.72299999999996</v>
      </c>
      <c r="BG18" s="162">
        <v>764.35699999999997</v>
      </c>
      <c r="BH18" s="162">
        <v>794.49199999999996</v>
      </c>
      <c r="BI18" s="162">
        <v>790.15</v>
      </c>
      <c r="BJ18" s="162">
        <v>803.90099999999995</v>
      </c>
      <c r="BK18" s="162">
        <v>824.97199999999998</v>
      </c>
      <c r="BL18" s="162">
        <v>977.09900000000005</v>
      </c>
      <c r="BM18" s="162">
        <v>986.95600000000002</v>
      </c>
      <c r="BN18" s="162">
        <v>1100.107</v>
      </c>
      <c r="BO18" s="162">
        <v>1156.4929999999999</v>
      </c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49"/>
    </row>
    <row r="19" spans="1:97" s="160" customFormat="1" ht="11.25" customHeight="1" thickBot="1">
      <c r="A19" s="163" t="s">
        <v>177</v>
      </c>
      <c r="B19" s="168">
        <v>4166.1570000000002</v>
      </c>
      <c r="C19" s="168">
        <v>5018.9229999999998</v>
      </c>
      <c r="D19" s="168">
        <v>4881.0810000000001</v>
      </c>
      <c r="E19" s="168"/>
      <c r="F19" s="168"/>
      <c r="G19" s="168"/>
      <c r="H19" s="168">
        <v>5590.3789999999999</v>
      </c>
      <c r="I19" s="168">
        <v>5184.5320000000002</v>
      </c>
      <c r="J19" s="168">
        <v>4729.8289999999997</v>
      </c>
      <c r="K19" s="168">
        <v>5412.8440000000001</v>
      </c>
      <c r="L19" s="168">
        <v>5899.4709999999995</v>
      </c>
      <c r="M19" s="168">
        <v>6105.1890000000003</v>
      </c>
      <c r="N19" s="168">
        <v>6286.7439999999997</v>
      </c>
      <c r="O19" s="168">
        <v>6237.9639999999999</v>
      </c>
      <c r="P19" s="168">
        <v>6357.8950000000004</v>
      </c>
      <c r="Q19" s="168">
        <v>6293.2629999999999</v>
      </c>
      <c r="R19" s="168">
        <v>5930.991</v>
      </c>
      <c r="S19" s="168">
        <v>6065.7219999999998</v>
      </c>
      <c r="T19" s="168">
        <v>6429.134</v>
      </c>
      <c r="U19" s="168">
        <v>6124.3519999999999</v>
      </c>
      <c r="V19" s="168">
        <v>6283.6409999999996</v>
      </c>
      <c r="W19" s="168">
        <v>6291.4440000000004</v>
      </c>
      <c r="X19" s="168">
        <v>6665.7529999999997</v>
      </c>
      <c r="Y19" s="168">
        <v>6706.777</v>
      </c>
      <c r="Z19" s="168">
        <v>6948.37</v>
      </c>
      <c r="AA19" s="168">
        <v>6715.2060000000001</v>
      </c>
      <c r="AB19" s="168">
        <v>6499.3829999999998</v>
      </c>
      <c r="AC19" s="168">
        <v>5775.9740000000002</v>
      </c>
      <c r="AD19" s="168">
        <v>5928.1710000000003</v>
      </c>
      <c r="AE19" s="168">
        <v>5869.8090000000002</v>
      </c>
      <c r="AF19" s="168">
        <v>6241.83</v>
      </c>
      <c r="AG19" s="168">
        <v>6314.0309999999999</v>
      </c>
      <c r="AH19" s="168">
        <v>6406.7420000000002</v>
      </c>
      <c r="AI19" s="168">
        <v>6573.5129999999999</v>
      </c>
      <c r="AJ19" s="168">
        <v>6487.3419999999996</v>
      </c>
      <c r="AK19" s="168">
        <v>6613.9040000000005</v>
      </c>
      <c r="AL19" s="168">
        <v>7025.8429999999998</v>
      </c>
      <c r="AM19" s="168">
        <v>7061.9790000000003</v>
      </c>
      <c r="AN19" s="168">
        <v>7220.1180000000004</v>
      </c>
      <c r="AO19" s="168">
        <v>7824.9080000000004</v>
      </c>
      <c r="AP19" s="168">
        <v>7393.692</v>
      </c>
      <c r="AQ19" s="168">
        <v>7469.0780000000004</v>
      </c>
      <c r="AR19" s="168">
        <v>7689.42</v>
      </c>
      <c r="AS19" s="168">
        <v>7718.6440000000002</v>
      </c>
      <c r="AT19" s="168">
        <v>7854.2370000000001</v>
      </c>
      <c r="AU19" s="168">
        <v>7846.9160000000002</v>
      </c>
      <c r="AV19" s="168">
        <v>8238.8889999999992</v>
      </c>
      <c r="AW19" s="168">
        <v>8183.4250000000002</v>
      </c>
      <c r="AX19" s="168">
        <v>7893.018</v>
      </c>
      <c r="AY19" s="168">
        <v>8435.8070000000007</v>
      </c>
      <c r="AZ19" s="168">
        <v>8840.6329999999998</v>
      </c>
      <c r="BA19" s="168">
        <v>8896.4290000000001</v>
      </c>
      <c r="BB19" s="168">
        <v>8679.518</v>
      </c>
      <c r="BC19" s="168">
        <v>8515.2939999999999</v>
      </c>
      <c r="BD19" s="168">
        <v>8738.9830000000002</v>
      </c>
      <c r="BE19" s="168">
        <v>8602.4230000000007</v>
      </c>
      <c r="BF19" s="168">
        <v>8133.192</v>
      </c>
      <c r="BG19" s="168">
        <v>7895.05</v>
      </c>
      <c r="BH19" s="168">
        <v>8576.2710000000006</v>
      </c>
      <c r="BI19" s="168">
        <v>9976.4449999999997</v>
      </c>
      <c r="BJ19" s="168">
        <v>10554.713</v>
      </c>
      <c r="BK19" s="168">
        <v>11630.736000000001</v>
      </c>
      <c r="BL19" s="168">
        <v>12766.63</v>
      </c>
      <c r="BM19" s="168">
        <v>12596.739</v>
      </c>
      <c r="BN19" s="168">
        <v>13311.087</v>
      </c>
      <c r="BO19" s="168">
        <v>13855.716</v>
      </c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179</v>
      </c>
      <c r="B22" s="49"/>
      <c r="C22" s="49">
        <v>806.40499999999997</v>
      </c>
      <c r="D22" s="49">
        <v>690.54100000000005</v>
      </c>
      <c r="E22" s="49"/>
      <c r="F22" s="49"/>
      <c r="G22" s="49"/>
      <c r="H22" s="49">
        <v>759.47500000000002</v>
      </c>
      <c r="I22" s="49">
        <v>582.09</v>
      </c>
      <c r="J22" s="49">
        <v>583.13</v>
      </c>
      <c r="K22" s="49">
        <v>610.74699999999996</v>
      </c>
      <c r="L22" s="49">
        <v>784.39200000000005</v>
      </c>
      <c r="M22" s="49">
        <v>730.71500000000003</v>
      </c>
      <c r="N22" s="49">
        <v>752.16099999999994</v>
      </c>
      <c r="O22" s="49">
        <v>733.15</v>
      </c>
      <c r="P22" s="49">
        <v>864.47400000000005</v>
      </c>
      <c r="Q22" s="49">
        <v>793.923</v>
      </c>
      <c r="R22" s="49">
        <v>741.53099999999995</v>
      </c>
      <c r="S22" s="49">
        <v>708.76300000000003</v>
      </c>
      <c r="T22" s="49">
        <v>838.58299999999997</v>
      </c>
      <c r="U22" s="49">
        <v>703.36800000000005</v>
      </c>
      <c r="V22" s="49">
        <v>763.85199999999998</v>
      </c>
      <c r="W22" s="49">
        <v>783.42200000000003</v>
      </c>
      <c r="X22" s="49">
        <v>982.19200000000001</v>
      </c>
      <c r="Y22" s="49">
        <v>874.13599999999997</v>
      </c>
      <c r="Z22" s="49">
        <v>828.80399999999997</v>
      </c>
      <c r="AA22" s="49">
        <v>806.70100000000002</v>
      </c>
      <c r="AB22" s="49">
        <v>880.39499999999998</v>
      </c>
      <c r="AC22" s="49">
        <v>728.35500000000002</v>
      </c>
      <c r="AD22" s="49">
        <v>732.88400000000001</v>
      </c>
      <c r="AE22" s="49">
        <v>726.15</v>
      </c>
      <c r="AF22" s="49">
        <v>782.13499999999999</v>
      </c>
      <c r="AG22" s="49">
        <v>718.26300000000003</v>
      </c>
      <c r="AH22" s="49">
        <v>780.899</v>
      </c>
      <c r="AI22" s="49">
        <v>720.53899999999999</v>
      </c>
      <c r="AJ22" s="49">
        <v>1090.7170000000001</v>
      </c>
      <c r="AK22" s="49">
        <v>802.13900000000001</v>
      </c>
      <c r="AL22" s="49">
        <v>735.95500000000004</v>
      </c>
      <c r="AM22" s="49">
        <v>942.78899999999999</v>
      </c>
      <c r="AN22" s="49">
        <v>1256.8050000000001</v>
      </c>
      <c r="AO22" s="49">
        <v>852.03499999999997</v>
      </c>
      <c r="AP22" s="49">
        <v>837.61699999999996</v>
      </c>
      <c r="AQ22" s="49">
        <v>795.79899999999998</v>
      </c>
      <c r="AR22" s="49">
        <v>906.71199999999999</v>
      </c>
      <c r="AS22" s="49">
        <v>796.61</v>
      </c>
      <c r="AT22" s="49">
        <v>771.75099999999998</v>
      </c>
      <c r="AU22" s="49">
        <v>765.41899999999998</v>
      </c>
      <c r="AV22" s="49">
        <v>772.22199999999998</v>
      </c>
      <c r="AW22" s="49">
        <v>733.702</v>
      </c>
      <c r="AX22" s="49">
        <v>662.16200000000003</v>
      </c>
      <c r="AY22" s="49">
        <v>725.55899999999997</v>
      </c>
      <c r="AZ22" s="49">
        <v>851.58199999999999</v>
      </c>
      <c r="BA22" s="49">
        <v>814.28599999999994</v>
      </c>
      <c r="BB22" s="49">
        <v>751.80700000000002</v>
      </c>
      <c r="BC22" s="49">
        <v>718.82399999999996</v>
      </c>
      <c r="BD22" s="49">
        <v>914.12400000000002</v>
      </c>
      <c r="BE22" s="49">
        <v>768.72199999999998</v>
      </c>
      <c r="BF22" s="49">
        <v>818.18200000000002</v>
      </c>
      <c r="BG22" s="49">
        <v>784.15800000000002</v>
      </c>
      <c r="BH22" s="49">
        <v>986.22900000000004</v>
      </c>
      <c r="BI22" s="49">
        <v>896.14599999999996</v>
      </c>
      <c r="BJ22" s="49">
        <v>1009.751</v>
      </c>
      <c r="BK22" s="49">
        <v>1021.345</v>
      </c>
      <c r="BL22" s="49">
        <v>1332.606</v>
      </c>
      <c r="BM22" s="49">
        <v>1118.4780000000001</v>
      </c>
      <c r="BN22" s="49">
        <v>1260.4949999999999</v>
      </c>
      <c r="BO22" s="49">
        <v>1132.075</v>
      </c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7" s="160" customFormat="1">
      <c r="A23" s="49" t="s">
        <v>180</v>
      </c>
      <c r="B23" s="49">
        <v>60.143000000000001</v>
      </c>
      <c r="C23" s="49">
        <v>64.046999999999997</v>
      </c>
      <c r="D23" s="49">
        <v>62.161999999999999</v>
      </c>
      <c r="E23" s="49"/>
      <c r="F23" s="49"/>
      <c r="G23" s="49"/>
      <c r="H23" s="49">
        <v>86.006</v>
      </c>
      <c r="I23" s="49">
        <v>73.27</v>
      </c>
      <c r="J23" s="49">
        <v>70.905000000000001</v>
      </c>
      <c r="K23" s="49">
        <v>85.19</v>
      </c>
      <c r="L23" s="49">
        <v>84.656000000000006</v>
      </c>
      <c r="M23" s="49">
        <v>93.968999999999994</v>
      </c>
      <c r="N23" s="49">
        <v>80.691999999999993</v>
      </c>
      <c r="O23" s="49">
        <v>85.281999999999996</v>
      </c>
      <c r="P23" s="49">
        <v>118.42100000000001</v>
      </c>
      <c r="Q23" s="49">
        <v>64.728999999999999</v>
      </c>
      <c r="R23" s="49">
        <v>57.716000000000001</v>
      </c>
      <c r="S23" s="49">
        <v>60.567</v>
      </c>
      <c r="T23" s="49">
        <v>146.982</v>
      </c>
      <c r="U23" s="49">
        <v>58.29</v>
      </c>
      <c r="V23" s="49">
        <v>65.962999999999994</v>
      </c>
      <c r="W23" s="49">
        <v>56.15</v>
      </c>
      <c r="X23" s="49">
        <v>116.438</v>
      </c>
      <c r="Y23" s="49">
        <v>71.923000000000002</v>
      </c>
      <c r="Z23" s="49">
        <v>63.859000000000002</v>
      </c>
      <c r="AA23" s="49">
        <v>57.99</v>
      </c>
      <c r="AB23" s="49">
        <v>103.57599999999999</v>
      </c>
      <c r="AC23" s="49">
        <v>50.866</v>
      </c>
      <c r="AD23" s="49">
        <v>57.238999999999997</v>
      </c>
      <c r="AE23" s="49">
        <v>47.137999999999998</v>
      </c>
      <c r="AF23" s="49">
        <v>93.682000000000002</v>
      </c>
      <c r="AG23" s="49">
        <v>56.792999999999999</v>
      </c>
      <c r="AH23" s="49">
        <v>67.415999999999997</v>
      </c>
      <c r="AI23" s="49">
        <v>63.972999999999999</v>
      </c>
      <c r="AJ23" s="49">
        <v>104.43</v>
      </c>
      <c r="AK23" s="49">
        <v>74.866</v>
      </c>
      <c r="AL23" s="49">
        <v>96.629000000000005</v>
      </c>
      <c r="AM23" s="49">
        <v>126.34099999999999</v>
      </c>
      <c r="AN23" s="49">
        <v>132.54400000000001</v>
      </c>
      <c r="AO23" s="49">
        <v>113.44</v>
      </c>
      <c r="AP23" s="49">
        <v>132.00899999999999</v>
      </c>
      <c r="AQ23" s="49">
        <v>143.524</v>
      </c>
      <c r="AR23" s="49">
        <v>212.74199999999999</v>
      </c>
      <c r="AS23" s="49">
        <v>154.80199999999999</v>
      </c>
      <c r="AT23" s="49">
        <v>145.76300000000001</v>
      </c>
      <c r="AU23" s="49">
        <v>144.273</v>
      </c>
      <c r="AV23" s="49">
        <v>185.55600000000001</v>
      </c>
      <c r="AW23" s="49">
        <v>142.541</v>
      </c>
      <c r="AX23" s="49">
        <v>101.351</v>
      </c>
      <c r="AY23" s="49">
        <v>120.14100000000001</v>
      </c>
      <c r="AZ23" s="49">
        <v>184.91499999999999</v>
      </c>
      <c r="BA23" s="49">
        <v>101.19</v>
      </c>
      <c r="BB23" s="49">
        <v>110.843</v>
      </c>
      <c r="BC23" s="49">
        <v>136.471</v>
      </c>
      <c r="BD23" s="49">
        <v>168.36199999999999</v>
      </c>
      <c r="BE23" s="49">
        <v>101.322</v>
      </c>
      <c r="BF23" s="49">
        <v>22.199000000000002</v>
      </c>
      <c r="BG23" s="49">
        <v>103.96</v>
      </c>
      <c r="BH23" s="49">
        <v>177.96600000000001</v>
      </c>
      <c r="BI23" s="49">
        <v>81.37</v>
      </c>
      <c r="BJ23" s="49">
        <v>39.003</v>
      </c>
      <c r="BK23" s="49">
        <v>115.261</v>
      </c>
      <c r="BL23" s="49">
        <v>239.91300000000001</v>
      </c>
      <c r="BM23" s="49">
        <v>133.696</v>
      </c>
      <c r="BN23" s="49">
        <v>151.77600000000001</v>
      </c>
      <c r="BO23" s="49">
        <v>81.021000000000001</v>
      </c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7" s="160" customFormat="1">
      <c r="A24" s="49" t="s">
        <v>181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 ht="17">
      <c r="A25" s="49" t="s">
        <v>182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177" t="s">
        <v>74</v>
      </c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7" s="160" customFormat="1">
      <c r="A26" s="49" t="s">
        <v>183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>
        <v>44.973999999999997</v>
      </c>
      <c r="M26" s="49"/>
      <c r="N26" s="49"/>
      <c r="O26" s="49"/>
      <c r="P26" s="49">
        <v>57.895000000000003</v>
      </c>
      <c r="Q26" s="49"/>
      <c r="R26" s="49"/>
      <c r="S26" s="49"/>
      <c r="T26" s="49">
        <v>35.433</v>
      </c>
      <c r="U26" s="49"/>
      <c r="V26" s="49"/>
      <c r="W26" s="49"/>
      <c r="X26" s="49">
        <v>72.602999999999994</v>
      </c>
      <c r="Y26" s="49"/>
      <c r="Z26" s="49"/>
      <c r="AA26" s="49"/>
      <c r="AB26" s="49">
        <v>69.051000000000002</v>
      </c>
      <c r="AC26" s="49"/>
      <c r="AD26" s="49"/>
      <c r="AE26" s="49"/>
      <c r="AF26" s="49">
        <v>67.537999999999997</v>
      </c>
      <c r="AG26" s="49"/>
      <c r="AH26" s="49"/>
      <c r="AI26" s="49"/>
      <c r="AJ26" s="49">
        <v>661.39200000000005</v>
      </c>
      <c r="AK26" s="49"/>
      <c r="AL26" s="49"/>
      <c r="AM26" s="49"/>
      <c r="AN26" s="49">
        <v>80.472999999999999</v>
      </c>
      <c r="AO26" s="49"/>
      <c r="AP26" s="49"/>
      <c r="AQ26" s="49"/>
      <c r="AR26" s="49">
        <v>134.24299999999999</v>
      </c>
      <c r="AS26" s="49"/>
      <c r="AT26" s="49"/>
      <c r="AU26" s="49"/>
      <c r="AV26" s="49">
        <v>85.555999999999997</v>
      </c>
      <c r="AW26" s="49"/>
      <c r="AX26" s="49"/>
      <c r="AY26" s="49"/>
      <c r="AZ26" s="49">
        <v>131.387</v>
      </c>
      <c r="BA26" s="49"/>
      <c r="BB26" s="49"/>
      <c r="BC26" s="49"/>
      <c r="BD26" s="49">
        <v>197.74</v>
      </c>
      <c r="BE26" s="49"/>
      <c r="BF26" s="49"/>
      <c r="BG26" s="49"/>
      <c r="BH26" s="49">
        <v>439.61900000000003</v>
      </c>
      <c r="BI26" s="49"/>
      <c r="BJ26" s="49"/>
      <c r="BK26" s="49"/>
      <c r="BL26" s="49">
        <v>398.03699999999998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7" s="160" customFormat="1">
      <c r="A27" s="49" t="s">
        <v>184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1.3160000000000001</v>
      </c>
      <c r="Q28" s="49"/>
      <c r="R28" s="49"/>
      <c r="S28" s="49"/>
      <c r="T28" s="49"/>
      <c r="U28" s="49"/>
      <c r="V28" s="49"/>
      <c r="W28" s="49"/>
      <c r="X28" s="49">
        <v>1.37</v>
      </c>
      <c r="Y28" s="49"/>
      <c r="Z28" s="49"/>
      <c r="AA28" s="49"/>
      <c r="AB28" s="49">
        <v>1.2330000000000001</v>
      </c>
      <c r="AC28" s="49"/>
      <c r="AD28" s="49"/>
      <c r="AE28" s="49"/>
      <c r="AF28" s="49">
        <v>1.089</v>
      </c>
      <c r="AG28" s="49"/>
      <c r="AH28" s="49"/>
      <c r="AI28" s="49"/>
      <c r="AJ28" s="49">
        <v>1.0549999999999999</v>
      </c>
      <c r="AK28" s="49"/>
      <c r="AL28" s="49"/>
      <c r="AM28" s="49"/>
      <c r="AN28" s="49">
        <v>7.101</v>
      </c>
      <c r="AO28" s="49"/>
      <c r="AP28" s="49"/>
      <c r="AQ28" s="49"/>
      <c r="AR28" s="49">
        <v>37.542999999999999</v>
      </c>
      <c r="AS28" s="49"/>
      <c r="AT28" s="49"/>
      <c r="AU28" s="49"/>
      <c r="AV28" s="49">
        <v>40</v>
      </c>
      <c r="AW28" s="49"/>
      <c r="AX28" s="49"/>
      <c r="AY28" s="49"/>
      <c r="AZ28" s="49">
        <v>51.094999999999999</v>
      </c>
      <c r="BA28" s="49"/>
      <c r="BB28" s="49"/>
      <c r="BC28" s="49"/>
      <c r="BD28" s="49">
        <v>44.067999999999998</v>
      </c>
      <c r="BE28" s="49"/>
      <c r="BF28" s="49"/>
      <c r="BG28" s="49"/>
      <c r="BH28" s="49">
        <v>41.314</v>
      </c>
      <c r="BI28" s="49"/>
      <c r="BJ28" s="49"/>
      <c r="BK28" s="49"/>
      <c r="BL28" s="49">
        <v>50.164000000000001</v>
      </c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186</v>
      </c>
      <c r="B29" s="162"/>
      <c r="C29" s="162">
        <v>1081.5129999999999</v>
      </c>
      <c r="D29" s="162">
        <v>1171.6210000000001</v>
      </c>
      <c r="E29" s="162"/>
      <c r="F29" s="162"/>
      <c r="G29" s="162"/>
      <c r="H29" s="162">
        <v>1689.5039999999999</v>
      </c>
      <c r="I29" s="162">
        <v>1582.0889999999999</v>
      </c>
      <c r="J29" s="162">
        <v>1328.85</v>
      </c>
      <c r="K29" s="162">
        <v>1057.6669999999999</v>
      </c>
      <c r="L29" s="162">
        <v>1146.825</v>
      </c>
      <c r="M29" s="162">
        <v>1246.845</v>
      </c>
      <c r="N29" s="162">
        <v>1367.4349999999999</v>
      </c>
      <c r="O29" s="162">
        <v>1511.692</v>
      </c>
      <c r="P29" s="162">
        <v>1232.894</v>
      </c>
      <c r="Q29" s="162">
        <v>1340.82</v>
      </c>
      <c r="R29" s="162">
        <v>1255.96</v>
      </c>
      <c r="S29" s="162">
        <v>1284.7940000000001</v>
      </c>
      <c r="T29" s="162">
        <v>1313.6479999999999</v>
      </c>
      <c r="U29" s="162">
        <v>1426.1659999999999</v>
      </c>
      <c r="V29" s="162">
        <v>1604.222</v>
      </c>
      <c r="W29" s="162">
        <v>1586.8989999999999</v>
      </c>
      <c r="X29" s="162">
        <v>1489.0409999999999</v>
      </c>
      <c r="Y29" s="162">
        <v>1639.0029999999999</v>
      </c>
      <c r="Z29" s="162">
        <v>2054.348</v>
      </c>
      <c r="AA29" s="162">
        <v>2019.33</v>
      </c>
      <c r="AB29" s="162">
        <v>1430.3320000000001</v>
      </c>
      <c r="AC29" s="162">
        <v>1335.498</v>
      </c>
      <c r="AD29" s="162">
        <v>1392.818</v>
      </c>
      <c r="AE29" s="162">
        <v>1372.615</v>
      </c>
      <c r="AF29" s="162">
        <v>1283.2249999999999</v>
      </c>
      <c r="AG29" s="162">
        <v>1438.752</v>
      </c>
      <c r="AH29" s="162">
        <v>1357.3030000000001</v>
      </c>
      <c r="AI29" s="162">
        <v>1473.625</v>
      </c>
      <c r="AJ29" s="162">
        <v>1032.701</v>
      </c>
      <c r="AK29" s="162">
        <v>2060.9630000000002</v>
      </c>
      <c r="AL29" s="162">
        <v>2313.4830000000002</v>
      </c>
      <c r="AM29" s="162">
        <v>1512.5150000000001</v>
      </c>
      <c r="AN29" s="162">
        <v>1275.74</v>
      </c>
      <c r="AO29" s="162">
        <v>1918.6189999999999</v>
      </c>
      <c r="AP29" s="162">
        <v>1762.8510000000001</v>
      </c>
      <c r="AQ29" s="162">
        <v>1742.124</v>
      </c>
      <c r="AR29" s="162">
        <v>1674.63</v>
      </c>
      <c r="AS29" s="162">
        <v>1962.712</v>
      </c>
      <c r="AT29" s="162">
        <v>2247.4580000000001</v>
      </c>
      <c r="AU29" s="162">
        <v>2229.0749999999998</v>
      </c>
      <c r="AV29" s="162">
        <v>2004.444</v>
      </c>
      <c r="AW29" s="162">
        <v>2331.4920000000002</v>
      </c>
      <c r="AX29" s="162">
        <v>2453.8290000000002</v>
      </c>
      <c r="AY29" s="162">
        <v>2616.02</v>
      </c>
      <c r="AZ29" s="162">
        <v>2294.4029999999998</v>
      </c>
      <c r="BA29" s="162">
        <v>2736.9050000000002</v>
      </c>
      <c r="BB29" s="162">
        <v>3006.0250000000001</v>
      </c>
      <c r="BC29" s="162">
        <v>2930.587</v>
      </c>
      <c r="BD29" s="162">
        <v>2450.8470000000002</v>
      </c>
      <c r="BE29" s="162">
        <v>2865.6390000000001</v>
      </c>
      <c r="BF29" s="162">
        <v>2783.2979999999998</v>
      </c>
      <c r="BG29" s="162">
        <v>2949.5059999999999</v>
      </c>
      <c r="BH29" s="162">
        <v>2237.2869999999998</v>
      </c>
      <c r="BI29" s="162">
        <v>2967.88</v>
      </c>
      <c r="BJ29" s="162">
        <v>3529.7939999999999</v>
      </c>
      <c r="BK29" s="162">
        <v>4319.1040000000003</v>
      </c>
      <c r="BL29" s="162">
        <v>3932.3879999999999</v>
      </c>
      <c r="BM29" s="162">
        <v>4529.348</v>
      </c>
      <c r="BN29" s="162">
        <v>5210.9799999999996</v>
      </c>
      <c r="BO29" s="162">
        <v>5483.9070000000002</v>
      </c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49"/>
    </row>
    <row r="30" spans="1:97" s="160" customFormat="1">
      <c r="A30" s="49" t="s">
        <v>187</v>
      </c>
      <c r="B30" s="49">
        <v>60.143000000000001</v>
      </c>
      <c r="C30" s="49">
        <v>1951.9649999999999</v>
      </c>
      <c r="D30" s="49">
        <v>1924.3240000000001</v>
      </c>
      <c r="E30" s="49"/>
      <c r="F30" s="49"/>
      <c r="G30" s="49"/>
      <c r="H30" s="49">
        <v>2534.9850000000001</v>
      </c>
      <c r="I30" s="49">
        <v>2237.4490000000001</v>
      </c>
      <c r="J30" s="49">
        <v>1982.885</v>
      </c>
      <c r="K30" s="49">
        <v>1753.604</v>
      </c>
      <c r="L30" s="49">
        <v>2060.8470000000002</v>
      </c>
      <c r="M30" s="49">
        <v>2071.529</v>
      </c>
      <c r="N30" s="49">
        <v>2200.288</v>
      </c>
      <c r="O30" s="49">
        <v>2330.1239999999998</v>
      </c>
      <c r="P30" s="49">
        <v>2275</v>
      </c>
      <c r="Q30" s="49">
        <v>2199.4720000000002</v>
      </c>
      <c r="R30" s="49">
        <v>2055.2069999999999</v>
      </c>
      <c r="S30" s="49">
        <v>2054.1239999999998</v>
      </c>
      <c r="T30" s="49">
        <v>2334.6460000000002</v>
      </c>
      <c r="U30" s="49">
        <v>2187.8240000000001</v>
      </c>
      <c r="V30" s="49">
        <v>2434.0369999999998</v>
      </c>
      <c r="W30" s="49">
        <v>2426.471</v>
      </c>
      <c r="X30" s="49">
        <v>2661.6439999999998</v>
      </c>
      <c r="Y30" s="49">
        <v>2585.0619999999999</v>
      </c>
      <c r="Z30" s="49">
        <v>2947.011</v>
      </c>
      <c r="AA30" s="49">
        <v>2884.0210000000002</v>
      </c>
      <c r="AB30" s="49">
        <v>2484.587</v>
      </c>
      <c r="AC30" s="49">
        <v>2114.7190000000001</v>
      </c>
      <c r="AD30" s="49">
        <v>2182.9409999999998</v>
      </c>
      <c r="AE30" s="49">
        <v>2145.9029999999998</v>
      </c>
      <c r="AF30" s="49">
        <v>2227.6689999999999</v>
      </c>
      <c r="AG30" s="49">
        <v>2213.808</v>
      </c>
      <c r="AH30" s="49">
        <v>2205.6179999999999</v>
      </c>
      <c r="AI30" s="49">
        <v>2258.1370000000002</v>
      </c>
      <c r="AJ30" s="49">
        <v>2890.2950000000001</v>
      </c>
      <c r="AK30" s="49">
        <v>2937.9679999999998</v>
      </c>
      <c r="AL30" s="49">
        <v>3146.067</v>
      </c>
      <c r="AM30" s="49">
        <v>2581.645</v>
      </c>
      <c r="AN30" s="49">
        <v>2752.663</v>
      </c>
      <c r="AO30" s="49">
        <v>2884.0940000000001</v>
      </c>
      <c r="AP30" s="49">
        <v>2732.4769999999999</v>
      </c>
      <c r="AQ30" s="49">
        <v>2681.4470000000001</v>
      </c>
      <c r="AR30" s="49">
        <v>2965.87</v>
      </c>
      <c r="AS30" s="49">
        <v>2914.1239999999998</v>
      </c>
      <c r="AT30" s="49">
        <v>3164.9720000000002</v>
      </c>
      <c r="AU30" s="49">
        <v>3138.7669999999998</v>
      </c>
      <c r="AV30" s="49">
        <v>3087.7779999999998</v>
      </c>
      <c r="AW30" s="49">
        <v>3207.7350000000001</v>
      </c>
      <c r="AX30" s="49">
        <v>3217.3420000000001</v>
      </c>
      <c r="AY30" s="49">
        <v>3461.72</v>
      </c>
      <c r="AZ30" s="49">
        <v>3513.3820000000001</v>
      </c>
      <c r="BA30" s="49">
        <v>3652.3809999999999</v>
      </c>
      <c r="BB30" s="49">
        <v>3868.6750000000002</v>
      </c>
      <c r="BC30" s="49">
        <v>3785.8820000000001</v>
      </c>
      <c r="BD30" s="49">
        <v>3775.1410000000001</v>
      </c>
      <c r="BE30" s="49">
        <v>3735.683</v>
      </c>
      <c r="BF30" s="49">
        <v>3623.6790000000001</v>
      </c>
      <c r="BG30" s="49">
        <v>3837.6239999999998</v>
      </c>
      <c r="BH30" s="49">
        <v>3882.415</v>
      </c>
      <c r="BI30" s="49">
        <v>3945.3960000000002</v>
      </c>
      <c r="BJ30" s="49">
        <v>4578.5479999999998</v>
      </c>
      <c r="BK30" s="49">
        <v>5455.71</v>
      </c>
      <c r="BL30" s="49">
        <v>5953.1080000000002</v>
      </c>
      <c r="BM30" s="49">
        <v>5781.5219999999999</v>
      </c>
      <c r="BN30" s="49">
        <v>6623.2510000000002</v>
      </c>
      <c r="BO30" s="49">
        <v>6697.0029999999997</v>
      </c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188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>
        <v>887.56600000000003</v>
      </c>
      <c r="M32" s="49"/>
      <c r="N32" s="49"/>
      <c r="O32" s="49"/>
      <c r="P32" s="49">
        <v>803.947</v>
      </c>
      <c r="Q32" s="49"/>
      <c r="R32" s="49"/>
      <c r="S32" s="49"/>
      <c r="T32" s="49">
        <v>733.596</v>
      </c>
      <c r="U32" s="49"/>
      <c r="V32" s="49"/>
      <c r="W32" s="49"/>
      <c r="X32" s="49">
        <v>721.91800000000001</v>
      </c>
      <c r="Y32" s="49"/>
      <c r="Z32" s="49"/>
      <c r="AA32" s="49"/>
      <c r="AB32" s="49">
        <v>922.31799999999998</v>
      </c>
      <c r="AC32" s="49"/>
      <c r="AD32" s="49"/>
      <c r="AE32" s="49"/>
      <c r="AF32" s="49">
        <v>814.81500000000005</v>
      </c>
      <c r="AG32" s="49"/>
      <c r="AH32" s="49"/>
      <c r="AI32" s="49"/>
      <c r="AJ32" s="49">
        <v>221.51900000000001</v>
      </c>
      <c r="AK32" s="49"/>
      <c r="AL32" s="49"/>
      <c r="AM32" s="49"/>
      <c r="AN32" s="49">
        <v>672.18899999999996</v>
      </c>
      <c r="AO32" s="49"/>
      <c r="AP32" s="49"/>
      <c r="AQ32" s="49"/>
      <c r="AR32" s="49">
        <v>643.91399999999999</v>
      </c>
      <c r="AS32" s="49"/>
      <c r="AT32" s="49"/>
      <c r="AU32" s="49"/>
      <c r="AV32" s="49">
        <v>786.66700000000003</v>
      </c>
      <c r="AW32" s="49"/>
      <c r="AX32" s="49"/>
      <c r="AY32" s="49"/>
      <c r="AZ32" s="49">
        <v>810.21900000000005</v>
      </c>
      <c r="BA32" s="49"/>
      <c r="BB32" s="49"/>
      <c r="BC32" s="49"/>
      <c r="BD32" s="49">
        <v>594.35</v>
      </c>
      <c r="BE32" s="49"/>
      <c r="BF32" s="49"/>
      <c r="BG32" s="49"/>
      <c r="BH32" s="49">
        <v>366.52499999999998</v>
      </c>
      <c r="BI32" s="49"/>
      <c r="BJ32" s="49"/>
      <c r="BK32" s="49"/>
      <c r="BL32" s="49">
        <v>1392.585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7" s="160" customFormat="1">
      <c r="A33" s="49" t="s">
        <v>189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>
        <v>11.842000000000001</v>
      </c>
      <c r="Q33" s="49"/>
      <c r="R33" s="49"/>
      <c r="S33" s="49"/>
      <c r="T33" s="49">
        <v>17.059999999999999</v>
      </c>
      <c r="U33" s="49"/>
      <c r="V33" s="49"/>
      <c r="W33" s="49"/>
      <c r="X33" s="49">
        <v>15.068</v>
      </c>
      <c r="Y33" s="49"/>
      <c r="Z33" s="49"/>
      <c r="AA33" s="49"/>
      <c r="AB33" s="49">
        <v>13.564</v>
      </c>
      <c r="AC33" s="49"/>
      <c r="AD33" s="49"/>
      <c r="AE33" s="49"/>
      <c r="AF33" s="49">
        <v>11.983000000000001</v>
      </c>
      <c r="AG33" s="49"/>
      <c r="AH33" s="49"/>
      <c r="AI33" s="49"/>
      <c r="AJ33" s="49">
        <v>10.548999999999999</v>
      </c>
      <c r="AK33" s="49"/>
      <c r="AL33" s="49"/>
      <c r="AM33" s="49"/>
      <c r="AN33" s="49">
        <v>4.734</v>
      </c>
      <c r="AO33" s="49"/>
      <c r="AP33" s="49"/>
      <c r="AQ33" s="49"/>
      <c r="AR33" s="49">
        <v>156.99700000000001</v>
      </c>
      <c r="AS33" s="49"/>
      <c r="AT33" s="49"/>
      <c r="AU33" s="49"/>
      <c r="AV33" s="49">
        <v>191.11099999999999</v>
      </c>
      <c r="AW33" s="49"/>
      <c r="AX33" s="49"/>
      <c r="AY33" s="49"/>
      <c r="AZ33" s="49">
        <v>251.82499999999999</v>
      </c>
      <c r="BA33" s="49"/>
      <c r="BB33" s="49"/>
      <c r="BC33" s="49"/>
      <c r="BD33" s="49">
        <v>204.52</v>
      </c>
      <c r="BE33" s="49"/>
      <c r="BF33" s="49"/>
      <c r="BG33" s="49"/>
      <c r="BH33" s="49">
        <v>182.203</v>
      </c>
      <c r="BI33" s="49"/>
      <c r="BJ33" s="49"/>
      <c r="BK33" s="49"/>
      <c r="BL33" s="49">
        <v>246.45599999999999</v>
      </c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7" s="160" customFormat="1">
      <c r="A34" s="49" t="s">
        <v>190</v>
      </c>
      <c r="B34" s="49">
        <v>672.78300000000002</v>
      </c>
      <c r="C34" s="49">
        <v>759.82500000000005</v>
      </c>
      <c r="D34" s="49">
        <v>779.73</v>
      </c>
      <c r="E34" s="49"/>
      <c r="F34" s="49"/>
      <c r="G34" s="49"/>
      <c r="H34" s="49">
        <v>889.21299999999997</v>
      </c>
      <c r="I34" s="49">
        <v>881.95399999999995</v>
      </c>
      <c r="J34" s="49">
        <v>823.96100000000001</v>
      </c>
      <c r="K34" s="49">
        <v>892.529</v>
      </c>
      <c r="L34" s="49">
        <v>895.50300000000004</v>
      </c>
      <c r="M34" s="49">
        <v>890.60299999999995</v>
      </c>
      <c r="N34" s="49">
        <v>910.66300000000001</v>
      </c>
      <c r="O34" s="49">
        <v>885.83199999999999</v>
      </c>
      <c r="P34" s="49">
        <v>960.52599999999995</v>
      </c>
      <c r="Q34" s="49">
        <v>1003.963</v>
      </c>
      <c r="R34" s="49">
        <v>1015.056</v>
      </c>
      <c r="S34" s="49">
        <v>1085.0519999999999</v>
      </c>
      <c r="T34" s="49">
        <v>1207.3489999999999</v>
      </c>
      <c r="U34" s="49">
        <v>1148.9639999999999</v>
      </c>
      <c r="V34" s="49">
        <v>1164.9079999999999</v>
      </c>
      <c r="W34" s="49">
        <v>1184.492</v>
      </c>
      <c r="X34" s="49">
        <v>1221.9179999999999</v>
      </c>
      <c r="Y34" s="49">
        <v>1300.1379999999999</v>
      </c>
      <c r="Z34" s="49">
        <v>1316.576</v>
      </c>
      <c r="AA34" s="49">
        <v>1277.0619999999999</v>
      </c>
      <c r="AB34" s="49">
        <v>1383.4770000000001</v>
      </c>
      <c r="AC34" s="49">
        <v>1385.2809999999999</v>
      </c>
      <c r="AD34" s="49">
        <v>1243.547</v>
      </c>
      <c r="AE34" s="49">
        <v>1241.3019999999999</v>
      </c>
      <c r="AF34" s="49">
        <v>1229.847</v>
      </c>
      <c r="AG34" s="49">
        <v>1351.893</v>
      </c>
      <c r="AH34" s="49">
        <v>1459.5509999999999</v>
      </c>
      <c r="AI34" s="49">
        <v>1469.136</v>
      </c>
      <c r="AJ34" s="49">
        <v>1252.1099999999999</v>
      </c>
      <c r="AK34" s="49">
        <v>1233.155</v>
      </c>
      <c r="AL34" s="49">
        <v>1248.3150000000001</v>
      </c>
      <c r="AM34" s="49">
        <v>1315.8520000000001</v>
      </c>
      <c r="AN34" s="49">
        <v>1278.107</v>
      </c>
      <c r="AO34" s="49">
        <v>1281.134</v>
      </c>
      <c r="AP34" s="49">
        <v>1164.72</v>
      </c>
      <c r="AQ34" s="49">
        <v>1119.02</v>
      </c>
      <c r="AR34" s="49">
        <v>1105.8019999999999</v>
      </c>
      <c r="AS34" s="49">
        <v>1162.712</v>
      </c>
      <c r="AT34" s="49">
        <v>1262.1469999999999</v>
      </c>
      <c r="AU34" s="49">
        <v>1392.07</v>
      </c>
      <c r="AV34" s="49">
        <v>1298.8889999999999</v>
      </c>
      <c r="AW34" s="49">
        <v>1187.845</v>
      </c>
      <c r="AX34" s="49">
        <v>1274.7750000000001</v>
      </c>
      <c r="AY34" s="49">
        <v>1335.6890000000001</v>
      </c>
      <c r="AZ34" s="49">
        <v>1431.873</v>
      </c>
      <c r="BA34" s="49">
        <v>1234.5239999999999</v>
      </c>
      <c r="BB34" s="49">
        <v>1062.6510000000001</v>
      </c>
      <c r="BC34" s="49">
        <v>983.529</v>
      </c>
      <c r="BD34" s="49">
        <v>873.44600000000003</v>
      </c>
      <c r="BE34" s="49">
        <v>709.25099999999998</v>
      </c>
      <c r="BF34" s="49">
        <v>557.08199999999999</v>
      </c>
      <c r="BG34" s="49">
        <v>479.20800000000003</v>
      </c>
      <c r="BH34" s="49">
        <v>512.71199999999999</v>
      </c>
      <c r="BI34" s="49">
        <v>513.91899999999998</v>
      </c>
      <c r="BJ34" s="49">
        <v>525.46</v>
      </c>
      <c r="BK34" s="49">
        <v>533.61800000000005</v>
      </c>
      <c r="BL34" s="49">
        <v>612.86800000000005</v>
      </c>
      <c r="BM34" s="49">
        <v>577.17399999999998</v>
      </c>
      <c r="BN34" s="49">
        <v>559.74199999999996</v>
      </c>
      <c r="BO34" s="49">
        <v>615.98199999999997</v>
      </c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182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7" s="160" customFormat="1">
      <c r="A36" s="49" t="s">
        <v>191</v>
      </c>
      <c r="B36" s="162">
        <v>2547.4</v>
      </c>
      <c r="C36" s="162">
        <v>765.64800000000002</v>
      </c>
      <c r="D36" s="162">
        <v>717.56799999999998</v>
      </c>
      <c r="E36" s="162"/>
      <c r="F36" s="162"/>
      <c r="G36" s="162"/>
      <c r="H36" s="162">
        <v>513.12</v>
      </c>
      <c r="I36" s="162">
        <v>495.25099999999998</v>
      </c>
      <c r="J36" s="162">
        <v>443.76499999999999</v>
      </c>
      <c r="K36" s="162">
        <v>1136.3050000000001</v>
      </c>
      <c r="L36" s="162">
        <v>263.22699999999998</v>
      </c>
      <c r="M36" s="162">
        <v>1155.68</v>
      </c>
      <c r="N36" s="162">
        <v>1162.8240000000001</v>
      </c>
      <c r="O36" s="162">
        <v>1118.2940000000001</v>
      </c>
      <c r="P36" s="162">
        <v>272.36900000000003</v>
      </c>
      <c r="Q36" s="162">
        <v>1042.2719999999999</v>
      </c>
      <c r="R36" s="162">
        <v>997.49099999999999</v>
      </c>
      <c r="S36" s="162">
        <v>1015.463</v>
      </c>
      <c r="T36" s="162">
        <v>213.911</v>
      </c>
      <c r="U36" s="162">
        <v>915.803</v>
      </c>
      <c r="V36" s="162">
        <v>951.18700000000001</v>
      </c>
      <c r="W36" s="162">
        <v>942.51300000000003</v>
      </c>
      <c r="X36" s="162">
        <v>210.959</v>
      </c>
      <c r="Y36" s="162">
        <v>1038.7280000000001</v>
      </c>
      <c r="Z36" s="162">
        <v>976.90200000000004</v>
      </c>
      <c r="AA36" s="162">
        <v>939.43200000000002</v>
      </c>
      <c r="AB36" s="162">
        <v>219.482</v>
      </c>
      <c r="AC36" s="162">
        <v>1015.152</v>
      </c>
      <c r="AD36" s="162">
        <v>1049.3820000000001</v>
      </c>
      <c r="AE36" s="162">
        <v>1072.952</v>
      </c>
      <c r="AF36" s="162">
        <v>255.99100000000001</v>
      </c>
      <c r="AG36" s="162">
        <v>1080.1790000000001</v>
      </c>
      <c r="AH36" s="162">
        <v>1091.011</v>
      </c>
      <c r="AI36" s="162">
        <v>1132.4349999999999</v>
      </c>
      <c r="AJ36" s="162">
        <v>234.17699999999999</v>
      </c>
      <c r="AK36" s="162">
        <v>502.67399999999998</v>
      </c>
      <c r="AL36" s="162">
        <v>630.33699999999999</v>
      </c>
      <c r="AM36" s="162">
        <v>1005.9589999999999</v>
      </c>
      <c r="AN36" s="162">
        <v>299.40800000000002</v>
      </c>
      <c r="AO36" s="162">
        <v>1233.046</v>
      </c>
      <c r="AP36" s="162">
        <v>1189.252</v>
      </c>
      <c r="AQ36" s="162">
        <v>1231.038</v>
      </c>
      <c r="AR36" s="162">
        <v>344.709</v>
      </c>
      <c r="AS36" s="162">
        <v>1162.712</v>
      </c>
      <c r="AT36" s="162">
        <v>1187.57</v>
      </c>
      <c r="AU36" s="162">
        <v>1124.4490000000001</v>
      </c>
      <c r="AV36" s="162">
        <v>351.11099999999999</v>
      </c>
      <c r="AW36" s="162">
        <v>1311.6020000000001</v>
      </c>
      <c r="AX36" s="162">
        <v>1320.9459999999999</v>
      </c>
      <c r="AY36" s="162">
        <v>1436.9839999999999</v>
      </c>
      <c r="AZ36" s="162">
        <v>335.767</v>
      </c>
      <c r="BA36" s="162">
        <v>1365.4760000000001</v>
      </c>
      <c r="BB36" s="162">
        <v>1196.385</v>
      </c>
      <c r="BC36" s="162">
        <v>1120.001</v>
      </c>
      <c r="BD36" s="162">
        <v>329.94400000000002</v>
      </c>
      <c r="BE36" s="162">
        <v>1090.308</v>
      </c>
      <c r="BF36" s="162">
        <v>1098.309</v>
      </c>
      <c r="BG36" s="162">
        <v>757.42499999999995</v>
      </c>
      <c r="BH36" s="162">
        <v>359.11099999999999</v>
      </c>
      <c r="BI36" s="162">
        <v>2053.5329999999999</v>
      </c>
      <c r="BJ36" s="162">
        <v>2113.7600000000002</v>
      </c>
      <c r="BK36" s="162">
        <v>2198.5059999999999</v>
      </c>
      <c r="BL36" s="162">
        <v>588.87599999999998</v>
      </c>
      <c r="BM36" s="162">
        <v>2236.9560000000001</v>
      </c>
      <c r="BN36" s="162">
        <v>2244.348</v>
      </c>
      <c r="BO36" s="162">
        <v>2408.4360000000001</v>
      </c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49"/>
    </row>
    <row r="37" spans="1:97" s="160" customFormat="1">
      <c r="A37" s="163" t="s">
        <v>192</v>
      </c>
      <c r="B37" s="163">
        <v>3280.326</v>
      </c>
      <c r="C37" s="163">
        <v>3477.4380000000001</v>
      </c>
      <c r="D37" s="163">
        <v>3421.6219999999998</v>
      </c>
      <c r="E37" s="163"/>
      <c r="F37" s="163"/>
      <c r="G37" s="163"/>
      <c r="H37" s="163">
        <v>3937.3180000000002</v>
      </c>
      <c r="I37" s="163">
        <v>3614.654</v>
      </c>
      <c r="J37" s="163">
        <v>3250.6109999999999</v>
      </c>
      <c r="K37" s="163">
        <v>3782.4380000000001</v>
      </c>
      <c r="L37" s="163">
        <v>4107.143</v>
      </c>
      <c r="M37" s="163">
        <v>4117.8119999999999</v>
      </c>
      <c r="N37" s="163">
        <v>4273.7749999999996</v>
      </c>
      <c r="O37" s="163">
        <v>4334.25</v>
      </c>
      <c r="P37" s="163">
        <v>4323.6840000000002</v>
      </c>
      <c r="Q37" s="163">
        <v>4245.7070000000003</v>
      </c>
      <c r="R37" s="163">
        <v>4067.7539999999999</v>
      </c>
      <c r="S37" s="163">
        <v>4154.6390000000001</v>
      </c>
      <c r="T37" s="163">
        <v>4506.5619999999999</v>
      </c>
      <c r="U37" s="163">
        <v>4252.5910000000003</v>
      </c>
      <c r="V37" s="163">
        <v>4550.1319999999996</v>
      </c>
      <c r="W37" s="163">
        <v>4553.4759999999997</v>
      </c>
      <c r="X37" s="163">
        <v>4831.5069999999996</v>
      </c>
      <c r="Y37" s="163">
        <v>4923.9279999999999</v>
      </c>
      <c r="Z37" s="163">
        <v>5240.4889999999996</v>
      </c>
      <c r="AA37" s="163">
        <v>5100.5150000000003</v>
      </c>
      <c r="AB37" s="163">
        <v>5023.4279999999999</v>
      </c>
      <c r="AC37" s="163">
        <v>4515.152</v>
      </c>
      <c r="AD37" s="163">
        <v>4475.87</v>
      </c>
      <c r="AE37" s="163">
        <v>4460.1570000000002</v>
      </c>
      <c r="AF37" s="163">
        <v>4540.3050000000003</v>
      </c>
      <c r="AG37" s="163">
        <v>4645.88</v>
      </c>
      <c r="AH37" s="163">
        <v>4756.18</v>
      </c>
      <c r="AI37" s="163">
        <v>4859.7079999999996</v>
      </c>
      <c r="AJ37" s="163">
        <v>4608.6499999999996</v>
      </c>
      <c r="AK37" s="163">
        <v>4673.7969999999996</v>
      </c>
      <c r="AL37" s="163">
        <v>5024.7190000000001</v>
      </c>
      <c r="AM37" s="163">
        <v>4903.4560000000001</v>
      </c>
      <c r="AN37" s="163">
        <v>5007.1009999999997</v>
      </c>
      <c r="AO37" s="163">
        <v>5398.2740000000003</v>
      </c>
      <c r="AP37" s="163">
        <v>5086.4489999999996</v>
      </c>
      <c r="AQ37" s="163">
        <v>5031.5050000000001</v>
      </c>
      <c r="AR37" s="163">
        <v>5217.2920000000004</v>
      </c>
      <c r="AS37" s="163">
        <v>5239.5479999999998</v>
      </c>
      <c r="AT37" s="163">
        <v>5614.6890000000003</v>
      </c>
      <c r="AU37" s="163">
        <v>5655.2860000000001</v>
      </c>
      <c r="AV37" s="163">
        <v>5715.5559999999996</v>
      </c>
      <c r="AW37" s="163">
        <v>5707.1819999999998</v>
      </c>
      <c r="AX37" s="163">
        <v>5813.0630000000001</v>
      </c>
      <c r="AY37" s="163">
        <v>6234.393</v>
      </c>
      <c r="AZ37" s="163">
        <v>6343.0659999999998</v>
      </c>
      <c r="BA37" s="163">
        <v>6252.3810000000003</v>
      </c>
      <c r="BB37" s="163">
        <v>6127.7110000000002</v>
      </c>
      <c r="BC37" s="163">
        <v>5889.4120000000003</v>
      </c>
      <c r="BD37" s="163">
        <v>5777.4009999999998</v>
      </c>
      <c r="BE37" s="163">
        <v>5535.2420000000002</v>
      </c>
      <c r="BF37" s="163">
        <v>5279.07</v>
      </c>
      <c r="BG37" s="163">
        <v>5074.2569999999996</v>
      </c>
      <c r="BH37" s="163">
        <v>5302.9660000000003</v>
      </c>
      <c r="BI37" s="163">
        <v>6512.848</v>
      </c>
      <c r="BJ37" s="163">
        <v>7217.768</v>
      </c>
      <c r="BK37" s="163">
        <v>8187.8339999999998</v>
      </c>
      <c r="BL37" s="163">
        <v>8793.893</v>
      </c>
      <c r="BM37" s="163">
        <v>8595.652</v>
      </c>
      <c r="BN37" s="163">
        <v>9427.3410000000003</v>
      </c>
      <c r="BO37" s="163">
        <v>9721.4210000000003</v>
      </c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193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194</v>
      </c>
      <c r="B40" s="49">
        <v>212.029</v>
      </c>
      <c r="C40" s="49">
        <v>302.76600000000002</v>
      </c>
      <c r="D40" s="49">
        <v>281.08100000000002</v>
      </c>
      <c r="E40" s="49"/>
      <c r="F40" s="49"/>
      <c r="G40" s="49"/>
      <c r="H40" s="49">
        <v>441.69099999999997</v>
      </c>
      <c r="I40" s="49">
        <v>411.12599999999998</v>
      </c>
      <c r="J40" s="49">
        <v>370.416</v>
      </c>
      <c r="K40" s="49">
        <v>397.11700000000002</v>
      </c>
      <c r="L40" s="49">
        <v>402.11599999999999</v>
      </c>
      <c r="M40" s="49">
        <v>426.36700000000002</v>
      </c>
      <c r="N40" s="49">
        <v>442.363</v>
      </c>
      <c r="O40" s="49">
        <v>422.28300000000002</v>
      </c>
      <c r="P40" s="49">
        <v>403.947</v>
      </c>
      <c r="Q40" s="49">
        <v>405.548</v>
      </c>
      <c r="R40" s="49">
        <v>385.19400000000002</v>
      </c>
      <c r="S40" s="49">
        <v>395.61900000000003</v>
      </c>
      <c r="T40" s="49">
        <v>402.887</v>
      </c>
      <c r="U40" s="49">
        <v>397.66800000000001</v>
      </c>
      <c r="V40" s="49">
        <v>405.01299999999998</v>
      </c>
      <c r="W40" s="49">
        <v>410.428</v>
      </c>
      <c r="X40" s="49">
        <v>420.548</v>
      </c>
      <c r="Y40" s="49">
        <v>424.62</v>
      </c>
      <c r="Z40" s="49">
        <v>421.19600000000003</v>
      </c>
      <c r="AA40" s="49">
        <v>399.48500000000001</v>
      </c>
      <c r="AB40" s="49">
        <v>382.24400000000003</v>
      </c>
      <c r="AC40" s="49">
        <v>335.49799999999999</v>
      </c>
      <c r="AD40" s="49">
        <v>349.04599999999999</v>
      </c>
      <c r="AE40" s="49">
        <v>349.04599999999999</v>
      </c>
      <c r="AF40" s="49">
        <v>575.16300000000001</v>
      </c>
      <c r="AG40" s="49">
        <v>587.97299999999996</v>
      </c>
      <c r="AH40" s="49">
        <v>595.50599999999997</v>
      </c>
      <c r="AI40" s="49">
        <v>597.08199999999999</v>
      </c>
      <c r="AJ40" s="49">
        <v>561.18100000000004</v>
      </c>
      <c r="AK40" s="49">
        <v>568.98400000000004</v>
      </c>
      <c r="AL40" s="49">
        <v>602.24699999999996</v>
      </c>
      <c r="AM40" s="49">
        <v>643.62300000000005</v>
      </c>
      <c r="AN40" s="49">
        <v>639.053</v>
      </c>
      <c r="AO40" s="49">
        <v>665.84500000000003</v>
      </c>
      <c r="AP40" s="49">
        <v>637.85</v>
      </c>
      <c r="AQ40" s="49">
        <v>638.27300000000002</v>
      </c>
      <c r="AR40" s="49">
        <v>622.298</v>
      </c>
      <c r="AS40" s="49">
        <v>618.07899999999995</v>
      </c>
      <c r="AT40" s="49">
        <v>624.85900000000004</v>
      </c>
      <c r="AU40" s="49">
        <v>609.03099999999995</v>
      </c>
      <c r="AV40" s="49">
        <v>614.44399999999996</v>
      </c>
      <c r="AW40" s="49">
        <v>614.36500000000001</v>
      </c>
      <c r="AX40" s="49">
        <v>626.12599999999998</v>
      </c>
      <c r="AY40" s="49">
        <v>654.88800000000003</v>
      </c>
      <c r="AZ40" s="49">
        <v>676.399</v>
      </c>
      <c r="BA40" s="49">
        <v>661.90499999999997</v>
      </c>
      <c r="BB40" s="49">
        <v>675.904</v>
      </c>
      <c r="BC40" s="49">
        <v>660</v>
      </c>
      <c r="BD40" s="49">
        <v>633.89800000000002</v>
      </c>
      <c r="BE40" s="49">
        <v>629.95600000000002</v>
      </c>
      <c r="BF40" s="49">
        <v>598.30899999999997</v>
      </c>
      <c r="BG40" s="49">
        <v>560.39599999999996</v>
      </c>
      <c r="BH40" s="49">
        <v>599.57600000000002</v>
      </c>
      <c r="BI40" s="49">
        <v>735.54600000000005</v>
      </c>
      <c r="BJ40" s="49">
        <v>742.14499999999998</v>
      </c>
      <c r="BK40" s="49">
        <v>731.05700000000002</v>
      </c>
      <c r="BL40" s="49">
        <v>737.18600000000004</v>
      </c>
      <c r="BM40" s="49">
        <v>746.73900000000003</v>
      </c>
      <c r="BN40" s="49">
        <v>738.428</v>
      </c>
      <c r="BO40" s="49">
        <v>763.596</v>
      </c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195</v>
      </c>
      <c r="B41" s="49">
        <v>250.76499999999999</v>
      </c>
      <c r="C41" s="49">
        <v>211.06299999999999</v>
      </c>
      <c r="D41" s="49">
        <v>190.541</v>
      </c>
      <c r="E41" s="49"/>
      <c r="F41" s="49"/>
      <c r="G41" s="49"/>
      <c r="H41" s="49">
        <v>-84.548000000000002</v>
      </c>
      <c r="I41" s="49">
        <v>25.78</v>
      </c>
      <c r="J41" s="49">
        <v>67.236999999999995</v>
      </c>
      <c r="K41" s="49">
        <v>124.509</v>
      </c>
      <c r="L41" s="49">
        <v>214.286</v>
      </c>
      <c r="M41" s="49">
        <v>67.320999999999998</v>
      </c>
      <c r="N41" s="49">
        <v>105.187</v>
      </c>
      <c r="O41" s="49">
        <v>160.935</v>
      </c>
      <c r="P41" s="49">
        <v>280.26299999999998</v>
      </c>
      <c r="Q41" s="49">
        <v>35.667000000000002</v>
      </c>
      <c r="R41" s="49">
        <v>105.395</v>
      </c>
      <c r="S41" s="49">
        <v>150.773</v>
      </c>
      <c r="T41" s="49">
        <v>1335.9580000000001</v>
      </c>
      <c r="U41" s="49">
        <v>-29.792999999999999</v>
      </c>
      <c r="V41" s="49">
        <v>-32.981999999999999</v>
      </c>
      <c r="W41" s="49">
        <v>-32.085999999999999</v>
      </c>
      <c r="X41" s="49">
        <v>1239.7260000000001</v>
      </c>
      <c r="Y41" s="49">
        <v>1192.2539999999999</v>
      </c>
      <c r="Z41" s="49">
        <v>1122.2829999999999</v>
      </c>
      <c r="AA41" s="49">
        <v>1059.278</v>
      </c>
      <c r="AB41" s="49">
        <v>932.18200000000002</v>
      </c>
      <c r="AC41" s="49">
        <v>781.38499999999999</v>
      </c>
      <c r="AD41" s="49">
        <v>952.86199999999997</v>
      </c>
      <c r="AE41" s="49">
        <v>924.80399999999997</v>
      </c>
      <c r="AF41" s="49">
        <v>970.58799999999997</v>
      </c>
      <c r="AG41" s="49">
        <v>917.59500000000003</v>
      </c>
      <c r="AH41" s="49">
        <v>887.64</v>
      </c>
      <c r="AI41" s="49">
        <v>934.90499999999997</v>
      </c>
      <c r="AJ41" s="49">
        <v>1132.9110000000001</v>
      </c>
      <c r="AK41" s="49">
        <v>1180.749</v>
      </c>
      <c r="AL41" s="49">
        <v>1192.135</v>
      </c>
      <c r="AM41" s="49">
        <v>1289.6310000000001</v>
      </c>
      <c r="AN41" s="49">
        <v>1330.1780000000001</v>
      </c>
      <c r="AO41" s="49">
        <v>1504.316</v>
      </c>
      <c r="AP41" s="49">
        <v>1428.7380000000001</v>
      </c>
      <c r="AQ41" s="49">
        <v>1550.758</v>
      </c>
      <c r="AR41" s="49">
        <v>1574.5160000000001</v>
      </c>
      <c r="AS41" s="49">
        <v>1584.181</v>
      </c>
      <c r="AT41" s="49">
        <v>1378.5309999999999</v>
      </c>
      <c r="AU41" s="49">
        <v>1334.8019999999999</v>
      </c>
      <c r="AV41" s="49">
        <v>1642.222</v>
      </c>
      <c r="AW41" s="49">
        <v>1609.9449999999999</v>
      </c>
      <c r="AX41" s="49">
        <v>1199.3240000000001</v>
      </c>
      <c r="AY41" s="49">
        <v>1273.2629999999999</v>
      </c>
      <c r="AZ41" s="49">
        <v>1500</v>
      </c>
      <c r="BA41" s="49">
        <v>1653.5709999999999</v>
      </c>
      <c r="BB41" s="49">
        <v>1526.5060000000001</v>
      </c>
      <c r="BC41" s="49">
        <v>1624.7059999999999</v>
      </c>
      <c r="BD41" s="49">
        <v>1983.0509999999999</v>
      </c>
      <c r="BE41" s="49">
        <v>2075.991</v>
      </c>
      <c r="BF41" s="49">
        <v>1903.8050000000001</v>
      </c>
      <c r="BG41" s="49">
        <v>1922.7719999999999</v>
      </c>
      <c r="BH41" s="49">
        <v>2274.364</v>
      </c>
      <c r="BI41" s="49">
        <v>2328.694</v>
      </c>
      <c r="BJ41" s="49">
        <v>2188.5160000000001</v>
      </c>
      <c r="BK41" s="49">
        <v>2297.759</v>
      </c>
      <c r="BL41" s="49">
        <v>2762.268</v>
      </c>
      <c r="BM41" s="49">
        <v>2778.261</v>
      </c>
      <c r="BN41" s="49">
        <v>2653.3910000000001</v>
      </c>
      <c r="BO41" s="49">
        <v>2837.9580000000001</v>
      </c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7" s="160" customFormat="1">
      <c r="A42" s="49" t="s">
        <v>196</v>
      </c>
      <c r="B42" s="49"/>
      <c r="C42" s="49">
        <v>-66.957999999999998</v>
      </c>
      <c r="D42" s="49">
        <v>-89.188999999999993</v>
      </c>
      <c r="E42" s="49"/>
      <c r="F42" s="49"/>
      <c r="G42" s="49"/>
      <c r="H42" s="49">
        <v>-83.09</v>
      </c>
      <c r="I42" s="49">
        <v>-77.340999999999994</v>
      </c>
      <c r="J42" s="49">
        <v>-67.236999999999995</v>
      </c>
      <c r="K42" s="49">
        <v>-72.084000000000003</v>
      </c>
      <c r="L42" s="49">
        <v>-68.783000000000001</v>
      </c>
      <c r="M42" s="49">
        <v>-74.334000000000003</v>
      </c>
      <c r="N42" s="49">
        <v>-70.605000000000004</v>
      </c>
      <c r="O42" s="49">
        <v>-72.902000000000001</v>
      </c>
      <c r="P42" s="49">
        <v>-72.367999999999995</v>
      </c>
      <c r="Q42" s="49">
        <v>-83.222999999999999</v>
      </c>
      <c r="R42" s="49">
        <v>-71.518000000000001</v>
      </c>
      <c r="S42" s="49">
        <v>-83.763000000000005</v>
      </c>
      <c r="T42" s="49">
        <v>-94.488</v>
      </c>
      <c r="U42" s="49">
        <v>-93.263999999999996</v>
      </c>
      <c r="V42" s="49">
        <v>-79.156000000000006</v>
      </c>
      <c r="W42" s="49">
        <v>-80.213999999999999</v>
      </c>
      <c r="X42" s="49">
        <v>-79.451999999999998</v>
      </c>
      <c r="Y42" s="49">
        <v>-80.221000000000004</v>
      </c>
      <c r="Z42" s="49">
        <v>-70.652000000000001</v>
      </c>
      <c r="AA42" s="49">
        <v>-67.010000000000005</v>
      </c>
      <c r="AB42" s="49">
        <v>-59.186</v>
      </c>
      <c r="AC42" s="49">
        <v>-51.948</v>
      </c>
      <c r="AD42" s="49">
        <v>-44.893000000000001</v>
      </c>
      <c r="AE42" s="49">
        <v>-44.893000000000001</v>
      </c>
      <c r="AF42" s="49">
        <v>-42.484000000000002</v>
      </c>
      <c r="AG42" s="49">
        <v>-43.43</v>
      </c>
      <c r="AH42" s="49">
        <v>-40.448999999999998</v>
      </c>
      <c r="AI42" s="49">
        <v>-35.914999999999999</v>
      </c>
      <c r="AJ42" s="49">
        <v>-33.755000000000003</v>
      </c>
      <c r="AK42" s="49">
        <v>-34.225000000000001</v>
      </c>
      <c r="AL42" s="49">
        <v>-31.460999999999999</v>
      </c>
      <c r="AM42" s="49">
        <v>-29.797000000000001</v>
      </c>
      <c r="AN42" s="49">
        <v>-29.585999999999999</v>
      </c>
      <c r="AO42" s="49">
        <v>-30.826000000000001</v>
      </c>
      <c r="AP42" s="49">
        <v>-24.533000000000001</v>
      </c>
      <c r="AQ42" s="49">
        <v>-24.504000000000001</v>
      </c>
      <c r="AR42" s="49">
        <v>-23.890999999999998</v>
      </c>
      <c r="AS42" s="49">
        <v>-23.728999999999999</v>
      </c>
      <c r="AT42" s="49">
        <v>-19.209</v>
      </c>
      <c r="AU42" s="49">
        <v>-18.722000000000001</v>
      </c>
      <c r="AV42" s="49">
        <v>-18.888999999999999</v>
      </c>
      <c r="AW42" s="49">
        <v>-14.365</v>
      </c>
      <c r="AX42" s="49">
        <v>-14.64</v>
      </c>
      <c r="AY42" s="49">
        <v>-15.311999999999999</v>
      </c>
      <c r="AZ42" s="49">
        <v>-15.815</v>
      </c>
      <c r="BA42" s="49">
        <v>-15.476000000000001</v>
      </c>
      <c r="BB42" s="49">
        <v>-10.843</v>
      </c>
      <c r="BC42" s="49">
        <v>-10.587999999999999</v>
      </c>
      <c r="BD42" s="49">
        <v>-10.169</v>
      </c>
      <c r="BE42" s="49">
        <v>-6.6079999999999997</v>
      </c>
      <c r="BF42" s="49">
        <v>-6.3419999999999996</v>
      </c>
      <c r="BG42" s="49">
        <v>-5.9409999999999998</v>
      </c>
      <c r="BH42" s="49">
        <v>-6.3559999999999999</v>
      </c>
      <c r="BI42" s="49">
        <v>-5.3529999999999998</v>
      </c>
      <c r="BJ42" s="49">
        <v>-5.4169999999999998</v>
      </c>
      <c r="BK42" s="49">
        <v>-5.3360000000000003</v>
      </c>
      <c r="BL42" s="49">
        <v>-5.4530000000000003</v>
      </c>
      <c r="BM42" s="49">
        <v>-4.3479999999999999</v>
      </c>
      <c r="BN42" s="49">
        <v>-4.306</v>
      </c>
      <c r="BO42" s="49">
        <v>-4.4400000000000004</v>
      </c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197</v>
      </c>
      <c r="B43" s="49">
        <v>94</v>
      </c>
      <c r="C43" s="49">
        <v>134</v>
      </c>
      <c r="D43" s="49">
        <v>124</v>
      </c>
      <c r="E43" s="49"/>
      <c r="F43" s="49"/>
      <c r="G43" s="49"/>
      <c r="H43" s="49">
        <v>147</v>
      </c>
      <c r="I43" s="49">
        <v>137</v>
      </c>
      <c r="J43" s="49">
        <v>123</v>
      </c>
      <c r="K43" s="49">
        <v>132</v>
      </c>
      <c r="L43" s="49">
        <v>134</v>
      </c>
      <c r="M43" s="49">
        <v>142</v>
      </c>
      <c r="N43" s="49">
        <v>146</v>
      </c>
      <c r="O43" s="49">
        <v>139</v>
      </c>
      <c r="P43" s="49">
        <v>133</v>
      </c>
      <c r="Q43" s="49">
        <v>133</v>
      </c>
      <c r="R43" s="49">
        <v>127</v>
      </c>
      <c r="S43" s="49">
        <v>130</v>
      </c>
      <c r="T43" s="49">
        <v>133</v>
      </c>
      <c r="U43" s="49">
        <v>131</v>
      </c>
      <c r="V43" s="49">
        <v>133</v>
      </c>
      <c r="W43" s="49">
        <v>135</v>
      </c>
      <c r="X43" s="49">
        <v>138</v>
      </c>
      <c r="Y43" s="49">
        <v>140</v>
      </c>
      <c r="Z43" s="49">
        <v>137</v>
      </c>
      <c r="AA43" s="49">
        <v>130</v>
      </c>
      <c r="AB43" s="49">
        <v>125</v>
      </c>
      <c r="AC43" s="49">
        <v>109</v>
      </c>
      <c r="AD43" s="49">
        <v>113</v>
      </c>
      <c r="AE43" s="49">
        <v>113</v>
      </c>
      <c r="AF43" s="49">
        <v>122</v>
      </c>
      <c r="AG43" s="49">
        <v>125</v>
      </c>
      <c r="AH43" s="49">
        <v>126</v>
      </c>
      <c r="AI43" s="49">
        <v>126</v>
      </c>
      <c r="AJ43" s="49">
        <v>118</v>
      </c>
      <c r="AK43" s="49">
        <v>120</v>
      </c>
      <c r="AL43" s="49">
        <v>126</v>
      </c>
      <c r="AM43" s="49">
        <v>133</v>
      </c>
      <c r="AN43" s="49">
        <v>133</v>
      </c>
      <c r="AO43" s="49">
        <v>138</v>
      </c>
      <c r="AP43" s="49">
        <v>131</v>
      </c>
      <c r="AQ43" s="49">
        <v>131</v>
      </c>
      <c r="AR43" s="49">
        <v>127</v>
      </c>
      <c r="AS43" s="49">
        <v>127</v>
      </c>
      <c r="AT43" s="49">
        <v>127</v>
      </c>
      <c r="AU43" s="49">
        <v>123</v>
      </c>
      <c r="AV43" s="49">
        <v>124</v>
      </c>
      <c r="AW43" s="49">
        <v>124</v>
      </c>
      <c r="AX43" s="49">
        <v>126</v>
      </c>
      <c r="AY43" s="49">
        <v>132</v>
      </c>
      <c r="AZ43" s="49">
        <v>136</v>
      </c>
      <c r="BA43" s="49">
        <v>133</v>
      </c>
      <c r="BB43" s="49">
        <v>135</v>
      </c>
      <c r="BC43" s="49">
        <v>132</v>
      </c>
      <c r="BD43" s="49">
        <v>127</v>
      </c>
      <c r="BE43" s="49">
        <v>123</v>
      </c>
      <c r="BF43" s="49">
        <v>118</v>
      </c>
      <c r="BG43" s="49">
        <v>111</v>
      </c>
      <c r="BH43" s="49">
        <v>119</v>
      </c>
      <c r="BI43" s="49">
        <v>120</v>
      </c>
      <c r="BJ43" s="49">
        <v>121</v>
      </c>
      <c r="BK43" s="49">
        <v>120</v>
      </c>
      <c r="BL43" s="49">
        <v>122</v>
      </c>
      <c r="BM43" s="49">
        <v>122</v>
      </c>
      <c r="BN43" s="49">
        <v>121</v>
      </c>
      <c r="BO43" s="49">
        <v>124</v>
      </c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7" s="160" customFormat="1">
      <c r="A44" s="49" t="s">
        <v>198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199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7" s="160" customFormat="1">
      <c r="A46" s="49" t="s">
        <v>125</v>
      </c>
      <c r="B46" s="49">
        <v>214.06700000000001</v>
      </c>
      <c r="C46" s="49">
        <v>62.591000000000001</v>
      </c>
      <c r="D46" s="49">
        <v>77.027000000000001</v>
      </c>
      <c r="E46" s="49"/>
      <c r="F46" s="49"/>
      <c r="G46" s="49"/>
      <c r="H46" s="49">
        <v>93.293999999999997</v>
      </c>
      <c r="I46" s="49">
        <v>92.266000000000005</v>
      </c>
      <c r="J46" s="49">
        <v>89.242000000000004</v>
      </c>
      <c r="K46" s="49">
        <v>103.539</v>
      </c>
      <c r="L46" s="49">
        <v>117.72499999999999</v>
      </c>
      <c r="M46" s="49">
        <v>141.655</v>
      </c>
      <c r="N46" s="49">
        <v>134.006</v>
      </c>
      <c r="O46" s="49">
        <v>116.919</v>
      </c>
      <c r="P46" s="49">
        <v>180.26300000000001</v>
      </c>
      <c r="Q46" s="49">
        <v>183.62</v>
      </c>
      <c r="R46" s="49">
        <v>160.602</v>
      </c>
      <c r="S46" s="49">
        <v>157.21600000000001</v>
      </c>
      <c r="T46" s="49">
        <v>145.66900000000001</v>
      </c>
      <c r="U46" s="49">
        <v>128.238</v>
      </c>
      <c r="V46" s="49">
        <v>94.986999999999995</v>
      </c>
      <c r="W46" s="49">
        <v>93.582999999999998</v>
      </c>
      <c r="X46" s="49">
        <v>115.068</v>
      </c>
      <c r="Y46" s="49">
        <v>106.501</v>
      </c>
      <c r="Z46" s="49">
        <v>97.825999999999993</v>
      </c>
      <c r="AA46" s="49">
        <v>92.784000000000006</v>
      </c>
      <c r="AB46" s="49">
        <v>96.177999999999997</v>
      </c>
      <c r="AC46" s="49">
        <v>86.58</v>
      </c>
      <c r="AD46" s="49">
        <v>81.93</v>
      </c>
      <c r="AE46" s="49">
        <v>67.34</v>
      </c>
      <c r="AF46" s="49">
        <v>76.253</v>
      </c>
      <c r="AG46" s="49">
        <v>81.292000000000002</v>
      </c>
      <c r="AH46" s="49">
        <v>82.022000000000006</v>
      </c>
      <c r="AI46" s="49">
        <v>92.031000000000006</v>
      </c>
      <c r="AJ46" s="49">
        <v>100.211</v>
      </c>
      <c r="AK46" s="49">
        <v>104.813</v>
      </c>
      <c r="AL46" s="49">
        <v>112.36</v>
      </c>
      <c r="AM46" s="49">
        <v>121.57299999999999</v>
      </c>
      <c r="AN46" s="49">
        <v>140.828</v>
      </c>
      <c r="AO46" s="49">
        <v>149.19900000000001</v>
      </c>
      <c r="AP46" s="49">
        <v>134.346</v>
      </c>
      <c r="AQ46" s="49">
        <v>142.357</v>
      </c>
      <c r="AR46" s="49">
        <v>171.786</v>
      </c>
      <c r="AS46" s="49">
        <v>174.011</v>
      </c>
      <c r="AT46" s="49">
        <v>128.81399999999999</v>
      </c>
      <c r="AU46" s="49">
        <v>143.172</v>
      </c>
      <c r="AV46" s="49">
        <v>162.22200000000001</v>
      </c>
      <c r="AW46" s="49">
        <v>143.64599999999999</v>
      </c>
      <c r="AX46" s="49">
        <v>144.14400000000001</v>
      </c>
      <c r="AY46" s="49">
        <v>157.833</v>
      </c>
      <c r="AZ46" s="49">
        <v>200.73</v>
      </c>
      <c r="BA46" s="49">
        <v>210.714</v>
      </c>
      <c r="BB46" s="49">
        <v>226.506</v>
      </c>
      <c r="BC46" s="49">
        <v>221.17599999999999</v>
      </c>
      <c r="BD46" s="49">
        <v>229.37899999999999</v>
      </c>
      <c r="BE46" s="49">
        <v>245.595</v>
      </c>
      <c r="BF46" s="49">
        <v>241.01499999999999</v>
      </c>
      <c r="BG46" s="49">
        <v>232.673</v>
      </c>
      <c r="BH46" s="49">
        <v>287.07600000000002</v>
      </c>
      <c r="BI46" s="49">
        <v>285.86700000000002</v>
      </c>
      <c r="BJ46" s="49">
        <v>291.44099999999997</v>
      </c>
      <c r="BK46" s="49">
        <v>300.96100000000001</v>
      </c>
      <c r="BL46" s="49">
        <v>356.59800000000001</v>
      </c>
      <c r="BM46" s="49">
        <v>359.78300000000002</v>
      </c>
      <c r="BN46" s="49">
        <v>376.74900000000002</v>
      </c>
      <c r="BO46" s="49">
        <v>413.98399999999998</v>
      </c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200</v>
      </c>
      <c r="B47" s="162">
        <v>114.97</v>
      </c>
      <c r="C47" s="162">
        <v>898.02300000000002</v>
      </c>
      <c r="D47" s="162">
        <v>875.99900000000002</v>
      </c>
      <c r="E47" s="162"/>
      <c r="F47" s="162"/>
      <c r="G47" s="162"/>
      <c r="H47" s="162">
        <v>1138.7139999999999</v>
      </c>
      <c r="I47" s="162">
        <v>981.04700000000003</v>
      </c>
      <c r="J47" s="162">
        <v>896.56</v>
      </c>
      <c r="K47" s="162">
        <v>945.32500000000005</v>
      </c>
      <c r="L47" s="162">
        <v>992.98400000000004</v>
      </c>
      <c r="M47" s="162">
        <v>1284.3679999999999</v>
      </c>
      <c r="N47" s="162">
        <v>1256.0170000000001</v>
      </c>
      <c r="O47" s="162">
        <v>1137.479</v>
      </c>
      <c r="P47" s="162">
        <v>1109.106</v>
      </c>
      <c r="Q47" s="162">
        <v>1372.944</v>
      </c>
      <c r="R47" s="162">
        <v>1156.5640000000001</v>
      </c>
      <c r="S47" s="162">
        <v>1161.2370000000001</v>
      </c>
      <c r="T47" s="162">
        <v>-0.45400000000017998</v>
      </c>
      <c r="U47" s="162">
        <v>1337.913</v>
      </c>
      <c r="V47" s="162">
        <v>1212.6469999999999</v>
      </c>
      <c r="W47" s="162">
        <v>1211.2570000000001</v>
      </c>
      <c r="X47" s="162">
        <v>0.35699999999997001</v>
      </c>
      <c r="Y47" s="162">
        <v>-0.30499999999984001</v>
      </c>
      <c r="Z47" s="162">
        <v>0.22700000000032</v>
      </c>
      <c r="AA47" s="162">
        <v>0.154</v>
      </c>
      <c r="AB47" s="162">
        <v>-0.46200000000022001</v>
      </c>
      <c r="AC47" s="162">
        <v>0.30800000000021999</v>
      </c>
      <c r="AD47" s="162">
        <v>0.35599999999977</v>
      </c>
      <c r="AE47" s="162">
        <v>0.35500000000002002</v>
      </c>
      <c r="AF47" s="162">
        <v>5.0000000001091003E-3</v>
      </c>
      <c r="AG47" s="162">
        <v>-0.27899999999976999</v>
      </c>
      <c r="AH47" s="162">
        <v>-0.15699999999993</v>
      </c>
      <c r="AI47" s="162">
        <v>-0.29799999999999999</v>
      </c>
      <c r="AJ47" s="162">
        <v>0.14400000000001001</v>
      </c>
      <c r="AK47" s="162">
        <v>-0.21400000000040001</v>
      </c>
      <c r="AL47" s="162">
        <v>-0.15699999999993</v>
      </c>
      <c r="AM47" s="162">
        <v>0.49200000000019001</v>
      </c>
      <c r="AN47" s="162">
        <v>-0.45500000000037999</v>
      </c>
      <c r="AO47" s="162">
        <v>9.9999999999909009E-2</v>
      </c>
      <c r="AP47" s="162">
        <v>-0.15800000000035999</v>
      </c>
      <c r="AQ47" s="162">
        <v>-0.31100000000014999</v>
      </c>
      <c r="AR47" s="162">
        <v>0.41799999999967002</v>
      </c>
      <c r="AS47" s="162">
        <v>-0.44600000000036999</v>
      </c>
      <c r="AT47" s="162">
        <v>-0.44700000000012002</v>
      </c>
      <c r="AU47" s="162">
        <v>0.34700000000066</v>
      </c>
      <c r="AV47" s="162">
        <v>-0.66600000000017001</v>
      </c>
      <c r="AW47" s="162">
        <v>-1.3480000000004</v>
      </c>
      <c r="AX47" s="162">
        <v>-0.99899999999980005</v>
      </c>
      <c r="AY47" s="162">
        <v>-1.2589999999999999</v>
      </c>
      <c r="AZ47" s="162">
        <v>0.25300000000015999</v>
      </c>
      <c r="BA47" s="162">
        <v>0.33400000000029001</v>
      </c>
      <c r="BB47" s="162">
        <v>-1.2660000000000999</v>
      </c>
      <c r="BC47" s="162">
        <v>-1.4119999999998001</v>
      </c>
      <c r="BD47" s="162">
        <v>-1.5770000000002</v>
      </c>
      <c r="BE47" s="162">
        <v>-0.75299999999970002</v>
      </c>
      <c r="BF47" s="162">
        <v>-0.66399999999976</v>
      </c>
      <c r="BG47" s="162">
        <v>-0.10799999999972</v>
      </c>
      <c r="BH47" s="162">
        <v>-0.35500000000002002</v>
      </c>
      <c r="BI47" s="162">
        <v>-1.1569999999997</v>
      </c>
      <c r="BJ47" s="162">
        <v>-0.73999999999977994</v>
      </c>
      <c r="BK47" s="162">
        <v>-1.538</v>
      </c>
      <c r="BL47" s="162">
        <v>0.13799999999991999</v>
      </c>
      <c r="BM47" s="162">
        <v>-1.3480000000000001</v>
      </c>
      <c r="BN47" s="162">
        <v>-1.5159999999995999</v>
      </c>
      <c r="BO47" s="162">
        <v>-0.80299999999987992</v>
      </c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201</v>
      </c>
      <c r="B48" s="163">
        <v>885.83100000000002</v>
      </c>
      <c r="C48" s="163">
        <v>1541.4849999999999</v>
      </c>
      <c r="D48" s="163">
        <v>1459.4590000000001</v>
      </c>
      <c r="E48" s="163"/>
      <c r="F48" s="163"/>
      <c r="G48" s="163"/>
      <c r="H48" s="163">
        <v>1653.0609999999999</v>
      </c>
      <c r="I48" s="163">
        <v>1569.8779999999999</v>
      </c>
      <c r="J48" s="163">
        <v>1479.2180000000001</v>
      </c>
      <c r="K48" s="163">
        <v>1630.4059999999999</v>
      </c>
      <c r="L48" s="163">
        <v>1792.328</v>
      </c>
      <c r="M48" s="163">
        <v>1987.377</v>
      </c>
      <c r="N48" s="163">
        <v>2012.9680000000001</v>
      </c>
      <c r="O48" s="163">
        <v>1903.7139999999999</v>
      </c>
      <c r="P48" s="163">
        <v>2034.211</v>
      </c>
      <c r="Q48" s="163">
        <v>2047.556</v>
      </c>
      <c r="R48" s="163">
        <v>1863.2370000000001</v>
      </c>
      <c r="S48" s="163">
        <v>1911.0820000000001</v>
      </c>
      <c r="T48" s="163">
        <v>1922.5719999999999</v>
      </c>
      <c r="U48" s="163">
        <v>1871.7619999999999</v>
      </c>
      <c r="V48" s="163">
        <v>1733.509</v>
      </c>
      <c r="W48" s="163">
        <v>1737.9680000000001</v>
      </c>
      <c r="X48" s="163">
        <v>1834.2470000000001</v>
      </c>
      <c r="Y48" s="163">
        <v>1782.8489999999999</v>
      </c>
      <c r="Z48" s="163">
        <v>1707.88</v>
      </c>
      <c r="AA48" s="163">
        <v>1614.691</v>
      </c>
      <c r="AB48" s="163">
        <v>1475.9559999999999</v>
      </c>
      <c r="AC48" s="163">
        <v>1260.8230000000001</v>
      </c>
      <c r="AD48" s="163">
        <v>1452.3009999999999</v>
      </c>
      <c r="AE48" s="163">
        <v>1409.652</v>
      </c>
      <c r="AF48" s="163">
        <v>1701.5250000000001</v>
      </c>
      <c r="AG48" s="163">
        <v>1668.1510000000001</v>
      </c>
      <c r="AH48" s="163">
        <v>1650.5619999999999</v>
      </c>
      <c r="AI48" s="163">
        <v>1713.8050000000001</v>
      </c>
      <c r="AJ48" s="163">
        <v>1878.692</v>
      </c>
      <c r="AK48" s="163">
        <v>1940.107</v>
      </c>
      <c r="AL48" s="163">
        <v>2001.124</v>
      </c>
      <c r="AM48" s="163">
        <v>2158.5219999999999</v>
      </c>
      <c r="AN48" s="163">
        <v>2213.018</v>
      </c>
      <c r="AO48" s="163">
        <v>2426.634</v>
      </c>
      <c r="AP48" s="163">
        <v>2307.2429999999999</v>
      </c>
      <c r="AQ48" s="163">
        <v>2437.5729999999999</v>
      </c>
      <c r="AR48" s="163">
        <v>2472.127</v>
      </c>
      <c r="AS48" s="163">
        <v>2479.096</v>
      </c>
      <c r="AT48" s="163">
        <v>2239.5479999999998</v>
      </c>
      <c r="AU48" s="163">
        <v>2191.63</v>
      </c>
      <c r="AV48" s="163">
        <v>2523.3330000000001</v>
      </c>
      <c r="AW48" s="163">
        <v>2476.2429999999999</v>
      </c>
      <c r="AX48" s="163">
        <v>2079.9549999999999</v>
      </c>
      <c r="AY48" s="163">
        <v>2201.413</v>
      </c>
      <c r="AZ48" s="163">
        <v>2497.567</v>
      </c>
      <c r="BA48" s="163">
        <v>2644.0479999999998</v>
      </c>
      <c r="BB48" s="163">
        <v>2551.8069999999998</v>
      </c>
      <c r="BC48" s="163">
        <v>2625.8820000000001</v>
      </c>
      <c r="BD48" s="163">
        <v>2961.5819999999999</v>
      </c>
      <c r="BE48" s="163">
        <v>3067.181</v>
      </c>
      <c r="BF48" s="163">
        <v>2854.123</v>
      </c>
      <c r="BG48" s="163">
        <v>2820.7919999999999</v>
      </c>
      <c r="BH48" s="163">
        <v>3273.3049999999998</v>
      </c>
      <c r="BI48" s="163">
        <v>3463.5970000000002</v>
      </c>
      <c r="BJ48" s="163">
        <v>3336.9450000000002</v>
      </c>
      <c r="BK48" s="163">
        <v>3442.9029999999998</v>
      </c>
      <c r="BL48" s="163">
        <v>3972.7370000000001</v>
      </c>
      <c r="BM48" s="163">
        <v>4001.087</v>
      </c>
      <c r="BN48" s="163">
        <v>3883.7460000000001</v>
      </c>
      <c r="BO48" s="163">
        <v>4134.2950000000001</v>
      </c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202</v>
      </c>
      <c r="B50" s="168">
        <v>4166.1570000000002</v>
      </c>
      <c r="C50" s="168">
        <v>5018.9229999999998</v>
      </c>
      <c r="D50" s="168">
        <v>4881.0810000000001</v>
      </c>
      <c r="E50" s="168"/>
      <c r="F50" s="168"/>
      <c r="G50" s="168"/>
      <c r="H50" s="168">
        <v>5590.3789999999999</v>
      </c>
      <c r="I50" s="168">
        <v>5184.5320000000002</v>
      </c>
      <c r="J50" s="168">
        <v>4729.8289999999997</v>
      </c>
      <c r="K50" s="168">
        <v>5412.8440000000001</v>
      </c>
      <c r="L50" s="168">
        <v>5899.4709999999995</v>
      </c>
      <c r="M50" s="168">
        <v>6105.1890000000003</v>
      </c>
      <c r="N50" s="168">
        <v>6286.7430000000004</v>
      </c>
      <c r="O50" s="168">
        <v>6237.9639999999999</v>
      </c>
      <c r="P50" s="168">
        <v>6357.8950000000004</v>
      </c>
      <c r="Q50" s="168">
        <v>6293.2629999999999</v>
      </c>
      <c r="R50" s="168">
        <v>5930.991</v>
      </c>
      <c r="S50" s="168">
        <v>6065.7209999999995</v>
      </c>
      <c r="T50" s="168">
        <v>6429.134</v>
      </c>
      <c r="U50" s="168">
        <v>6124.3530000000001</v>
      </c>
      <c r="V50" s="168">
        <v>6283.6409999999996</v>
      </c>
      <c r="W50" s="168">
        <v>6291.4440000000004</v>
      </c>
      <c r="X50" s="168">
        <v>6665.7539999999999</v>
      </c>
      <c r="Y50" s="168">
        <v>6706.777</v>
      </c>
      <c r="Z50" s="168">
        <v>6948.3689999999997</v>
      </c>
      <c r="AA50" s="168">
        <v>6715.2060000000001</v>
      </c>
      <c r="AB50" s="168">
        <v>6499.384</v>
      </c>
      <c r="AC50" s="168">
        <v>5775.9750000000004</v>
      </c>
      <c r="AD50" s="168">
        <v>5928.1710000000003</v>
      </c>
      <c r="AE50" s="168">
        <v>5869.8090000000002</v>
      </c>
      <c r="AF50" s="168">
        <v>6241.83</v>
      </c>
      <c r="AG50" s="168">
        <v>6314.0309999999999</v>
      </c>
      <c r="AH50" s="168">
        <v>6406.7420000000002</v>
      </c>
      <c r="AI50" s="168">
        <v>6573.5129999999999</v>
      </c>
      <c r="AJ50" s="168">
        <v>6487.3419999999996</v>
      </c>
      <c r="AK50" s="168">
        <v>6613.9040000000005</v>
      </c>
      <c r="AL50" s="168">
        <v>7025.8429999999998</v>
      </c>
      <c r="AM50" s="168">
        <v>7061.9780000000001</v>
      </c>
      <c r="AN50" s="168">
        <v>7220.1189999999997</v>
      </c>
      <c r="AO50" s="168">
        <v>7824.9080000000004</v>
      </c>
      <c r="AP50" s="168">
        <v>7393.692</v>
      </c>
      <c r="AQ50" s="168">
        <v>7469.0780000000004</v>
      </c>
      <c r="AR50" s="168">
        <v>7689.4189999999999</v>
      </c>
      <c r="AS50" s="168">
        <v>7718.6440000000002</v>
      </c>
      <c r="AT50" s="168">
        <v>7854.2370000000001</v>
      </c>
      <c r="AU50" s="168">
        <v>7846.9160000000002</v>
      </c>
      <c r="AV50" s="168">
        <v>8238.8889999999992</v>
      </c>
      <c r="AW50" s="168">
        <v>8183.4250000000002</v>
      </c>
      <c r="AX50" s="168">
        <v>7893.018</v>
      </c>
      <c r="AY50" s="168">
        <v>8435.8060000000005</v>
      </c>
      <c r="AZ50" s="168">
        <v>8840.6329999999998</v>
      </c>
      <c r="BA50" s="168">
        <v>8896.4290000000001</v>
      </c>
      <c r="BB50" s="168">
        <v>8679.518</v>
      </c>
      <c r="BC50" s="168">
        <v>8515.2939999999999</v>
      </c>
      <c r="BD50" s="168">
        <v>8738.9830000000002</v>
      </c>
      <c r="BE50" s="168">
        <v>8602.4230000000007</v>
      </c>
      <c r="BF50" s="168">
        <v>8133.1930000000002</v>
      </c>
      <c r="BG50" s="168">
        <v>7895.049</v>
      </c>
      <c r="BH50" s="168">
        <v>8576.2710000000006</v>
      </c>
      <c r="BI50" s="168">
        <v>9976.4449999999997</v>
      </c>
      <c r="BJ50" s="168">
        <v>10554.713</v>
      </c>
      <c r="BK50" s="168">
        <v>11630.736999999999</v>
      </c>
      <c r="BL50" s="168">
        <v>12766.63</v>
      </c>
      <c r="BM50" s="168">
        <v>12596.739</v>
      </c>
      <c r="BN50" s="168">
        <v>13311.087</v>
      </c>
      <c r="BO50" s="168">
        <v>13855.716</v>
      </c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203</v>
      </c>
      <c r="B52" s="49">
        <v>18</v>
      </c>
      <c r="C52" s="49">
        <v>36</v>
      </c>
      <c r="D52" s="49">
        <v>34.54</v>
      </c>
      <c r="E52" s="49">
        <v>38.21</v>
      </c>
      <c r="F52" s="49">
        <v>34.6</v>
      </c>
      <c r="G52" s="49">
        <v>38.206000000000003</v>
      </c>
      <c r="H52" s="49">
        <v>38.206000000000003</v>
      </c>
      <c r="I52" s="49">
        <v>38.206000000000003</v>
      </c>
      <c r="J52" s="49">
        <v>38.243000000000002</v>
      </c>
      <c r="K52" s="49">
        <v>38.243000000000002</v>
      </c>
      <c r="L52" s="49">
        <v>38.305999999999997</v>
      </c>
      <c r="M52" s="49">
        <v>38.286000000000001</v>
      </c>
      <c r="N52" s="49">
        <v>38.408000000000001</v>
      </c>
      <c r="O52" s="49">
        <v>38.308</v>
      </c>
      <c r="P52" s="49">
        <v>38.247999999999998</v>
      </c>
      <c r="Q52" s="49">
        <v>38.247999999999998</v>
      </c>
      <c r="R52" s="49">
        <v>38.247999999999998</v>
      </c>
      <c r="S52" s="49">
        <v>37.716999999999999</v>
      </c>
      <c r="T52" s="49">
        <v>37.716999999999999</v>
      </c>
      <c r="U52" s="49">
        <v>37.716999999999999</v>
      </c>
      <c r="V52" s="49">
        <v>37.716999999999999</v>
      </c>
      <c r="W52" s="49">
        <v>38.075000000000003</v>
      </c>
      <c r="X52" s="49">
        <v>38.075000000000003</v>
      </c>
      <c r="Y52" s="49">
        <v>38.075000000000003</v>
      </c>
      <c r="Z52" s="49">
        <v>38.075000000000003</v>
      </c>
      <c r="AA52" s="49">
        <v>38.374000000000002</v>
      </c>
      <c r="AB52" s="49">
        <v>38.374000000000002</v>
      </c>
      <c r="AC52" s="49">
        <v>38.374000000000002</v>
      </c>
      <c r="AD52" s="49">
        <v>38.374000000000002</v>
      </c>
      <c r="AE52" s="49">
        <v>42.523000000000003</v>
      </c>
      <c r="AF52" s="49">
        <v>42.523000000000003</v>
      </c>
      <c r="AG52" s="49">
        <v>42.523000000000003</v>
      </c>
      <c r="AH52" s="49">
        <v>42.523000000000003</v>
      </c>
      <c r="AI52" s="49">
        <v>42.688000000000002</v>
      </c>
      <c r="AJ52" s="49">
        <v>42.688000000000002</v>
      </c>
      <c r="AK52" s="49">
        <v>42.688000000000002</v>
      </c>
      <c r="AL52" s="49">
        <v>42.688000000000002</v>
      </c>
      <c r="AM52" s="49">
        <v>42.878999999999998</v>
      </c>
      <c r="AN52" s="49">
        <v>42.878999999999998</v>
      </c>
      <c r="AO52" s="49">
        <v>42.878999999999998</v>
      </c>
      <c r="AP52" s="49">
        <v>42.878999999999998</v>
      </c>
      <c r="AQ52" s="49">
        <v>42.981999999999999</v>
      </c>
      <c r="AR52" s="49">
        <v>42.981999999999999</v>
      </c>
      <c r="AS52" s="49">
        <v>42.981999999999999</v>
      </c>
      <c r="AT52" s="49">
        <v>42.981999999999999</v>
      </c>
      <c r="AU52" s="49">
        <v>43.082999999999998</v>
      </c>
      <c r="AV52" s="49">
        <v>43.082999999999998</v>
      </c>
      <c r="AW52" s="49">
        <v>43.082999999999998</v>
      </c>
      <c r="AX52" s="49">
        <v>43.082999999999998</v>
      </c>
      <c r="AY52" s="49">
        <v>43.198</v>
      </c>
      <c r="AZ52" s="49">
        <v>43.198</v>
      </c>
      <c r="BA52" s="49">
        <v>43.198</v>
      </c>
      <c r="BB52" s="49">
        <v>43.198</v>
      </c>
      <c r="BC52" s="49">
        <v>43.304000000000002</v>
      </c>
      <c r="BD52" s="49">
        <v>43.304000000000002</v>
      </c>
      <c r="BE52" s="49">
        <v>43.304000000000002</v>
      </c>
      <c r="BF52" s="49">
        <v>43.304000000000002</v>
      </c>
      <c r="BG52" s="49">
        <v>43.381999999999998</v>
      </c>
      <c r="BH52" s="49">
        <v>43.381999999999998</v>
      </c>
      <c r="BI52" s="49">
        <v>43.381999999999998</v>
      </c>
      <c r="BJ52" s="49">
        <v>43.381999999999998</v>
      </c>
      <c r="BK52" s="49">
        <v>43.417999999999999</v>
      </c>
      <c r="BL52" s="49">
        <v>43.417999999999999</v>
      </c>
      <c r="BM52" s="49">
        <v>43.417999999999999</v>
      </c>
      <c r="BN52" s="49">
        <v>43.417999999999999</v>
      </c>
      <c r="BO52" s="49">
        <v>44.262</v>
      </c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204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205</v>
      </c>
      <c r="B55" s="166">
        <f t="shared" ref="B55:BM55" si="0">B48</f>
        <v>885.83100000000002</v>
      </c>
      <c r="C55" s="166">
        <f t="shared" si="0"/>
        <v>1541.4849999999999</v>
      </c>
      <c r="D55" s="166">
        <f t="shared" si="0"/>
        <v>1459.4590000000001</v>
      </c>
      <c r="E55" s="166">
        <f t="shared" si="0"/>
        <v>0</v>
      </c>
      <c r="F55" s="166">
        <f t="shared" si="0"/>
        <v>0</v>
      </c>
      <c r="G55" s="166">
        <f t="shared" si="0"/>
        <v>0</v>
      </c>
      <c r="H55" s="166">
        <f t="shared" si="0"/>
        <v>1653.0609999999999</v>
      </c>
      <c r="I55" s="166">
        <f t="shared" si="0"/>
        <v>1569.8779999999999</v>
      </c>
      <c r="J55" s="166">
        <f t="shared" si="0"/>
        <v>1479.2180000000001</v>
      </c>
      <c r="K55" s="166">
        <f t="shared" si="0"/>
        <v>1630.4059999999999</v>
      </c>
      <c r="L55" s="166">
        <f t="shared" si="0"/>
        <v>1792.328</v>
      </c>
      <c r="M55" s="166">
        <f t="shared" si="0"/>
        <v>1987.377</v>
      </c>
      <c r="N55" s="166">
        <f t="shared" si="0"/>
        <v>2012.9680000000001</v>
      </c>
      <c r="O55" s="166">
        <f t="shared" si="0"/>
        <v>1903.7139999999999</v>
      </c>
      <c r="P55" s="166">
        <f t="shared" si="0"/>
        <v>2034.211</v>
      </c>
      <c r="Q55" s="166">
        <f t="shared" si="0"/>
        <v>2047.556</v>
      </c>
      <c r="R55" s="166">
        <f t="shared" si="0"/>
        <v>1863.2370000000001</v>
      </c>
      <c r="S55" s="166">
        <f t="shared" si="0"/>
        <v>1911.0820000000001</v>
      </c>
      <c r="T55" s="166">
        <f t="shared" si="0"/>
        <v>1922.5719999999999</v>
      </c>
      <c r="U55" s="166">
        <f t="shared" si="0"/>
        <v>1871.7619999999999</v>
      </c>
      <c r="V55" s="166">
        <f t="shared" si="0"/>
        <v>1733.509</v>
      </c>
      <c r="W55" s="166">
        <f t="shared" si="0"/>
        <v>1737.9680000000001</v>
      </c>
      <c r="X55" s="166">
        <f t="shared" si="0"/>
        <v>1834.2470000000001</v>
      </c>
      <c r="Y55" s="166">
        <f t="shared" si="0"/>
        <v>1782.8489999999999</v>
      </c>
      <c r="Z55" s="166">
        <f t="shared" si="0"/>
        <v>1707.88</v>
      </c>
      <c r="AA55" s="166">
        <f t="shared" si="0"/>
        <v>1614.691</v>
      </c>
      <c r="AB55" s="166">
        <f t="shared" si="0"/>
        <v>1475.9559999999999</v>
      </c>
      <c r="AC55" s="166">
        <f t="shared" si="0"/>
        <v>1260.8230000000001</v>
      </c>
      <c r="AD55" s="166">
        <f t="shared" si="0"/>
        <v>1452.3009999999999</v>
      </c>
      <c r="AE55" s="166">
        <f t="shared" si="0"/>
        <v>1409.652</v>
      </c>
      <c r="AF55" s="166">
        <f t="shared" si="0"/>
        <v>1701.5250000000001</v>
      </c>
      <c r="AG55" s="166">
        <f t="shared" si="0"/>
        <v>1668.1510000000001</v>
      </c>
      <c r="AH55" s="166">
        <f t="shared" si="0"/>
        <v>1650.5619999999999</v>
      </c>
      <c r="AI55" s="166">
        <f t="shared" si="0"/>
        <v>1713.8050000000001</v>
      </c>
      <c r="AJ55" s="166">
        <f t="shared" si="0"/>
        <v>1878.692</v>
      </c>
      <c r="AK55" s="166">
        <f t="shared" si="0"/>
        <v>1940.107</v>
      </c>
      <c r="AL55" s="166">
        <f t="shared" si="0"/>
        <v>2001.124</v>
      </c>
      <c r="AM55" s="166">
        <f t="shared" si="0"/>
        <v>2158.5219999999999</v>
      </c>
      <c r="AN55" s="166">
        <f t="shared" si="0"/>
        <v>2213.018</v>
      </c>
      <c r="AO55" s="166">
        <f t="shared" si="0"/>
        <v>2426.634</v>
      </c>
      <c r="AP55" s="166">
        <f t="shared" si="0"/>
        <v>2307.2429999999999</v>
      </c>
      <c r="AQ55" s="166">
        <f t="shared" si="0"/>
        <v>2437.5729999999999</v>
      </c>
      <c r="AR55" s="166">
        <f t="shared" si="0"/>
        <v>2472.127</v>
      </c>
      <c r="AS55" s="166">
        <f t="shared" si="0"/>
        <v>2479.096</v>
      </c>
      <c r="AT55" s="166">
        <f t="shared" si="0"/>
        <v>2239.5479999999998</v>
      </c>
      <c r="AU55" s="166">
        <f t="shared" si="0"/>
        <v>2191.63</v>
      </c>
      <c r="AV55" s="166">
        <f t="shared" si="0"/>
        <v>2523.3330000000001</v>
      </c>
      <c r="AW55" s="166">
        <f t="shared" si="0"/>
        <v>2476.2429999999999</v>
      </c>
      <c r="AX55" s="166">
        <f t="shared" si="0"/>
        <v>2079.9549999999999</v>
      </c>
      <c r="AY55" s="166">
        <f t="shared" si="0"/>
        <v>2201.413</v>
      </c>
      <c r="AZ55" s="166">
        <f t="shared" si="0"/>
        <v>2497.567</v>
      </c>
      <c r="BA55" s="166">
        <f t="shared" si="0"/>
        <v>2644.0479999999998</v>
      </c>
      <c r="BB55" s="166">
        <f t="shared" si="0"/>
        <v>2551.8069999999998</v>
      </c>
      <c r="BC55" s="166">
        <f t="shared" si="0"/>
        <v>2625.8820000000001</v>
      </c>
      <c r="BD55" s="166">
        <f t="shared" si="0"/>
        <v>2961.5819999999999</v>
      </c>
      <c r="BE55" s="166">
        <f t="shared" si="0"/>
        <v>3067.181</v>
      </c>
      <c r="BF55" s="166">
        <f t="shared" si="0"/>
        <v>2854.123</v>
      </c>
      <c r="BG55" s="166">
        <f t="shared" si="0"/>
        <v>2820.7919999999999</v>
      </c>
      <c r="BH55" s="166">
        <f t="shared" si="0"/>
        <v>3273.3049999999998</v>
      </c>
      <c r="BI55" s="166">
        <f t="shared" si="0"/>
        <v>3463.5970000000002</v>
      </c>
      <c r="BJ55" s="166">
        <f t="shared" si="0"/>
        <v>3336.9450000000002</v>
      </c>
      <c r="BK55" s="166">
        <f t="shared" si="0"/>
        <v>3442.9029999999998</v>
      </c>
      <c r="BL55" s="166">
        <f t="shared" si="0"/>
        <v>3972.7370000000001</v>
      </c>
      <c r="BM55" s="166">
        <f t="shared" si="0"/>
        <v>4001.087</v>
      </c>
      <c r="BN55" s="166">
        <f t="shared" ref="BN55:CR55" si="1">BN48</f>
        <v>3883.7460000000001</v>
      </c>
      <c r="BO55" s="166">
        <f t="shared" si="1"/>
        <v>4134.2950000000001</v>
      </c>
      <c r="BP55" s="166">
        <f t="shared" si="1"/>
        <v>0</v>
      </c>
      <c r="BQ55" s="166">
        <f t="shared" si="1"/>
        <v>0</v>
      </c>
      <c r="BR55" s="166">
        <f t="shared" si="1"/>
        <v>0</v>
      </c>
      <c r="BS55" s="166">
        <f t="shared" si="1"/>
        <v>0</v>
      </c>
      <c r="BT55" s="166">
        <f t="shared" si="1"/>
        <v>0</v>
      </c>
      <c r="BU55" s="166">
        <f t="shared" si="1"/>
        <v>0</v>
      </c>
      <c r="BV55" s="166">
        <f t="shared" si="1"/>
        <v>0</v>
      </c>
      <c r="BW55" s="166">
        <f t="shared" si="1"/>
        <v>0</v>
      </c>
      <c r="BX55" s="166">
        <f t="shared" si="1"/>
        <v>0</v>
      </c>
      <c r="BY55" s="166">
        <f t="shared" si="1"/>
        <v>0</v>
      </c>
      <c r="BZ55" s="166">
        <f t="shared" si="1"/>
        <v>0</v>
      </c>
      <c r="CA55" s="166">
        <f t="shared" si="1"/>
        <v>0</v>
      </c>
      <c r="CB55" s="166">
        <f t="shared" si="1"/>
        <v>0</v>
      </c>
      <c r="CC55" s="166">
        <f t="shared" si="1"/>
        <v>0</v>
      </c>
      <c r="CD55" s="166">
        <f t="shared" si="1"/>
        <v>0</v>
      </c>
      <c r="CE55" s="166">
        <f t="shared" si="1"/>
        <v>0</v>
      </c>
      <c r="CF55" s="166">
        <f t="shared" si="1"/>
        <v>0</v>
      </c>
      <c r="CG55" s="166">
        <f t="shared" si="1"/>
        <v>0</v>
      </c>
      <c r="CH55" s="166">
        <f t="shared" si="1"/>
        <v>0</v>
      </c>
      <c r="CI55" s="166">
        <f t="shared" si="1"/>
        <v>0</v>
      </c>
      <c r="CJ55" s="166">
        <f t="shared" si="1"/>
        <v>0</v>
      </c>
      <c r="CK55" s="166">
        <f t="shared" si="1"/>
        <v>0</v>
      </c>
      <c r="CL55" s="166">
        <f t="shared" si="1"/>
        <v>0</v>
      </c>
      <c r="CM55" s="166">
        <f t="shared" si="1"/>
        <v>0</v>
      </c>
      <c r="CN55" s="166">
        <f t="shared" si="1"/>
        <v>0</v>
      </c>
      <c r="CO55" s="166">
        <f t="shared" si="1"/>
        <v>0</v>
      </c>
      <c r="CP55" s="166">
        <f t="shared" si="1"/>
        <v>0</v>
      </c>
      <c r="CQ55" s="166">
        <f t="shared" si="1"/>
        <v>0</v>
      </c>
      <c r="CR55" s="166">
        <f t="shared" si="1"/>
        <v>0</v>
      </c>
      <c r="CS55" s="49"/>
    </row>
    <row r="56" spans="1:97" s="160" customFormat="1">
      <c r="A56" s="49" t="s">
        <v>206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887.56600000000003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815.78899999999999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750.65599999999995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736.98599999999999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935.88199999999995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826.798</v>
      </c>
      <c r="AG56" s="166">
        <f t="shared" si="2"/>
        <v>0</v>
      </c>
      <c r="AH56" s="166">
        <f t="shared" si="2"/>
        <v>0</v>
      </c>
      <c r="AI56" s="166">
        <f t="shared" si="2"/>
        <v>0</v>
      </c>
      <c r="AJ56" s="166">
        <f t="shared" si="2"/>
        <v>232.06800000000001</v>
      </c>
      <c r="AK56" s="166">
        <f t="shared" si="2"/>
        <v>0</v>
      </c>
      <c r="AL56" s="166">
        <f t="shared" si="2"/>
        <v>0</v>
      </c>
      <c r="AM56" s="166">
        <f t="shared" si="2"/>
        <v>0</v>
      </c>
      <c r="AN56" s="166">
        <f t="shared" si="2"/>
        <v>676.923</v>
      </c>
      <c r="AO56" s="166">
        <f t="shared" si="2"/>
        <v>0</v>
      </c>
      <c r="AP56" s="166">
        <f t="shared" si="2"/>
        <v>0</v>
      </c>
      <c r="AQ56" s="166">
        <f t="shared" si="2"/>
        <v>0</v>
      </c>
      <c r="AR56" s="166">
        <f t="shared" si="2"/>
        <v>800.91100000000006</v>
      </c>
      <c r="AS56" s="166">
        <f t="shared" si="2"/>
        <v>0</v>
      </c>
      <c r="AT56" s="166">
        <f t="shared" si="2"/>
        <v>0</v>
      </c>
      <c r="AU56" s="166">
        <f t="shared" si="2"/>
        <v>0</v>
      </c>
      <c r="AV56" s="166">
        <f t="shared" si="2"/>
        <v>977.77800000000002</v>
      </c>
      <c r="AW56" s="166">
        <f t="shared" si="2"/>
        <v>0</v>
      </c>
      <c r="AX56" s="166">
        <f t="shared" si="2"/>
        <v>0</v>
      </c>
      <c r="AY56" s="166">
        <f t="shared" si="2"/>
        <v>0</v>
      </c>
      <c r="AZ56" s="166">
        <f t="shared" si="2"/>
        <v>1062.0440000000001</v>
      </c>
      <c r="BA56" s="166">
        <f t="shared" si="2"/>
        <v>0</v>
      </c>
      <c r="BB56" s="166">
        <f t="shared" si="2"/>
        <v>0</v>
      </c>
      <c r="BC56" s="166">
        <f t="shared" si="2"/>
        <v>0</v>
      </c>
      <c r="BD56" s="166">
        <f t="shared" si="2"/>
        <v>798.87</v>
      </c>
      <c r="BE56" s="166">
        <f t="shared" si="2"/>
        <v>0</v>
      </c>
      <c r="BF56" s="166">
        <f t="shared" si="2"/>
        <v>0</v>
      </c>
      <c r="BG56" s="166">
        <f t="shared" si="2"/>
        <v>0</v>
      </c>
      <c r="BH56" s="166">
        <f t="shared" si="2"/>
        <v>548.72799999999995</v>
      </c>
      <c r="BI56" s="166">
        <f t="shared" si="2"/>
        <v>0</v>
      </c>
      <c r="BJ56" s="166">
        <f t="shared" si="2"/>
        <v>0</v>
      </c>
      <c r="BK56" s="166">
        <f t="shared" si="2"/>
        <v>0</v>
      </c>
      <c r="BL56" s="166">
        <f t="shared" si="2"/>
        <v>1639.0409999999999</v>
      </c>
      <c r="BM56" s="166">
        <f t="shared" si="2"/>
        <v>0</v>
      </c>
      <c r="BN56" s="166">
        <f t="shared" ref="BN56:CR56" si="3">BN32+BN33</f>
        <v>0</v>
      </c>
      <c r="BO56" s="166">
        <f t="shared" si="3"/>
        <v>0</v>
      </c>
      <c r="BP56" s="166">
        <f t="shared" si="3"/>
        <v>0</v>
      </c>
      <c r="BQ56" s="166">
        <f t="shared" si="3"/>
        <v>0</v>
      </c>
      <c r="BR56" s="166">
        <f t="shared" si="3"/>
        <v>0</v>
      </c>
      <c r="BS56" s="166">
        <f t="shared" si="3"/>
        <v>0</v>
      </c>
      <c r="BT56" s="166">
        <f t="shared" si="3"/>
        <v>0</v>
      </c>
      <c r="BU56" s="166">
        <f t="shared" si="3"/>
        <v>0</v>
      </c>
      <c r="BV56" s="166">
        <f t="shared" si="3"/>
        <v>0</v>
      </c>
      <c r="BW56" s="166">
        <f t="shared" si="3"/>
        <v>0</v>
      </c>
      <c r="BX56" s="166">
        <f t="shared" si="3"/>
        <v>0</v>
      </c>
      <c r="BY56" s="166">
        <f t="shared" si="3"/>
        <v>0</v>
      </c>
      <c r="BZ56" s="166">
        <f t="shared" si="3"/>
        <v>0</v>
      </c>
      <c r="CA56" s="166">
        <f t="shared" si="3"/>
        <v>0</v>
      </c>
      <c r="CB56" s="166">
        <f t="shared" si="3"/>
        <v>0</v>
      </c>
      <c r="CC56" s="166">
        <f t="shared" si="3"/>
        <v>0</v>
      </c>
      <c r="CD56" s="166">
        <f t="shared" si="3"/>
        <v>0</v>
      </c>
      <c r="CE56" s="166">
        <f t="shared" si="3"/>
        <v>0</v>
      </c>
      <c r="CF56" s="166">
        <f t="shared" si="3"/>
        <v>0</v>
      </c>
      <c r="CG56" s="166">
        <f t="shared" si="3"/>
        <v>0</v>
      </c>
      <c r="CH56" s="166">
        <f t="shared" si="3"/>
        <v>0</v>
      </c>
      <c r="CI56" s="166">
        <f t="shared" si="3"/>
        <v>0</v>
      </c>
      <c r="CJ56" s="166">
        <f t="shared" si="3"/>
        <v>0</v>
      </c>
      <c r="CK56" s="166">
        <f t="shared" si="3"/>
        <v>0</v>
      </c>
      <c r="CL56" s="166">
        <f t="shared" si="3"/>
        <v>0</v>
      </c>
      <c r="CM56" s="166">
        <f t="shared" si="3"/>
        <v>0</v>
      </c>
      <c r="CN56" s="166">
        <f t="shared" si="3"/>
        <v>0</v>
      </c>
      <c r="CO56" s="166">
        <f t="shared" si="3"/>
        <v>0</v>
      </c>
      <c r="CP56" s="166">
        <f t="shared" si="3"/>
        <v>0</v>
      </c>
      <c r="CQ56" s="166">
        <f t="shared" si="3"/>
        <v>0</v>
      </c>
      <c r="CR56" s="166">
        <f t="shared" si="3"/>
        <v>0</v>
      </c>
      <c r="CS56" s="49"/>
    </row>
    <row r="57" spans="1:97" s="160" customFormat="1">
      <c r="A57" s="49" t="s">
        <v>207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44.973999999999997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57.895000000000003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35.433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72.602999999999994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69.051000000000002</v>
      </c>
      <c r="AC57" s="166">
        <f t="shared" si="4"/>
        <v>0</v>
      </c>
      <c r="AD57" s="166">
        <f t="shared" si="4"/>
        <v>0</v>
      </c>
      <c r="AE57" s="166">
        <f t="shared" si="4"/>
        <v>0</v>
      </c>
      <c r="AF57" s="166">
        <f t="shared" si="4"/>
        <v>67.537999999999997</v>
      </c>
      <c r="AG57" s="166">
        <f t="shared" si="4"/>
        <v>0</v>
      </c>
      <c r="AH57" s="166">
        <f t="shared" si="4"/>
        <v>0</v>
      </c>
      <c r="AI57" s="166">
        <f t="shared" si="4"/>
        <v>0</v>
      </c>
      <c r="AJ57" s="166">
        <f t="shared" si="4"/>
        <v>661.39200000000005</v>
      </c>
      <c r="AK57" s="166">
        <f t="shared" si="4"/>
        <v>0</v>
      </c>
      <c r="AL57" s="166">
        <f t="shared" si="4"/>
        <v>0</v>
      </c>
      <c r="AM57" s="166">
        <f t="shared" si="4"/>
        <v>0</v>
      </c>
      <c r="AN57" s="166">
        <f t="shared" si="4"/>
        <v>80.472999999999999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134.24299999999999</v>
      </c>
      <c r="AS57" s="166">
        <f t="shared" si="4"/>
        <v>0</v>
      </c>
      <c r="AT57" s="166">
        <f t="shared" si="4"/>
        <v>0</v>
      </c>
      <c r="AU57" s="166">
        <f t="shared" si="4"/>
        <v>0</v>
      </c>
      <c r="AV57" s="166">
        <f t="shared" si="4"/>
        <v>85.555999999999997</v>
      </c>
      <c r="AW57" s="166">
        <f t="shared" si="4"/>
        <v>0</v>
      </c>
      <c r="AX57" s="166">
        <f t="shared" si="4"/>
        <v>0</v>
      </c>
      <c r="AY57" s="166">
        <f t="shared" si="4"/>
        <v>0</v>
      </c>
      <c r="AZ57" s="166">
        <f t="shared" si="4"/>
        <v>131.387</v>
      </c>
      <c r="BA57" s="166">
        <f t="shared" si="4"/>
        <v>0</v>
      </c>
      <c r="BB57" s="166">
        <f t="shared" si="4"/>
        <v>0</v>
      </c>
      <c r="BC57" s="166">
        <f t="shared" si="4"/>
        <v>0</v>
      </c>
      <c r="BD57" s="166">
        <f t="shared" si="4"/>
        <v>197.74</v>
      </c>
      <c r="BE57" s="166">
        <f t="shared" si="4"/>
        <v>0</v>
      </c>
      <c r="BF57" s="166">
        <f t="shared" si="4"/>
        <v>0</v>
      </c>
      <c r="BG57" s="166">
        <f t="shared" si="4"/>
        <v>0</v>
      </c>
      <c r="BH57" s="166">
        <f t="shared" si="4"/>
        <v>439.61900000000003</v>
      </c>
      <c r="BI57" s="166">
        <f t="shared" si="4"/>
        <v>0</v>
      </c>
      <c r="BJ57" s="166">
        <f t="shared" si="4"/>
        <v>0</v>
      </c>
      <c r="BK57" s="166">
        <f t="shared" si="4"/>
        <v>0</v>
      </c>
      <c r="BL57" s="166">
        <f t="shared" si="4"/>
        <v>398.03699999999998</v>
      </c>
      <c r="BM57" s="166">
        <f t="shared" si="4"/>
        <v>0</v>
      </c>
      <c r="BN57" s="166">
        <f t="shared" ref="BN57:CR57" si="5">BN26</f>
        <v>0</v>
      </c>
      <c r="BO57" s="166">
        <f t="shared" si="5"/>
        <v>0</v>
      </c>
      <c r="BP57" s="166">
        <f t="shared" si="5"/>
        <v>0</v>
      </c>
      <c r="BQ57" s="166">
        <f t="shared" si="5"/>
        <v>0</v>
      </c>
      <c r="BR57" s="166">
        <f t="shared" si="5"/>
        <v>0</v>
      </c>
      <c r="BS57" s="166">
        <f t="shared" si="5"/>
        <v>0</v>
      </c>
      <c r="BT57" s="166">
        <f t="shared" si="5"/>
        <v>0</v>
      </c>
      <c r="BU57" s="166">
        <f t="shared" si="5"/>
        <v>0</v>
      </c>
      <c r="BV57" s="166">
        <f t="shared" si="5"/>
        <v>0</v>
      </c>
      <c r="BW57" s="166">
        <f t="shared" si="5"/>
        <v>0</v>
      </c>
      <c r="BX57" s="166">
        <f t="shared" si="5"/>
        <v>0</v>
      </c>
      <c r="BY57" s="166">
        <f t="shared" si="5"/>
        <v>0</v>
      </c>
      <c r="BZ57" s="166">
        <f t="shared" si="5"/>
        <v>0</v>
      </c>
      <c r="CA57" s="166">
        <f t="shared" si="5"/>
        <v>0</v>
      </c>
      <c r="CB57" s="166">
        <f t="shared" si="5"/>
        <v>0</v>
      </c>
      <c r="CC57" s="166">
        <f t="shared" si="5"/>
        <v>0</v>
      </c>
      <c r="CD57" s="166">
        <f t="shared" si="5"/>
        <v>0</v>
      </c>
      <c r="CE57" s="166">
        <f t="shared" si="5"/>
        <v>0</v>
      </c>
      <c r="CF57" s="166">
        <f t="shared" si="5"/>
        <v>0</v>
      </c>
      <c r="CG57" s="166">
        <f t="shared" si="5"/>
        <v>0</v>
      </c>
      <c r="CH57" s="166">
        <f t="shared" si="5"/>
        <v>0</v>
      </c>
      <c r="CI57" s="166">
        <f t="shared" si="5"/>
        <v>0</v>
      </c>
      <c r="CJ57" s="166">
        <f t="shared" si="5"/>
        <v>0</v>
      </c>
      <c r="CK57" s="166">
        <f t="shared" si="5"/>
        <v>0</v>
      </c>
      <c r="CL57" s="166">
        <f t="shared" si="5"/>
        <v>0</v>
      </c>
      <c r="CM57" s="166">
        <f t="shared" si="5"/>
        <v>0</v>
      </c>
      <c r="CN57" s="166">
        <f t="shared" si="5"/>
        <v>0</v>
      </c>
      <c r="CO57" s="166">
        <f t="shared" si="5"/>
        <v>0</v>
      </c>
      <c r="CP57" s="166">
        <f t="shared" si="5"/>
        <v>0</v>
      </c>
      <c r="CQ57" s="166">
        <f t="shared" si="5"/>
        <v>0</v>
      </c>
      <c r="CR57" s="166">
        <f t="shared" si="5"/>
        <v>0</v>
      </c>
      <c r="CS57" s="49"/>
    </row>
    <row r="58" spans="1:97" s="160" customFormat="1">
      <c r="A58" s="49" t="s">
        <v>208</v>
      </c>
      <c r="B58" s="166">
        <f t="shared" ref="B58:BM58" si="6">B46</f>
        <v>214.06700000000001</v>
      </c>
      <c r="C58" s="166">
        <f t="shared" si="6"/>
        <v>62.591000000000001</v>
      </c>
      <c r="D58" s="166">
        <f t="shared" si="6"/>
        <v>77.027000000000001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93.293999999999997</v>
      </c>
      <c r="I58" s="166">
        <f t="shared" si="6"/>
        <v>92.266000000000005</v>
      </c>
      <c r="J58" s="166">
        <f t="shared" si="6"/>
        <v>89.242000000000004</v>
      </c>
      <c r="K58" s="166">
        <f t="shared" si="6"/>
        <v>103.539</v>
      </c>
      <c r="L58" s="166">
        <f t="shared" si="6"/>
        <v>117.72499999999999</v>
      </c>
      <c r="M58" s="166">
        <f t="shared" si="6"/>
        <v>141.655</v>
      </c>
      <c r="N58" s="166">
        <f t="shared" si="6"/>
        <v>134.006</v>
      </c>
      <c r="O58" s="166">
        <f t="shared" si="6"/>
        <v>116.919</v>
      </c>
      <c r="P58" s="166">
        <f t="shared" si="6"/>
        <v>180.26300000000001</v>
      </c>
      <c r="Q58" s="166">
        <f t="shared" si="6"/>
        <v>183.62</v>
      </c>
      <c r="R58" s="166">
        <f t="shared" si="6"/>
        <v>160.602</v>
      </c>
      <c r="S58" s="166">
        <f t="shared" si="6"/>
        <v>157.21600000000001</v>
      </c>
      <c r="T58" s="166">
        <f t="shared" si="6"/>
        <v>145.66900000000001</v>
      </c>
      <c r="U58" s="166">
        <f t="shared" si="6"/>
        <v>128.238</v>
      </c>
      <c r="V58" s="166">
        <f t="shared" si="6"/>
        <v>94.986999999999995</v>
      </c>
      <c r="W58" s="166">
        <f t="shared" si="6"/>
        <v>93.582999999999998</v>
      </c>
      <c r="X58" s="166">
        <f t="shared" si="6"/>
        <v>115.068</v>
      </c>
      <c r="Y58" s="166">
        <f t="shared" si="6"/>
        <v>106.501</v>
      </c>
      <c r="Z58" s="166">
        <f t="shared" si="6"/>
        <v>97.825999999999993</v>
      </c>
      <c r="AA58" s="166">
        <f t="shared" si="6"/>
        <v>92.784000000000006</v>
      </c>
      <c r="AB58" s="166">
        <f t="shared" si="6"/>
        <v>96.177999999999997</v>
      </c>
      <c r="AC58" s="166">
        <f t="shared" si="6"/>
        <v>86.58</v>
      </c>
      <c r="AD58" s="166">
        <f t="shared" si="6"/>
        <v>81.93</v>
      </c>
      <c r="AE58" s="166">
        <f t="shared" si="6"/>
        <v>67.34</v>
      </c>
      <c r="AF58" s="166">
        <f t="shared" si="6"/>
        <v>76.253</v>
      </c>
      <c r="AG58" s="166">
        <f t="shared" si="6"/>
        <v>81.292000000000002</v>
      </c>
      <c r="AH58" s="166">
        <f t="shared" si="6"/>
        <v>82.022000000000006</v>
      </c>
      <c r="AI58" s="166">
        <f t="shared" si="6"/>
        <v>92.031000000000006</v>
      </c>
      <c r="AJ58" s="166">
        <f t="shared" si="6"/>
        <v>100.211</v>
      </c>
      <c r="AK58" s="166">
        <f t="shared" si="6"/>
        <v>104.813</v>
      </c>
      <c r="AL58" s="166">
        <f t="shared" si="6"/>
        <v>112.36</v>
      </c>
      <c r="AM58" s="166">
        <f t="shared" si="6"/>
        <v>121.57299999999999</v>
      </c>
      <c r="AN58" s="166">
        <f t="shared" si="6"/>
        <v>140.828</v>
      </c>
      <c r="AO58" s="166">
        <f t="shared" si="6"/>
        <v>149.19900000000001</v>
      </c>
      <c r="AP58" s="166">
        <f t="shared" si="6"/>
        <v>134.346</v>
      </c>
      <c r="AQ58" s="166">
        <f t="shared" si="6"/>
        <v>142.357</v>
      </c>
      <c r="AR58" s="166">
        <f t="shared" si="6"/>
        <v>171.786</v>
      </c>
      <c r="AS58" s="166">
        <f t="shared" si="6"/>
        <v>174.011</v>
      </c>
      <c r="AT58" s="166">
        <f t="shared" si="6"/>
        <v>128.81399999999999</v>
      </c>
      <c r="AU58" s="166">
        <f t="shared" si="6"/>
        <v>143.172</v>
      </c>
      <c r="AV58" s="166">
        <f t="shared" si="6"/>
        <v>162.22200000000001</v>
      </c>
      <c r="AW58" s="166">
        <f t="shared" si="6"/>
        <v>143.64599999999999</v>
      </c>
      <c r="AX58" s="166">
        <f t="shared" si="6"/>
        <v>144.14400000000001</v>
      </c>
      <c r="AY58" s="166">
        <f t="shared" si="6"/>
        <v>157.833</v>
      </c>
      <c r="AZ58" s="166">
        <f t="shared" si="6"/>
        <v>200.73</v>
      </c>
      <c r="BA58" s="166">
        <f t="shared" si="6"/>
        <v>210.714</v>
      </c>
      <c r="BB58" s="166">
        <f t="shared" si="6"/>
        <v>226.506</v>
      </c>
      <c r="BC58" s="166">
        <f t="shared" si="6"/>
        <v>221.17599999999999</v>
      </c>
      <c r="BD58" s="166">
        <f t="shared" si="6"/>
        <v>229.37899999999999</v>
      </c>
      <c r="BE58" s="166">
        <f t="shared" si="6"/>
        <v>245.595</v>
      </c>
      <c r="BF58" s="166">
        <f t="shared" si="6"/>
        <v>241.01499999999999</v>
      </c>
      <c r="BG58" s="166">
        <f t="shared" si="6"/>
        <v>232.673</v>
      </c>
      <c r="BH58" s="166">
        <f t="shared" si="6"/>
        <v>287.07600000000002</v>
      </c>
      <c r="BI58" s="166">
        <f t="shared" si="6"/>
        <v>285.86700000000002</v>
      </c>
      <c r="BJ58" s="166">
        <f t="shared" si="6"/>
        <v>291.44099999999997</v>
      </c>
      <c r="BK58" s="166">
        <f t="shared" si="6"/>
        <v>300.96100000000001</v>
      </c>
      <c r="BL58" s="166">
        <f t="shared" si="6"/>
        <v>356.59800000000001</v>
      </c>
      <c r="BM58" s="166">
        <f t="shared" si="6"/>
        <v>359.78300000000002</v>
      </c>
      <c r="BN58" s="166">
        <f t="shared" ref="BN58:CR58" si="7">BN46</f>
        <v>376.74900000000002</v>
      </c>
      <c r="BO58" s="166">
        <f t="shared" si="7"/>
        <v>413.98399999999998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209</v>
      </c>
      <c r="B59" s="167">
        <f t="shared" ref="B59:BM59" si="8">B5</f>
        <v>374.108</v>
      </c>
      <c r="C59" s="167">
        <f t="shared" si="8"/>
        <v>237.26300000000001</v>
      </c>
      <c r="D59" s="167">
        <f t="shared" si="8"/>
        <v>274.32400000000001</v>
      </c>
      <c r="E59" s="167">
        <f t="shared" si="8"/>
        <v>0</v>
      </c>
      <c r="F59" s="167">
        <f t="shared" si="8"/>
        <v>0</v>
      </c>
      <c r="G59" s="167">
        <f t="shared" si="8"/>
        <v>0</v>
      </c>
      <c r="H59" s="167">
        <f t="shared" si="8"/>
        <v>811.95299999999997</v>
      </c>
      <c r="I59" s="167">
        <f t="shared" si="8"/>
        <v>378.56099999999998</v>
      </c>
      <c r="J59" s="167">
        <f t="shared" si="8"/>
        <v>152.81100000000001</v>
      </c>
      <c r="K59" s="167">
        <f t="shared" si="8"/>
        <v>280.47199999999998</v>
      </c>
      <c r="L59" s="167">
        <f t="shared" si="8"/>
        <v>832.01</v>
      </c>
      <c r="M59" s="167">
        <f t="shared" si="8"/>
        <v>280.505</v>
      </c>
      <c r="N59" s="167">
        <f t="shared" si="8"/>
        <v>259.36599999999999</v>
      </c>
      <c r="O59" s="167">
        <f t="shared" si="8"/>
        <v>346.63</v>
      </c>
      <c r="P59" s="167">
        <f t="shared" si="8"/>
        <v>703.94799999999998</v>
      </c>
      <c r="Q59" s="167">
        <f t="shared" si="8"/>
        <v>330.25099999999998</v>
      </c>
      <c r="R59" s="167">
        <f t="shared" si="8"/>
        <v>196.989</v>
      </c>
      <c r="S59" s="167">
        <f t="shared" si="8"/>
        <v>127.577</v>
      </c>
      <c r="T59" s="167">
        <f t="shared" si="8"/>
        <v>657.48099999999999</v>
      </c>
      <c r="U59" s="167">
        <f t="shared" si="8"/>
        <v>329.01499999999999</v>
      </c>
      <c r="V59" s="167">
        <f t="shared" si="8"/>
        <v>313.98399999999998</v>
      </c>
      <c r="W59" s="167">
        <f t="shared" si="8"/>
        <v>159.09100000000001</v>
      </c>
      <c r="X59" s="167">
        <f t="shared" si="8"/>
        <v>609.58900000000006</v>
      </c>
      <c r="Y59" s="167">
        <f t="shared" si="8"/>
        <v>131.39699999999999</v>
      </c>
      <c r="Z59" s="167">
        <f t="shared" si="8"/>
        <v>294.83699999999999</v>
      </c>
      <c r="AA59" s="167">
        <f t="shared" si="8"/>
        <v>240.97900000000001</v>
      </c>
      <c r="AB59" s="167">
        <f t="shared" si="8"/>
        <v>599.26</v>
      </c>
      <c r="AC59" s="167">
        <f t="shared" si="8"/>
        <v>300.86599999999999</v>
      </c>
      <c r="AD59" s="167">
        <f t="shared" si="8"/>
        <v>219.977</v>
      </c>
      <c r="AE59" s="167">
        <f t="shared" si="8"/>
        <v>222.22200000000001</v>
      </c>
      <c r="AF59" s="167">
        <f t="shared" si="8"/>
        <v>752.72299999999996</v>
      </c>
      <c r="AG59" s="167">
        <f t="shared" si="8"/>
        <v>384.18700000000001</v>
      </c>
      <c r="AH59" s="167">
        <f t="shared" si="8"/>
        <v>346.06799999999998</v>
      </c>
      <c r="AI59" s="167">
        <f t="shared" si="8"/>
        <v>346.80200000000002</v>
      </c>
      <c r="AJ59" s="167">
        <f t="shared" si="8"/>
        <v>649.78899999999999</v>
      </c>
      <c r="AK59" s="167">
        <f t="shared" si="8"/>
        <v>367.91500000000002</v>
      </c>
      <c r="AL59" s="167">
        <f t="shared" si="8"/>
        <v>535.95500000000004</v>
      </c>
      <c r="AM59" s="167">
        <f t="shared" si="8"/>
        <v>441.00099999999998</v>
      </c>
      <c r="AN59" s="167">
        <f t="shared" si="8"/>
        <v>895.85799999999995</v>
      </c>
      <c r="AO59" s="167">
        <f t="shared" si="8"/>
        <v>542.54</v>
      </c>
      <c r="AP59" s="167">
        <f t="shared" si="8"/>
        <v>393.69200000000001</v>
      </c>
      <c r="AQ59" s="167">
        <f t="shared" si="8"/>
        <v>302.21699999999998</v>
      </c>
      <c r="AR59" s="167">
        <f t="shared" si="8"/>
        <v>823.66300000000001</v>
      </c>
      <c r="AS59" s="167">
        <f t="shared" si="8"/>
        <v>465.536</v>
      </c>
      <c r="AT59" s="167">
        <f t="shared" si="8"/>
        <v>611.29899999999998</v>
      </c>
      <c r="AU59" s="167">
        <f t="shared" si="8"/>
        <v>390.96899999999999</v>
      </c>
      <c r="AV59" s="167">
        <f t="shared" si="8"/>
        <v>1022.223</v>
      </c>
      <c r="AW59" s="167">
        <f t="shared" si="8"/>
        <v>779.00599999999997</v>
      </c>
      <c r="AX59" s="167">
        <f t="shared" si="8"/>
        <v>659.91</v>
      </c>
      <c r="AY59" s="167">
        <f t="shared" si="8"/>
        <v>812.721</v>
      </c>
      <c r="AZ59" s="167">
        <f t="shared" si="8"/>
        <v>1249.3910000000001</v>
      </c>
      <c r="BA59" s="167">
        <f t="shared" si="8"/>
        <v>1111.905</v>
      </c>
      <c r="BB59" s="167">
        <f t="shared" si="8"/>
        <v>955.42200000000003</v>
      </c>
      <c r="BC59" s="167">
        <f t="shared" si="8"/>
        <v>754.11800000000005</v>
      </c>
      <c r="BD59" s="167">
        <f t="shared" si="8"/>
        <v>1174.011</v>
      </c>
      <c r="BE59" s="167">
        <f t="shared" si="8"/>
        <v>426.21100000000001</v>
      </c>
      <c r="BF59" s="167">
        <f t="shared" si="8"/>
        <v>249.47200000000001</v>
      </c>
      <c r="BG59" s="167">
        <f t="shared" si="8"/>
        <v>194.059</v>
      </c>
      <c r="BH59" s="167">
        <f t="shared" si="8"/>
        <v>577.33000000000004</v>
      </c>
      <c r="BI59" s="167">
        <f t="shared" si="8"/>
        <v>1690.578</v>
      </c>
      <c r="BJ59" s="167">
        <f t="shared" si="8"/>
        <v>1459.3710000000001</v>
      </c>
      <c r="BK59" s="167">
        <f t="shared" si="8"/>
        <v>400.21300000000002</v>
      </c>
      <c r="BL59" s="167">
        <f t="shared" si="8"/>
        <v>926.93600000000004</v>
      </c>
      <c r="BM59" s="167">
        <f t="shared" si="8"/>
        <v>559.78300000000002</v>
      </c>
      <c r="BN59" s="167">
        <f t="shared" ref="BN59:CR59" si="9">BN5</f>
        <v>590.95799999999997</v>
      </c>
      <c r="BO59" s="167">
        <f t="shared" si="9"/>
        <v>526.08199999999999</v>
      </c>
      <c r="BP59" s="167">
        <f t="shared" si="9"/>
        <v>0</v>
      </c>
      <c r="BQ59" s="167">
        <f t="shared" si="9"/>
        <v>0</v>
      </c>
      <c r="BR59" s="167">
        <f t="shared" si="9"/>
        <v>0</v>
      </c>
      <c r="BS59" s="167">
        <f t="shared" si="9"/>
        <v>0</v>
      </c>
      <c r="BT59" s="167">
        <f t="shared" si="9"/>
        <v>0</v>
      </c>
      <c r="BU59" s="167">
        <f t="shared" si="9"/>
        <v>0</v>
      </c>
      <c r="BV59" s="167">
        <f t="shared" si="9"/>
        <v>0</v>
      </c>
      <c r="BW59" s="167">
        <f t="shared" si="9"/>
        <v>0</v>
      </c>
      <c r="BX59" s="167">
        <f t="shared" si="9"/>
        <v>0</v>
      </c>
      <c r="BY59" s="167">
        <f t="shared" si="9"/>
        <v>0</v>
      </c>
      <c r="BZ59" s="167">
        <f t="shared" si="9"/>
        <v>0</v>
      </c>
      <c r="CA59" s="167">
        <f t="shared" si="9"/>
        <v>0</v>
      </c>
      <c r="CB59" s="167">
        <f t="shared" si="9"/>
        <v>0</v>
      </c>
      <c r="CC59" s="167">
        <f t="shared" si="9"/>
        <v>0</v>
      </c>
      <c r="CD59" s="167">
        <f t="shared" si="9"/>
        <v>0</v>
      </c>
      <c r="CE59" s="167">
        <f t="shared" si="9"/>
        <v>0</v>
      </c>
      <c r="CF59" s="167">
        <f t="shared" si="9"/>
        <v>0</v>
      </c>
      <c r="CG59" s="167">
        <f t="shared" si="9"/>
        <v>0</v>
      </c>
      <c r="CH59" s="167">
        <f t="shared" si="9"/>
        <v>0</v>
      </c>
      <c r="CI59" s="167">
        <f t="shared" si="9"/>
        <v>0</v>
      </c>
      <c r="CJ59" s="167">
        <f t="shared" si="9"/>
        <v>0</v>
      </c>
      <c r="CK59" s="167">
        <f t="shared" si="9"/>
        <v>0</v>
      </c>
      <c r="CL59" s="167">
        <f t="shared" si="9"/>
        <v>0</v>
      </c>
      <c r="CM59" s="167">
        <f t="shared" si="9"/>
        <v>0</v>
      </c>
      <c r="CN59" s="167">
        <f t="shared" si="9"/>
        <v>0</v>
      </c>
      <c r="CO59" s="167">
        <f t="shared" si="9"/>
        <v>0</v>
      </c>
      <c r="CP59" s="167">
        <f t="shared" si="9"/>
        <v>0</v>
      </c>
      <c r="CQ59" s="167">
        <f t="shared" si="9"/>
        <v>0</v>
      </c>
      <c r="CR59" s="167">
        <f t="shared" si="9"/>
        <v>0</v>
      </c>
      <c r="CS59" s="49"/>
    </row>
    <row r="60" spans="1:97" s="160" customFormat="1">
      <c r="A60" s="49" t="s">
        <v>210</v>
      </c>
      <c r="B60" s="49">
        <f t="shared" ref="B60:BM60" si="10">SUM(B55:B58)-B59</f>
        <v>725.79000000000019</v>
      </c>
      <c r="C60" s="49">
        <f t="shared" si="10"/>
        <v>1366.8129999999999</v>
      </c>
      <c r="D60" s="49">
        <f t="shared" si="10"/>
        <v>1262.162</v>
      </c>
      <c r="E60" s="49">
        <f t="shared" si="10"/>
        <v>0</v>
      </c>
      <c r="F60" s="49">
        <f t="shared" si="10"/>
        <v>0</v>
      </c>
      <c r="G60" s="49">
        <f t="shared" si="10"/>
        <v>0</v>
      </c>
      <c r="H60" s="49">
        <f t="shared" si="10"/>
        <v>934.40200000000004</v>
      </c>
      <c r="I60" s="49">
        <f t="shared" si="10"/>
        <v>1283.5830000000001</v>
      </c>
      <c r="J60" s="49">
        <f t="shared" si="10"/>
        <v>1415.6490000000001</v>
      </c>
      <c r="K60" s="49">
        <f t="shared" si="10"/>
        <v>1453.473</v>
      </c>
      <c r="L60" s="49">
        <f t="shared" si="10"/>
        <v>2010.5830000000003</v>
      </c>
      <c r="M60" s="49">
        <f t="shared" si="10"/>
        <v>1848.527</v>
      </c>
      <c r="N60" s="49">
        <f t="shared" si="10"/>
        <v>1887.6080000000002</v>
      </c>
      <c r="O60" s="49">
        <f t="shared" si="10"/>
        <v>1674.0030000000002</v>
      </c>
      <c r="P60" s="49">
        <f t="shared" si="10"/>
        <v>2384.21</v>
      </c>
      <c r="Q60" s="49">
        <f t="shared" si="10"/>
        <v>1900.925</v>
      </c>
      <c r="R60" s="49">
        <f t="shared" si="10"/>
        <v>1826.8500000000001</v>
      </c>
      <c r="S60" s="49">
        <f t="shared" si="10"/>
        <v>1940.7210000000002</v>
      </c>
      <c r="T60" s="49">
        <f t="shared" si="10"/>
        <v>2196.8490000000002</v>
      </c>
      <c r="U60" s="49">
        <f t="shared" si="10"/>
        <v>1670.9850000000001</v>
      </c>
      <c r="V60" s="49">
        <f t="shared" si="10"/>
        <v>1514.5120000000002</v>
      </c>
      <c r="W60" s="49">
        <f t="shared" si="10"/>
        <v>1672.46</v>
      </c>
      <c r="X60" s="49">
        <f t="shared" si="10"/>
        <v>2149.3150000000005</v>
      </c>
      <c r="Y60" s="49">
        <f t="shared" si="10"/>
        <v>1757.953</v>
      </c>
      <c r="Z60" s="49">
        <f t="shared" si="10"/>
        <v>1510.8690000000001</v>
      </c>
      <c r="AA60" s="49">
        <f t="shared" si="10"/>
        <v>1466.4960000000001</v>
      </c>
      <c r="AB60" s="49">
        <f t="shared" si="10"/>
        <v>1977.8069999999996</v>
      </c>
      <c r="AC60" s="49">
        <f t="shared" si="10"/>
        <v>1046.537</v>
      </c>
      <c r="AD60" s="49">
        <f t="shared" si="10"/>
        <v>1314.2539999999999</v>
      </c>
      <c r="AE60" s="49">
        <f t="shared" si="10"/>
        <v>1254.77</v>
      </c>
      <c r="AF60" s="49">
        <f t="shared" si="10"/>
        <v>1919.3910000000005</v>
      </c>
      <c r="AG60" s="49">
        <f t="shared" si="10"/>
        <v>1365.2559999999999</v>
      </c>
      <c r="AH60" s="49">
        <f t="shared" si="10"/>
        <v>1386.5159999999998</v>
      </c>
      <c r="AI60" s="49">
        <f t="shared" si="10"/>
        <v>1459.0340000000001</v>
      </c>
      <c r="AJ60" s="49">
        <f t="shared" si="10"/>
        <v>2222.5739999999996</v>
      </c>
      <c r="AK60" s="49">
        <f t="shared" si="10"/>
        <v>1677.0050000000001</v>
      </c>
      <c r="AL60" s="49">
        <f t="shared" si="10"/>
        <v>1577.529</v>
      </c>
      <c r="AM60" s="49">
        <f t="shared" si="10"/>
        <v>1839.0939999999998</v>
      </c>
      <c r="AN60" s="49">
        <f t="shared" si="10"/>
        <v>2215.384</v>
      </c>
      <c r="AO60" s="49">
        <f t="shared" si="10"/>
        <v>2033.2930000000001</v>
      </c>
      <c r="AP60" s="49">
        <f t="shared" si="10"/>
        <v>2047.8969999999999</v>
      </c>
      <c r="AQ60" s="49">
        <f t="shared" si="10"/>
        <v>2277.7129999999997</v>
      </c>
      <c r="AR60" s="49">
        <f t="shared" si="10"/>
        <v>2755.404</v>
      </c>
      <c r="AS60" s="49">
        <f t="shared" si="10"/>
        <v>2187.5709999999999</v>
      </c>
      <c r="AT60" s="49">
        <f t="shared" si="10"/>
        <v>1757.0629999999996</v>
      </c>
      <c r="AU60" s="49">
        <f t="shared" si="10"/>
        <v>1943.8330000000001</v>
      </c>
      <c r="AV60" s="49">
        <f t="shared" si="10"/>
        <v>2726.6660000000002</v>
      </c>
      <c r="AW60" s="49">
        <f t="shared" si="10"/>
        <v>1840.8830000000003</v>
      </c>
      <c r="AX60" s="49">
        <f t="shared" si="10"/>
        <v>1564.1890000000003</v>
      </c>
      <c r="AY60" s="49">
        <f t="shared" si="10"/>
        <v>1546.5250000000001</v>
      </c>
      <c r="AZ60" s="49">
        <f t="shared" si="10"/>
        <v>2642.337</v>
      </c>
      <c r="BA60" s="49">
        <f t="shared" si="10"/>
        <v>1742.8569999999997</v>
      </c>
      <c r="BB60" s="49">
        <f t="shared" si="10"/>
        <v>1822.8909999999996</v>
      </c>
      <c r="BC60" s="49">
        <f t="shared" si="10"/>
        <v>2092.94</v>
      </c>
      <c r="BD60" s="49">
        <f t="shared" si="10"/>
        <v>3013.56</v>
      </c>
      <c r="BE60" s="49">
        <f t="shared" si="10"/>
        <v>2886.5649999999996</v>
      </c>
      <c r="BF60" s="49">
        <f t="shared" si="10"/>
        <v>2845.6659999999997</v>
      </c>
      <c r="BG60" s="49">
        <f t="shared" si="10"/>
        <v>2859.4059999999999</v>
      </c>
      <c r="BH60" s="49">
        <f t="shared" si="10"/>
        <v>3971.3980000000001</v>
      </c>
      <c r="BI60" s="49">
        <f t="shared" si="10"/>
        <v>2058.8860000000004</v>
      </c>
      <c r="BJ60" s="49">
        <f t="shared" si="10"/>
        <v>2169.0149999999999</v>
      </c>
      <c r="BK60" s="49">
        <f t="shared" si="10"/>
        <v>3343.6509999999994</v>
      </c>
      <c r="BL60" s="49">
        <f t="shared" si="10"/>
        <v>5439.4770000000008</v>
      </c>
      <c r="BM60" s="49">
        <f t="shared" si="10"/>
        <v>3801.087</v>
      </c>
      <c r="BN60" s="49">
        <f t="shared" ref="BN60:CR60" si="11">SUM(BN55:BN58)-BN59</f>
        <v>3669.5369999999998</v>
      </c>
      <c r="BO60" s="49">
        <f t="shared" si="11"/>
        <v>4022.1970000000006</v>
      </c>
      <c r="BP60" s="49">
        <f t="shared" si="11"/>
        <v>0</v>
      </c>
      <c r="BQ60" s="49">
        <f t="shared" si="11"/>
        <v>0</v>
      </c>
      <c r="BR60" s="49">
        <f t="shared" si="11"/>
        <v>0</v>
      </c>
      <c r="BS60" s="49">
        <f t="shared" si="11"/>
        <v>0</v>
      </c>
      <c r="BT60" s="49">
        <f t="shared" si="11"/>
        <v>0</v>
      </c>
      <c r="BU60" s="49">
        <f t="shared" si="11"/>
        <v>0</v>
      </c>
      <c r="BV60" s="49">
        <f t="shared" si="11"/>
        <v>0</v>
      </c>
      <c r="BW60" s="49">
        <f t="shared" si="11"/>
        <v>0</v>
      </c>
      <c r="BX60" s="49">
        <f t="shared" si="11"/>
        <v>0</v>
      </c>
      <c r="BY60" s="49">
        <f t="shared" si="11"/>
        <v>0</v>
      </c>
      <c r="BZ60" s="49">
        <f t="shared" si="11"/>
        <v>0</v>
      </c>
      <c r="CA60" s="49">
        <f t="shared" si="11"/>
        <v>0</v>
      </c>
      <c r="CB60" s="49">
        <f t="shared" si="11"/>
        <v>0</v>
      </c>
      <c r="CC60" s="49">
        <f t="shared" si="11"/>
        <v>0</v>
      </c>
      <c r="CD60" s="49">
        <f t="shared" si="11"/>
        <v>0</v>
      </c>
      <c r="CE60" s="49">
        <f t="shared" si="11"/>
        <v>0</v>
      </c>
      <c r="CF60" s="49">
        <f t="shared" si="11"/>
        <v>0</v>
      </c>
      <c r="CG60" s="49">
        <f t="shared" si="11"/>
        <v>0</v>
      </c>
      <c r="CH60" s="49">
        <f t="shared" si="11"/>
        <v>0</v>
      </c>
      <c r="CI60" s="49">
        <f t="shared" si="11"/>
        <v>0</v>
      </c>
      <c r="CJ60" s="49">
        <f t="shared" si="11"/>
        <v>0</v>
      </c>
      <c r="CK60" s="49">
        <f t="shared" si="11"/>
        <v>0</v>
      </c>
      <c r="CL60" s="49">
        <f t="shared" si="11"/>
        <v>0</v>
      </c>
      <c r="CM60" s="49">
        <f t="shared" si="11"/>
        <v>0</v>
      </c>
      <c r="CN60" s="49">
        <f t="shared" si="11"/>
        <v>0</v>
      </c>
      <c r="CO60" s="49">
        <f t="shared" si="11"/>
        <v>0</v>
      </c>
      <c r="CP60" s="49">
        <f t="shared" si="11"/>
        <v>0</v>
      </c>
      <c r="CQ60" s="49">
        <f t="shared" si="11"/>
        <v>0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77"/>
    </sheetView>
  </sheetViews>
  <sheetFormatPr baseColWidth="10" defaultRowHeight="16"/>
  <cols>
    <col min="4" max="4" width="16" customWidth="1"/>
  </cols>
  <sheetData>
    <row r="2" spans="3:15">
      <c r="C2" s="88" t="s">
        <v>61</v>
      </c>
      <c r="D2" s="88" t="s">
        <v>62</v>
      </c>
    </row>
    <row r="3" spans="3:15">
      <c r="C3" s="89">
        <v>43881</v>
      </c>
      <c r="D3" s="90">
        <v>96.12</v>
      </c>
      <c r="E3" s="90"/>
    </row>
    <row r="4" spans="3:15">
      <c r="C4" s="89">
        <v>43882</v>
      </c>
      <c r="D4" s="90">
        <v>95.9</v>
      </c>
      <c r="E4" s="90"/>
    </row>
    <row r="5" spans="3:15">
      <c r="C5" s="89">
        <v>43885</v>
      </c>
      <c r="D5" s="90">
        <v>91.5</v>
      </c>
      <c r="E5" s="90"/>
    </row>
    <row r="6" spans="3:15">
      <c r="C6" s="89">
        <v>43886</v>
      </c>
      <c r="D6" s="90">
        <v>90.04</v>
      </c>
      <c r="E6" s="90"/>
    </row>
    <row r="7" spans="3:15">
      <c r="C7" s="89">
        <v>43887</v>
      </c>
      <c r="D7" s="90">
        <v>84.82</v>
      </c>
      <c r="E7" s="90"/>
    </row>
    <row r="8" spans="3:15">
      <c r="C8" s="89">
        <v>43888</v>
      </c>
      <c r="D8" s="90">
        <v>84.48</v>
      </c>
      <c r="E8" s="90"/>
    </row>
    <row r="9" spans="3:15">
      <c r="C9" s="89">
        <v>43889</v>
      </c>
      <c r="D9" s="90">
        <v>79.16</v>
      </c>
      <c r="E9" s="90"/>
    </row>
    <row r="10" spans="3:15">
      <c r="C10" s="89">
        <v>43892</v>
      </c>
      <c r="D10" s="90">
        <v>89.96</v>
      </c>
      <c r="E10" s="90"/>
    </row>
    <row r="11" spans="3:15">
      <c r="C11" s="89">
        <v>43893</v>
      </c>
      <c r="D11" s="90">
        <v>84.5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84.2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82.7</v>
      </c>
      <c r="E13" s="90"/>
    </row>
    <row r="14" spans="3:15">
      <c r="C14" s="89">
        <v>43896</v>
      </c>
      <c r="D14" s="90">
        <v>79</v>
      </c>
      <c r="E14" s="90"/>
    </row>
    <row r="15" spans="3:15">
      <c r="C15" s="89">
        <v>43899</v>
      </c>
      <c r="D15" s="90">
        <v>75</v>
      </c>
      <c r="E15" s="90"/>
    </row>
    <row r="16" spans="3:15">
      <c r="C16" s="89">
        <v>43900</v>
      </c>
      <c r="D16" s="90">
        <v>74.319999999999993</v>
      </c>
      <c r="E16" s="90"/>
    </row>
    <row r="17" spans="3:5">
      <c r="C17" s="89">
        <v>43901</v>
      </c>
      <c r="D17" s="90">
        <v>73.099999999999994</v>
      </c>
      <c r="E17" s="90"/>
    </row>
    <row r="18" spans="3:5">
      <c r="C18" s="89">
        <v>43902</v>
      </c>
      <c r="D18" s="90">
        <v>66.52</v>
      </c>
      <c r="E18" s="90"/>
    </row>
    <row r="19" spans="3:5">
      <c r="C19" s="89">
        <v>43903</v>
      </c>
      <c r="D19" s="90">
        <v>66.3</v>
      </c>
      <c r="E19" s="90"/>
    </row>
    <row r="20" spans="3:5">
      <c r="C20" s="89">
        <v>43906</v>
      </c>
      <c r="D20" s="90">
        <v>59.02</v>
      </c>
      <c r="E20" s="90"/>
    </row>
    <row r="21" spans="3:5">
      <c r="C21" s="89">
        <v>43907</v>
      </c>
      <c r="D21" s="90">
        <v>59.22</v>
      </c>
      <c r="E21" s="90"/>
    </row>
    <row r="22" spans="3:5">
      <c r="C22" s="89">
        <v>43908</v>
      </c>
      <c r="D22" s="90">
        <v>51.54</v>
      </c>
      <c r="E22" s="90"/>
    </row>
    <row r="23" spans="3:5">
      <c r="C23" s="89">
        <v>43909</v>
      </c>
      <c r="D23" s="90">
        <v>45.2</v>
      </c>
      <c r="E23" s="90"/>
    </row>
    <row r="24" spans="3:5">
      <c r="C24" s="89">
        <v>43910</v>
      </c>
      <c r="D24" s="90">
        <v>50</v>
      </c>
      <c r="E24" s="90"/>
    </row>
    <row r="25" spans="3:5">
      <c r="C25" s="89">
        <v>43913</v>
      </c>
      <c r="D25" s="90">
        <v>53.8</v>
      </c>
      <c r="E25" s="90"/>
    </row>
    <row r="26" spans="3:5">
      <c r="C26" s="89">
        <v>43914</v>
      </c>
      <c r="D26" s="90">
        <v>60.9</v>
      </c>
      <c r="E26" s="90"/>
    </row>
    <row r="27" spans="3:5">
      <c r="C27" s="89">
        <v>43915</v>
      </c>
      <c r="D27" s="90">
        <v>61.74</v>
      </c>
      <c r="E27" s="90"/>
    </row>
    <row r="28" spans="3:5">
      <c r="C28" s="89">
        <v>43916</v>
      </c>
      <c r="D28" s="90">
        <v>62</v>
      </c>
      <c r="E28" s="90"/>
    </row>
    <row r="29" spans="3:5">
      <c r="C29" s="89">
        <v>43917</v>
      </c>
      <c r="D29" s="90">
        <v>62.52</v>
      </c>
      <c r="E29" s="90"/>
    </row>
    <row r="30" spans="3:5">
      <c r="C30" s="89">
        <v>43920</v>
      </c>
      <c r="D30" s="90">
        <v>63</v>
      </c>
      <c r="E30" s="90"/>
    </row>
    <row r="31" spans="3:5">
      <c r="C31" s="89">
        <v>43921</v>
      </c>
      <c r="D31" s="90">
        <v>64.099999999999994</v>
      </c>
      <c r="E31" s="90"/>
    </row>
    <row r="32" spans="3:5">
      <c r="C32" s="89">
        <v>43922</v>
      </c>
      <c r="D32" s="90">
        <v>62</v>
      </c>
      <c r="E32" s="90"/>
    </row>
    <row r="33" spans="3:5">
      <c r="C33" s="89">
        <v>43923</v>
      </c>
      <c r="D33" s="90">
        <v>59.86</v>
      </c>
      <c r="E33" s="90"/>
    </row>
    <row r="34" spans="3:5">
      <c r="C34" s="89">
        <v>43924</v>
      </c>
      <c r="D34" s="90">
        <v>58.26</v>
      </c>
      <c r="E34" s="90"/>
    </row>
    <row r="35" spans="3:5">
      <c r="C35" s="89">
        <v>43927</v>
      </c>
      <c r="D35" s="90">
        <v>63</v>
      </c>
      <c r="E35" s="90"/>
    </row>
    <row r="36" spans="3:5">
      <c r="C36" s="89">
        <v>43928</v>
      </c>
      <c r="D36" s="90">
        <v>63.3</v>
      </c>
      <c r="E36" s="90"/>
    </row>
    <row r="37" spans="3:5">
      <c r="C37" s="89">
        <v>43929</v>
      </c>
      <c r="D37" s="90">
        <v>61.52</v>
      </c>
      <c r="E37" s="90"/>
    </row>
    <row r="38" spans="3:5">
      <c r="C38" s="89">
        <v>43930</v>
      </c>
      <c r="D38" s="90">
        <v>61.98</v>
      </c>
      <c r="E38" s="90"/>
    </row>
    <row r="39" spans="3:5">
      <c r="C39" s="89">
        <v>43935</v>
      </c>
      <c r="D39" s="90">
        <v>64.14</v>
      </c>
      <c r="E39" s="90"/>
    </row>
    <row r="40" spans="3:5">
      <c r="C40" s="89">
        <v>43936</v>
      </c>
      <c r="D40" s="90">
        <v>62</v>
      </c>
      <c r="E40" s="90"/>
    </row>
    <row r="41" spans="3:5">
      <c r="C41" s="89">
        <v>43937</v>
      </c>
      <c r="D41" s="90">
        <v>58.8</v>
      </c>
      <c r="E41" s="90"/>
    </row>
    <row r="42" spans="3:5">
      <c r="C42" s="89">
        <v>43938</v>
      </c>
      <c r="D42" s="90">
        <v>59.14</v>
      </c>
      <c r="E42" s="90"/>
    </row>
    <row r="43" spans="3:5">
      <c r="C43" s="89">
        <v>43941</v>
      </c>
      <c r="D43" s="90">
        <v>60</v>
      </c>
      <c r="E43" s="90"/>
    </row>
    <row r="44" spans="3:5">
      <c r="C44" s="89">
        <v>43942</v>
      </c>
      <c r="D44" s="90">
        <v>58.02</v>
      </c>
      <c r="E44" s="90"/>
    </row>
    <row r="45" spans="3:5">
      <c r="C45" s="89">
        <v>43943</v>
      </c>
      <c r="D45" s="90">
        <v>57.36</v>
      </c>
      <c r="E45" s="90"/>
    </row>
    <row r="46" spans="3:5">
      <c r="C46" s="89">
        <v>43944</v>
      </c>
      <c r="D46" s="90">
        <v>58.06</v>
      </c>
      <c r="E46" s="90"/>
    </row>
    <row r="47" spans="3:5">
      <c r="C47" s="89">
        <v>43945</v>
      </c>
      <c r="D47" s="90">
        <v>59.2</v>
      </c>
      <c r="E47" s="90"/>
    </row>
    <row r="48" spans="3:5">
      <c r="C48" s="89">
        <v>43948</v>
      </c>
      <c r="D48" s="90">
        <v>59.82</v>
      </c>
      <c r="E48" s="90"/>
    </row>
    <row r="49" spans="3:5">
      <c r="C49" s="89">
        <v>43949</v>
      </c>
      <c r="D49" s="90">
        <v>59.64</v>
      </c>
      <c r="E49" s="90"/>
    </row>
    <row r="50" spans="3:5">
      <c r="C50" s="89">
        <v>43950</v>
      </c>
      <c r="D50" s="90">
        <v>60.46</v>
      </c>
      <c r="E50" s="90"/>
    </row>
    <row r="51" spans="3:5">
      <c r="C51" s="89">
        <v>43951</v>
      </c>
      <c r="D51" s="90">
        <v>63.88</v>
      </c>
      <c r="E51" s="90"/>
    </row>
    <row r="52" spans="3:5">
      <c r="C52" s="89">
        <v>43955</v>
      </c>
      <c r="D52" s="90">
        <v>60.1</v>
      </c>
      <c r="E52" s="90"/>
    </row>
    <row r="53" spans="3:5">
      <c r="C53" s="89">
        <v>43956</v>
      </c>
      <c r="D53" s="90">
        <v>59.52</v>
      </c>
      <c r="E53" s="90"/>
    </row>
    <row r="54" spans="3:5">
      <c r="C54" s="89">
        <v>43957</v>
      </c>
      <c r="D54" s="90">
        <v>61.56</v>
      </c>
      <c r="E54" s="90"/>
    </row>
    <row r="55" spans="3:5">
      <c r="C55" s="89">
        <v>43958</v>
      </c>
      <c r="D55" s="90">
        <v>63.62</v>
      </c>
      <c r="E55" s="90"/>
    </row>
    <row r="56" spans="3:5">
      <c r="C56" s="89">
        <v>43959</v>
      </c>
      <c r="D56" s="90">
        <v>68.02</v>
      </c>
      <c r="E56" s="90"/>
    </row>
    <row r="57" spans="3:5">
      <c r="C57" s="89">
        <v>43962</v>
      </c>
      <c r="D57" s="90">
        <v>66.94</v>
      </c>
      <c r="E57" s="90"/>
    </row>
    <row r="58" spans="3:5">
      <c r="C58" s="89">
        <v>43963</v>
      </c>
      <c r="D58" s="90">
        <v>65.099999999999994</v>
      </c>
      <c r="E58" s="90"/>
    </row>
    <row r="59" spans="3:5">
      <c r="C59" s="89">
        <v>43964</v>
      </c>
      <c r="D59" s="90">
        <v>62.44</v>
      </c>
      <c r="E59" s="90"/>
    </row>
    <row r="60" spans="3:5">
      <c r="C60" s="89">
        <v>43965</v>
      </c>
      <c r="D60" s="90">
        <v>60.2</v>
      </c>
      <c r="E60" s="90"/>
    </row>
    <row r="61" spans="3:5">
      <c r="C61" s="89">
        <v>43966</v>
      </c>
      <c r="D61" s="90">
        <v>62.2</v>
      </c>
      <c r="E61" s="90"/>
    </row>
    <row r="62" spans="3:5">
      <c r="C62" s="89">
        <v>43969</v>
      </c>
      <c r="D62" s="90">
        <v>65.84</v>
      </c>
      <c r="E62" s="90"/>
    </row>
    <row r="63" spans="3:5">
      <c r="C63" s="89">
        <v>43970</v>
      </c>
      <c r="D63" s="90">
        <v>70.3</v>
      </c>
      <c r="E63" s="90"/>
    </row>
    <row r="64" spans="3:5">
      <c r="C64" s="89">
        <v>43971</v>
      </c>
      <c r="D64" s="90">
        <v>67.2</v>
      </c>
      <c r="E64" s="90"/>
    </row>
    <row r="65" spans="3:5">
      <c r="C65" s="89">
        <v>43972</v>
      </c>
      <c r="D65" s="90">
        <v>67.48</v>
      </c>
      <c r="E65" s="90"/>
    </row>
    <row r="66" spans="3:5">
      <c r="C66" s="89">
        <v>43973</v>
      </c>
      <c r="D66" s="90">
        <v>67</v>
      </c>
      <c r="E66" s="90"/>
    </row>
    <row r="67" spans="3:5">
      <c r="C67" s="89">
        <v>43976</v>
      </c>
      <c r="D67" s="90">
        <v>69.02</v>
      </c>
      <c r="E67" s="90"/>
    </row>
    <row r="68" spans="3:5">
      <c r="C68" s="89">
        <v>43977</v>
      </c>
      <c r="D68" s="90">
        <v>72.34</v>
      </c>
      <c r="E68" s="90"/>
    </row>
    <row r="69" spans="3:5">
      <c r="C69" s="89">
        <v>43978</v>
      </c>
      <c r="D69" s="90">
        <v>73.52</v>
      </c>
      <c r="E69" s="90"/>
    </row>
    <row r="70" spans="3:5">
      <c r="C70" s="89">
        <v>43979</v>
      </c>
      <c r="D70" s="90">
        <v>75.739999999999995</v>
      </c>
      <c r="E70" s="90"/>
    </row>
    <row r="71" spans="3:5">
      <c r="C71" s="89">
        <v>43980</v>
      </c>
      <c r="D71" s="90">
        <v>72</v>
      </c>
      <c r="E71" s="90"/>
    </row>
    <row r="72" spans="3:5">
      <c r="C72" s="89">
        <v>43984</v>
      </c>
      <c r="D72" s="90">
        <v>74.7</v>
      </c>
      <c r="E72" s="90"/>
    </row>
    <row r="73" spans="3:5">
      <c r="C73" s="89">
        <v>43985</v>
      </c>
      <c r="D73" s="90">
        <v>77.22</v>
      </c>
      <c r="E73" s="90"/>
    </row>
    <row r="74" spans="3:5">
      <c r="C74" s="89">
        <v>43986</v>
      </c>
      <c r="D74" s="90">
        <v>78.900000000000006</v>
      </c>
      <c r="E74" s="90"/>
    </row>
    <row r="75" spans="3:5">
      <c r="C75" s="89">
        <v>43987</v>
      </c>
      <c r="D75" s="90">
        <v>79.22</v>
      </c>
      <c r="E75" s="90"/>
    </row>
    <row r="76" spans="3:5">
      <c r="C76" s="89">
        <v>43990</v>
      </c>
      <c r="D76" s="90">
        <v>80.3</v>
      </c>
      <c r="E76" s="90"/>
    </row>
    <row r="77" spans="3:5">
      <c r="C77" s="89">
        <v>43991</v>
      </c>
      <c r="D77" s="90">
        <v>80.7</v>
      </c>
      <c r="E77" s="90"/>
    </row>
    <row r="78" spans="3:5">
      <c r="C78" s="89">
        <v>43992</v>
      </c>
      <c r="D78" s="90">
        <v>79.92</v>
      </c>
      <c r="E78" s="90"/>
    </row>
    <row r="79" spans="3:5">
      <c r="C79" s="89">
        <v>43993</v>
      </c>
      <c r="D79" s="90">
        <v>74</v>
      </c>
      <c r="E79" s="90"/>
    </row>
    <row r="80" spans="3:5">
      <c r="C80" s="89">
        <v>43994</v>
      </c>
      <c r="D80" s="90">
        <v>70.58</v>
      </c>
      <c r="E80" s="90"/>
    </row>
    <row r="81" spans="3:5">
      <c r="C81" s="89">
        <v>43997</v>
      </c>
      <c r="D81" s="90">
        <v>71.040000000000006</v>
      </c>
      <c r="E81" s="90"/>
    </row>
    <row r="82" spans="3:5">
      <c r="C82" s="89">
        <v>43998</v>
      </c>
      <c r="D82" s="90">
        <v>74.2</v>
      </c>
      <c r="E82" s="90"/>
    </row>
    <row r="83" spans="3:5">
      <c r="C83" s="89">
        <v>43999</v>
      </c>
      <c r="D83" s="90">
        <v>75.5</v>
      </c>
      <c r="E83" s="90"/>
    </row>
    <row r="84" spans="3:5">
      <c r="C84" s="89">
        <v>44000</v>
      </c>
      <c r="D84" s="90">
        <v>75.36</v>
      </c>
      <c r="E84" s="90"/>
    </row>
    <row r="85" spans="3:5">
      <c r="C85" s="89">
        <v>44001</v>
      </c>
      <c r="D85" s="90">
        <v>78.5</v>
      </c>
      <c r="E85" s="90"/>
    </row>
    <row r="86" spans="3:5">
      <c r="C86" s="89">
        <v>44004</v>
      </c>
      <c r="D86" s="90">
        <v>75.319999999999993</v>
      </c>
      <c r="E86" s="90"/>
    </row>
    <row r="87" spans="3:5">
      <c r="C87" s="89">
        <v>44005</v>
      </c>
      <c r="D87" s="90">
        <v>78.22</v>
      </c>
      <c r="E87" s="90"/>
    </row>
    <row r="88" spans="3:5">
      <c r="C88" s="89">
        <v>44006</v>
      </c>
      <c r="D88" s="90">
        <v>78.02</v>
      </c>
      <c r="E88" s="90"/>
    </row>
    <row r="89" spans="3:5">
      <c r="C89" s="89">
        <v>44007</v>
      </c>
      <c r="D89" s="90">
        <v>76.599999999999994</v>
      </c>
      <c r="E89" s="90"/>
    </row>
    <row r="90" spans="3:5">
      <c r="C90" s="89">
        <v>44008</v>
      </c>
      <c r="D90" s="90">
        <v>78</v>
      </c>
      <c r="E90" s="90"/>
    </row>
    <row r="91" spans="3:5">
      <c r="C91" s="89">
        <v>44011</v>
      </c>
      <c r="D91" s="90">
        <v>76.239999999999995</v>
      </c>
      <c r="E91" s="90"/>
    </row>
    <row r="92" spans="3:5">
      <c r="C92" s="89">
        <v>44012</v>
      </c>
      <c r="D92" s="90">
        <v>77.959999999999994</v>
      </c>
      <c r="E92" s="90"/>
    </row>
    <row r="93" spans="3:5">
      <c r="C93" s="89">
        <v>44013</v>
      </c>
      <c r="D93" s="90">
        <v>76</v>
      </c>
      <c r="E93" s="90"/>
    </row>
    <row r="94" spans="3:5">
      <c r="C94" s="89">
        <v>44014</v>
      </c>
      <c r="D94" s="90">
        <v>77.78</v>
      </c>
      <c r="E94" s="90"/>
    </row>
    <row r="95" spans="3:5">
      <c r="C95" s="89">
        <v>44015</v>
      </c>
      <c r="D95" s="90">
        <v>79.56</v>
      </c>
      <c r="E95" s="90"/>
    </row>
    <row r="96" spans="3:5">
      <c r="C96" s="89">
        <v>44018</v>
      </c>
      <c r="D96" s="90">
        <v>79.34</v>
      </c>
      <c r="E96" s="90"/>
    </row>
    <row r="97" spans="3:5">
      <c r="C97" s="89">
        <v>44019</v>
      </c>
      <c r="D97" s="90">
        <v>79.56</v>
      </c>
      <c r="E97" s="90"/>
    </row>
    <row r="98" spans="3:5">
      <c r="C98" s="89">
        <v>44020</v>
      </c>
      <c r="D98" s="90">
        <v>79.28</v>
      </c>
      <c r="E98" s="90"/>
    </row>
    <row r="99" spans="3:5">
      <c r="C99" s="89">
        <v>44021</v>
      </c>
      <c r="D99" s="90">
        <v>78.58</v>
      </c>
      <c r="E99" s="90"/>
    </row>
    <row r="100" spans="3:5">
      <c r="C100" s="89">
        <v>44022</v>
      </c>
      <c r="D100" s="90">
        <v>78.06</v>
      </c>
      <c r="E100" s="90"/>
    </row>
    <row r="101" spans="3:5">
      <c r="C101" s="89">
        <v>44025</v>
      </c>
      <c r="D101" s="90">
        <v>80.48</v>
      </c>
      <c r="E101" s="90"/>
    </row>
    <row r="102" spans="3:5">
      <c r="C102" s="89">
        <v>44026</v>
      </c>
      <c r="D102" s="90">
        <v>79.900000000000006</v>
      </c>
      <c r="E102" s="90"/>
    </row>
    <row r="103" spans="3:5">
      <c r="C103" s="89">
        <v>44027</v>
      </c>
      <c r="D103" s="90">
        <v>79.98</v>
      </c>
      <c r="E103" s="90"/>
    </row>
    <row r="104" spans="3:5">
      <c r="C104" s="89">
        <v>44028</v>
      </c>
      <c r="D104" s="90">
        <v>79.959999999999994</v>
      </c>
      <c r="E104" s="90"/>
    </row>
    <row r="105" spans="3:5">
      <c r="C105" s="89">
        <v>44029</v>
      </c>
      <c r="D105" s="90">
        <v>80.8</v>
      </c>
      <c r="E105" s="90"/>
    </row>
    <row r="106" spans="3:5">
      <c r="C106" s="89">
        <v>44032</v>
      </c>
      <c r="D106" s="90">
        <v>81.739999999999995</v>
      </c>
      <c r="E106" s="90"/>
    </row>
    <row r="107" spans="3:5">
      <c r="C107" s="89">
        <v>44033</v>
      </c>
      <c r="D107" s="90">
        <v>84.2</v>
      </c>
      <c r="E107" s="90"/>
    </row>
    <row r="108" spans="3:5">
      <c r="C108" s="89">
        <v>44034</v>
      </c>
      <c r="D108" s="90">
        <v>82.52</v>
      </c>
      <c r="E108" s="90"/>
    </row>
    <row r="109" spans="3:5">
      <c r="C109" s="89">
        <v>44035</v>
      </c>
      <c r="D109" s="90">
        <v>82.48</v>
      </c>
      <c r="E109" s="90"/>
    </row>
    <row r="110" spans="3:5">
      <c r="C110" s="89">
        <v>44036</v>
      </c>
      <c r="D110" s="90">
        <v>81.58</v>
      </c>
      <c r="E110" s="90"/>
    </row>
    <row r="111" spans="3:5">
      <c r="C111" s="89">
        <v>44039</v>
      </c>
      <c r="D111" s="90">
        <v>80.78</v>
      </c>
      <c r="E111" s="90"/>
    </row>
    <row r="112" spans="3:5">
      <c r="C112" s="89">
        <v>44040</v>
      </c>
      <c r="D112" s="90">
        <v>85.32</v>
      </c>
      <c r="E112" s="90"/>
    </row>
    <row r="113" spans="3:5">
      <c r="C113" s="89">
        <v>44041</v>
      </c>
      <c r="D113" s="90">
        <v>87</v>
      </c>
      <c r="E113" s="90"/>
    </row>
    <row r="114" spans="3:5">
      <c r="C114" s="89">
        <v>44042</v>
      </c>
      <c r="D114" s="90">
        <v>83.96</v>
      </c>
      <c r="E114" s="90"/>
    </row>
    <row r="115" spans="3:5">
      <c r="C115" s="89">
        <v>44043</v>
      </c>
      <c r="D115" s="90">
        <v>81.3</v>
      </c>
      <c r="E115" s="90"/>
    </row>
    <row r="116" spans="3:5">
      <c r="C116" s="89">
        <v>44046</v>
      </c>
      <c r="D116" s="90">
        <v>80.400000000000006</v>
      </c>
      <c r="E116" s="90"/>
    </row>
    <row r="117" spans="3:5">
      <c r="C117" s="89">
        <v>44047</v>
      </c>
      <c r="D117" s="90">
        <v>83.22</v>
      </c>
      <c r="E117" s="90"/>
    </row>
    <row r="118" spans="3:5">
      <c r="C118" s="89">
        <v>44048</v>
      </c>
      <c r="D118" s="90">
        <v>83.3</v>
      </c>
      <c r="E118" s="90"/>
    </row>
    <row r="119" spans="3:5">
      <c r="C119" s="89">
        <v>44049</v>
      </c>
      <c r="D119" s="90">
        <v>84.1</v>
      </c>
      <c r="E119" s="90"/>
    </row>
    <row r="120" spans="3:5">
      <c r="C120" s="89">
        <v>44050</v>
      </c>
      <c r="D120" s="90">
        <v>82</v>
      </c>
      <c r="E120" s="90"/>
    </row>
    <row r="121" spans="3:5">
      <c r="C121" s="89">
        <v>44053</v>
      </c>
      <c r="D121" s="90">
        <v>81.8</v>
      </c>
      <c r="E121" s="90"/>
    </row>
    <row r="122" spans="3:5">
      <c r="C122" s="89">
        <v>44054</v>
      </c>
      <c r="D122" s="90">
        <v>78.459999999999994</v>
      </c>
      <c r="E122" s="90"/>
    </row>
    <row r="123" spans="3:5">
      <c r="C123" s="89">
        <v>44055</v>
      </c>
      <c r="D123" s="90">
        <v>79.599999999999994</v>
      </c>
      <c r="E123" s="90"/>
    </row>
    <row r="124" spans="3:5">
      <c r="C124" s="89">
        <v>44056</v>
      </c>
      <c r="D124" s="90">
        <v>79.2</v>
      </c>
      <c r="E124" s="90"/>
    </row>
    <row r="125" spans="3:5">
      <c r="C125" s="89">
        <v>44057</v>
      </c>
      <c r="D125" s="90">
        <v>78.319999999999993</v>
      </c>
      <c r="E125" s="90"/>
    </row>
    <row r="126" spans="3:5">
      <c r="C126" s="89">
        <v>44060</v>
      </c>
      <c r="D126" s="90">
        <v>77.959999999999994</v>
      </c>
      <c r="E126" s="90"/>
    </row>
    <row r="127" spans="3:5">
      <c r="C127" s="89">
        <v>44061</v>
      </c>
      <c r="D127" s="90">
        <v>79.64</v>
      </c>
      <c r="E127" s="90"/>
    </row>
    <row r="128" spans="3:5">
      <c r="C128" s="89">
        <v>44062</v>
      </c>
      <c r="D128" s="90">
        <v>79.180000000000007</v>
      </c>
      <c r="E128" s="90"/>
    </row>
    <row r="129" spans="3:5">
      <c r="C129" s="89">
        <v>44063</v>
      </c>
      <c r="D129" s="90">
        <v>78.099999999999994</v>
      </c>
      <c r="E129" s="90"/>
    </row>
    <row r="130" spans="3:5">
      <c r="C130" s="89">
        <v>44064</v>
      </c>
      <c r="D130" s="90">
        <v>77.260000000000005</v>
      </c>
      <c r="E130" s="90"/>
    </row>
    <row r="131" spans="3:5">
      <c r="C131" s="89">
        <v>44067</v>
      </c>
      <c r="D131" s="90">
        <v>77.5</v>
      </c>
      <c r="E131" s="90"/>
    </row>
    <row r="132" spans="3:5">
      <c r="C132" s="89">
        <v>44068</v>
      </c>
      <c r="D132" s="90">
        <v>79.7</v>
      </c>
      <c r="E132" s="90"/>
    </row>
    <row r="133" spans="3:5">
      <c r="C133" s="89">
        <v>44069</v>
      </c>
      <c r="D133" s="90">
        <v>79</v>
      </c>
      <c r="E133" s="90"/>
    </row>
    <row r="134" spans="3:5">
      <c r="C134" s="89">
        <v>44070</v>
      </c>
      <c r="D134" s="90">
        <v>79.819999999999993</v>
      </c>
      <c r="E134" s="90"/>
    </row>
    <row r="135" spans="3:5">
      <c r="C135" s="89">
        <v>44071</v>
      </c>
      <c r="D135" s="90">
        <v>79.62</v>
      </c>
      <c r="E135" s="90"/>
    </row>
    <row r="136" spans="3:5">
      <c r="C136" s="89">
        <v>44074</v>
      </c>
      <c r="D136" s="90">
        <v>80.099999999999994</v>
      </c>
      <c r="E136" s="90"/>
    </row>
    <row r="137" spans="3:5">
      <c r="C137" s="89">
        <v>44075</v>
      </c>
      <c r="D137" s="90">
        <v>78.180000000000007</v>
      </c>
      <c r="E137" s="90"/>
    </row>
    <row r="138" spans="3:5">
      <c r="C138" s="89">
        <v>44076</v>
      </c>
      <c r="D138" s="90">
        <v>76.2</v>
      </c>
      <c r="E138" s="90"/>
    </row>
    <row r="139" spans="3:5">
      <c r="C139" s="89">
        <v>44077</v>
      </c>
      <c r="D139" s="90">
        <v>78.92</v>
      </c>
      <c r="E139" s="90"/>
    </row>
    <row r="140" spans="3:5">
      <c r="C140" s="89">
        <v>44078</v>
      </c>
      <c r="D140" s="90">
        <v>77.680000000000007</v>
      </c>
      <c r="E140" s="90"/>
    </row>
    <row r="141" spans="3:5">
      <c r="C141" s="89">
        <v>44081</v>
      </c>
      <c r="D141" s="90">
        <v>79.5</v>
      </c>
      <c r="E141" s="90"/>
    </row>
    <row r="142" spans="3:5">
      <c r="C142" s="89">
        <v>44082</v>
      </c>
      <c r="D142" s="90">
        <v>79.7</v>
      </c>
      <c r="E142" s="90"/>
    </row>
    <row r="143" spans="3:5">
      <c r="C143" s="89">
        <v>44083</v>
      </c>
      <c r="D143" s="90">
        <v>78.08</v>
      </c>
      <c r="E143" s="90"/>
    </row>
    <row r="144" spans="3:5">
      <c r="C144" s="89">
        <v>44084</v>
      </c>
      <c r="D144" s="90">
        <v>77.86</v>
      </c>
      <c r="E144" s="90"/>
    </row>
    <row r="145" spans="3:5">
      <c r="C145" s="89">
        <v>44085</v>
      </c>
      <c r="D145" s="90">
        <v>78.8</v>
      </c>
      <c r="E145" s="90"/>
    </row>
    <row r="146" spans="3:5">
      <c r="C146" s="89">
        <v>44088</v>
      </c>
      <c r="D146" s="90">
        <v>78.86</v>
      </c>
      <c r="E146" s="90"/>
    </row>
    <row r="147" spans="3:5">
      <c r="C147" s="89">
        <v>44089</v>
      </c>
      <c r="D147" s="90">
        <v>79.94</v>
      </c>
      <c r="E147" s="90"/>
    </row>
    <row r="148" spans="3:5">
      <c r="C148" s="89">
        <v>44090</v>
      </c>
      <c r="D148" s="90">
        <v>82.04</v>
      </c>
      <c r="E148" s="90"/>
    </row>
    <row r="149" spans="3:5">
      <c r="C149" s="89">
        <v>44091</v>
      </c>
      <c r="D149" s="90">
        <v>81.400000000000006</v>
      </c>
      <c r="E149" s="90"/>
    </row>
    <row r="150" spans="3:5">
      <c r="C150" s="89">
        <v>44092</v>
      </c>
      <c r="D150" s="90">
        <v>81.94</v>
      </c>
      <c r="E150" s="90"/>
    </row>
    <row r="151" spans="3:5">
      <c r="C151" s="89">
        <v>44095</v>
      </c>
      <c r="D151" s="90">
        <v>79.8</v>
      </c>
      <c r="E151" s="90"/>
    </row>
    <row r="152" spans="3:5">
      <c r="C152" s="89">
        <v>44096</v>
      </c>
      <c r="D152" s="90">
        <v>76</v>
      </c>
      <c r="E152" s="90"/>
    </row>
    <row r="153" spans="3:5">
      <c r="C153" s="89">
        <v>44097</v>
      </c>
      <c r="D153" s="90">
        <v>75.8</v>
      </c>
      <c r="E153" s="90"/>
    </row>
    <row r="154" spans="3:5">
      <c r="C154" s="89">
        <v>44098</v>
      </c>
      <c r="D154" s="90">
        <v>73.62</v>
      </c>
      <c r="E154" s="90"/>
    </row>
    <row r="155" spans="3:5">
      <c r="C155" s="89">
        <v>44099</v>
      </c>
      <c r="D155" s="90">
        <v>73.38</v>
      </c>
      <c r="E155" s="90"/>
    </row>
    <row r="156" spans="3:5">
      <c r="C156" s="89">
        <v>44102</v>
      </c>
      <c r="D156" s="90">
        <v>73.94</v>
      </c>
      <c r="E156" s="90"/>
    </row>
    <row r="157" spans="3:5">
      <c r="C157" s="89">
        <v>44103</v>
      </c>
      <c r="D157" s="90">
        <v>76.12</v>
      </c>
      <c r="E157" s="90"/>
    </row>
    <row r="158" spans="3:5">
      <c r="C158" s="89">
        <v>44104</v>
      </c>
      <c r="D158" s="90">
        <v>75.56</v>
      </c>
      <c r="E158" s="90"/>
    </row>
    <row r="159" spans="3:5">
      <c r="C159" s="89">
        <v>44105</v>
      </c>
      <c r="D159" s="90">
        <v>76.86</v>
      </c>
      <c r="E159" s="90"/>
    </row>
    <row r="160" spans="3:5">
      <c r="C160" s="89">
        <v>44106</v>
      </c>
      <c r="D160" s="90">
        <v>76.319999999999993</v>
      </c>
      <c r="E160" s="90"/>
    </row>
    <row r="161" spans="3:5">
      <c r="C161" s="89">
        <v>44109</v>
      </c>
      <c r="D161" s="90">
        <v>77.5</v>
      </c>
      <c r="E161" s="90"/>
    </row>
    <row r="162" spans="3:5">
      <c r="C162" s="89">
        <v>44110</v>
      </c>
      <c r="D162" s="90">
        <v>79.28</v>
      </c>
      <c r="E162" s="90"/>
    </row>
    <row r="163" spans="3:5">
      <c r="C163" s="89">
        <v>44111</v>
      </c>
      <c r="D163" s="90">
        <v>78.459999999999994</v>
      </c>
      <c r="E163" s="90"/>
    </row>
    <row r="164" spans="3:5">
      <c r="C164" s="89">
        <v>44112</v>
      </c>
      <c r="D164" s="90">
        <v>76.48</v>
      </c>
      <c r="E164" s="90"/>
    </row>
    <row r="165" spans="3:5">
      <c r="C165" s="89">
        <v>44113</v>
      </c>
      <c r="D165" s="90">
        <v>76.680000000000007</v>
      </c>
      <c r="E165" s="90"/>
    </row>
    <row r="166" spans="3:5">
      <c r="C166" s="89">
        <v>44116</v>
      </c>
      <c r="D166" s="90">
        <v>79.3</v>
      </c>
      <c r="E166" s="90"/>
    </row>
    <row r="167" spans="3:5">
      <c r="C167" s="89">
        <v>44117</v>
      </c>
      <c r="D167" s="90">
        <v>76.7</v>
      </c>
      <c r="E167" s="90"/>
    </row>
    <row r="168" spans="3:5">
      <c r="C168" s="89">
        <v>44118</v>
      </c>
      <c r="D168" s="90">
        <v>75.5</v>
      </c>
      <c r="E168" s="90"/>
    </row>
    <row r="169" spans="3:5">
      <c r="C169" s="89">
        <v>44119</v>
      </c>
      <c r="D169" s="90">
        <v>73.44</v>
      </c>
      <c r="E169" s="90"/>
    </row>
    <row r="170" spans="3:5">
      <c r="C170" s="89">
        <v>44120</v>
      </c>
      <c r="D170" s="90">
        <v>73.459999999999994</v>
      </c>
      <c r="E170" s="90"/>
    </row>
    <row r="171" spans="3:5">
      <c r="C171" s="89">
        <v>44123</v>
      </c>
      <c r="D171" s="90">
        <v>73.959999999999994</v>
      </c>
      <c r="E171" s="90"/>
    </row>
    <row r="172" spans="3:5">
      <c r="C172" s="89">
        <v>44124</v>
      </c>
      <c r="D172" s="90">
        <v>73.180000000000007</v>
      </c>
      <c r="E172" s="90"/>
    </row>
    <row r="173" spans="3:5">
      <c r="C173" s="89">
        <v>44125</v>
      </c>
      <c r="D173" s="90">
        <v>74.88</v>
      </c>
      <c r="E173" s="90"/>
    </row>
    <row r="174" spans="3:5">
      <c r="C174" s="89">
        <v>44126</v>
      </c>
      <c r="D174" s="90">
        <v>72.52</v>
      </c>
      <c r="E174" s="90"/>
    </row>
    <row r="175" spans="3:5">
      <c r="C175" s="89">
        <v>44127</v>
      </c>
      <c r="D175" s="90">
        <v>71.42</v>
      </c>
      <c r="E175" s="90"/>
    </row>
    <row r="176" spans="3:5">
      <c r="C176" s="89">
        <v>44130</v>
      </c>
      <c r="D176" s="90">
        <v>70.52</v>
      </c>
      <c r="E176" s="90"/>
    </row>
    <row r="177" spans="3:5">
      <c r="C177" s="89">
        <v>44131</v>
      </c>
      <c r="D177" s="90">
        <v>69.98</v>
      </c>
      <c r="E177" s="90"/>
    </row>
    <row r="178" spans="3:5">
      <c r="C178" s="89">
        <v>44132</v>
      </c>
      <c r="D178" s="90">
        <v>65.94</v>
      </c>
      <c r="E178" s="90"/>
    </row>
    <row r="179" spans="3:5">
      <c r="C179" s="89">
        <v>44133</v>
      </c>
      <c r="D179" s="90">
        <v>63.24</v>
      </c>
      <c r="E179" s="90"/>
    </row>
    <row r="180" spans="3:5">
      <c r="C180" s="89">
        <v>44134</v>
      </c>
      <c r="D180" s="90">
        <v>61.5</v>
      </c>
      <c r="E180" s="90"/>
    </row>
    <row r="181" spans="3:5">
      <c r="C181" s="89">
        <v>44137</v>
      </c>
      <c r="D181" s="90">
        <v>63.8</v>
      </c>
      <c r="E181" s="90"/>
    </row>
    <row r="182" spans="3:5">
      <c r="C182" s="89">
        <v>44138</v>
      </c>
      <c r="D182" s="90">
        <v>64.959999999999994</v>
      </c>
      <c r="E182" s="90"/>
    </row>
    <row r="183" spans="3:5">
      <c r="C183" s="89">
        <v>44139</v>
      </c>
      <c r="D183" s="90">
        <v>66.12</v>
      </c>
      <c r="E183" s="90"/>
    </row>
    <row r="184" spans="3:5">
      <c r="C184" s="89">
        <v>44140</v>
      </c>
      <c r="D184" s="90">
        <v>69.42</v>
      </c>
      <c r="E184" s="90"/>
    </row>
    <row r="185" spans="3:5">
      <c r="C185" s="89">
        <v>44141</v>
      </c>
      <c r="D185" s="90">
        <v>71</v>
      </c>
      <c r="E185" s="90"/>
    </row>
    <row r="186" spans="3:5">
      <c r="C186" s="89">
        <v>44144</v>
      </c>
      <c r="D186" s="90">
        <v>69.400000000000006</v>
      </c>
      <c r="E186" s="90"/>
    </row>
    <row r="187" spans="3:5">
      <c r="C187" s="89">
        <v>44145</v>
      </c>
      <c r="D187" s="90">
        <v>72.2</v>
      </c>
      <c r="E187" s="90"/>
    </row>
    <row r="188" spans="3:5">
      <c r="C188" s="89">
        <v>44146</v>
      </c>
      <c r="D188" s="90">
        <v>78.62</v>
      </c>
      <c r="E188" s="90"/>
    </row>
    <row r="189" spans="3:5">
      <c r="C189" s="89">
        <v>44147</v>
      </c>
      <c r="D189" s="90">
        <v>76.22</v>
      </c>
      <c r="E189" s="90"/>
    </row>
    <row r="190" spans="3:5">
      <c r="C190" s="89">
        <v>44148</v>
      </c>
      <c r="D190" s="90">
        <v>74.260000000000005</v>
      </c>
      <c r="E190" s="90"/>
    </row>
    <row r="191" spans="3:5">
      <c r="C191" s="89">
        <v>44151</v>
      </c>
      <c r="D191" s="90">
        <v>74.599999999999994</v>
      </c>
      <c r="E191" s="90"/>
    </row>
    <row r="192" spans="3:5">
      <c r="C192" s="89">
        <v>44152</v>
      </c>
      <c r="D192" s="90">
        <v>75.900000000000006</v>
      </c>
      <c r="E192" s="90"/>
    </row>
    <row r="193" spans="3:5">
      <c r="C193" s="89">
        <v>44153</v>
      </c>
      <c r="D193" s="90">
        <v>75.180000000000007</v>
      </c>
      <c r="E193" s="90"/>
    </row>
    <row r="194" spans="3:5">
      <c r="C194" s="89">
        <v>44154</v>
      </c>
      <c r="D194" s="90">
        <v>73.599999999999994</v>
      </c>
      <c r="E194" s="90"/>
    </row>
    <row r="195" spans="3:5">
      <c r="C195" s="89">
        <v>44155</v>
      </c>
      <c r="D195" s="90">
        <v>75.5</v>
      </c>
      <c r="E195" s="90"/>
    </row>
    <row r="196" spans="3:5">
      <c r="C196" s="89">
        <v>44158</v>
      </c>
      <c r="D196" s="90">
        <v>77</v>
      </c>
      <c r="E196" s="90"/>
    </row>
    <row r="197" spans="3:5">
      <c r="C197" s="89">
        <v>44159</v>
      </c>
      <c r="D197" s="90">
        <v>78.2</v>
      </c>
      <c r="E197" s="90"/>
    </row>
    <row r="198" spans="3:5">
      <c r="C198" s="89">
        <v>44160</v>
      </c>
      <c r="D198" s="90">
        <v>79.78</v>
      </c>
      <c r="E198" s="90"/>
    </row>
    <row r="199" spans="3:5">
      <c r="C199" s="89">
        <v>44161</v>
      </c>
      <c r="D199" s="90">
        <v>78.680000000000007</v>
      </c>
      <c r="E199" s="90"/>
    </row>
    <row r="200" spans="3:5">
      <c r="C200" s="89">
        <v>44162</v>
      </c>
      <c r="D200" s="90">
        <v>76.64</v>
      </c>
      <c r="E200" s="90"/>
    </row>
    <row r="201" spans="3:5">
      <c r="C201" s="89">
        <v>44165</v>
      </c>
      <c r="D201" s="90">
        <v>76.56</v>
      </c>
      <c r="E201" s="90"/>
    </row>
    <row r="202" spans="3:5">
      <c r="C202" s="89">
        <v>44166</v>
      </c>
      <c r="D202" s="90">
        <v>76.260000000000005</v>
      </c>
      <c r="E202" s="90"/>
    </row>
    <row r="203" spans="3:5">
      <c r="C203" s="89">
        <v>44167</v>
      </c>
      <c r="D203" s="90">
        <v>77.34</v>
      </c>
      <c r="E203" s="90"/>
    </row>
    <row r="204" spans="3:5">
      <c r="C204" s="89">
        <v>44168</v>
      </c>
      <c r="D204" s="90">
        <v>77.52</v>
      </c>
      <c r="E204" s="90"/>
    </row>
    <row r="205" spans="3:5">
      <c r="C205" s="89">
        <v>44169</v>
      </c>
      <c r="D205" s="90">
        <v>77.040000000000006</v>
      </c>
      <c r="E205" s="90"/>
    </row>
    <row r="206" spans="3:5">
      <c r="C206" s="89">
        <v>44172</v>
      </c>
      <c r="D206" s="90">
        <v>78.959999999999994</v>
      </c>
      <c r="E206" s="90"/>
    </row>
    <row r="207" spans="3:5">
      <c r="C207" s="89">
        <v>44173</v>
      </c>
      <c r="D207" s="90">
        <v>78.5</v>
      </c>
      <c r="E207" s="90"/>
    </row>
    <row r="208" spans="3:5">
      <c r="C208" s="89">
        <v>44174</v>
      </c>
      <c r="D208" s="90">
        <v>78.7</v>
      </c>
      <c r="E208" s="90"/>
    </row>
    <row r="209" spans="3:5">
      <c r="C209" s="89">
        <v>44175</v>
      </c>
      <c r="D209" s="90">
        <v>79.5</v>
      </c>
      <c r="E209" s="90"/>
    </row>
    <row r="210" spans="3:5">
      <c r="C210" s="89">
        <v>44176</v>
      </c>
      <c r="D210" s="90">
        <v>78.540000000000006</v>
      </c>
      <c r="E210" s="90"/>
    </row>
    <row r="211" spans="3:5">
      <c r="C211" s="89">
        <v>44179</v>
      </c>
      <c r="D211" s="90">
        <v>79.040000000000006</v>
      </c>
      <c r="E211" s="90"/>
    </row>
    <row r="212" spans="3:5">
      <c r="C212" s="89">
        <v>44180</v>
      </c>
      <c r="D212" s="90">
        <v>80.400000000000006</v>
      </c>
      <c r="E212" s="90"/>
    </row>
    <row r="213" spans="3:5">
      <c r="C213" s="89">
        <v>44181</v>
      </c>
      <c r="D213" s="90">
        <v>83.78</v>
      </c>
      <c r="E213" s="90"/>
    </row>
    <row r="214" spans="3:5">
      <c r="C214" s="89">
        <v>44182</v>
      </c>
      <c r="D214" s="90">
        <v>85</v>
      </c>
      <c r="E214" s="90"/>
    </row>
    <row r="215" spans="3:5">
      <c r="C215" s="89">
        <v>44183</v>
      </c>
      <c r="D215" s="90">
        <v>86.2</v>
      </c>
      <c r="E215" s="90"/>
    </row>
    <row r="216" spans="3:5">
      <c r="C216" s="89">
        <v>44186</v>
      </c>
      <c r="D216" s="90">
        <v>84.74</v>
      </c>
      <c r="E216" s="90"/>
    </row>
    <row r="217" spans="3:5">
      <c r="C217" s="89">
        <v>44187</v>
      </c>
      <c r="D217" s="90">
        <v>85.2</v>
      </c>
      <c r="E217" s="90"/>
    </row>
    <row r="218" spans="3:5">
      <c r="C218" s="89">
        <v>44188</v>
      </c>
      <c r="D218" s="90">
        <v>85.9</v>
      </c>
      <c r="E218" s="90"/>
    </row>
    <row r="219" spans="3:5">
      <c r="C219" s="89">
        <v>44193</v>
      </c>
      <c r="D219" s="90">
        <v>87.8</v>
      </c>
      <c r="E219" s="90"/>
    </row>
    <row r="220" spans="3:5">
      <c r="C220" s="89">
        <v>44194</v>
      </c>
      <c r="D220" s="90">
        <v>86.72</v>
      </c>
      <c r="E220" s="90"/>
    </row>
    <row r="221" spans="3:5">
      <c r="C221" s="89">
        <v>44195</v>
      </c>
      <c r="D221" s="90">
        <v>87.28</v>
      </c>
      <c r="E221" s="90"/>
    </row>
    <row r="222" spans="3:5">
      <c r="C222" s="89">
        <v>44200</v>
      </c>
      <c r="D222" s="90">
        <v>87.64</v>
      </c>
      <c r="E222" s="90"/>
    </row>
    <row r="223" spans="3:5">
      <c r="C223" s="89">
        <v>44201</v>
      </c>
      <c r="D223" s="90">
        <v>87.14</v>
      </c>
      <c r="E223" s="90"/>
    </row>
    <row r="224" spans="3:5">
      <c r="C224" s="89">
        <v>44202</v>
      </c>
      <c r="D224" s="90">
        <v>87.8</v>
      </c>
      <c r="E224" s="90"/>
    </row>
    <row r="225" spans="3:5">
      <c r="C225" s="89">
        <v>44203</v>
      </c>
      <c r="D225" s="90">
        <v>88.14</v>
      </c>
      <c r="E225" s="90"/>
    </row>
    <row r="226" spans="3:5">
      <c r="C226" s="89">
        <v>44204</v>
      </c>
      <c r="D226" s="90">
        <v>89.04</v>
      </c>
      <c r="E226" s="90"/>
    </row>
    <row r="227" spans="3:5">
      <c r="C227" s="89">
        <v>44207</v>
      </c>
      <c r="D227" s="90">
        <v>87.88</v>
      </c>
      <c r="E227" s="90"/>
    </row>
    <row r="228" spans="3:5">
      <c r="C228" s="89">
        <v>44208</v>
      </c>
      <c r="D228" s="90">
        <v>88.36</v>
      </c>
      <c r="E228" s="90"/>
    </row>
    <row r="229" spans="3:5">
      <c r="C229" s="89">
        <v>44209</v>
      </c>
      <c r="D229" s="90">
        <v>89.46</v>
      </c>
      <c r="E229" s="90"/>
    </row>
    <row r="230" spans="3:5">
      <c r="C230" s="89">
        <v>44210</v>
      </c>
      <c r="D230" s="90">
        <v>88.42</v>
      </c>
      <c r="E230" s="90"/>
    </row>
    <row r="231" spans="3:5">
      <c r="C231" s="89">
        <v>44211</v>
      </c>
      <c r="D231" s="90">
        <v>88.26</v>
      </c>
      <c r="E231" s="90"/>
    </row>
    <row r="232" spans="3:5">
      <c r="C232" s="89">
        <v>44214</v>
      </c>
      <c r="D232" s="90">
        <v>87</v>
      </c>
      <c r="E232" s="90"/>
    </row>
    <row r="233" spans="3:5">
      <c r="C233" s="89">
        <v>44215</v>
      </c>
      <c r="D233" s="90">
        <v>88.38</v>
      </c>
      <c r="E233" s="90"/>
    </row>
    <row r="234" spans="3:5">
      <c r="C234" s="89">
        <v>44216</v>
      </c>
      <c r="D234" s="90">
        <v>89.58</v>
      </c>
      <c r="E234" s="90"/>
    </row>
    <row r="235" spans="3:5">
      <c r="C235" s="89">
        <v>44217</v>
      </c>
      <c r="D235" s="90">
        <v>92.82</v>
      </c>
      <c r="E235" s="90"/>
    </row>
    <row r="236" spans="3:5">
      <c r="C236" s="89">
        <v>44218</v>
      </c>
      <c r="D236" s="90">
        <v>91.06</v>
      </c>
      <c r="E236" s="90"/>
    </row>
    <row r="237" spans="3:5">
      <c r="C237" s="89">
        <v>44221</v>
      </c>
      <c r="D237" s="90">
        <v>92.62</v>
      </c>
      <c r="E237" s="90"/>
    </row>
    <row r="238" spans="3:5">
      <c r="C238" s="89">
        <v>44222</v>
      </c>
      <c r="D238" s="90">
        <v>89.62</v>
      </c>
      <c r="E238" s="90"/>
    </row>
    <row r="239" spans="3:5">
      <c r="C239" s="89">
        <v>44223</v>
      </c>
      <c r="D239" s="90">
        <v>89.9</v>
      </c>
      <c r="E239" s="90"/>
    </row>
    <row r="240" spans="3:5">
      <c r="C240" s="89">
        <v>44224</v>
      </c>
      <c r="D240" s="90">
        <v>87.5</v>
      </c>
      <c r="E240" s="90"/>
    </row>
    <row r="241" spans="3:5">
      <c r="C241" s="89">
        <v>44225</v>
      </c>
      <c r="D241" s="90">
        <v>86.82</v>
      </c>
      <c r="E241" s="90"/>
    </row>
    <row r="242" spans="3:5">
      <c r="C242" s="89">
        <v>44228</v>
      </c>
      <c r="D242" s="90">
        <v>88.3</v>
      </c>
      <c r="E242" s="90"/>
    </row>
    <row r="243" spans="3:5">
      <c r="C243" s="89">
        <v>44229</v>
      </c>
      <c r="D243" s="90">
        <v>88.3</v>
      </c>
      <c r="E243" s="90"/>
    </row>
    <row r="244" spans="3:5">
      <c r="C244" s="89">
        <v>44230</v>
      </c>
      <c r="D244" s="90">
        <v>88.88</v>
      </c>
      <c r="E244" s="90"/>
    </row>
    <row r="245" spans="3:5">
      <c r="C245" s="89">
        <v>44231</v>
      </c>
      <c r="D245" s="90">
        <v>89.16</v>
      </c>
      <c r="E245" s="90"/>
    </row>
    <row r="246" spans="3:5">
      <c r="C246" s="89">
        <v>44232</v>
      </c>
      <c r="D246" s="90">
        <v>91.12</v>
      </c>
      <c r="E246" s="90"/>
    </row>
    <row r="247" spans="3:5">
      <c r="C247" s="89">
        <v>44235</v>
      </c>
      <c r="D247" s="90">
        <v>89.38</v>
      </c>
      <c r="E247" s="90"/>
    </row>
    <row r="248" spans="3:5">
      <c r="C248" s="89">
        <v>44236</v>
      </c>
      <c r="D248" s="90">
        <v>87.46</v>
      </c>
      <c r="E248" s="90"/>
    </row>
    <row r="249" spans="3:5">
      <c r="C249" s="89">
        <v>44237</v>
      </c>
      <c r="D249" s="90">
        <v>86.6</v>
      </c>
      <c r="E249" s="90"/>
    </row>
    <row r="250" spans="3:5">
      <c r="C250" s="89">
        <v>44238</v>
      </c>
      <c r="D250" s="90">
        <v>86</v>
      </c>
      <c r="E250" s="90"/>
    </row>
    <row r="251" spans="3:5">
      <c r="C251" s="89">
        <v>44239</v>
      </c>
      <c r="D251" s="90">
        <v>86.1</v>
      </c>
      <c r="E251" s="90"/>
    </row>
    <row r="252" spans="3:5">
      <c r="C252" s="89">
        <v>44242</v>
      </c>
      <c r="D252" s="90">
        <v>87</v>
      </c>
      <c r="E252" s="90"/>
    </row>
    <row r="253" spans="3:5">
      <c r="C253" s="89">
        <v>44243</v>
      </c>
      <c r="D253" s="90">
        <v>86.56</v>
      </c>
      <c r="E253" s="90"/>
    </row>
    <row r="254" spans="3:5">
      <c r="C254" s="89">
        <v>44244</v>
      </c>
      <c r="D254" s="90">
        <v>85.4</v>
      </c>
      <c r="E254" s="90"/>
    </row>
    <row r="255" spans="3:5">
      <c r="C255" s="89">
        <v>44245</v>
      </c>
      <c r="D255" s="90">
        <v>84.52</v>
      </c>
      <c r="E255" s="90"/>
    </row>
    <row r="256" spans="3:5">
      <c r="C256" s="89">
        <v>44246</v>
      </c>
      <c r="D256" s="90">
        <v>83.32</v>
      </c>
      <c r="E256" s="90"/>
    </row>
    <row r="257" spans="3:5">
      <c r="C257" s="89">
        <v>44249</v>
      </c>
      <c r="D257" s="90">
        <v>83.34</v>
      </c>
      <c r="E257" s="90"/>
    </row>
    <row r="258" spans="3:5">
      <c r="C258" s="89">
        <v>44250</v>
      </c>
      <c r="D258" s="90">
        <v>83.48</v>
      </c>
      <c r="E258" s="90"/>
    </row>
    <row r="259" spans="3:5">
      <c r="C259" s="89">
        <v>44251</v>
      </c>
      <c r="D259" s="90">
        <v>83.4</v>
      </c>
      <c r="E259" s="90"/>
    </row>
    <row r="260" spans="3:5">
      <c r="C260" s="89">
        <v>44252</v>
      </c>
      <c r="D260" s="90">
        <v>85.38</v>
      </c>
      <c r="E260" s="90"/>
    </row>
    <row r="261" spans="3:5">
      <c r="C261" s="89">
        <v>44253</v>
      </c>
      <c r="D261" s="90">
        <v>83.48</v>
      </c>
      <c r="E261" s="90"/>
    </row>
    <row r="262" spans="3:5">
      <c r="C262" s="89">
        <v>44256</v>
      </c>
      <c r="D262" s="90">
        <v>83.5</v>
      </c>
      <c r="E262" s="90"/>
    </row>
    <row r="263" spans="3:5">
      <c r="C263" s="89">
        <v>44257</v>
      </c>
      <c r="D263" s="90">
        <v>84.7</v>
      </c>
      <c r="E263" s="90"/>
    </row>
    <row r="264" spans="3:5">
      <c r="C264" s="89">
        <v>44258</v>
      </c>
      <c r="D264" s="90">
        <v>85.3</v>
      </c>
      <c r="E264" s="90"/>
    </row>
    <row r="265" spans="3:5">
      <c r="C265" s="89">
        <v>44259</v>
      </c>
      <c r="D265" s="90">
        <v>85.82</v>
      </c>
      <c r="E265" s="90"/>
    </row>
    <row r="266" spans="3:5">
      <c r="C266" s="89">
        <v>44260</v>
      </c>
      <c r="D266" s="90">
        <v>86.02</v>
      </c>
      <c r="E266" s="90"/>
    </row>
    <row r="267" spans="3:5">
      <c r="C267" s="89">
        <v>44263</v>
      </c>
      <c r="D267" s="90">
        <v>85.14</v>
      </c>
      <c r="E267" s="90"/>
    </row>
    <row r="268" spans="3:5">
      <c r="C268" s="89">
        <v>44264</v>
      </c>
      <c r="D268" s="90">
        <v>86.92</v>
      </c>
      <c r="E268" s="90"/>
    </row>
    <row r="269" spans="3:5">
      <c r="C269" s="89">
        <v>44265</v>
      </c>
      <c r="D269" s="90">
        <v>88.1</v>
      </c>
      <c r="E269" s="90"/>
    </row>
    <row r="270" spans="3:5">
      <c r="C270" s="89">
        <v>44266</v>
      </c>
      <c r="D270" s="90">
        <v>88.52</v>
      </c>
      <c r="E270" s="90"/>
    </row>
    <row r="271" spans="3:5">
      <c r="C271" s="89">
        <v>44267</v>
      </c>
      <c r="D271" s="90">
        <v>86.5</v>
      </c>
      <c r="E271" s="90"/>
    </row>
    <row r="272" spans="3:5">
      <c r="C272" s="89">
        <v>44270</v>
      </c>
      <c r="D272" s="90">
        <v>86.3</v>
      </c>
      <c r="E272" s="90"/>
    </row>
    <row r="273" spans="3:5">
      <c r="C273" s="89">
        <v>44271</v>
      </c>
      <c r="D273" s="90">
        <v>85.44</v>
      </c>
      <c r="E273" s="90"/>
    </row>
    <row r="274" spans="3:5">
      <c r="C274" s="89">
        <v>44272</v>
      </c>
      <c r="D274" s="90">
        <v>85.86</v>
      </c>
      <c r="E274" s="90"/>
    </row>
    <row r="275" spans="3:5">
      <c r="C275" s="89">
        <v>44273</v>
      </c>
      <c r="D275" s="90">
        <v>86.08</v>
      </c>
      <c r="E275" s="90"/>
    </row>
    <row r="276" spans="3:5">
      <c r="C276" s="89">
        <v>44274</v>
      </c>
      <c r="D276" s="90">
        <v>86.2</v>
      </c>
      <c r="E276" s="90"/>
    </row>
    <row r="277" spans="3:5">
      <c r="C277" s="89">
        <v>44277</v>
      </c>
      <c r="D277" s="90">
        <v>85.52</v>
      </c>
      <c r="E277" s="90"/>
    </row>
    <row r="278" spans="3:5">
      <c r="C278" s="89">
        <v>44278</v>
      </c>
      <c r="D278" s="90">
        <v>83.4</v>
      </c>
      <c r="E278" s="90"/>
    </row>
    <row r="279" spans="3:5">
      <c r="C279" s="89">
        <v>44279</v>
      </c>
      <c r="D279" s="90">
        <v>83</v>
      </c>
      <c r="E279" s="90"/>
    </row>
    <row r="280" spans="3:5">
      <c r="C280" s="89">
        <v>44280</v>
      </c>
      <c r="D280" s="90">
        <v>84.84</v>
      </c>
      <c r="E280" s="90"/>
    </row>
    <row r="281" spans="3:5">
      <c r="C281" s="89">
        <v>44281</v>
      </c>
      <c r="D281" s="90">
        <v>84.08</v>
      </c>
      <c r="E281" s="90"/>
    </row>
    <row r="282" spans="3:5">
      <c r="C282" s="89">
        <v>44284</v>
      </c>
      <c r="D282" s="90">
        <v>84.72</v>
      </c>
      <c r="E282" s="90"/>
    </row>
    <row r="283" spans="3:5">
      <c r="C283" s="89">
        <v>44285</v>
      </c>
      <c r="D283" s="90">
        <v>85</v>
      </c>
      <c r="E283" s="90"/>
    </row>
    <row r="284" spans="3:5">
      <c r="C284" s="89">
        <v>44286</v>
      </c>
      <c r="D284" s="90">
        <v>85.7</v>
      </c>
      <c r="E284" s="90"/>
    </row>
    <row r="285" spans="3:5">
      <c r="C285" s="89">
        <v>44287</v>
      </c>
      <c r="D285" s="90">
        <v>86.92</v>
      </c>
      <c r="E285" s="90"/>
    </row>
    <row r="286" spans="3:5">
      <c r="C286" s="89">
        <v>44292</v>
      </c>
      <c r="D286" s="90">
        <v>90.86</v>
      </c>
      <c r="E286" s="90"/>
    </row>
    <row r="287" spans="3:5">
      <c r="C287" s="89">
        <v>44293</v>
      </c>
      <c r="D287" s="90">
        <v>89.1</v>
      </c>
      <c r="E287" s="90"/>
    </row>
    <row r="288" spans="3:5">
      <c r="C288" s="89">
        <v>44294</v>
      </c>
      <c r="D288" s="90">
        <v>90.16</v>
      </c>
      <c r="E288" s="90"/>
    </row>
    <row r="289" spans="3:5">
      <c r="C289" s="89">
        <v>44295</v>
      </c>
      <c r="D289" s="90">
        <v>89.54</v>
      </c>
      <c r="E289" s="90"/>
    </row>
    <row r="290" spans="3:5">
      <c r="C290" s="89">
        <v>44298</v>
      </c>
      <c r="D290" s="90">
        <v>88.22</v>
      </c>
      <c r="E290" s="90"/>
    </row>
    <row r="291" spans="3:5">
      <c r="C291" s="89">
        <v>44299</v>
      </c>
      <c r="D291" s="90">
        <v>87.2</v>
      </c>
      <c r="E291" s="90"/>
    </row>
    <row r="292" spans="3:5">
      <c r="C292" s="89">
        <v>44300</v>
      </c>
      <c r="D292" s="90">
        <v>86.88</v>
      </c>
      <c r="E292" s="90"/>
    </row>
    <row r="293" spans="3:5">
      <c r="C293" s="89">
        <v>44301</v>
      </c>
      <c r="D293" s="90">
        <v>88.5</v>
      </c>
      <c r="E293" s="90"/>
    </row>
    <row r="294" spans="3:5">
      <c r="C294" s="89">
        <v>44302</v>
      </c>
      <c r="D294" s="90">
        <v>90.62</v>
      </c>
      <c r="E294" s="90"/>
    </row>
    <row r="295" spans="3:5">
      <c r="C295" s="89">
        <v>44305</v>
      </c>
      <c r="D295" s="90">
        <v>92</v>
      </c>
      <c r="E295" s="90"/>
    </row>
    <row r="296" spans="3:5">
      <c r="C296" s="89">
        <v>44306</v>
      </c>
      <c r="D296" s="90">
        <v>91.98</v>
      </c>
      <c r="E296" s="90"/>
    </row>
    <row r="297" spans="3:5">
      <c r="C297" s="89">
        <v>44307</v>
      </c>
      <c r="D297" s="90">
        <v>88.3</v>
      </c>
      <c r="E297" s="90"/>
    </row>
    <row r="298" spans="3:5">
      <c r="C298" s="89">
        <v>44308</v>
      </c>
      <c r="D298" s="90">
        <v>90.14</v>
      </c>
      <c r="E298" s="90"/>
    </row>
    <row r="299" spans="3:5">
      <c r="C299" s="89">
        <v>44309</v>
      </c>
      <c r="D299" s="90">
        <v>85.12</v>
      </c>
      <c r="E299" s="90"/>
    </row>
    <row r="300" spans="3:5">
      <c r="C300" s="89">
        <v>44312</v>
      </c>
      <c r="D300" s="90">
        <v>84.8</v>
      </c>
      <c r="E300" s="90"/>
    </row>
    <row r="301" spans="3:5">
      <c r="C301" s="89">
        <v>44313</v>
      </c>
      <c r="D301" s="90">
        <v>84.6</v>
      </c>
      <c r="E301" s="90"/>
    </row>
    <row r="302" spans="3:5">
      <c r="C302" s="89">
        <v>44314</v>
      </c>
      <c r="D302" s="90">
        <v>84.5</v>
      </c>
      <c r="E302" s="90"/>
    </row>
    <row r="303" spans="3:5">
      <c r="C303" s="89">
        <v>44315</v>
      </c>
      <c r="D303" s="90">
        <v>86.06</v>
      </c>
      <c r="E303" s="90"/>
    </row>
    <row r="304" spans="3:5">
      <c r="C304" s="89">
        <v>44316</v>
      </c>
      <c r="D304" s="90">
        <v>86.4</v>
      </c>
      <c r="E304" s="90"/>
    </row>
    <row r="305" spans="3:5">
      <c r="C305" s="89">
        <v>44319</v>
      </c>
      <c r="D305" s="90">
        <v>87.04</v>
      </c>
      <c r="E305" s="90"/>
    </row>
    <row r="306" spans="3:5">
      <c r="C306" s="89">
        <v>44320</v>
      </c>
      <c r="D306" s="90">
        <v>88.48</v>
      </c>
      <c r="E306" s="90"/>
    </row>
    <row r="307" spans="3:5">
      <c r="C307" s="89">
        <v>44321</v>
      </c>
      <c r="D307" s="90">
        <v>86.82</v>
      </c>
      <c r="E307" s="90"/>
    </row>
    <row r="308" spans="3:5">
      <c r="C308" s="89">
        <v>44322</v>
      </c>
      <c r="D308" s="90">
        <v>86.6</v>
      </c>
      <c r="E308" s="90"/>
    </row>
    <row r="309" spans="3:5">
      <c r="C309" s="89">
        <v>44323</v>
      </c>
      <c r="D309" s="90">
        <v>87.9</v>
      </c>
      <c r="E309" s="90"/>
    </row>
    <row r="310" spans="3:5">
      <c r="C310" s="89">
        <v>44326</v>
      </c>
      <c r="D310" s="90">
        <v>88.92</v>
      </c>
      <c r="E310" s="90"/>
    </row>
    <row r="311" spans="3:5">
      <c r="C311" s="89">
        <v>44327</v>
      </c>
      <c r="D311" s="90">
        <v>86.56</v>
      </c>
      <c r="E311" s="90"/>
    </row>
    <row r="312" spans="3:5">
      <c r="C312" s="89">
        <v>44328</v>
      </c>
      <c r="D312" s="90">
        <v>84.12</v>
      </c>
      <c r="E312" s="90"/>
    </row>
    <row r="313" spans="3:5">
      <c r="C313" s="89">
        <v>44329</v>
      </c>
      <c r="D313" s="90">
        <v>84</v>
      </c>
      <c r="E313" s="90"/>
    </row>
    <row r="314" spans="3:5">
      <c r="C314" s="89">
        <v>44330</v>
      </c>
      <c r="D314" s="90">
        <v>84.4</v>
      </c>
      <c r="E314" s="90"/>
    </row>
    <row r="315" spans="3:5">
      <c r="C315" s="89">
        <v>44333</v>
      </c>
      <c r="D315" s="90">
        <v>86.22</v>
      </c>
      <c r="E315" s="90"/>
    </row>
    <row r="316" spans="3:5">
      <c r="C316" s="89">
        <v>44334</v>
      </c>
      <c r="D316" s="90">
        <v>86.9</v>
      </c>
      <c r="E316" s="90"/>
    </row>
    <row r="317" spans="3:5">
      <c r="C317" s="89">
        <v>44335</v>
      </c>
      <c r="D317" s="90">
        <v>84.7</v>
      </c>
      <c r="E317" s="90"/>
    </row>
    <row r="318" spans="3:5">
      <c r="C318" s="89">
        <v>44336</v>
      </c>
      <c r="D318" s="90">
        <v>83</v>
      </c>
      <c r="E318" s="90"/>
    </row>
    <row r="319" spans="3:5">
      <c r="C319" s="89">
        <v>44337</v>
      </c>
      <c r="D319" s="90">
        <v>83</v>
      </c>
      <c r="E319" s="90"/>
    </row>
    <row r="320" spans="3:5">
      <c r="C320" s="89">
        <v>44341</v>
      </c>
      <c r="D320" s="90">
        <v>84.78</v>
      </c>
      <c r="E320" s="90"/>
    </row>
    <row r="321" spans="3:5">
      <c r="C321" s="89">
        <v>44342</v>
      </c>
      <c r="D321" s="90">
        <v>84.1</v>
      </c>
      <c r="E321" s="90"/>
    </row>
    <row r="322" spans="3:5">
      <c r="C322" s="89">
        <v>44343</v>
      </c>
      <c r="D322" s="90">
        <v>84.66</v>
      </c>
      <c r="E322" s="90"/>
    </row>
    <row r="323" spans="3:5">
      <c r="C323" s="89">
        <v>44344</v>
      </c>
      <c r="D323" s="90">
        <v>85.56</v>
      </c>
      <c r="E323" s="90"/>
    </row>
    <row r="324" spans="3:5">
      <c r="C324" s="89">
        <v>44347</v>
      </c>
      <c r="D324" s="90">
        <v>85.46</v>
      </c>
      <c r="E324" s="90"/>
    </row>
    <row r="325" spans="3:5">
      <c r="C325" s="89">
        <v>44348</v>
      </c>
      <c r="D325" s="90">
        <v>85.46</v>
      </c>
      <c r="E325" s="90"/>
    </row>
    <row r="326" spans="3:5">
      <c r="C326" s="89">
        <v>44349</v>
      </c>
      <c r="D326" s="90">
        <v>86.04</v>
      </c>
      <c r="E326" s="90"/>
    </row>
    <row r="327" spans="3:5">
      <c r="C327" s="89">
        <v>44350</v>
      </c>
      <c r="D327" s="90">
        <v>86.2</v>
      </c>
      <c r="E327" s="90"/>
    </row>
    <row r="328" spans="3:5">
      <c r="C328" s="89">
        <v>44351</v>
      </c>
      <c r="D328" s="90">
        <v>86.74</v>
      </c>
      <c r="E328" s="90"/>
    </row>
    <row r="329" spans="3:5">
      <c r="C329" s="89">
        <v>44354</v>
      </c>
      <c r="D329" s="90">
        <v>87.06</v>
      </c>
      <c r="E329" s="90"/>
    </row>
    <row r="330" spans="3:5">
      <c r="C330" s="89">
        <v>44355</v>
      </c>
      <c r="D330" s="90">
        <v>87.12</v>
      </c>
      <c r="E330" s="90"/>
    </row>
    <row r="331" spans="3:5">
      <c r="C331" s="89">
        <v>44356</v>
      </c>
      <c r="D331" s="90">
        <v>85.62</v>
      </c>
      <c r="E331" s="90"/>
    </row>
    <row r="332" spans="3:5">
      <c r="C332" s="89">
        <v>44357</v>
      </c>
      <c r="D332" s="90">
        <v>85.2</v>
      </c>
      <c r="E332" s="90"/>
    </row>
    <row r="333" spans="3:5">
      <c r="C333" s="89">
        <v>44358</v>
      </c>
      <c r="D333" s="90">
        <v>84.98</v>
      </c>
      <c r="E333" s="90"/>
    </row>
    <row r="334" spans="3:5">
      <c r="C334" s="89">
        <v>44361</v>
      </c>
      <c r="D334" s="90">
        <v>86.14</v>
      </c>
      <c r="E334" s="90"/>
    </row>
    <row r="335" spans="3:5">
      <c r="C335" s="89">
        <v>44362</v>
      </c>
      <c r="D335" s="90">
        <v>86.2</v>
      </c>
      <c r="E335" s="90"/>
    </row>
    <row r="336" spans="3:5">
      <c r="C336" s="89">
        <v>44363</v>
      </c>
      <c r="D336" s="90">
        <v>85.92</v>
      </c>
      <c r="E336" s="90"/>
    </row>
    <row r="337" spans="3:5">
      <c r="C337" s="89">
        <v>44364</v>
      </c>
      <c r="D337" s="90">
        <v>85.52</v>
      </c>
      <c r="E337" s="90"/>
    </row>
    <row r="338" spans="3:5">
      <c r="C338" s="89">
        <v>44365</v>
      </c>
      <c r="D338" s="90">
        <v>85.08</v>
      </c>
      <c r="E338" s="90"/>
    </row>
    <row r="339" spans="3:5">
      <c r="C339" s="89">
        <v>44368</v>
      </c>
      <c r="D339" s="90">
        <v>83.86</v>
      </c>
      <c r="E339" s="90"/>
    </row>
    <row r="340" spans="3:5">
      <c r="C340" s="89">
        <v>44369</v>
      </c>
      <c r="D340" s="90">
        <v>85.24</v>
      </c>
      <c r="E340" s="90"/>
    </row>
    <row r="341" spans="3:5">
      <c r="C341" s="89">
        <v>44370</v>
      </c>
      <c r="D341" s="90">
        <v>85.08</v>
      </c>
      <c r="E341" s="90"/>
    </row>
    <row r="342" spans="3:5">
      <c r="C342" s="89">
        <v>44371</v>
      </c>
      <c r="D342" s="90">
        <v>83.38</v>
      </c>
      <c r="E342" s="90"/>
    </row>
    <row r="343" spans="3:5">
      <c r="C343" s="89">
        <v>44372</v>
      </c>
      <c r="D343" s="90">
        <v>83.78</v>
      </c>
      <c r="E343" s="90"/>
    </row>
    <row r="344" spans="3:5">
      <c r="C344" s="89">
        <v>44375</v>
      </c>
      <c r="D344" s="90">
        <v>83.86</v>
      </c>
      <c r="E344" s="90"/>
    </row>
    <row r="345" spans="3:5">
      <c r="C345" s="89">
        <v>44376</v>
      </c>
      <c r="D345" s="90">
        <v>82.5</v>
      </c>
      <c r="E345" s="90"/>
    </row>
    <row r="346" spans="3:5">
      <c r="C346" s="89">
        <v>44377</v>
      </c>
      <c r="D346" s="90">
        <v>84.5</v>
      </c>
      <c r="E346" s="90"/>
    </row>
    <row r="347" spans="3:5">
      <c r="C347" s="89">
        <v>44378</v>
      </c>
      <c r="D347" s="90">
        <v>83.98</v>
      </c>
      <c r="E347" s="90"/>
    </row>
    <row r="348" spans="3:5">
      <c r="C348" s="89">
        <v>44379</v>
      </c>
      <c r="D348" s="90">
        <v>84.04</v>
      </c>
      <c r="E348" s="90"/>
    </row>
    <row r="349" spans="3:5">
      <c r="C349" s="89">
        <v>44382</v>
      </c>
      <c r="D349" s="90">
        <v>83.52</v>
      </c>
      <c r="E349" s="90"/>
    </row>
    <row r="350" spans="3:5">
      <c r="C350" s="89">
        <v>44383</v>
      </c>
      <c r="D350" s="90">
        <v>83.58</v>
      </c>
      <c r="E350" s="90"/>
    </row>
    <row r="351" spans="3:5">
      <c r="C351" s="89">
        <v>44384</v>
      </c>
      <c r="D351" s="90">
        <v>81.239999999999995</v>
      </c>
      <c r="E351" s="90"/>
    </row>
    <row r="352" spans="3:5">
      <c r="C352" s="89">
        <v>44385</v>
      </c>
      <c r="D352" s="90">
        <v>80.040000000000006</v>
      </c>
      <c r="E352" s="90"/>
    </row>
    <row r="353" spans="3:5">
      <c r="C353" s="89">
        <v>44386</v>
      </c>
      <c r="D353" s="90">
        <v>80.62</v>
      </c>
      <c r="E353" s="90"/>
    </row>
    <row r="354" spans="3:5">
      <c r="C354" s="89">
        <v>44389</v>
      </c>
      <c r="D354" s="90">
        <v>81.86</v>
      </c>
      <c r="E354" s="90"/>
    </row>
    <row r="355" spans="3:5">
      <c r="C355" s="89">
        <v>44390</v>
      </c>
      <c r="D355" s="90">
        <v>81.040000000000006</v>
      </c>
      <c r="E355" s="90"/>
    </row>
    <row r="356" spans="3:5">
      <c r="C356" s="89">
        <v>44391</v>
      </c>
      <c r="D356" s="90">
        <v>81.36</v>
      </c>
      <c r="E356" s="90"/>
    </row>
    <row r="357" spans="3:5">
      <c r="C357" s="89">
        <v>44392</v>
      </c>
      <c r="D357" s="90">
        <v>81.239999999999995</v>
      </c>
      <c r="E357" s="90"/>
    </row>
    <row r="358" spans="3:5">
      <c r="C358" s="89">
        <v>44393</v>
      </c>
      <c r="D358" s="90">
        <v>80.7</v>
      </c>
      <c r="E358" s="90"/>
    </row>
    <row r="359" spans="3:5">
      <c r="C359" s="89">
        <v>44396</v>
      </c>
      <c r="D359" s="90">
        <v>79.599999999999994</v>
      </c>
      <c r="E359" s="90"/>
    </row>
    <row r="360" spans="3:5">
      <c r="C360" s="89">
        <v>44397</v>
      </c>
      <c r="D360" s="90">
        <v>77.72</v>
      </c>
      <c r="E360" s="90"/>
    </row>
    <row r="361" spans="3:5">
      <c r="C361" s="89">
        <v>44398</v>
      </c>
      <c r="D361" s="90">
        <v>78.84</v>
      </c>
      <c r="E361" s="90"/>
    </row>
    <row r="362" spans="3:5">
      <c r="C362" s="89">
        <v>44399</v>
      </c>
      <c r="D362" s="90">
        <v>80.48</v>
      </c>
      <c r="E362" s="90"/>
    </row>
    <row r="363" spans="3:5">
      <c r="C363" s="89">
        <v>44400</v>
      </c>
      <c r="D363" s="90">
        <v>80.38</v>
      </c>
      <c r="E363" s="90"/>
    </row>
    <row r="364" spans="3:5">
      <c r="C364" s="89">
        <v>44403</v>
      </c>
      <c r="D364" s="90">
        <v>79.72</v>
      </c>
      <c r="E364" s="90"/>
    </row>
    <row r="365" spans="3:5">
      <c r="C365" s="89">
        <v>44404</v>
      </c>
      <c r="D365" s="90">
        <v>80.78</v>
      </c>
      <c r="E365" s="90"/>
    </row>
    <row r="366" spans="3:5">
      <c r="C366" s="89">
        <v>44405</v>
      </c>
      <c r="D366" s="90">
        <v>81.42</v>
      </c>
      <c r="E366" s="90"/>
    </row>
    <row r="367" spans="3:5">
      <c r="C367" s="89">
        <v>44406</v>
      </c>
      <c r="D367" s="90">
        <v>82.06</v>
      </c>
      <c r="E367" s="90"/>
    </row>
    <row r="368" spans="3:5">
      <c r="C368" s="89">
        <v>44407</v>
      </c>
      <c r="D368" s="90">
        <v>81.42</v>
      </c>
      <c r="E368" s="90"/>
    </row>
    <row r="369" spans="3:5">
      <c r="C369" s="89">
        <v>44410</v>
      </c>
      <c r="D369" s="90">
        <v>81.52</v>
      </c>
      <c r="E369" s="90"/>
    </row>
    <row r="370" spans="3:5">
      <c r="C370" s="89">
        <v>44411</v>
      </c>
      <c r="D370" s="90">
        <v>82.22</v>
      </c>
      <c r="E370" s="90"/>
    </row>
    <row r="371" spans="3:5">
      <c r="C371" s="89">
        <v>44412</v>
      </c>
      <c r="D371" s="90">
        <v>82.52</v>
      </c>
      <c r="E371" s="90"/>
    </row>
    <row r="372" spans="3:5">
      <c r="C372" s="89">
        <v>44413</v>
      </c>
      <c r="D372" s="90">
        <v>82.58</v>
      </c>
      <c r="E372" s="90"/>
    </row>
    <row r="373" spans="3:5">
      <c r="C373" s="89">
        <v>44414</v>
      </c>
      <c r="D373" s="90">
        <v>84.46</v>
      </c>
      <c r="E373" s="90"/>
    </row>
    <row r="374" spans="3:5">
      <c r="C374" s="89">
        <v>44417</v>
      </c>
      <c r="D374" s="90">
        <v>84.36</v>
      </c>
      <c r="E374" s="90"/>
    </row>
    <row r="375" spans="3:5">
      <c r="C375" s="89">
        <v>44418</v>
      </c>
      <c r="D375" s="90">
        <v>83.22</v>
      </c>
      <c r="E375" s="90"/>
    </row>
    <row r="376" spans="3:5">
      <c r="C376" s="89">
        <v>44419</v>
      </c>
      <c r="D376" s="90">
        <v>82.98</v>
      </c>
      <c r="E376" s="90"/>
    </row>
    <row r="377" spans="3:5">
      <c r="C377" s="89">
        <v>44420</v>
      </c>
      <c r="D377" s="90">
        <v>82.84</v>
      </c>
      <c r="E377" s="90"/>
    </row>
    <row r="378" spans="3:5">
      <c r="C378" s="89">
        <v>44421</v>
      </c>
      <c r="D378" s="90">
        <v>82.22</v>
      </c>
      <c r="E378" s="90"/>
    </row>
    <row r="379" spans="3:5">
      <c r="C379" s="89">
        <v>44424</v>
      </c>
      <c r="D379" s="90">
        <v>84.04</v>
      </c>
      <c r="E379" s="90"/>
    </row>
    <row r="380" spans="3:5">
      <c r="C380" s="89">
        <v>44425</v>
      </c>
      <c r="D380" s="90">
        <v>83.42</v>
      </c>
      <c r="E380" s="90"/>
    </row>
    <row r="381" spans="3:5">
      <c r="C381" s="89">
        <v>44426</v>
      </c>
      <c r="D381" s="90">
        <v>83.22</v>
      </c>
      <c r="E381" s="90"/>
    </row>
    <row r="382" spans="3:5">
      <c r="C382" s="89">
        <v>44427</v>
      </c>
      <c r="D382" s="90">
        <v>81.92</v>
      </c>
      <c r="E382" s="90"/>
    </row>
    <row r="383" spans="3:5">
      <c r="C383" s="89">
        <v>44428</v>
      </c>
      <c r="D383" s="90">
        <v>82.2</v>
      </c>
      <c r="E383" s="90"/>
    </row>
    <row r="384" spans="3:5">
      <c r="C384" s="89">
        <v>44431</v>
      </c>
      <c r="D384" s="90">
        <v>82.34</v>
      </c>
      <c r="E384" s="90"/>
    </row>
    <row r="385" spans="3:5">
      <c r="C385" s="89">
        <v>44432</v>
      </c>
      <c r="D385" s="90">
        <v>82.82</v>
      </c>
      <c r="E385" s="90"/>
    </row>
    <row r="386" spans="3:5">
      <c r="C386" s="89">
        <v>44433</v>
      </c>
      <c r="D386" s="90">
        <v>84.3</v>
      </c>
      <c r="E386" s="90"/>
    </row>
    <row r="387" spans="3:5">
      <c r="C387" s="89">
        <v>44434</v>
      </c>
      <c r="D387" s="90">
        <v>83.06</v>
      </c>
      <c r="E387" s="90"/>
    </row>
    <row r="388" spans="3:5">
      <c r="C388" s="89">
        <v>44435</v>
      </c>
      <c r="D388" s="90">
        <v>82.38</v>
      </c>
      <c r="E388" s="90"/>
    </row>
    <row r="389" spans="3:5">
      <c r="C389" s="89">
        <v>44438</v>
      </c>
      <c r="D389" s="90">
        <v>83.4</v>
      </c>
      <c r="E389" s="90"/>
    </row>
    <row r="390" spans="3:5">
      <c r="C390" s="89">
        <v>44439</v>
      </c>
      <c r="D390" s="90">
        <v>83.32</v>
      </c>
      <c r="E390" s="90"/>
    </row>
    <row r="391" spans="3:5">
      <c r="C391" s="89">
        <v>44440</v>
      </c>
      <c r="D391" s="90">
        <v>83.42</v>
      </c>
      <c r="E391" s="90"/>
    </row>
    <row r="392" spans="3:5">
      <c r="C392" s="89">
        <v>44441</v>
      </c>
      <c r="D392" s="90">
        <v>81.42</v>
      </c>
      <c r="E392" s="90"/>
    </row>
    <row r="393" spans="3:5">
      <c r="C393" s="89">
        <v>44442</v>
      </c>
      <c r="D393" s="90">
        <v>81.22</v>
      </c>
      <c r="E393" s="90"/>
    </row>
    <row r="394" spans="3:5">
      <c r="C394" s="89">
        <v>44445</v>
      </c>
      <c r="D394" s="90">
        <v>81.28</v>
      </c>
      <c r="E394" s="90"/>
    </row>
    <row r="395" spans="3:5">
      <c r="C395" s="89">
        <v>44446</v>
      </c>
      <c r="D395" s="90">
        <v>79.760000000000005</v>
      </c>
      <c r="E395" s="90"/>
    </row>
    <row r="396" spans="3:5">
      <c r="C396" s="89">
        <v>44447</v>
      </c>
      <c r="D396" s="90">
        <v>78.7</v>
      </c>
      <c r="E396" s="90"/>
    </row>
    <row r="397" spans="3:5">
      <c r="C397" s="89">
        <v>44448</v>
      </c>
      <c r="D397" s="90">
        <v>77.319999999999993</v>
      </c>
      <c r="E397" s="90"/>
    </row>
    <row r="398" spans="3:5">
      <c r="C398" s="89">
        <v>44449</v>
      </c>
      <c r="D398" s="90">
        <v>77.42</v>
      </c>
      <c r="E398" s="90"/>
    </row>
    <row r="399" spans="3:5">
      <c r="C399" s="89">
        <v>44452</v>
      </c>
      <c r="D399" s="90">
        <v>77.36</v>
      </c>
      <c r="E399" s="90"/>
    </row>
    <row r="400" spans="3:5">
      <c r="C400" s="89">
        <v>44453</v>
      </c>
      <c r="D400" s="90">
        <v>78.260000000000005</v>
      </c>
      <c r="E400" s="90"/>
    </row>
    <row r="401" spans="3:5">
      <c r="C401" s="89">
        <v>44454</v>
      </c>
      <c r="D401" s="90">
        <v>77.239999999999995</v>
      </c>
      <c r="E401" s="90"/>
    </row>
    <row r="402" spans="3:5">
      <c r="C402" s="89">
        <v>44455</v>
      </c>
      <c r="D402" s="90">
        <v>78</v>
      </c>
      <c r="E402" s="90"/>
    </row>
    <row r="403" spans="3:5">
      <c r="C403" s="89">
        <v>44456</v>
      </c>
      <c r="D403" s="90">
        <v>78.16</v>
      </c>
      <c r="E403" s="90"/>
    </row>
    <row r="404" spans="3:5">
      <c r="C404" s="89">
        <v>44459</v>
      </c>
      <c r="D404" s="90">
        <v>77</v>
      </c>
      <c r="E404" s="90"/>
    </row>
    <row r="405" spans="3:5">
      <c r="C405" s="89">
        <v>44460</v>
      </c>
      <c r="D405" s="90">
        <v>79.8</v>
      </c>
      <c r="E405" s="90"/>
    </row>
    <row r="406" spans="3:5">
      <c r="C406" s="89">
        <v>44461</v>
      </c>
      <c r="D406" s="90">
        <v>80.400000000000006</v>
      </c>
      <c r="E406" s="90"/>
    </row>
    <row r="407" spans="3:5">
      <c r="C407" s="89">
        <v>44462</v>
      </c>
      <c r="D407" s="90">
        <v>82.16</v>
      </c>
      <c r="E407" s="90"/>
    </row>
    <row r="408" spans="3:5">
      <c r="C408" s="89">
        <v>44463</v>
      </c>
      <c r="D408" s="90">
        <v>82.1</v>
      </c>
      <c r="E408" s="90"/>
    </row>
    <row r="409" spans="3:5">
      <c r="C409" s="89">
        <v>44466</v>
      </c>
      <c r="D409" s="90">
        <v>83.48</v>
      </c>
      <c r="E409" s="90"/>
    </row>
    <row r="410" spans="3:5">
      <c r="C410" s="89">
        <v>44467</v>
      </c>
      <c r="D410" s="90">
        <v>83.24</v>
      </c>
      <c r="E410" s="90"/>
    </row>
    <row r="411" spans="3:5">
      <c r="C411" s="89">
        <v>44468</v>
      </c>
      <c r="D411" s="90">
        <v>83.24</v>
      </c>
      <c r="E411" s="90"/>
    </row>
    <row r="412" spans="3:5">
      <c r="C412" s="89">
        <v>44469</v>
      </c>
      <c r="D412" s="90">
        <v>84.1</v>
      </c>
      <c r="E412" s="90"/>
    </row>
    <row r="413" spans="3:5">
      <c r="C413" s="89">
        <v>44470</v>
      </c>
      <c r="D413" s="90">
        <v>83.36</v>
      </c>
      <c r="E413" s="90"/>
    </row>
    <row r="414" spans="3:5">
      <c r="C414" s="89">
        <v>44473</v>
      </c>
      <c r="D414" s="90">
        <v>84.52</v>
      </c>
      <c r="E414" s="90"/>
    </row>
    <row r="415" spans="3:5">
      <c r="C415" s="89">
        <v>44474</v>
      </c>
      <c r="D415" s="90">
        <v>85.4</v>
      </c>
      <c r="E415" s="90"/>
    </row>
    <row r="416" spans="3:5">
      <c r="C416" s="89">
        <v>44475</v>
      </c>
      <c r="D416" s="90">
        <v>83.96</v>
      </c>
      <c r="E416" s="90"/>
    </row>
    <row r="417" spans="3:5">
      <c r="C417" s="89">
        <v>44476</v>
      </c>
      <c r="D417" s="90">
        <v>84.8</v>
      </c>
      <c r="E417" s="90"/>
    </row>
    <row r="418" spans="3:5">
      <c r="C418" s="89">
        <v>44477</v>
      </c>
      <c r="D418" s="90">
        <v>85.9</v>
      </c>
      <c r="E418" s="90"/>
    </row>
    <row r="419" spans="3:5">
      <c r="C419" s="89">
        <v>44480</v>
      </c>
      <c r="D419" s="90">
        <v>86.4</v>
      </c>
      <c r="E419" s="90"/>
    </row>
    <row r="420" spans="3:5">
      <c r="C420" s="89">
        <v>44481</v>
      </c>
      <c r="D420" s="90">
        <v>85.4</v>
      </c>
      <c r="E420" s="90"/>
    </row>
    <row r="421" spans="3:5">
      <c r="C421" s="89">
        <v>44482</v>
      </c>
      <c r="D421" s="90">
        <v>86.6</v>
      </c>
      <c r="E421" s="90"/>
    </row>
    <row r="422" spans="3:5">
      <c r="C422" s="89">
        <v>44483</v>
      </c>
      <c r="D422" s="90">
        <v>86</v>
      </c>
      <c r="E422" s="90"/>
    </row>
    <row r="423" spans="3:5">
      <c r="C423" s="89">
        <v>44484</v>
      </c>
      <c r="D423" s="90">
        <v>87.36</v>
      </c>
      <c r="E423" s="90"/>
    </row>
    <row r="424" spans="3:5">
      <c r="C424" s="89">
        <v>44487</v>
      </c>
      <c r="D424" s="90">
        <v>86.22</v>
      </c>
      <c r="E424" s="90"/>
    </row>
    <row r="425" spans="3:5">
      <c r="C425" s="89">
        <v>44488</v>
      </c>
      <c r="D425" s="90">
        <v>85.26</v>
      </c>
      <c r="E425" s="90"/>
    </row>
    <row r="426" spans="3:5">
      <c r="C426" s="89">
        <v>44489</v>
      </c>
      <c r="D426" s="90">
        <v>84.98</v>
      </c>
      <c r="E426" s="90"/>
    </row>
    <row r="427" spans="3:5">
      <c r="C427" s="89">
        <v>44490</v>
      </c>
      <c r="D427" s="90">
        <v>84.12</v>
      </c>
      <c r="E427" s="90"/>
    </row>
    <row r="428" spans="3:5">
      <c r="C428" s="89">
        <v>44491</v>
      </c>
      <c r="D428" s="90">
        <v>84</v>
      </c>
      <c r="E428" s="90"/>
    </row>
    <row r="429" spans="3:5">
      <c r="C429" s="89">
        <v>44494</v>
      </c>
      <c r="D429" s="90">
        <v>84.46</v>
      </c>
      <c r="E429" s="90"/>
    </row>
    <row r="430" spans="3:5">
      <c r="C430" s="89">
        <v>44495</v>
      </c>
      <c r="D430" s="90">
        <v>83.5</v>
      </c>
      <c r="E430" s="90"/>
    </row>
    <row r="431" spans="3:5">
      <c r="C431" s="89">
        <v>44496</v>
      </c>
      <c r="D431" s="90">
        <v>83.5</v>
      </c>
      <c r="E431" s="90"/>
    </row>
    <row r="432" spans="3:5">
      <c r="C432" s="89">
        <v>44497</v>
      </c>
      <c r="D432" s="90">
        <v>83.74</v>
      </c>
      <c r="E432" s="90"/>
    </row>
    <row r="433" spans="3:5">
      <c r="C433" s="89">
        <v>44498</v>
      </c>
      <c r="D433" s="90">
        <v>82.56</v>
      </c>
      <c r="E433" s="90"/>
    </row>
    <row r="434" spans="3:5">
      <c r="C434" s="89">
        <v>44501</v>
      </c>
      <c r="D434" s="90">
        <v>84.14</v>
      </c>
      <c r="E434" s="90"/>
    </row>
    <row r="435" spans="3:5">
      <c r="C435" s="89">
        <v>44502</v>
      </c>
      <c r="D435" s="90">
        <v>84.6</v>
      </c>
      <c r="E435" s="90"/>
    </row>
    <row r="436" spans="3:5">
      <c r="C436" s="89">
        <v>44503</v>
      </c>
      <c r="D436" s="90">
        <v>83.84</v>
      </c>
      <c r="E436" s="90"/>
    </row>
    <row r="437" spans="3:5">
      <c r="C437" s="89">
        <v>44504</v>
      </c>
      <c r="D437" s="90">
        <v>85.82</v>
      </c>
      <c r="E437" s="90"/>
    </row>
    <row r="438" spans="3:5">
      <c r="C438" s="89">
        <v>44505</v>
      </c>
      <c r="D438" s="90">
        <v>85.36</v>
      </c>
      <c r="E438" s="90"/>
    </row>
    <row r="439" spans="3:5">
      <c r="C439" s="89">
        <v>44508</v>
      </c>
      <c r="D439" s="90">
        <v>87.02</v>
      </c>
      <c r="E439" s="90"/>
    </row>
    <row r="440" spans="3:5">
      <c r="C440" s="89">
        <v>44509</v>
      </c>
      <c r="D440" s="90">
        <v>85.38</v>
      </c>
      <c r="E440" s="90"/>
    </row>
    <row r="441" spans="3:5">
      <c r="C441" s="89">
        <v>44510</v>
      </c>
      <c r="D441" s="90">
        <v>86.4</v>
      </c>
      <c r="E441" s="90"/>
    </row>
    <row r="442" spans="3:5">
      <c r="C442" s="89">
        <v>44511</v>
      </c>
      <c r="D442" s="90">
        <v>87</v>
      </c>
      <c r="E442" s="90"/>
    </row>
    <row r="443" spans="3:5">
      <c r="C443" s="89">
        <v>44512</v>
      </c>
      <c r="D443" s="90">
        <v>86.6</v>
      </c>
      <c r="E443" s="90"/>
    </row>
    <row r="444" spans="3:5">
      <c r="C444" s="89">
        <v>44515</v>
      </c>
      <c r="D444" s="90">
        <v>87.88</v>
      </c>
      <c r="E444" s="90"/>
    </row>
    <row r="445" spans="3:5">
      <c r="C445" s="89">
        <v>44516</v>
      </c>
      <c r="D445" s="90">
        <v>88.68</v>
      </c>
      <c r="E445" s="90"/>
    </row>
    <row r="446" spans="3:5">
      <c r="C446" s="89">
        <v>44517</v>
      </c>
      <c r="D446" s="90">
        <v>88.44</v>
      </c>
      <c r="E446" s="90"/>
    </row>
    <row r="447" spans="3:5">
      <c r="C447" s="89">
        <v>44518</v>
      </c>
      <c r="D447" s="90">
        <v>87.02</v>
      </c>
      <c r="E447" s="90"/>
    </row>
    <row r="448" spans="3:5">
      <c r="C448" s="89">
        <v>44519</v>
      </c>
      <c r="D448" s="90">
        <v>87.02</v>
      </c>
      <c r="E448" s="90"/>
    </row>
    <row r="449" spans="3:5">
      <c r="C449" s="89">
        <v>44522</v>
      </c>
      <c r="D449" s="90">
        <v>85.52</v>
      </c>
      <c r="E449" s="90"/>
    </row>
    <row r="450" spans="3:5">
      <c r="C450" s="89">
        <v>44523</v>
      </c>
      <c r="D450" s="90">
        <v>84.8</v>
      </c>
      <c r="E450" s="90"/>
    </row>
    <row r="451" spans="3:5">
      <c r="C451" s="89">
        <v>44524</v>
      </c>
      <c r="D451" s="90">
        <v>84.88</v>
      </c>
      <c r="E451" s="90"/>
    </row>
    <row r="452" spans="3:5">
      <c r="C452" s="89">
        <v>44525</v>
      </c>
      <c r="D452" s="90">
        <v>83.78</v>
      </c>
      <c r="E452" s="90"/>
    </row>
    <row r="453" spans="3:5">
      <c r="C453" s="89">
        <v>44526</v>
      </c>
      <c r="D453" s="90">
        <v>81.02</v>
      </c>
      <c r="E453" s="90"/>
    </row>
    <row r="454" spans="3:5">
      <c r="C454" s="89">
        <v>44529</v>
      </c>
      <c r="D454" s="90">
        <v>80</v>
      </c>
      <c r="E454" s="90"/>
    </row>
    <row r="455" spans="3:5">
      <c r="C455" s="89">
        <v>44530</v>
      </c>
      <c r="D455" s="90">
        <v>78.02</v>
      </c>
      <c r="E455" s="90"/>
    </row>
    <row r="456" spans="3:5">
      <c r="C456" s="89">
        <v>44531</v>
      </c>
      <c r="D456" s="90">
        <v>79.180000000000007</v>
      </c>
      <c r="E456" s="90"/>
    </row>
    <row r="457" spans="3:5">
      <c r="C457" s="89">
        <v>44532</v>
      </c>
      <c r="D457" s="90">
        <v>78.8</v>
      </c>
      <c r="E457" s="90"/>
    </row>
    <row r="458" spans="3:5">
      <c r="C458" s="89">
        <v>44533</v>
      </c>
      <c r="D458" s="90">
        <v>80</v>
      </c>
      <c r="E458" s="90"/>
    </row>
    <row r="459" spans="3:5">
      <c r="C459" s="89">
        <v>44536</v>
      </c>
      <c r="D459" s="90">
        <v>80.400000000000006</v>
      </c>
      <c r="E459" s="90"/>
    </row>
    <row r="460" spans="3:5">
      <c r="C460" s="89">
        <v>44537</v>
      </c>
      <c r="D460" s="90">
        <v>82.04</v>
      </c>
      <c r="E460" s="90"/>
    </row>
    <row r="461" spans="3:5">
      <c r="C461" s="89">
        <v>44538</v>
      </c>
      <c r="D461" s="90">
        <v>82.64</v>
      </c>
      <c r="E461" s="90"/>
    </row>
    <row r="462" spans="3:5">
      <c r="C462" s="89">
        <v>44539</v>
      </c>
      <c r="D462" s="90">
        <v>83.64</v>
      </c>
      <c r="E462" s="90"/>
    </row>
    <row r="463" spans="3:5">
      <c r="C463" s="89">
        <v>44540</v>
      </c>
      <c r="D463" s="90">
        <v>81.86</v>
      </c>
      <c r="E463" s="90"/>
    </row>
    <row r="464" spans="3:5">
      <c r="C464" s="89">
        <v>44543</v>
      </c>
      <c r="D464" s="90">
        <v>82.3</v>
      </c>
      <c r="E464" s="90"/>
    </row>
    <row r="465" spans="3:5">
      <c r="C465" s="89">
        <v>44544</v>
      </c>
      <c r="D465" s="90">
        <v>81.02</v>
      </c>
      <c r="E465" s="90"/>
    </row>
    <row r="466" spans="3:5">
      <c r="C466" s="89">
        <v>44545</v>
      </c>
      <c r="D466" s="90">
        <v>81.48</v>
      </c>
      <c r="E466" s="90"/>
    </row>
    <row r="467" spans="3:5">
      <c r="C467" s="89">
        <v>44546</v>
      </c>
      <c r="D467" s="90">
        <v>81.819999999999993</v>
      </c>
      <c r="E467" s="90"/>
    </row>
    <row r="468" spans="3:5">
      <c r="C468" s="89">
        <v>44547</v>
      </c>
      <c r="D468" s="90">
        <v>82</v>
      </c>
      <c r="E468" s="90"/>
    </row>
    <row r="469" spans="3:5">
      <c r="C469" s="89">
        <v>44550</v>
      </c>
      <c r="D469" s="90">
        <v>79.040000000000006</v>
      </c>
      <c r="E469" s="90"/>
    </row>
    <row r="470" spans="3:5">
      <c r="C470" s="89">
        <v>44551</v>
      </c>
      <c r="D470" s="90">
        <v>80.16</v>
      </c>
      <c r="E470" s="90"/>
    </row>
    <row r="471" spans="3:5">
      <c r="C471" s="89">
        <v>44552</v>
      </c>
      <c r="D471" s="90">
        <v>81.44</v>
      </c>
      <c r="E471" s="90"/>
    </row>
    <row r="472" spans="3:5">
      <c r="C472" s="89">
        <v>44553</v>
      </c>
      <c r="D472" s="90">
        <v>82.28</v>
      </c>
      <c r="E472" s="90"/>
    </row>
    <row r="473" spans="3:5">
      <c r="C473" s="89">
        <v>44557</v>
      </c>
      <c r="D473" s="90">
        <v>82.44</v>
      </c>
      <c r="E473" s="90"/>
    </row>
    <row r="474" spans="3:5">
      <c r="C474" s="89">
        <v>44558</v>
      </c>
      <c r="D474" s="90">
        <v>83.18</v>
      </c>
      <c r="E474" s="90"/>
    </row>
    <row r="475" spans="3:5">
      <c r="C475" s="89">
        <v>44559</v>
      </c>
      <c r="D475" s="90">
        <v>83.5</v>
      </c>
      <c r="E475" s="90"/>
    </row>
    <row r="476" spans="3:5">
      <c r="C476" s="89">
        <v>44560</v>
      </c>
      <c r="D476" s="90">
        <v>83.58</v>
      </c>
      <c r="E476" s="90"/>
    </row>
    <row r="477" spans="3:5">
      <c r="C477" s="89">
        <v>44564</v>
      </c>
      <c r="D477" s="90">
        <v>83.68</v>
      </c>
      <c r="E477" s="90"/>
    </row>
    <row r="478" spans="3:5">
      <c r="C478" s="89">
        <v>44565</v>
      </c>
      <c r="D478" s="90">
        <v>85.26</v>
      </c>
      <c r="E478" s="90"/>
    </row>
    <row r="479" spans="3:5">
      <c r="C479" s="89">
        <v>44566</v>
      </c>
      <c r="D479" s="90">
        <v>86.58</v>
      </c>
      <c r="E479" s="90"/>
    </row>
    <row r="480" spans="3:5">
      <c r="C480" s="89">
        <v>44567</v>
      </c>
      <c r="D480" s="90">
        <v>86.8</v>
      </c>
      <c r="E480" s="90"/>
    </row>
    <row r="481" spans="3:5">
      <c r="C481" s="89">
        <v>44568</v>
      </c>
      <c r="D481" s="90">
        <v>86.74</v>
      </c>
      <c r="E481" s="90"/>
    </row>
    <row r="482" spans="3:5">
      <c r="C482" s="89">
        <v>44571</v>
      </c>
      <c r="D482" s="90">
        <v>87.4</v>
      </c>
      <c r="E482" s="90"/>
    </row>
    <row r="483" spans="3:5">
      <c r="C483" s="89">
        <v>44572</v>
      </c>
      <c r="D483" s="90">
        <v>87.58</v>
      </c>
      <c r="E483" s="90"/>
    </row>
    <row r="484" spans="3:5">
      <c r="C484" s="89">
        <v>44573</v>
      </c>
      <c r="D484" s="90">
        <v>89</v>
      </c>
      <c r="E484" s="90"/>
    </row>
    <row r="485" spans="3:5">
      <c r="C485" s="89">
        <v>44574</v>
      </c>
      <c r="D485" s="90">
        <v>87.94</v>
      </c>
      <c r="E485" s="90"/>
    </row>
    <row r="486" spans="3:5">
      <c r="C486" s="89">
        <v>44575</v>
      </c>
      <c r="D486" s="90">
        <v>89.16</v>
      </c>
      <c r="E486" s="90"/>
    </row>
    <row r="487" spans="3:5">
      <c r="C487" s="89">
        <v>44578</v>
      </c>
      <c r="D487" s="90">
        <v>92.2</v>
      </c>
      <c r="E487" s="90"/>
    </row>
    <row r="488" spans="3:5">
      <c r="C488" s="89">
        <v>44579</v>
      </c>
      <c r="D488" s="90">
        <v>91.8</v>
      </c>
      <c r="E488" s="90"/>
    </row>
    <row r="489" spans="3:5">
      <c r="C489" s="89">
        <v>44580</v>
      </c>
      <c r="D489" s="90">
        <v>93.6</v>
      </c>
      <c r="E489" s="90"/>
    </row>
    <row r="490" spans="3:5">
      <c r="C490" s="89">
        <v>44581</v>
      </c>
      <c r="D490" s="90">
        <v>94.18</v>
      </c>
      <c r="E490" s="90"/>
    </row>
    <row r="491" spans="3:5">
      <c r="C491" s="89">
        <v>44582</v>
      </c>
      <c r="D491" s="90">
        <v>92.66</v>
      </c>
      <c r="E491" s="90"/>
    </row>
    <row r="492" spans="3:5">
      <c r="C492" s="89">
        <v>44585</v>
      </c>
      <c r="D492" s="90">
        <v>92.8</v>
      </c>
      <c r="E492" s="90"/>
    </row>
    <row r="493" spans="3:5">
      <c r="C493" s="89">
        <v>44586</v>
      </c>
      <c r="D493" s="90">
        <v>91.22</v>
      </c>
      <c r="E493" s="90"/>
    </row>
    <row r="494" spans="3:5">
      <c r="C494" s="89">
        <v>44587</v>
      </c>
      <c r="D494" s="90">
        <v>91.02</v>
      </c>
      <c r="E494" s="90"/>
    </row>
    <row r="495" spans="3:5">
      <c r="C495" s="89">
        <v>44588</v>
      </c>
      <c r="D495" s="90">
        <v>90.62</v>
      </c>
      <c r="E495" s="90"/>
    </row>
    <row r="496" spans="3:5">
      <c r="C496" s="89">
        <v>44589</v>
      </c>
      <c r="D496" s="90">
        <v>92.74</v>
      </c>
      <c r="E496" s="90"/>
    </row>
    <row r="497" spans="3:5">
      <c r="C497" s="89">
        <v>44592</v>
      </c>
      <c r="D497" s="90">
        <v>94.04</v>
      </c>
      <c r="E497" s="90"/>
    </row>
    <row r="498" spans="3:5">
      <c r="C498" s="89">
        <v>44593</v>
      </c>
      <c r="D498" s="90">
        <v>92.94</v>
      </c>
      <c r="E498" s="90"/>
    </row>
    <row r="499" spans="3:5">
      <c r="C499" s="89">
        <v>44594</v>
      </c>
      <c r="D499" s="90">
        <v>93.48</v>
      </c>
      <c r="E499" s="90"/>
    </row>
    <row r="500" spans="3:5">
      <c r="C500" s="89">
        <v>44595</v>
      </c>
      <c r="D500" s="90">
        <v>92.26</v>
      </c>
      <c r="E500" s="90"/>
    </row>
    <row r="501" spans="3:5">
      <c r="C501" s="89">
        <v>44596</v>
      </c>
      <c r="D501" s="90">
        <v>93.34</v>
      </c>
      <c r="E501" s="90"/>
    </row>
    <row r="502" spans="3:5">
      <c r="C502" s="89">
        <v>44599</v>
      </c>
      <c r="D502" s="90">
        <v>91.18</v>
      </c>
      <c r="E502" s="90"/>
    </row>
    <row r="503" spans="3:5">
      <c r="C503" s="89">
        <v>44600</v>
      </c>
      <c r="D503" s="90">
        <v>91.6</v>
      </c>
      <c r="E503" s="90"/>
    </row>
    <row r="504" spans="3:5">
      <c r="C504" s="89">
        <v>44601</v>
      </c>
      <c r="D504" s="90">
        <v>94.44</v>
      </c>
      <c r="E504" s="90"/>
    </row>
    <row r="505" spans="3:5">
      <c r="C505" s="89">
        <v>44602</v>
      </c>
      <c r="D505" s="90">
        <v>95.28</v>
      </c>
      <c r="E505" s="90"/>
    </row>
    <row r="506" spans="3:5">
      <c r="C506" s="89">
        <v>44603</v>
      </c>
      <c r="D506" s="90">
        <v>94.94</v>
      </c>
      <c r="E506" s="90"/>
    </row>
    <row r="507" spans="3:5">
      <c r="C507" s="89">
        <v>44606</v>
      </c>
      <c r="D507" s="90">
        <v>95.1</v>
      </c>
      <c r="E507" s="90"/>
    </row>
    <row r="508" spans="3:5">
      <c r="C508" s="89">
        <v>44607</v>
      </c>
      <c r="D508" s="90">
        <v>95.84</v>
      </c>
      <c r="E508" s="90"/>
    </row>
    <row r="509" spans="3:5">
      <c r="C509" s="89">
        <v>44608</v>
      </c>
      <c r="D509" s="90">
        <v>98.12</v>
      </c>
      <c r="E509" s="90"/>
    </row>
    <row r="510" spans="3:5">
      <c r="C510" s="89">
        <v>44609</v>
      </c>
      <c r="D510" s="90">
        <v>97.14</v>
      </c>
      <c r="E510" s="90"/>
    </row>
    <row r="511" spans="3:5">
      <c r="C511" s="89">
        <v>44610</v>
      </c>
      <c r="D511" s="90">
        <v>96.5</v>
      </c>
      <c r="E511" s="90"/>
    </row>
    <row r="512" spans="3:5">
      <c r="C512" s="89">
        <v>44613</v>
      </c>
      <c r="D512" s="90">
        <v>97.36</v>
      </c>
      <c r="E512" s="90"/>
    </row>
    <row r="513" spans="3:5">
      <c r="C513" s="89">
        <v>44614</v>
      </c>
      <c r="D513" s="90">
        <v>92.38</v>
      </c>
      <c r="E513" s="90"/>
    </row>
    <row r="514" spans="3:5">
      <c r="C514" s="89">
        <v>44615</v>
      </c>
      <c r="D514" s="90">
        <v>96.64</v>
      </c>
      <c r="E514" s="90"/>
    </row>
    <row r="515" spans="3:5">
      <c r="C515" s="89">
        <v>44616</v>
      </c>
      <c r="D515" s="90">
        <v>97.82</v>
      </c>
      <c r="E515" s="90"/>
    </row>
    <row r="516" spans="3:5">
      <c r="C516" s="89">
        <v>44617</v>
      </c>
      <c r="D516" s="90">
        <v>105.6</v>
      </c>
      <c r="E516" s="90"/>
    </row>
    <row r="517" spans="3:5">
      <c r="C517" s="89">
        <v>44620</v>
      </c>
      <c r="D517" s="90">
        <v>160</v>
      </c>
      <c r="E517" s="90"/>
    </row>
    <row r="518" spans="3:5">
      <c r="C518" s="89">
        <v>44621</v>
      </c>
      <c r="D518" s="90">
        <v>139.35</v>
      </c>
      <c r="E518" s="90"/>
    </row>
    <row r="519" spans="3:5">
      <c r="C519" s="89">
        <v>44622</v>
      </c>
      <c r="D519" s="90">
        <v>162.19999999999999</v>
      </c>
      <c r="E519" s="90"/>
    </row>
    <row r="520" spans="3:5">
      <c r="C520" s="89">
        <v>44623</v>
      </c>
      <c r="D520" s="90">
        <v>146.30000000000001</v>
      </c>
      <c r="E520" s="90"/>
    </row>
    <row r="521" spans="3:5">
      <c r="C521" s="89">
        <v>44624</v>
      </c>
      <c r="D521" s="90">
        <v>146.80000000000001</v>
      </c>
      <c r="E521" s="90"/>
    </row>
    <row r="522" spans="3:5">
      <c r="C522" s="89">
        <v>44627</v>
      </c>
      <c r="D522" s="90">
        <v>148.1</v>
      </c>
      <c r="E522" s="90"/>
    </row>
    <row r="523" spans="3:5">
      <c r="C523" s="89">
        <v>44628</v>
      </c>
      <c r="D523" s="90">
        <v>156.1</v>
      </c>
      <c r="E523" s="90"/>
    </row>
    <row r="524" spans="3:5">
      <c r="C524" s="89">
        <v>44629</v>
      </c>
      <c r="D524" s="90">
        <v>150.44999999999999</v>
      </c>
      <c r="E524" s="90"/>
    </row>
    <row r="525" spans="3:5">
      <c r="C525" s="89">
        <v>44630</v>
      </c>
      <c r="D525" s="90">
        <v>142</v>
      </c>
      <c r="E525" s="90"/>
    </row>
    <row r="526" spans="3:5">
      <c r="C526" s="89">
        <v>44631</v>
      </c>
      <c r="D526" s="90">
        <v>151.44999999999999</v>
      </c>
      <c r="E526" s="90"/>
    </row>
    <row r="527" spans="3:5">
      <c r="C527" s="89">
        <v>44634</v>
      </c>
      <c r="D527" s="90">
        <v>155.4</v>
      </c>
      <c r="E527" s="90"/>
    </row>
    <row r="528" spans="3:5">
      <c r="C528" s="89">
        <v>44635</v>
      </c>
      <c r="D528" s="90">
        <v>149.55000000000001</v>
      </c>
      <c r="E528" s="90"/>
    </row>
    <row r="529" spans="3:5">
      <c r="C529" s="89">
        <v>44636</v>
      </c>
      <c r="D529" s="90">
        <v>154.5</v>
      </c>
      <c r="E529" s="90"/>
    </row>
    <row r="530" spans="3:5">
      <c r="C530" s="89">
        <v>44637</v>
      </c>
      <c r="D530" s="90">
        <v>154.94999999999999</v>
      </c>
      <c r="E530" s="90"/>
    </row>
    <row r="531" spans="3:5">
      <c r="C531" s="89">
        <v>44638</v>
      </c>
      <c r="D531" s="90">
        <v>168.3</v>
      </c>
      <c r="E531" s="90"/>
    </row>
    <row r="532" spans="3:5">
      <c r="C532" s="89">
        <v>44641</v>
      </c>
      <c r="D532" s="90">
        <v>173.4</v>
      </c>
      <c r="E532" s="90"/>
    </row>
    <row r="533" spans="3:5">
      <c r="C533" s="89">
        <v>44642</v>
      </c>
      <c r="D533" s="90">
        <v>189</v>
      </c>
      <c r="E533" s="90"/>
    </row>
    <row r="534" spans="3:5">
      <c r="C534" s="89">
        <v>44643</v>
      </c>
      <c r="D534" s="90">
        <v>179.3</v>
      </c>
      <c r="E534" s="90"/>
    </row>
    <row r="535" spans="3:5">
      <c r="C535" s="89">
        <v>44644</v>
      </c>
      <c r="D535" s="90">
        <v>180.8</v>
      </c>
      <c r="E535" s="90"/>
    </row>
    <row r="536" spans="3:5">
      <c r="C536" s="89">
        <v>44645</v>
      </c>
      <c r="D536" s="90">
        <v>198.25</v>
      </c>
      <c r="E536" s="90"/>
    </row>
    <row r="537" spans="3:5">
      <c r="C537" s="89">
        <v>44648</v>
      </c>
      <c r="D537" s="90">
        <v>204.2</v>
      </c>
      <c r="E537" s="90"/>
    </row>
    <row r="538" spans="3:5">
      <c r="C538" s="89">
        <v>44649</v>
      </c>
      <c r="D538" s="90">
        <v>194.5</v>
      </c>
      <c r="E538" s="90"/>
    </row>
    <row r="539" spans="3:5">
      <c r="C539" s="89">
        <v>44650</v>
      </c>
      <c r="D539" s="90">
        <v>185.05</v>
      </c>
      <c r="E539" s="90"/>
    </row>
    <row r="540" spans="3:5">
      <c r="C540" s="89">
        <v>44651</v>
      </c>
      <c r="D540" s="90">
        <v>193.15</v>
      </c>
      <c r="E540" s="90"/>
    </row>
    <row r="541" spans="3:5">
      <c r="C541" s="89">
        <v>44652</v>
      </c>
      <c r="D541" s="90">
        <v>191.4</v>
      </c>
      <c r="E541" s="90"/>
    </row>
    <row r="542" spans="3:5">
      <c r="C542" s="89">
        <v>44655</v>
      </c>
      <c r="D542" s="90">
        <v>194.3</v>
      </c>
      <c r="E542" s="90"/>
    </row>
    <row r="543" spans="3:5">
      <c r="C543" s="89">
        <v>44656</v>
      </c>
      <c r="D543" s="90">
        <v>202.2</v>
      </c>
      <c r="E543" s="90"/>
    </row>
    <row r="544" spans="3:5">
      <c r="C544" s="89">
        <v>44657</v>
      </c>
      <c r="D544" s="90">
        <v>209.1</v>
      </c>
      <c r="E544" s="90"/>
    </row>
    <row r="545" spans="3:5">
      <c r="C545" s="89">
        <v>44658</v>
      </c>
      <c r="D545" s="90">
        <v>201.4</v>
      </c>
      <c r="E545" s="90"/>
    </row>
    <row r="546" spans="3:5">
      <c r="C546" s="89">
        <v>44659</v>
      </c>
      <c r="D546" s="90">
        <v>196.25</v>
      </c>
      <c r="E546" s="90"/>
    </row>
    <row r="547" spans="3:5">
      <c r="C547" s="89">
        <v>44662</v>
      </c>
      <c r="D547" s="90">
        <v>195.75</v>
      </c>
      <c r="E547" s="90"/>
    </row>
    <row r="548" spans="3:5">
      <c r="C548" s="89">
        <v>44663</v>
      </c>
      <c r="D548" s="90">
        <v>204</v>
      </c>
      <c r="E548" s="90"/>
    </row>
    <row r="549" spans="3:5">
      <c r="C549" s="89">
        <v>44664</v>
      </c>
      <c r="D549" s="90">
        <v>207.5</v>
      </c>
      <c r="E549" s="90"/>
    </row>
    <row r="550" spans="3:5">
      <c r="C550" s="89">
        <v>44665</v>
      </c>
      <c r="D550" s="90">
        <v>210.1</v>
      </c>
      <c r="E550" s="90"/>
    </row>
    <row r="551" spans="3:5">
      <c r="C551" s="89">
        <v>44670</v>
      </c>
      <c r="D551" s="90">
        <v>211</v>
      </c>
      <c r="E551" s="90"/>
    </row>
    <row r="552" spans="3:5">
      <c r="C552" s="89">
        <v>44671</v>
      </c>
      <c r="D552" s="90">
        <v>212.3</v>
      </c>
      <c r="E552" s="90"/>
    </row>
    <row r="553" spans="3:5">
      <c r="C553" s="89">
        <v>44672</v>
      </c>
      <c r="D553" s="90">
        <v>217.1</v>
      </c>
      <c r="E553" s="90"/>
    </row>
    <row r="554" spans="3:5">
      <c r="C554" s="89">
        <v>44673</v>
      </c>
      <c r="D554" s="90">
        <v>218.9</v>
      </c>
      <c r="E554" s="90"/>
    </row>
    <row r="555" spans="3:5">
      <c r="C555" s="89">
        <v>44676</v>
      </c>
      <c r="D555" s="90">
        <v>221.1</v>
      </c>
      <c r="E555" s="90"/>
    </row>
    <row r="556" spans="3:5">
      <c r="C556" s="89">
        <v>44677</v>
      </c>
      <c r="D556" s="90">
        <v>217.9</v>
      </c>
      <c r="E556" s="90"/>
    </row>
    <row r="557" spans="3:5">
      <c r="C557" s="89">
        <v>44678</v>
      </c>
      <c r="D557" s="90">
        <v>214.8</v>
      </c>
      <c r="E557" s="90"/>
    </row>
    <row r="558" spans="3:5">
      <c r="C558" s="89">
        <v>44679</v>
      </c>
      <c r="D558" s="90">
        <v>215</v>
      </c>
      <c r="E558" s="90"/>
    </row>
    <row r="559" spans="3:5">
      <c r="C559" s="89">
        <v>44680</v>
      </c>
      <c r="D559" s="90">
        <v>215.2</v>
      </c>
      <c r="E559" s="90"/>
    </row>
    <row r="560" spans="3:5">
      <c r="C560" s="89">
        <v>44683</v>
      </c>
      <c r="D560" s="90">
        <v>213.3</v>
      </c>
      <c r="E560" s="90"/>
    </row>
    <row r="561" spans="3:5">
      <c r="C561" s="89">
        <v>44684</v>
      </c>
      <c r="D561" s="90">
        <v>212.6</v>
      </c>
      <c r="E561" s="90"/>
    </row>
    <row r="562" spans="3:5">
      <c r="C562" s="89">
        <v>44685</v>
      </c>
      <c r="D562" s="90">
        <v>221.8</v>
      </c>
      <c r="E562" s="90"/>
    </row>
    <row r="563" spans="3:5">
      <c r="C563" s="89">
        <v>44686</v>
      </c>
      <c r="D563" s="90">
        <v>215</v>
      </c>
      <c r="E563" s="90"/>
    </row>
    <row r="564" spans="3:5">
      <c r="C564" s="89">
        <v>44687</v>
      </c>
      <c r="D564" s="90">
        <v>207.8</v>
      </c>
      <c r="E564" s="90"/>
    </row>
    <row r="565" spans="3:5">
      <c r="C565" s="89">
        <v>44690</v>
      </c>
      <c r="D565" s="90">
        <v>205</v>
      </c>
      <c r="E565" s="90"/>
    </row>
    <row r="566" spans="3:5">
      <c r="C566" s="89">
        <v>44691</v>
      </c>
      <c r="D566" s="90">
        <v>187.15</v>
      </c>
      <c r="E566" s="90"/>
    </row>
    <row r="567" spans="3:5">
      <c r="C567" s="89">
        <v>44692</v>
      </c>
      <c r="D567" s="90">
        <v>177.85</v>
      </c>
      <c r="E567" s="90"/>
    </row>
    <row r="568" spans="3:5">
      <c r="C568" s="89">
        <v>44693</v>
      </c>
      <c r="D568" s="90">
        <v>183.2</v>
      </c>
      <c r="E568" s="90"/>
    </row>
    <row r="569" spans="3:5">
      <c r="C569" s="89">
        <v>44694</v>
      </c>
      <c r="D569" s="90">
        <v>183.05</v>
      </c>
      <c r="E569" s="90"/>
    </row>
    <row r="570" spans="3:5">
      <c r="C570" s="89">
        <v>44697</v>
      </c>
      <c r="D570" s="90">
        <v>185.5</v>
      </c>
      <c r="E570" s="90"/>
    </row>
    <row r="571" spans="3:5">
      <c r="C571" s="89">
        <v>44698</v>
      </c>
      <c r="D571" s="90">
        <v>188.5</v>
      </c>
      <c r="E571" s="90"/>
    </row>
    <row r="572" spans="3:5">
      <c r="C572" s="89">
        <v>44699</v>
      </c>
      <c r="D572" s="90">
        <v>191.2</v>
      </c>
      <c r="E572" s="90"/>
    </row>
    <row r="573" spans="3:5">
      <c r="C573" s="89">
        <v>44700</v>
      </c>
      <c r="D573" s="90">
        <v>190</v>
      </c>
      <c r="E573" s="90"/>
    </row>
    <row r="574" spans="3:5">
      <c r="C574" s="89">
        <v>44701</v>
      </c>
      <c r="D574" s="90">
        <v>190.1</v>
      </c>
      <c r="E574" s="90"/>
    </row>
    <row r="575" spans="3:5">
      <c r="C575" s="89">
        <v>44704</v>
      </c>
      <c r="D575" s="90">
        <v>192</v>
      </c>
      <c r="E575" s="90"/>
    </row>
    <row r="576" spans="3:5">
      <c r="C576" s="89">
        <v>44705</v>
      </c>
      <c r="D576" s="90">
        <v>187.8</v>
      </c>
      <c r="E576" s="90"/>
    </row>
    <row r="577" spans="3:5">
      <c r="C577" s="89">
        <v>44706</v>
      </c>
      <c r="D577" s="90">
        <v>193.9</v>
      </c>
      <c r="E577" s="90"/>
    </row>
    <row r="578" spans="3:5">
      <c r="C578" s="89">
        <v>44707</v>
      </c>
      <c r="D578" s="90">
        <v>193.7</v>
      </c>
      <c r="E578" s="90"/>
    </row>
    <row r="579" spans="3:5">
      <c r="C579" s="89">
        <v>44708</v>
      </c>
      <c r="D579" s="90">
        <v>195.95</v>
      </c>
      <c r="E579" s="90"/>
    </row>
    <row r="580" spans="3:5">
      <c r="C580" s="89">
        <v>44711</v>
      </c>
      <c r="D580" s="90">
        <v>200</v>
      </c>
      <c r="E580" s="90"/>
    </row>
    <row r="581" spans="3:5">
      <c r="C581" s="89">
        <v>44712</v>
      </c>
      <c r="D581" s="90">
        <v>198.3</v>
      </c>
      <c r="E581" s="90"/>
    </row>
    <row r="582" spans="3:5">
      <c r="C582" s="89">
        <v>44713</v>
      </c>
      <c r="D582" s="90">
        <v>189.1</v>
      </c>
      <c r="E582" s="90"/>
    </row>
    <row r="583" spans="3:5">
      <c r="C583" s="89">
        <v>44714</v>
      </c>
      <c r="D583" s="90">
        <v>192.5</v>
      </c>
      <c r="E583" s="90"/>
    </row>
    <row r="584" spans="3:5">
      <c r="C584" s="89">
        <v>44715</v>
      </c>
      <c r="D584" s="90">
        <v>200.5</v>
      </c>
      <c r="E584" s="90"/>
    </row>
    <row r="585" spans="3:5">
      <c r="C585" s="89">
        <v>44718</v>
      </c>
      <c r="D585" s="90">
        <v>209.1</v>
      </c>
      <c r="E585" s="90"/>
    </row>
    <row r="586" spans="3:5">
      <c r="C586" s="89">
        <v>44719</v>
      </c>
      <c r="D586" s="90">
        <v>205.6</v>
      </c>
      <c r="E586" s="90"/>
    </row>
    <row r="587" spans="3:5">
      <c r="C587" s="89">
        <v>44720</v>
      </c>
      <c r="D587" s="90">
        <v>212.4</v>
      </c>
      <c r="E587" s="90"/>
    </row>
    <row r="588" spans="3:5">
      <c r="C588" s="89">
        <v>44721</v>
      </c>
      <c r="D588" s="90">
        <v>215</v>
      </c>
      <c r="E588" s="90"/>
    </row>
    <row r="589" spans="3:5">
      <c r="C589" s="89">
        <v>44722</v>
      </c>
      <c r="D589" s="90">
        <v>206.5</v>
      </c>
      <c r="E589" s="90"/>
    </row>
    <row r="590" spans="3:5">
      <c r="C590" s="89">
        <v>44725</v>
      </c>
      <c r="D590" s="90">
        <v>208.2</v>
      </c>
      <c r="E590" s="90"/>
    </row>
    <row r="591" spans="3:5">
      <c r="C591" s="89">
        <v>44726</v>
      </c>
      <c r="D591" s="90">
        <v>206</v>
      </c>
      <c r="E591" s="90"/>
    </row>
    <row r="592" spans="3:5">
      <c r="C592" s="89">
        <v>44727</v>
      </c>
      <c r="D592" s="90">
        <v>208.6</v>
      </c>
      <c r="E592" s="90"/>
    </row>
    <row r="593" spans="3:5">
      <c r="C593" s="89">
        <v>44728</v>
      </c>
      <c r="D593" s="90">
        <v>209.3</v>
      </c>
      <c r="E593" s="90"/>
    </row>
    <row r="594" spans="3:5">
      <c r="C594" s="89">
        <v>44729</v>
      </c>
      <c r="D594" s="90">
        <v>206.2</v>
      </c>
      <c r="E594" s="90"/>
    </row>
    <row r="595" spans="3:5">
      <c r="C595" s="89">
        <v>44732</v>
      </c>
      <c r="D595" s="90">
        <v>213.2</v>
      </c>
      <c r="E595" s="90"/>
    </row>
    <row r="596" spans="3:5">
      <c r="C596" s="89">
        <v>44733</v>
      </c>
      <c r="D596" s="90">
        <v>218.9</v>
      </c>
      <c r="E596" s="90"/>
    </row>
    <row r="597" spans="3:5">
      <c r="C597" s="89">
        <v>44734</v>
      </c>
      <c r="D597" s="90">
        <v>223</v>
      </c>
      <c r="E597" s="90"/>
    </row>
    <row r="598" spans="3:5">
      <c r="C598" s="89">
        <v>44735</v>
      </c>
      <c r="D598" s="90">
        <v>213.8</v>
      </c>
      <c r="E598" s="90"/>
    </row>
    <row r="599" spans="3:5">
      <c r="C599" s="89">
        <v>44736</v>
      </c>
      <c r="D599" s="90">
        <v>205.1</v>
      </c>
      <c r="E599" s="90"/>
    </row>
    <row r="600" spans="3:5">
      <c r="C600" s="89">
        <v>44739</v>
      </c>
      <c r="D600" s="90">
        <v>205.1</v>
      </c>
      <c r="E600" s="90"/>
    </row>
    <row r="601" spans="3:5">
      <c r="C601" s="89">
        <v>44740</v>
      </c>
      <c r="D601" s="90">
        <v>215.8</v>
      </c>
      <c r="E601" s="90"/>
    </row>
    <row r="602" spans="3:5">
      <c r="C602" s="89">
        <v>44741</v>
      </c>
      <c r="D602" s="90">
        <v>219.9</v>
      </c>
      <c r="E602" s="90"/>
    </row>
    <row r="603" spans="3:5">
      <c r="C603" s="89">
        <v>44742</v>
      </c>
      <c r="D603" s="90">
        <v>222.1</v>
      </c>
      <c r="E603" s="90"/>
    </row>
    <row r="604" spans="3:5">
      <c r="C604" s="89">
        <v>44743</v>
      </c>
      <c r="D604" s="90">
        <v>221.8</v>
      </c>
      <c r="E604" s="90"/>
    </row>
    <row r="605" spans="3:5">
      <c r="C605" s="89">
        <v>44746</v>
      </c>
      <c r="D605" s="90">
        <v>213.2</v>
      </c>
      <c r="E605" s="90"/>
    </row>
    <row r="606" spans="3:5">
      <c r="C606" s="89">
        <v>44747</v>
      </c>
      <c r="D606" s="90">
        <v>209.1</v>
      </c>
      <c r="E606" s="90"/>
    </row>
    <row r="607" spans="3:5">
      <c r="C607" s="89">
        <v>44748</v>
      </c>
      <c r="D607" s="90">
        <v>186.85</v>
      </c>
      <c r="E607" s="90"/>
    </row>
    <row r="608" spans="3:5">
      <c r="C608" s="89">
        <v>44749</v>
      </c>
      <c r="D608" s="90">
        <v>187.2</v>
      </c>
      <c r="E608" s="90"/>
    </row>
    <row r="609" spans="3:5">
      <c r="C609" s="89">
        <v>44750</v>
      </c>
      <c r="D609" s="90">
        <v>195</v>
      </c>
      <c r="E609" s="90"/>
    </row>
    <row r="610" spans="3:5">
      <c r="C610" s="89">
        <v>44753</v>
      </c>
      <c r="D610" s="90">
        <v>191</v>
      </c>
      <c r="E610" s="90"/>
    </row>
    <row r="611" spans="3:5">
      <c r="C611" s="89">
        <v>44754</v>
      </c>
      <c r="D611" s="90">
        <v>188</v>
      </c>
      <c r="E611" s="90"/>
    </row>
    <row r="612" spans="3:5">
      <c r="C612" s="89">
        <v>44755</v>
      </c>
      <c r="D612" s="90">
        <v>189.85</v>
      </c>
      <c r="E612" s="90"/>
    </row>
    <row r="613" spans="3:5">
      <c r="C613" s="89">
        <v>44756</v>
      </c>
      <c r="D613" s="90">
        <v>186.5</v>
      </c>
      <c r="E613" s="90"/>
    </row>
    <row r="614" spans="3:5">
      <c r="C614" s="89">
        <v>44757</v>
      </c>
      <c r="D614" s="90">
        <v>180.4</v>
      </c>
      <c r="E614" s="90"/>
    </row>
    <row r="615" spans="3:5">
      <c r="C615" s="89">
        <v>44760</v>
      </c>
      <c r="D615" s="90">
        <v>189</v>
      </c>
      <c r="E615" s="90"/>
    </row>
    <row r="616" spans="3:5">
      <c r="C616" s="89">
        <v>44761</v>
      </c>
      <c r="D616" s="90">
        <v>187.6</v>
      </c>
      <c r="E616" s="90"/>
    </row>
    <row r="617" spans="3:5">
      <c r="C617" s="89">
        <v>44762</v>
      </c>
      <c r="D617" s="90">
        <v>193.5</v>
      </c>
      <c r="E617" s="90"/>
    </row>
    <row r="618" spans="3:5">
      <c r="C618" s="89">
        <v>44763</v>
      </c>
      <c r="D618" s="90">
        <v>188</v>
      </c>
      <c r="E618" s="90"/>
    </row>
    <row r="619" spans="3:5">
      <c r="C619" s="89">
        <v>44764</v>
      </c>
      <c r="D619" s="90">
        <v>180.1</v>
      </c>
      <c r="E619" s="90"/>
    </row>
    <row r="620" spans="3:5">
      <c r="C620" s="89">
        <v>44767</v>
      </c>
      <c r="D620" s="90">
        <v>180.2</v>
      </c>
      <c r="E620" s="90"/>
    </row>
    <row r="621" spans="3:5">
      <c r="C621" s="89">
        <v>44768</v>
      </c>
      <c r="D621" s="90">
        <v>180</v>
      </c>
      <c r="E621" s="90"/>
    </row>
    <row r="622" spans="3:5">
      <c r="C622" s="89">
        <v>44769</v>
      </c>
      <c r="D622" s="90">
        <v>178</v>
      </c>
      <c r="E622" s="90"/>
    </row>
    <row r="623" spans="3:5">
      <c r="C623" s="89">
        <v>44770</v>
      </c>
      <c r="D623" s="90">
        <v>183.95</v>
      </c>
      <c r="E623" s="90"/>
    </row>
    <row r="624" spans="3:5">
      <c r="C624" s="89">
        <v>44771</v>
      </c>
      <c r="D624" s="90">
        <v>184</v>
      </c>
      <c r="E624" s="90"/>
    </row>
    <row r="625" spans="3:5">
      <c r="C625" s="89">
        <v>44774</v>
      </c>
      <c r="D625" s="90">
        <v>181.25</v>
      </c>
      <c r="E625" s="90"/>
    </row>
    <row r="626" spans="3:5">
      <c r="C626" s="89">
        <v>44775</v>
      </c>
      <c r="D626" s="90">
        <v>186.8</v>
      </c>
      <c r="E626" s="90"/>
    </row>
    <row r="627" spans="3:5">
      <c r="C627" s="89">
        <v>44776</v>
      </c>
      <c r="D627" s="90">
        <v>192.85</v>
      </c>
      <c r="E627" s="90"/>
    </row>
    <row r="628" spans="3:5">
      <c r="C628" s="89">
        <v>44777</v>
      </c>
      <c r="D628" s="90">
        <v>195.8</v>
      </c>
      <c r="E628" s="90"/>
    </row>
    <row r="629" spans="3:5">
      <c r="C629" s="89">
        <v>44778</v>
      </c>
      <c r="D629" s="90">
        <v>180.55</v>
      </c>
      <c r="E629" s="90"/>
    </row>
    <row r="630" spans="3:5">
      <c r="C630" s="89">
        <v>44781</v>
      </c>
      <c r="D630" s="90">
        <v>170.4</v>
      </c>
      <c r="E630" s="90"/>
    </row>
    <row r="631" spans="3:5">
      <c r="C631" s="89">
        <v>44782</v>
      </c>
      <c r="D631" s="90">
        <v>167.05</v>
      </c>
      <c r="E631" s="90"/>
    </row>
    <row r="632" spans="3:5">
      <c r="C632" s="89">
        <v>44783</v>
      </c>
      <c r="D632" s="90">
        <v>163.6</v>
      </c>
      <c r="E632" s="90"/>
    </row>
    <row r="633" spans="3:5">
      <c r="C633" s="89">
        <v>44784</v>
      </c>
      <c r="D633" s="90">
        <v>164.4</v>
      </c>
      <c r="E633" s="90"/>
    </row>
    <row r="634" spans="3:5">
      <c r="C634" s="89">
        <v>44785</v>
      </c>
      <c r="D634" s="90">
        <v>167.55</v>
      </c>
      <c r="E634" s="90"/>
    </row>
    <row r="635" spans="3:5">
      <c r="C635" s="89">
        <v>44788</v>
      </c>
      <c r="D635" s="90">
        <v>167.5</v>
      </c>
      <c r="E635" s="90"/>
    </row>
    <row r="636" spans="3:5">
      <c r="C636" s="89">
        <v>44789</v>
      </c>
      <c r="D636" s="90">
        <v>170</v>
      </c>
      <c r="E636" s="90"/>
    </row>
    <row r="637" spans="3:5">
      <c r="C637" s="89">
        <v>44790</v>
      </c>
      <c r="D637" s="90">
        <v>176.05</v>
      </c>
      <c r="E637" s="90"/>
    </row>
    <row r="638" spans="3:5">
      <c r="C638" s="89">
        <v>44791</v>
      </c>
      <c r="D638" s="90">
        <v>174.05</v>
      </c>
      <c r="E638" s="90"/>
    </row>
    <row r="639" spans="3:5">
      <c r="C639" s="89">
        <v>44792</v>
      </c>
      <c r="D639" s="90">
        <v>170.45</v>
      </c>
      <c r="E639" s="90"/>
    </row>
    <row r="640" spans="3:5">
      <c r="C640" s="89">
        <v>44795</v>
      </c>
      <c r="D640" s="90">
        <v>167.15</v>
      </c>
      <c r="E640" s="90"/>
    </row>
    <row r="641" spans="3:5">
      <c r="C641" s="89">
        <v>44796</v>
      </c>
      <c r="D641" s="90">
        <v>163.55000000000001</v>
      </c>
      <c r="E641" s="90"/>
    </row>
    <row r="642" spans="3:5">
      <c r="C642" s="89">
        <v>44797</v>
      </c>
      <c r="D642" s="90">
        <v>164</v>
      </c>
      <c r="E642" s="90"/>
    </row>
    <row r="643" spans="3:5">
      <c r="C643" s="89">
        <v>44798</v>
      </c>
      <c r="D643" s="90">
        <v>163.30000000000001</v>
      </c>
      <c r="E643" s="90"/>
    </row>
    <row r="644" spans="3:5">
      <c r="C644" s="89">
        <v>44799</v>
      </c>
      <c r="D644" s="90">
        <v>164.95</v>
      </c>
      <c r="E644" s="90"/>
    </row>
    <row r="645" spans="3:5">
      <c r="C645" s="89">
        <v>44802</v>
      </c>
      <c r="D645" s="90">
        <v>165</v>
      </c>
      <c r="E645" s="90"/>
    </row>
    <row r="646" spans="3:5">
      <c r="C646" s="89">
        <v>44803</v>
      </c>
      <c r="D646" s="90">
        <v>162.15</v>
      </c>
      <c r="E646" s="90"/>
    </row>
    <row r="647" spans="3:5">
      <c r="C647" s="89">
        <v>44804</v>
      </c>
      <c r="D647" s="90">
        <v>160.44999999999999</v>
      </c>
      <c r="E647" s="90"/>
    </row>
    <row r="648" spans="3:5">
      <c r="C648" s="89">
        <v>44805</v>
      </c>
      <c r="D648" s="90">
        <v>156.85</v>
      </c>
      <c r="E648" s="90"/>
    </row>
    <row r="649" spans="3:5">
      <c r="C649" s="89">
        <v>44806</v>
      </c>
      <c r="D649" s="90">
        <v>148.5</v>
      </c>
      <c r="E649" s="90"/>
    </row>
    <row r="650" spans="3:5">
      <c r="C650" s="89">
        <v>44809</v>
      </c>
      <c r="D650" s="90">
        <v>147</v>
      </c>
      <c r="E650" s="90"/>
    </row>
    <row r="651" spans="3:5">
      <c r="C651" s="89">
        <v>44810</v>
      </c>
      <c r="D651" s="90">
        <v>156.05000000000001</v>
      </c>
      <c r="E651" s="90"/>
    </row>
    <row r="652" spans="3:5">
      <c r="C652" s="89">
        <v>44811</v>
      </c>
      <c r="D652" s="90">
        <v>154.94999999999999</v>
      </c>
      <c r="E652" s="90"/>
    </row>
    <row r="653" spans="3:5">
      <c r="C653" s="89">
        <v>44812</v>
      </c>
      <c r="D653" s="90">
        <v>153.30000000000001</v>
      </c>
      <c r="E653" s="90"/>
    </row>
    <row r="654" spans="3:5">
      <c r="C654" s="89">
        <v>44813</v>
      </c>
      <c r="D654" s="90">
        <v>154.35</v>
      </c>
      <c r="E654" s="90"/>
    </row>
    <row r="655" spans="3:5">
      <c r="C655" s="89">
        <v>44816</v>
      </c>
      <c r="D655" s="90">
        <v>155.19999999999999</v>
      </c>
      <c r="E655" s="90"/>
    </row>
    <row r="656" spans="3:5">
      <c r="C656" s="89">
        <v>44817</v>
      </c>
      <c r="D656" s="90">
        <v>157.5</v>
      </c>
      <c r="E656" s="90"/>
    </row>
    <row r="657" spans="3:5">
      <c r="C657" s="89">
        <v>44818</v>
      </c>
      <c r="D657" s="90">
        <v>151.9</v>
      </c>
      <c r="E657" s="90"/>
    </row>
    <row r="658" spans="3:5">
      <c r="C658" s="89">
        <v>44819</v>
      </c>
      <c r="D658" s="90">
        <v>147.94999999999999</v>
      </c>
      <c r="E658" s="90"/>
    </row>
    <row r="659" spans="3:5">
      <c r="C659" s="89">
        <v>44820</v>
      </c>
      <c r="D659" s="90">
        <v>143.15</v>
      </c>
      <c r="E659" s="90"/>
    </row>
    <row r="660" spans="3:5">
      <c r="C660" s="89">
        <v>44823</v>
      </c>
      <c r="D660" s="90">
        <v>145.15</v>
      </c>
      <c r="E660" s="90"/>
    </row>
    <row r="661" spans="3:5">
      <c r="C661" s="89">
        <v>44824</v>
      </c>
      <c r="D661" s="90">
        <v>150.1</v>
      </c>
      <c r="E661" s="90"/>
    </row>
    <row r="662" spans="3:5">
      <c r="C662" s="89">
        <v>44825</v>
      </c>
      <c r="D662" s="90">
        <v>154</v>
      </c>
      <c r="E662" s="90"/>
    </row>
    <row r="663" spans="3:5">
      <c r="C663" s="89">
        <v>44826</v>
      </c>
      <c r="D663" s="90">
        <v>163</v>
      </c>
      <c r="E663" s="90"/>
    </row>
    <row r="664" spans="3:5">
      <c r="C664" s="89">
        <v>44827</v>
      </c>
      <c r="D664" s="90">
        <v>162.1</v>
      </c>
      <c r="E664" s="90"/>
    </row>
    <row r="665" spans="3:5">
      <c r="C665" s="89">
        <v>44830</v>
      </c>
      <c r="D665" s="90">
        <v>153.6</v>
      </c>
      <c r="E665" s="90"/>
    </row>
    <row r="666" spans="3:5">
      <c r="C666" s="89">
        <v>44831</v>
      </c>
      <c r="D666" s="90">
        <v>161.9</v>
      </c>
      <c r="E666" s="90"/>
    </row>
    <row r="667" spans="3:5">
      <c r="C667" s="89">
        <v>44832</v>
      </c>
      <c r="D667" s="90">
        <v>156.6</v>
      </c>
      <c r="E667" s="90"/>
    </row>
    <row r="668" spans="3:5">
      <c r="C668" s="89">
        <v>44833</v>
      </c>
      <c r="D668" s="90">
        <v>161</v>
      </c>
      <c r="E668" s="90"/>
    </row>
    <row r="669" spans="3:5">
      <c r="C669" s="89">
        <v>44834</v>
      </c>
      <c r="D669" s="90">
        <v>163.85</v>
      </c>
      <c r="E669" s="90"/>
    </row>
    <row r="670" spans="3:5">
      <c r="C670" s="89">
        <v>44837</v>
      </c>
      <c r="D670" s="90">
        <v>158.80000000000001</v>
      </c>
      <c r="E670" s="90"/>
    </row>
    <row r="671" spans="3:5">
      <c r="C671" s="89">
        <v>44838</v>
      </c>
      <c r="D671" s="90">
        <v>156.6</v>
      </c>
      <c r="E671" s="90"/>
    </row>
    <row r="672" spans="3:5">
      <c r="C672" s="89">
        <v>44839</v>
      </c>
      <c r="D672" s="90">
        <v>154</v>
      </c>
      <c r="E672" s="90"/>
    </row>
    <row r="673" spans="3:5">
      <c r="C673" s="89">
        <v>44840</v>
      </c>
      <c r="D673" s="90">
        <v>154</v>
      </c>
      <c r="E673" s="90"/>
    </row>
    <row r="674" spans="3:5">
      <c r="C674" s="89">
        <v>44841</v>
      </c>
      <c r="D674" s="90">
        <v>150.80000000000001</v>
      </c>
      <c r="E674" s="90"/>
    </row>
    <row r="675" spans="3:5">
      <c r="C675" s="89">
        <v>44844</v>
      </c>
      <c r="D675" s="90">
        <v>153.80000000000001</v>
      </c>
      <c r="E675" s="90"/>
    </row>
    <row r="676" spans="3:5">
      <c r="C676" s="89">
        <v>44845</v>
      </c>
      <c r="D676" s="90">
        <v>146.35</v>
      </c>
      <c r="E676" s="90"/>
    </row>
    <row r="677" spans="3:5">
      <c r="C677" s="89">
        <v>44846</v>
      </c>
      <c r="D677" s="90">
        <v>148</v>
      </c>
      <c r="E677" s="90"/>
    </row>
    <row r="678" spans="3:5">
      <c r="C678" s="89">
        <v>44847</v>
      </c>
      <c r="D678" s="90">
        <v>148</v>
      </c>
      <c r="E678" s="90"/>
    </row>
    <row r="679" spans="3:5">
      <c r="C679" s="89">
        <v>44848</v>
      </c>
      <c r="D679" s="90">
        <v>152.6</v>
      </c>
      <c r="E679" s="90"/>
    </row>
    <row r="680" spans="3:5">
      <c r="C680" s="89">
        <v>44851</v>
      </c>
      <c r="D680" s="90">
        <v>146.55000000000001</v>
      </c>
      <c r="E680" s="90"/>
    </row>
    <row r="681" spans="3:5">
      <c r="C681" s="89">
        <v>44852</v>
      </c>
      <c r="D681" s="90">
        <v>153.35</v>
      </c>
      <c r="E681" s="90"/>
    </row>
    <row r="682" spans="3:5">
      <c r="C682" s="89">
        <v>44853</v>
      </c>
      <c r="D682" s="90">
        <v>152.9</v>
      </c>
      <c r="E682" s="90"/>
    </row>
    <row r="683" spans="3:5">
      <c r="C683" s="89">
        <v>44854</v>
      </c>
      <c r="D683" s="90">
        <v>150.25</v>
      </c>
      <c r="E683" s="90"/>
    </row>
    <row r="684" spans="3:5">
      <c r="C684" s="89">
        <v>44855</v>
      </c>
      <c r="D684" s="90">
        <v>158.4</v>
      </c>
      <c r="E684" s="90"/>
    </row>
    <row r="685" spans="3:5">
      <c r="C685" s="89">
        <v>44858</v>
      </c>
      <c r="D685" s="90">
        <v>158</v>
      </c>
      <c r="E685" s="90"/>
    </row>
    <row r="686" spans="3:5">
      <c r="C686" s="89">
        <v>44859</v>
      </c>
      <c r="D686" s="90">
        <v>159.4</v>
      </c>
      <c r="E686" s="90"/>
    </row>
    <row r="687" spans="3:5">
      <c r="C687" s="89">
        <v>44860</v>
      </c>
      <c r="D687" s="90">
        <v>165.5</v>
      </c>
      <c r="E687" s="90"/>
    </row>
    <row r="688" spans="3:5">
      <c r="C688" s="89">
        <v>44861</v>
      </c>
      <c r="D688" s="90">
        <v>169.3</v>
      </c>
      <c r="E688" s="90"/>
    </row>
    <row r="689" spans="3:5">
      <c r="C689" s="89">
        <v>44862</v>
      </c>
      <c r="D689" s="90">
        <v>168.2</v>
      </c>
      <c r="E689" s="90"/>
    </row>
    <row r="690" spans="3:5">
      <c r="C690" s="89">
        <v>44865</v>
      </c>
      <c r="D690" s="90">
        <v>169.45</v>
      </c>
      <c r="E690" s="90"/>
    </row>
    <row r="691" spans="3:5">
      <c r="C691" s="89">
        <v>44866</v>
      </c>
      <c r="D691" s="90">
        <v>167.2</v>
      </c>
      <c r="E691" s="90"/>
    </row>
    <row r="692" spans="3:5">
      <c r="C692" s="89">
        <v>44867</v>
      </c>
      <c r="D692" s="90">
        <v>166.15</v>
      </c>
      <c r="E692" s="90"/>
    </row>
    <row r="693" spans="3:5">
      <c r="C693" s="89">
        <v>44868</v>
      </c>
      <c r="D693" s="90">
        <v>163.9</v>
      </c>
      <c r="E693" s="90"/>
    </row>
    <row r="694" spans="3:5">
      <c r="C694" s="89">
        <v>44869</v>
      </c>
      <c r="D694" s="90">
        <v>163.5</v>
      </c>
      <c r="E694" s="90"/>
    </row>
    <row r="695" spans="3:5">
      <c r="C695" s="89">
        <v>44872</v>
      </c>
      <c r="D695" s="90">
        <v>156.6</v>
      </c>
      <c r="E695" s="90"/>
    </row>
    <row r="696" spans="3:5">
      <c r="C696" s="89">
        <v>44873</v>
      </c>
      <c r="D696" s="90">
        <v>157</v>
      </c>
      <c r="E696" s="90"/>
    </row>
    <row r="697" spans="3:5">
      <c r="C697" s="89">
        <v>44874</v>
      </c>
      <c r="D697" s="90">
        <v>158.69999999999999</v>
      </c>
      <c r="E697" s="90"/>
    </row>
    <row r="698" spans="3:5">
      <c r="C698" s="89">
        <v>44875</v>
      </c>
      <c r="D698" s="90">
        <v>156.5</v>
      </c>
      <c r="E698" s="90"/>
    </row>
    <row r="699" spans="3:5">
      <c r="C699" s="89">
        <v>44876</v>
      </c>
      <c r="D699" s="90">
        <v>168.75</v>
      </c>
      <c r="E699" s="90"/>
    </row>
    <row r="700" spans="3:5">
      <c r="C700" s="89">
        <v>44879</v>
      </c>
      <c r="D700" s="90">
        <v>165.45</v>
      </c>
      <c r="E700" s="90"/>
    </row>
    <row r="701" spans="3:5">
      <c r="C701" s="89">
        <v>44880</v>
      </c>
      <c r="D701" s="90">
        <v>175.6</v>
      </c>
      <c r="E701" s="90"/>
    </row>
    <row r="702" spans="3:5">
      <c r="C702" s="89">
        <v>44881</v>
      </c>
      <c r="D702" s="90">
        <v>182.5</v>
      </c>
      <c r="E702" s="90"/>
    </row>
    <row r="703" spans="3:5">
      <c r="C703" s="89">
        <v>44882</v>
      </c>
      <c r="D703" s="90">
        <v>181</v>
      </c>
      <c r="E703" s="90"/>
    </row>
    <row r="704" spans="3:5">
      <c r="C704" s="89">
        <v>44883</v>
      </c>
      <c r="D704" s="90">
        <v>176.55</v>
      </c>
      <c r="E704" s="90"/>
    </row>
    <row r="705" spans="3:5">
      <c r="C705" s="89">
        <v>44886</v>
      </c>
      <c r="D705" s="90">
        <v>183.9</v>
      </c>
      <c r="E705" s="90"/>
    </row>
    <row r="706" spans="3:5">
      <c r="C706" s="89">
        <v>44887</v>
      </c>
      <c r="D706" s="90">
        <v>187.8</v>
      </c>
      <c r="E706" s="90"/>
    </row>
    <row r="707" spans="3:5">
      <c r="C707" s="89">
        <v>44888</v>
      </c>
      <c r="D707" s="90">
        <v>198.75</v>
      </c>
      <c r="E707" s="90"/>
    </row>
    <row r="708" spans="3:5">
      <c r="C708" s="89">
        <v>44889</v>
      </c>
      <c r="D708" s="90">
        <v>192.3</v>
      </c>
      <c r="E708" s="90"/>
    </row>
    <row r="709" spans="3:5">
      <c r="C709" s="89">
        <v>44890</v>
      </c>
      <c r="D709" s="90">
        <v>195.65</v>
      </c>
      <c r="E709" s="90"/>
    </row>
    <row r="710" spans="3:5">
      <c r="C710" s="89">
        <v>44893</v>
      </c>
      <c r="D710" s="90">
        <v>196.55</v>
      </c>
      <c r="E710" s="90"/>
    </row>
    <row r="711" spans="3:5">
      <c r="C711" s="89">
        <v>44894</v>
      </c>
      <c r="D711" s="90">
        <v>192.9</v>
      </c>
      <c r="E711" s="90"/>
    </row>
    <row r="712" spans="3:5">
      <c r="C712" s="89">
        <v>44895</v>
      </c>
      <c r="D712" s="90">
        <v>187.85</v>
      </c>
      <c r="E712" s="90"/>
    </row>
    <row r="713" spans="3:5">
      <c r="C713" s="89">
        <v>44896</v>
      </c>
      <c r="D713" s="90">
        <v>194.55</v>
      </c>
      <c r="E713" s="90"/>
    </row>
    <row r="714" spans="3:5">
      <c r="C714" s="89">
        <v>44897</v>
      </c>
      <c r="D714" s="90">
        <v>191.8</v>
      </c>
      <c r="E714" s="90"/>
    </row>
    <row r="715" spans="3:5">
      <c r="C715" s="89">
        <v>44900</v>
      </c>
      <c r="D715" s="90">
        <v>194.7</v>
      </c>
      <c r="E715" s="90"/>
    </row>
    <row r="716" spans="3:5">
      <c r="C716" s="89">
        <v>44901</v>
      </c>
      <c r="D716" s="90">
        <v>193.1</v>
      </c>
      <c r="E716" s="90"/>
    </row>
    <row r="717" spans="3:5">
      <c r="C717" s="89">
        <v>44902</v>
      </c>
      <c r="D717" s="90">
        <v>194.75</v>
      </c>
      <c r="E717" s="90"/>
    </row>
    <row r="718" spans="3:5">
      <c r="C718" s="89">
        <v>44903</v>
      </c>
      <c r="D718" s="90">
        <v>193</v>
      </c>
      <c r="E718" s="90"/>
    </row>
    <row r="719" spans="3:5">
      <c r="C719" s="89">
        <v>44904</v>
      </c>
      <c r="D719" s="90">
        <v>197.15</v>
      </c>
      <c r="E719" s="90"/>
    </row>
    <row r="720" spans="3:5">
      <c r="C720" s="89">
        <v>44907</v>
      </c>
      <c r="D720" s="90">
        <v>196</v>
      </c>
      <c r="E720" s="90"/>
    </row>
    <row r="721" spans="3:5">
      <c r="C721" s="89">
        <v>44908</v>
      </c>
      <c r="D721" s="90">
        <v>198.6</v>
      </c>
      <c r="E721" s="90"/>
    </row>
    <row r="722" spans="3:5">
      <c r="C722" s="89">
        <v>44909</v>
      </c>
      <c r="D722" s="90">
        <v>197</v>
      </c>
      <c r="E722" s="90"/>
    </row>
    <row r="723" spans="3:5">
      <c r="C723" s="89">
        <v>44910</v>
      </c>
      <c r="D723" s="90">
        <v>198.9</v>
      </c>
      <c r="E723" s="90"/>
    </row>
    <row r="724" spans="3:5">
      <c r="C724" s="89">
        <v>44911</v>
      </c>
      <c r="D724" s="90">
        <v>199.5</v>
      </c>
      <c r="E724" s="90"/>
    </row>
    <row r="725" spans="3:5">
      <c r="C725" s="89">
        <v>44914</v>
      </c>
      <c r="D725" s="90">
        <v>193.5</v>
      </c>
      <c r="E725" s="90"/>
    </row>
    <row r="726" spans="3:5">
      <c r="C726" s="89">
        <v>44915</v>
      </c>
      <c r="D726" s="90">
        <v>178.55</v>
      </c>
      <c r="E726" s="90"/>
    </row>
    <row r="727" spans="3:5">
      <c r="C727" s="89">
        <v>44916</v>
      </c>
      <c r="D727" s="90">
        <v>181.4</v>
      </c>
      <c r="E727" s="90"/>
    </row>
    <row r="728" spans="3:5">
      <c r="C728" s="89">
        <v>44917</v>
      </c>
      <c r="D728" s="90">
        <v>188</v>
      </c>
      <c r="E728" s="90"/>
    </row>
    <row r="729" spans="3:5">
      <c r="C729" s="89">
        <v>44918</v>
      </c>
      <c r="D729" s="90">
        <v>190.2</v>
      </c>
      <c r="E729" s="90"/>
    </row>
    <row r="730" spans="3:5">
      <c r="C730" s="89">
        <v>44922</v>
      </c>
      <c r="D730" s="90">
        <v>187.95</v>
      </c>
      <c r="E730" s="90"/>
    </row>
    <row r="731" spans="3:5">
      <c r="C731" s="89">
        <v>44923</v>
      </c>
      <c r="D731" s="90">
        <v>190.6</v>
      </c>
      <c r="E731" s="90"/>
    </row>
    <row r="732" spans="3:5">
      <c r="C732" s="89">
        <v>44924</v>
      </c>
      <c r="D732" s="90">
        <v>192.4</v>
      </c>
      <c r="E732" s="90"/>
    </row>
    <row r="733" spans="3:5">
      <c r="C733" s="89">
        <v>44925</v>
      </c>
      <c r="D733" s="90">
        <v>191.95</v>
      </c>
      <c r="E733" s="90"/>
    </row>
    <row r="734" spans="3:5">
      <c r="C734" s="89">
        <v>44928</v>
      </c>
      <c r="D734" s="90">
        <v>186.6</v>
      </c>
      <c r="E734" s="90"/>
    </row>
    <row r="735" spans="3:5">
      <c r="C735" s="89">
        <v>44929</v>
      </c>
      <c r="D735" s="90">
        <v>195.55</v>
      </c>
      <c r="E735" s="90"/>
    </row>
    <row r="736" spans="3:5">
      <c r="C736" s="89">
        <v>44930</v>
      </c>
      <c r="D736" s="90">
        <v>198.7</v>
      </c>
      <c r="E736" s="90"/>
    </row>
    <row r="737" spans="3:5">
      <c r="C737" s="89">
        <v>44931</v>
      </c>
      <c r="D737" s="90">
        <v>198.05</v>
      </c>
      <c r="E737" s="90"/>
    </row>
    <row r="738" spans="3:5">
      <c r="C738" s="89">
        <v>44932</v>
      </c>
      <c r="D738" s="90">
        <v>204.7</v>
      </c>
      <c r="E738" s="90"/>
    </row>
    <row r="739" spans="3:5">
      <c r="C739" s="89">
        <v>44935</v>
      </c>
      <c r="D739" s="90">
        <v>208.1</v>
      </c>
      <c r="E739" s="90"/>
    </row>
    <row r="740" spans="3:5">
      <c r="C740" s="89">
        <v>44936</v>
      </c>
      <c r="D740" s="90">
        <v>212.7</v>
      </c>
      <c r="E740" s="90"/>
    </row>
    <row r="741" spans="3:5">
      <c r="C741" s="89">
        <v>44937</v>
      </c>
      <c r="D741" s="90">
        <v>212.6</v>
      </c>
      <c r="E741" s="90"/>
    </row>
    <row r="742" spans="3:5">
      <c r="C742" s="89">
        <v>44938</v>
      </c>
      <c r="D742" s="90">
        <v>209.3</v>
      </c>
      <c r="E742" s="90"/>
    </row>
    <row r="743" spans="3:5">
      <c r="C743" s="89">
        <v>44939</v>
      </c>
      <c r="D743" s="90">
        <v>213.4</v>
      </c>
      <c r="E743" s="90"/>
    </row>
    <row r="744" spans="3:5">
      <c r="C744" s="89">
        <v>44942</v>
      </c>
      <c r="D744" s="90">
        <v>212</v>
      </c>
      <c r="E744" s="90"/>
    </row>
    <row r="745" spans="3:5">
      <c r="C745" s="89">
        <v>44943</v>
      </c>
      <c r="D745" s="90">
        <v>216.2</v>
      </c>
      <c r="E745" s="90"/>
    </row>
    <row r="746" spans="3:5">
      <c r="C746" s="89">
        <v>44944</v>
      </c>
      <c r="D746" s="90">
        <v>223.1</v>
      </c>
      <c r="E746" s="90"/>
    </row>
    <row r="747" spans="3:5">
      <c r="C747" s="89">
        <v>44945</v>
      </c>
      <c r="D747" s="90">
        <v>220</v>
      </c>
      <c r="E747" s="90"/>
    </row>
    <row r="748" spans="3:5">
      <c r="C748" s="89">
        <v>44946</v>
      </c>
      <c r="D748" s="90">
        <v>220.6</v>
      </c>
      <c r="E748" s="90"/>
    </row>
    <row r="749" spans="3:5">
      <c r="C749" s="89">
        <v>44949</v>
      </c>
      <c r="D749" s="90">
        <v>224.7</v>
      </c>
      <c r="E749" s="90"/>
    </row>
    <row r="750" spans="3:5">
      <c r="C750" s="89">
        <v>44950</v>
      </c>
      <c r="D750" s="90">
        <v>224</v>
      </c>
      <c r="E750" s="90"/>
    </row>
    <row r="751" spans="3:5">
      <c r="C751" s="89">
        <v>44951</v>
      </c>
      <c r="D751" s="90">
        <v>229</v>
      </c>
      <c r="E751" s="90"/>
    </row>
    <row r="752" spans="3:5">
      <c r="C752" s="89">
        <v>44952</v>
      </c>
      <c r="D752" s="90">
        <v>223</v>
      </c>
      <c r="E752" s="90"/>
    </row>
    <row r="753" spans="3:5">
      <c r="C753" s="89">
        <v>44953</v>
      </c>
      <c r="D753" s="90">
        <v>229</v>
      </c>
      <c r="E753" s="90"/>
    </row>
    <row r="754" spans="3:5">
      <c r="C754" s="89">
        <v>44956</v>
      </c>
      <c r="D754" s="90">
        <v>226.5</v>
      </c>
      <c r="E754" s="90"/>
    </row>
    <row r="755" spans="3:5">
      <c r="C755" s="89">
        <v>44957</v>
      </c>
      <c r="D755" s="90">
        <v>218.8</v>
      </c>
      <c r="E755" s="90"/>
    </row>
    <row r="756" spans="3:5">
      <c r="C756" s="89">
        <v>44958</v>
      </c>
      <c r="D756" s="90">
        <v>215.9</v>
      </c>
      <c r="E756" s="90"/>
    </row>
    <row r="757" spans="3:5">
      <c r="C757" s="89">
        <v>44959</v>
      </c>
      <c r="D757" s="90">
        <v>220.1</v>
      </c>
      <c r="E757" s="90"/>
    </row>
    <row r="758" spans="3:5">
      <c r="C758" s="89">
        <v>44960</v>
      </c>
      <c r="D758" s="90">
        <v>226</v>
      </c>
      <c r="E758" s="90"/>
    </row>
    <row r="759" spans="3:5">
      <c r="C759" s="89">
        <v>44963</v>
      </c>
      <c r="D759" s="90">
        <v>225.9</v>
      </c>
      <c r="E759" s="90"/>
    </row>
    <row r="760" spans="3:5">
      <c r="C760" s="89">
        <v>44964</v>
      </c>
      <c r="D760" s="90">
        <v>226.1</v>
      </c>
      <c r="E760" s="90"/>
    </row>
    <row r="761" spans="3:5">
      <c r="C761" s="89">
        <v>44965</v>
      </c>
      <c r="D761" s="90">
        <v>226.1</v>
      </c>
      <c r="E761" s="90"/>
    </row>
    <row r="762" spans="3:5">
      <c r="C762" s="89">
        <v>44966</v>
      </c>
      <c r="D762" s="90">
        <v>226.6</v>
      </c>
      <c r="E762" s="90"/>
    </row>
    <row r="763" spans="3:5">
      <c r="C763" s="89">
        <v>44967</v>
      </c>
      <c r="D763" s="90">
        <v>227.8</v>
      </c>
      <c r="E763" s="90"/>
    </row>
    <row r="764" spans="3:5">
      <c r="C764" s="89">
        <v>44970</v>
      </c>
      <c r="D764" s="90">
        <v>232.6</v>
      </c>
      <c r="E764" s="90"/>
    </row>
    <row r="765" spans="3:5">
      <c r="C765" s="89">
        <v>44971</v>
      </c>
      <c r="D765" s="90">
        <v>236.5</v>
      </c>
      <c r="E765" s="90"/>
    </row>
    <row r="766" spans="3:5">
      <c r="C766" s="89">
        <v>44972</v>
      </c>
      <c r="D766" s="90">
        <v>237.5</v>
      </c>
      <c r="E766" s="90"/>
    </row>
    <row r="767" spans="3:5">
      <c r="C767" s="89">
        <v>44973</v>
      </c>
      <c r="D767" s="90">
        <v>242.2</v>
      </c>
      <c r="E767" s="90"/>
    </row>
    <row r="768" spans="3:5">
      <c r="C768" s="89">
        <v>44974</v>
      </c>
      <c r="D768" s="90">
        <v>247.9</v>
      </c>
      <c r="E768" s="90"/>
    </row>
    <row r="769" spans="3:5">
      <c r="C769" s="89">
        <v>44977</v>
      </c>
      <c r="D769" s="90">
        <v>254.3</v>
      </c>
      <c r="E769" s="90"/>
    </row>
    <row r="770" spans="3:5">
      <c r="C770" s="89">
        <v>44978</v>
      </c>
      <c r="D770" s="90">
        <v>249</v>
      </c>
      <c r="E770" s="90"/>
    </row>
    <row r="771" spans="3:5">
      <c r="C771" s="89">
        <v>44979</v>
      </c>
      <c r="D771" s="90">
        <v>257</v>
      </c>
      <c r="E771" s="90"/>
    </row>
    <row r="772" spans="3:5">
      <c r="C772" s="89">
        <v>44980</v>
      </c>
      <c r="D772" s="90">
        <v>248.6</v>
      </c>
      <c r="E772" s="90"/>
    </row>
    <row r="773" spans="3:5">
      <c r="C773" s="89">
        <v>44981</v>
      </c>
      <c r="D773" s="90">
        <v>245.5</v>
      </c>
      <c r="E773" s="90"/>
    </row>
    <row r="774" spans="3:5">
      <c r="C774" s="89">
        <v>44984</v>
      </c>
      <c r="D774" s="90">
        <v>246</v>
      </c>
      <c r="E774" s="90"/>
    </row>
    <row r="775" spans="3:5">
      <c r="C775" s="89">
        <v>44985</v>
      </c>
      <c r="D775" s="90">
        <v>243.4</v>
      </c>
      <c r="E775" s="90"/>
    </row>
    <row r="776" spans="3:5">
      <c r="C776" s="89">
        <v>44986</v>
      </c>
      <c r="D776" s="90">
        <v>241.1</v>
      </c>
      <c r="E776" s="90"/>
    </row>
    <row r="777" spans="3:5">
      <c r="C777" s="89">
        <v>44987</v>
      </c>
      <c r="D777" s="90">
        <v>246.1</v>
      </c>
      <c r="E777" s="90"/>
    </row>
    <row r="778" spans="3:5">
      <c r="C778" s="89">
        <v>44988</v>
      </c>
      <c r="D778" s="90">
        <v>246.9</v>
      </c>
      <c r="E778" s="90"/>
    </row>
    <row r="779" spans="3:5">
      <c r="C779" s="89">
        <v>44991</v>
      </c>
      <c r="D779" s="90">
        <v>253</v>
      </c>
      <c r="E779" s="90"/>
    </row>
    <row r="780" spans="3:5">
      <c r="C780" s="89">
        <v>44992</v>
      </c>
      <c r="D780" s="90">
        <v>257.2</v>
      </c>
      <c r="E780" s="90"/>
    </row>
    <row r="781" spans="3:5">
      <c r="C781" s="89">
        <v>44993</v>
      </c>
      <c r="D781" s="90">
        <v>256.5</v>
      </c>
      <c r="E781" s="90"/>
    </row>
    <row r="782" spans="3:5">
      <c r="C782" s="89">
        <v>44994</v>
      </c>
      <c r="D782" s="90">
        <v>258.7</v>
      </c>
      <c r="E782" s="90"/>
    </row>
    <row r="783" spans="3:5">
      <c r="C783" s="89">
        <v>44995</v>
      </c>
      <c r="D783" s="90">
        <v>255.9</v>
      </c>
      <c r="E783" s="90"/>
    </row>
    <row r="784" spans="3:5">
      <c r="C784" s="89">
        <v>44998</v>
      </c>
      <c r="D784" s="90">
        <v>255</v>
      </c>
      <c r="E784" s="90"/>
    </row>
    <row r="785" spans="3:5">
      <c r="C785" s="89">
        <v>44999</v>
      </c>
      <c r="D785" s="90">
        <v>247.5</v>
      </c>
      <c r="E785" s="90"/>
    </row>
    <row r="786" spans="3:5">
      <c r="C786" s="89">
        <v>45000</v>
      </c>
      <c r="D786" s="90">
        <v>257.7</v>
      </c>
      <c r="E786" s="90"/>
    </row>
    <row r="787" spans="3:5">
      <c r="C787" s="89">
        <v>45001</v>
      </c>
      <c r="D787" s="90">
        <v>250.2</v>
      </c>
      <c r="E787" s="90"/>
    </row>
    <row r="788" spans="3:5">
      <c r="C788" s="89">
        <v>45002</v>
      </c>
      <c r="D788" s="90">
        <v>250</v>
      </c>
      <c r="E788" s="90"/>
    </row>
    <row r="789" spans="3:5">
      <c r="C789" s="89">
        <v>45005</v>
      </c>
      <c r="D789" s="90">
        <v>238</v>
      </c>
      <c r="E789" s="90"/>
    </row>
    <row r="790" spans="3:5">
      <c r="C790" s="89">
        <v>45006</v>
      </c>
      <c r="D790" s="90">
        <v>254.7</v>
      </c>
      <c r="E790" s="90"/>
    </row>
    <row r="791" spans="3:5">
      <c r="C791" s="89">
        <v>45007</v>
      </c>
      <c r="D791" s="90">
        <v>257.89999999999998</v>
      </c>
      <c r="E791" s="90"/>
    </row>
    <row r="792" spans="3:5">
      <c r="C792" s="89">
        <v>45008</v>
      </c>
      <c r="D792" s="90">
        <v>255.6</v>
      </c>
      <c r="E792" s="90"/>
    </row>
    <row r="793" spans="3:5">
      <c r="C793" s="89">
        <v>45009</v>
      </c>
      <c r="D793" s="90">
        <v>261.10000000000002</v>
      </c>
      <c r="E793" s="90"/>
    </row>
    <row r="794" spans="3:5">
      <c r="C794" s="89">
        <v>45012</v>
      </c>
      <c r="D794" s="90">
        <v>265.60000000000002</v>
      </c>
      <c r="E794" s="90"/>
    </row>
    <row r="795" spans="3:5">
      <c r="C795" s="89">
        <v>45013</v>
      </c>
      <c r="D795" s="90">
        <v>274.3</v>
      </c>
      <c r="E795" s="90"/>
    </row>
    <row r="796" spans="3:5">
      <c r="C796" s="89">
        <v>45014</v>
      </c>
      <c r="D796" s="90">
        <v>275.5</v>
      </c>
      <c r="E796" s="90"/>
    </row>
    <row r="797" spans="3:5">
      <c r="C797" s="89">
        <v>45015</v>
      </c>
      <c r="D797" s="90">
        <v>274</v>
      </c>
      <c r="E797" s="90"/>
    </row>
    <row r="798" spans="3:5">
      <c r="C798" s="89">
        <v>45016</v>
      </c>
      <c r="D798" s="90">
        <v>272.2</v>
      </c>
      <c r="E798" s="90"/>
    </row>
    <row r="799" spans="3:5">
      <c r="C799" s="89">
        <v>45019</v>
      </c>
      <c r="D799" s="90">
        <v>275</v>
      </c>
      <c r="E799" s="90"/>
    </row>
    <row r="800" spans="3:5">
      <c r="C800" s="89">
        <v>45020</v>
      </c>
      <c r="D800" s="90">
        <v>277.60000000000002</v>
      </c>
      <c r="E800" s="90"/>
    </row>
    <row r="801" spans="3:5">
      <c r="C801" s="89">
        <v>45021</v>
      </c>
      <c r="D801" s="90">
        <v>276</v>
      </c>
      <c r="E801" s="90"/>
    </row>
    <row r="802" spans="3:5">
      <c r="C802" s="89">
        <v>45022</v>
      </c>
      <c r="D802" s="90">
        <v>260.60000000000002</v>
      </c>
      <c r="E802" s="90"/>
    </row>
    <row r="803" spans="3:5">
      <c r="C803" s="89">
        <v>45027</v>
      </c>
      <c r="D803" s="90">
        <v>262.2</v>
      </c>
      <c r="E803" s="90"/>
    </row>
    <row r="804" spans="3:5">
      <c r="C804" s="89">
        <v>45028</v>
      </c>
      <c r="D804" s="90">
        <v>259.89999999999998</v>
      </c>
      <c r="E804" s="90"/>
    </row>
    <row r="805" spans="3:5">
      <c r="C805" s="89">
        <v>45029</v>
      </c>
      <c r="D805" s="90">
        <v>262.2</v>
      </c>
      <c r="E805" s="90"/>
    </row>
    <row r="806" spans="3:5">
      <c r="C806" s="89">
        <v>45030</v>
      </c>
      <c r="D806" s="90">
        <v>266.8</v>
      </c>
      <c r="E806" s="90"/>
    </row>
    <row r="807" spans="3:5">
      <c r="C807" s="89">
        <v>45033</v>
      </c>
      <c r="D807" s="90">
        <v>267.2</v>
      </c>
      <c r="E807" s="90"/>
    </row>
    <row r="808" spans="3:5">
      <c r="C808" s="89">
        <v>45034</v>
      </c>
      <c r="D808" s="90">
        <v>268.10000000000002</v>
      </c>
      <c r="E808" s="90"/>
    </row>
    <row r="809" spans="3:5">
      <c r="C809" s="89">
        <v>45035</v>
      </c>
      <c r="D809" s="90">
        <v>269.2</v>
      </c>
      <c r="E809" s="90"/>
    </row>
    <row r="810" spans="3:5">
      <c r="C810" s="89">
        <v>45036</v>
      </c>
      <c r="D810" s="90">
        <v>269.8</v>
      </c>
      <c r="E810" s="90"/>
    </row>
    <row r="811" spans="3:5">
      <c r="C811" s="89">
        <v>45037</v>
      </c>
      <c r="D811" s="90">
        <v>270.39999999999998</v>
      </c>
      <c r="E811" s="90"/>
    </row>
    <row r="812" spans="3:5">
      <c r="C812" s="89">
        <v>45040</v>
      </c>
      <c r="D812" s="90">
        <v>272.7</v>
      </c>
      <c r="E812" s="90"/>
    </row>
    <row r="813" spans="3:5">
      <c r="C813" s="89">
        <v>45041</v>
      </c>
      <c r="D813" s="90">
        <v>273.5</v>
      </c>
      <c r="E813" s="90"/>
    </row>
    <row r="814" spans="3:5">
      <c r="C814" s="89">
        <v>45042</v>
      </c>
      <c r="D814" s="90">
        <v>277</v>
      </c>
      <c r="E814" s="90"/>
    </row>
    <row r="815" spans="3:5">
      <c r="C815" s="89">
        <v>45043</v>
      </c>
      <c r="D815" s="90">
        <v>265.3</v>
      </c>
      <c r="E815" s="90"/>
    </row>
    <row r="816" spans="3:5">
      <c r="C816" s="89">
        <v>45044</v>
      </c>
      <c r="D816" s="90">
        <v>270</v>
      </c>
      <c r="E816" s="90"/>
    </row>
    <row r="817" spans="3:5">
      <c r="C817" s="89">
        <v>45048</v>
      </c>
      <c r="D817" s="90">
        <v>266.39999999999998</v>
      </c>
      <c r="E817" s="90"/>
    </row>
    <row r="818" spans="3:5">
      <c r="C818" s="89">
        <v>45049</v>
      </c>
      <c r="D818" s="90">
        <v>266</v>
      </c>
      <c r="E818" s="90"/>
    </row>
    <row r="819" spans="3:5">
      <c r="C819" s="89">
        <v>45050</v>
      </c>
      <c r="D819" s="90">
        <v>262.2</v>
      </c>
      <c r="E819" s="90"/>
    </row>
    <row r="820" spans="3:5">
      <c r="C820" s="89">
        <v>45051</v>
      </c>
      <c r="D820" s="90">
        <v>264.60000000000002</v>
      </c>
      <c r="E820" s="90"/>
    </row>
    <row r="821" spans="3:5">
      <c r="C821" s="89">
        <v>45054</v>
      </c>
      <c r="D821" s="90">
        <v>266.39999999999998</v>
      </c>
      <c r="E821" s="90"/>
    </row>
    <row r="822" spans="3:5">
      <c r="C822" s="89">
        <v>45055</v>
      </c>
      <c r="D822" s="90">
        <v>266.60000000000002</v>
      </c>
      <c r="E822" s="90"/>
    </row>
    <row r="823" spans="3:5">
      <c r="C823" s="89">
        <v>45056</v>
      </c>
      <c r="D823" s="90">
        <v>260.39999999999998</v>
      </c>
      <c r="E823" s="90"/>
    </row>
    <row r="824" spans="3:5">
      <c r="C824" s="89">
        <v>45057</v>
      </c>
      <c r="D824" s="90">
        <v>263.3</v>
      </c>
      <c r="E824" s="90"/>
    </row>
    <row r="825" spans="3:5">
      <c r="C825" s="89">
        <v>45058</v>
      </c>
      <c r="D825" s="90">
        <v>260</v>
      </c>
      <c r="E825" s="90"/>
    </row>
    <row r="826" spans="3:5">
      <c r="C826" s="89">
        <v>45061</v>
      </c>
      <c r="D826" s="90">
        <v>269</v>
      </c>
      <c r="E826" s="90"/>
    </row>
    <row r="827" spans="3:5">
      <c r="C827" s="89">
        <v>45062</v>
      </c>
      <c r="D827" s="90">
        <v>267.5</v>
      </c>
      <c r="E827" s="90"/>
    </row>
    <row r="828" spans="3:5">
      <c r="C828" s="89">
        <v>45063</v>
      </c>
      <c r="D828" s="90">
        <v>264</v>
      </c>
      <c r="E828" s="90"/>
    </row>
    <row r="829" spans="3:5">
      <c r="C829" s="89">
        <v>45064</v>
      </c>
      <c r="D829" s="90">
        <v>262.89999999999998</v>
      </c>
      <c r="E829" s="90"/>
    </row>
    <row r="830" spans="3:5">
      <c r="C830" s="89">
        <v>45065</v>
      </c>
      <c r="D830" s="90">
        <v>263.5</v>
      </c>
      <c r="E830" s="90"/>
    </row>
    <row r="831" spans="3:5">
      <c r="C831" s="89">
        <v>45068</v>
      </c>
      <c r="D831" s="90">
        <v>262.89999999999998</v>
      </c>
      <c r="E831" s="90"/>
    </row>
    <row r="832" spans="3:5">
      <c r="C832" s="89">
        <v>45069</v>
      </c>
      <c r="D832" s="90">
        <v>261</v>
      </c>
      <c r="E832" s="90"/>
    </row>
    <row r="833" spans="3:5">
      <c r="C833" s="89">
        <v>45070</v>
      </c>
      <c r="D833" s="90">
        <v>248</v>
      </c>
      <c r="E833" s="90"/>
    </row>
    <row r="834" spans="3:5">
      <c r="C834" s="89">
        <v>45071</v>
      </c>
      <c r="D834" s="90">
        <v>251</v>
      </c>
      <c r="E834" s="90"/>
    </row>
    <row r="835" spans="3:5">
      <c r="C835" s="89">
        <v>45072</v>
      </c>
      <c r="D835" s="90">
        <v>247.2</v>
      </c>
      <c r="E835" s="90"/>
    </row>
    <row r="836" spans="3:5">
      <c r="C836" s="89">
        <v>45075</v>
      </c>
      <c r="D836" s="90">
        <v>247.6</v>
      </c>
      <c r="E836" s="90"/>
    </row>
    <row r="837" spans="3:5">
      <c r="C837" s="89">
        <v>45076</v>
      </c>
      <c r="D837" s="90">
        <v>249.5</v>
      </c>
      <c r="E837" s="90"/>
    </row>
    <row r="838" spans="3:5">
      <c r="C838" s="89">
        <v>45077</v>
      </c>
      <c r="D838" s="90">
        <v>243</v>
      </c>
      <c r="E838" s="90"/>
    </row>
    <row r="839" spans="3:5">
      <c r="C839" s="89">
        <v>45078</v>
      </c>
      <c r="D839" s="90">
        <v>238.4</v>
      </c>
      <c r="E839" s="90"/>
    </row>
    <row r="840" spans="3:5">
      <c r="C840" s="89">
        <v>45079</v>
      </c>
      <c r="D840" s="90">
        <v>241</v>
      </c>
      <c r="E840" s="90"/>
    </row>
    <row r="841" spans="3:5">
      <c r="C841" s="89">
        <v>45082</v>
      </c>
      <c r="D841" s="90">
        <v>241.6</v>
      </c>
      <c r="E841" s="90"/>
    </row>
    <row r="842" spans="3:5">
      <c r="C842" s="89">
        <v>45083</v>
      </c>
      <c r="D842" s="90">
        <v>235.5</v>
      </c>
      <c r="E842" s="90"/>
    </row>
    <row r="843" spans="3:5">
      <c r="C843" s="89">
        <v>45084</v>
      </c>
      <c r="D843" s="90">
        <v>236.4</v>
      </c>
      <c r="E843" s="90"/>
    </row>
    <row r="844" spans="3:5">
      <c r="C844" s="89">
        <v>45085</v>
      </c>
      <c r="D844" s="90">
        <v>236</v>
      </c>
      <c r="E844" s="90"/>
    </row>
    <row r="845" spans="3:5">
      <c r="C845" s="89">
        <v>45086</v>
      </c>
      <c r="D845" s="90">
        <v>236.6</v>
      </c>
      <c r="E845" s="90"/>
    </row>
    <row r="846" spans="3:5">
      <c r="C846" s="89">
        <v>45089</v>
      </c>
      <c r="D846" s="90">
        <v>245.1</v>
      </c>
      <c r="E846" s="90"/>
    </row>
    <row r="847" spans="3:5">
      <c r="C847" s="89">
        <v>45090</v>
      </c>
      <c r="D847" s="90">
        <v>250</v>
      </c>
      <c r="E847" s="90"/>
    </row>
    <row r="848" spans="3:5">
      <c r="C848" s="89">
        <v>45091</v>
      </c>
      <c r="D848" s="90">
        <v>248.4</v>
      </c>
      <c r="E848" s="90"/>
    </row>
    <row r="849" spans="3:5">
      <c r="C849" s="89">
        <v>45092</v>
      </c>
      <c r="D849" s="90">
        <v>244.1</v>
      </c>
      <c r="E849" s="90"/>
    </row>
    <row r="850" spans="3:5">
      <c r="C850" s="89">
        <v>45093</v>
      </c>
      <c r="D850" s="90">
        <v>253.5</v>
      </c>
      <c r="E850" s="90"/>
    </row>
    <row r="851" spans="3:5">
      <c r="C851" s="89">
        <v>45096</v>
      </c>
      <c r="D851" s="90">
        <v>260</v>
      </c>
      <c r="E851" s="90"/>
    </row>
    <row r="852" spans="3:5">
      <c r="C852" s="89">
        <v>45097</v>
      </c>
      <c r="D852" s="90">
        <v>259</v>
      </c>
      <c r="E852" s="90"/>
    </row>
    <row r="853" spans="3:5">
      <c r="C853" s="89">
        <v>45098</v>
      </c>
      <c r="D853" s="90">
        <v>257.89999999999998</v>
      </c>
      <c r="E853" s="90"/>
    </row>
    <row r="854" spans="3:5">
      <c r="C854" s="89">
        <v>45099</v>
      </c>
      <c r="D854" s="90">
        <v>257.10000000000002</v>
      </c>
      <c r="E854" s="90"/>
    </row>
    <row r="855" spans="3:5">
      <c r="C855" s="89">
        <v>45100</v>
      </c>
      <c r="D855" s="90">
        <v>256.3</v>
      </c>
      <c r="E855" s="90"/>
    </row>
    <row r="856" spans="3:5">
      <c r="C856" s="89">
        <v>45103</v>
      </c>
      <c r="D856" s="90">
        <v>254.5</v>
      </c>
      <c r="E856" s="90"/>
    </row>
    <row r="857" spans="3:5">
      <c r="C857" s="89">
        <v>45104</v>
      </c>
      <c r="D857" s="90">
        <v>246.6</v>
      </c>
      <c r="E857" s="90"/>
    </row>
    <row r="858" spans="3:5">
      <c r="C858" s="89">
        <v>45105</v>
      </c>
      <c r="D858" s="90">
        <v>245.1</v>
      </c>
      <c r="E858" s="90"/>
    </row>
    <row r="859" spans="3:5">
      <c r="C859" s="89">
        <v>45106</v>
      </c>
      <c r="D859" s="90">
        <v>248.3</v>
      </c>
      <c r="E859" s="90"/>
    </row>
    <row r="860" spans="3:5">
      <c r="C860" s="89">
        <v>45107</v>
      </c>
      <c r="D860" s="90">
        <v>250.9</v>
      </c>
      <c r="E860" s="90"/>
    </row>
    <row r="861" spans="3:5">
      <c r="C861" s="89">
        <v>45110</v>
      </c>
      <c r="D861" s="90">
        <v>252.3</v>
      </c>
      <c r="E861" s="90"/>
    </row>
    <row r="862" spans="3:5">
      <c r="C862" s="89">
        <v>45111</v>
      </c>
      <c r="D862" s="90">
        <v>255</v>
      </c>
      <c r="E862" s="90"/>
    </row>
    <row r="863" spans="3:5">
      <c r="C863" s="89">
        <v>45112</v>
      </c>
      <c r="D863" s="90">
        <v>250.2</v>
      </c>
      <c r="E863" s="90"/>
    </row>
    <row r="864" spans="3:5">
      <c r="C864" s="89">
        <v>45113</v>
      </c>
      <c r="D864" s="90">
        <v>248.2</v>
      </c>
      <c r="E864" s="90"/>
    </row>
    <row r="865" spans="3:5">
      <c r="C865" s="89">
        <v>45114</v>
      </c>
      <c r="D865" s="90">
        <v>241</v>
      </c>
      <c r="E865" s="90"/>
    </row>
    <row r="866" spans="3:5">
      <c r="C866" s="89">
        <v>45117</v>
      </c>
      <c r="D866" s="90">
        <v>242.1</v>
      </c>
      <c r="E866" s="90"/>
    </row>
    <row r="867" spans="3:5">
      <c r="C867" s="89">
        <v>45118</v>
      </c>
      <c r="D867" s="90">
        <v>252.8</v>
      </c>
      <c r="E867" s="90"/>
    </row>
    <row r="868" spans="3:5">
      <c r="C868" s="89">
        <v>45119</v>
      </c>
      <c r="D868" s="90">
        <v>251</v>
      </c>
      <c r="E868" s="90"/>
    </row>
    <row r="869" spans="3:5">
      <c r="C869" s="89">
        <v>45120</v>
      </c>
      <c r="D869" s="90">
        <v>252.4</v>
      </c>
      <c r="E869" s="90"/>
    </row>
    <row r="870" spans="3:5">
      <c r="C870" s="89">
        <v>45121</v>
      </c>
      <c r="D870" s="90">
        <v>253</v>
      </c>
      <c r="E870" s="90"/>
    </row>
    <row r="871" spans="3:5">
      <c r="C871" s="89">
        <v>45124</v>
      </c>
      <c r="D871" s="90">
        <v>252.5</v>
      </c>
      <c r="E871" s="90"/>
    </row>
    <row r="872" spans="3:5">
      <c r="C872" s="89">
        <v>45125</v>
      </c>
      <c r="D872" s="90">
        <v>253.4</v>
      </c>
      <c r="E872" s="90"/>
    </row>
    <row r="873" spans="3:5">
      <c r="C873" s="89">
        <v>45126</v>
      </c>
      <c r="D873" s="90">
        <v>259.7</v>
      </c>
      <c r="E873" s="90"/>
    </row>
    <row r="874" spans="3:5">
      <c r="C874" s="89">
        <v>45127</v>
      </c>
      <c r="D874" s="90">
        <v>256.39999999999998</v>
      </c>
      <c r="E874" s="90"/>
    </row>
    <row r="875" spans="3:5">
      <c r="C875" s="89">
        <v>45128</v>
      </c>
      <c r="D875" s="90">
        <v>257</v>
      </c>
      <c r="E875" s="90"/>
    </row>
    <row r="876" spans="3:5">
      <c r="C876" s="89">
        <v>45131</v>
      </c>
      <c r="D876" s="90">
        <v>255</v>
      </c>
      <c r="E876" s="90"/>
    </row>
    <row r="877" spans="3:5">
      <c r="C877" s="89">
        <v>45132</v>
      </c>
      <c r="D877" s="90">
        <v>256</v>
      </c>
      <c r="E877" s="90"/>
    </row>
    <row r="878" spans="3:5">
      <c r="C878" s="89">
        <v>45133</v>
      </c>
      <c r="D878" s="90">
        <v>253</v>
      </c>
      <c r="E878" s="90"/>
    </row>
    <row r="879" spans="3:5">
      <c r="C879" s="89">
        <v>45134</v>
      </c>
      <c r="D879" s="90">
        <v>248</v>
      </c>
      <c r="E879" s="90"/>
    </row>
    <row r="880" spans="3:5">
      <c r="C880" s="89">
        <v>45135</v>
      </c>
      <c r="D880" s="90">
        <v>252.8</v>
      </c>
      <c r="E880" s="90"/>
    </row>
    <row r="881" spans="3:5">
      <c r="C881" s="89">
        <v>45138</v>
      </c>
      <c r="D881" s="90">
        <v>253.7</v>
      </c>
      <c r="E881" s="90"/>
    </row>
    <row r="882" spans="3:5">
      <c r="C882" s="89">
        <v>45139</v>
      </c>
      <c r="D882" s="90">
        <v>257</v>
      </c>
      <c r="E882" s="90"/>
    </row>
    <row r="883" spans="3:5">
      <c r="C883" s="89">
        <v>45140</v>
      </c>
      <c r="D883" s="90">
        <v>260</v>
      </c>
      <c r="E883" s="90"/>
    </row>
    <row r="884" spans="3:5">
      <c r="C884" s="89">
        <v>45141</v>
      </c>
      <c r="D884" s="90">
        <v>262</v>
      </c>
      <c r="E884" s="90"/>
    </row>
    <row r="885" spans="3:5">
      <c r="C885" s="89">
        <v>45142</v>
      </c>
      <c r="D885" s="90">
        <v>259</v>
      </c>
      <c r="E885" s="90"/>
    </row>
    <row r="886" spans="3:5">
      <c r="C886" s="89">
        <v>45145</v>
      </c>
      <c r="D886" s="90">
        <v>264.89999999999998</v>
      </c>
      <c r="E886" s="90"/>
    </row>
    <row r="887" spans="3:5">
      <c r="C887" s="89">
        <v>45146</v>
      </c>
      <c r="D887" s="90">
        <v>269</v>
      </c>
      <c r="E887" s="90"/>
    </row>
    <row r="888" spans="3:5">
      <c r="C888" s="89">
        <v>45147</v>
      </c>
      <c r="D888" s="90">
        <v>270</v>
      </c>
      <c r="E888" s="90"/>
    </row>
    <row r="889" spans="3:5">
      <c r="C889" s="89">
        <v>45148</v>
      </c>
      <c r="D889" s="90">
        <v>268.2</v>
      </c>
      <c r="E889" s="90"/>
    </row>
    <row r="890" spans="3:5">
      <c r="C890" s="89">
        <v>45149</v>
      </c>
      <c r="D890" s="90">
        <v>265.7</v>
      </c>
      <c r="E890" s="90"/>
    </row>
    <row r="891" spans="3:5">
      <c r="C891" s="89">
        <v>45152</v>
      </c>
      <c r="D891" s="90">
        <v>260.5</v>
      </c>
      <c r="E891" s="90"/>
    </row>
    <row r="892" spans="3:5">
      <c r="C892" s="89">
        <v>45153</v>
      </c>
      <c r="D892" s="90">
        <v>264.7</v>
      </c>
      <c r="E892" s="90"/>
    </row>
    <row r="893" spans="3:5">
      <c r="C893" s="89">
        <v>45154</v>
      </c>
      <c r="D893" s="90">
        <v>258.89999999999998</v>
      </c>
      <c r="E893" s="90"/>
    </row>
    <row r="894" spans="3:5">
      <c r="C894" s="89">
        <v>45155</v>
      </c>
      <c r="D894" s="90">
        <v>247.7</v>
      </c>
      <c r="E894" s="90"/>
    </row>
    <row r="895" spans="3:5">
      <c r="C895" s="89">
        <v>45156</v>
      </c>
      <c r="D895" s="90">
        <v>246.6</v>
      </c>
      <c r="E895" s="90"/>
    </row>
    <row r="896" spans="3:5">
      <c r="C896" s="89">
        <v>45159</v>
      </c>
      <c r="D896" s="90">
        <v>250.3</v>
      </c>
      <c r="E896" s="90"/>
    </row>
    <row r="897" spans="3:5">
      <c r="C897" s="89">
        <v>45160</v>
      </c>
      <c r="D897" s="90">
        <v>249.8</v>
      </c>
      <c r="E897" s="90"/>
    </row>
    <row r="898" spans="3:5">
      <c r="C898" s="89">
        <v>45161</v>
      </c>
      <c r="D898" s="90">
        <v>246.1</v>
      </c>
      <c r="E898" s="90"/>
    </row>
    <row r="899" spans="3:5">
      <c r="C899" s="89">
        <v>45162</v>
      </c>
      <c r="D899" s="90">
        <v>249.9</v>
      </c>
      <c r="E899" s="90"/>
    </row>
    <row r="900" spans="3:5">
      <c r="C900" s="89">
        <v>45163</v>
      </c>
      <c r="D900" s="90">
        <v>243.8</v>
      </c>
      <c r="E900" s="90"/>
    </row>
    <row r="901" spans="3:5">
      <c r="C901" s="89">
        <v>45166</v>
      </c>
      <c r="D901" s="90">
        <v>245.8</v>
      </c>
      <c r="E901" s="90"/>
    </row>
    <row r="902" spans="3:5">
      <c r="C902" s="89">
        <v>45167</v>
      </c>
      <c r="D902" s="90">
        <v>249.6</v>
      </c>
      <c r="E902" s="90"/>
    </row>
    <row r="903" spans="3:5">
      <c r="C903" s="89">
        <v>45168</v>
      </c>
      <c r="D903" s="90">
        <v>250</v>
      </c>
      <c r="E903" s="90"/>
    </row>
    <row r="904" spans="3:5">
      <c r="C904" s="89">
        <v>45169</v>
      </c>
      <c r="D904" s="90">
        <v>248.9</v>
      </c>
      <c r="E904" s="90"/>
    </row>
    <row r="905" spans="3:5">
      <c r="C905" s="89">
        <v>45170</v>
      </c>
      <c r="D905" s="90">
        <v>251.5</v>
      </c>
      <c r="E905" s="90"/>
    </row>
    <row r="906" spans="3:5">
      <c r="C906" s="89">
        <v>45173</v>
      </c>
      <c r="D906" s="90">
        <v>249.4</v>
      </c>
      <c r="E906" s="90"/>
    </row>
    <row r="907" spans="3:5">
      <c r="C907" s="89">
        <v>45174</v>
      </c>
      <c r="D907" s="90">
        <v>246.9</v>
      </c>
      <c r="E907" s="90"/>
    </row>
    <row r="908" spans="3:5">
      <c r="C908" s="89">
        <v>45175</v>
      </c>
      <c r="D908" s="90">
        <v>248</v>
      </c>
      <c r="E908" s="90"/>
    </row>
    <row r="909" spans="3:5">
      <c r="C909" s="89">
        <v>45176</v>
      </c>
      <c r="D909" s="90">
        <v>245.8</v>
      </c>
      <c r="E909" s="90"/>
    </row>
    <row r="910" spans="3:5">
      <c r="C910" s="89">
        <v>45177</v>
      </c>
      <c r="D910" s="90">
        <v>245.5</v>
      </c>
      <c r="E910" s="90"/>
    </row>
    <row r="911" spans="3:5">
      <c r="C911" s="89">
        <v>45180</v>
      </c>
      <c r="D911" s="90">
        <v>246</v>
      </c>
      <c r="E911" s="90"/>
    </row>
    <row r="912" spans="3:5">
      <c r="C912" s="89">
        <v>45181</v>
      </c>
      <c r="D912" s="90">
        <v>252.4</v>
      </c>
      <c r="E912" s="90"/>
    </row>
    <row r="913" spans="3:5">
      <c r="C913" s="89">
        <v>45182</v>
      </c>
      <c r="D913" s="90">
        <v>254.7</v>
      </c>
      <c r="E913" s="90"/>
    </row>
    <row r="914" spans="3:5">
      <c r="C914" s="89">
        <v>45183</v>
      </c>
      <c r="D914" s="90">
        <v>254.6</v>
      </c>
      <c r="E914" s="90"/>
    </row>
    <row r="915" spans="3:5">
      <c r="C915" s="89">
        <v>45184</v>
      </c>
      <c r="D915" s="90">
        <v>258.10000000000002</v>
      </c>
      <c r="E915" s="90"/>
    </row>
    <row r="916" spans="3:5">
      <c r="C916" s="89">
        <v>45187</v>
      </c>
      <c r="D916" s="90">
        <v>260.8</v>
      </c>
      <c r="E916" s="90"/>
    </row>
    <row r="917" spans="3:5">
      <c r="C917" s="89">
        <v>45188</v>
      </c>
      <c r="D917" s="90">
        <v>264.8</v>
      </c>
      <c r="E917" s="90"/>
    </row>
    <row r="918" spans="3:5">
      <c r="C918" s="89">
        <v>45189</v>
      </c>
      <c r="D918" s="90">
        <v>260.39999999999998</v>
      </c>
      <c r="E918" s="90"/>
    </row>
    <row r="919" spans="3:5">
      <c r="C919" s="89">
        <v>45190</v>
      </c>
      <c r="D919" s="90">
        <v>256</v>
      </c>
      <c r="E919" s="90"/>
    </row>
    <row r="920" spans="3:5">
      <c r="C920" s="89">
        <v>45191</v>
      </c>
      <c r="D920" s="90">
        <v>250.1</v>
      </c>
      <c r="E920" s="90"/>
    </row>
    <row r="921" spans="3:5">
      <c r="C921" s="89">
        <v>45194</v>
      </c>
      <c r="D921" s="90">
        <v>250.1</v>
      </c>
      <c r="E921" s="90"/>
    </row>
    <row r="922" spans="3:5">
      <c r="C922" s="89">
        <v>45195</v>
      </c>
      <c r="D922" s="90">
        <v>249</v>
      </c>
      <c r="E922" s="90"/>
    </row>
    <row r="923" spans="3:5">
      <c r="C923" s="89">
        <v>45196</v>
      </c>
      <c r="D923" s="90">
        <v>249.4</v>
      </c>
      <c r="E923" s="90"/>
    </row>
    <row r="924" spans="3:5">
      <c r="C924" s="89">
        <v>45197</v>
      </c>
      <c r="D924" s="90">
        <v>249.5</v>
      </c>
      <c r="E924" s="90"/>
    </row>
    <row r="925" spans="3:5">
      <c r="C925" s="89">
        <v>45198</v>
      </c>
      <c r="D925" s="90">
        <v>251.6</v>
      </c>
      <c r="E925" s="90"/>
    </row>
    <row r="926" spans="3:5">
      <c r="C926" s="89">
        <v>45201</v>
      </c>
      <c r="D926" s="90">
        <v>244.4</v>
      </c>
      <c r="E926" s="90"/>
    </row>
    <row r="927" spans="3:5">
      <c r="C927" s="89">
        <v>45202</v>
      </c>
      <c r="D927" s="90">
        <v>239.1</v>
      </c>
      <c r="E927" s="90"/>
    </row>
    <row r="928" spans="3:5">
      <c r="C928" s="89">
        <v>45203</v>
      </c>
      <c r="D928" s="90">
        <v>235.5</v>
      </c>
      <c r="E928" s="90"/>
    </row>
    <row r="929" spans="3:5">
      <c r="C929" s="89">
        <v>45204</v>
      </c>
      <c r="D929" s="90">
        <v>233.7</v>
      </c>
      <c r="E929" s="90"/>
    </row>
    <row r="930" spans="3:5">
      <c r="C930" s="89">
        <v>45205</v>
      </c>
      <c r="D930" s="90">
        <v>234.8</v>
      </c>
      <c r="E930" s="90"/>
    </row>
    <row r="931" spans="3:5">
      <c r="C931" s="89">
        <v>45208</v>
      </c>
      <c r="D931" s="90">
        <v>245</v>
      </c>
      <c r="E931" s="90"/>
    </row>
    <row r="932" spans="3:5">
      <c r="C932" s="89">
        <v>45209</v>
      </c>
      <c r="D932" s="90">
        <v>251.5</v>
      </c>
      <c r="E932" s="90"/>
    </row>
    <row r="933" spans="3:5">
      <c r="C933" s="89">
        <v>45210</v>
      </c>
      <c r="D933" s="90">
        <v>255.8</v>
      </c>
      <c r="E933" s="90"/>
    </row>
    <row r="934" spans="3:5">
      <c r="C934" s="89">
        <v>45211</v>
      </c>
      <c r="D934" s="90">
        <v>263</v>
      </c>
      <c r="E934" s="90"/>
    </row>
    <row r="935" spans="3:5">
      <c r="C935" s="89">
        <v>45212</v>
      </c>
      <c r="D935" s="90">
        <v>267.5</v>
      </c>
      <c r="E935" s="90"/>
    </row>
    <row r="936" spans="3:5">
      <c r="C936" s="89">
        <v>45215</v>
      </c>
      <c r="D936" s="90">
        <v>268.3</v>
      </c>
      <c r="E936" s="90"/>
    </row>
    <row r="937" spans="3:5">
      <c r="C937" s="89">
        <v>45216</v>
      </c>
      <c r="D937" s="90">
        <v>269</v>
      </c>
      <c r="E937" s="90"/>
    </row>
    <row r="938" spans="3:5">
      <c r="C938" s="89">
        <v>45217</v>
      </c>
      <c r="D938" s="90">
        <v>267.3</v>
      </c>
      <c r="E938" s="90"/>
    </row>
    <row r="939" spans="3:5">
      <c r="C939" s="89">
        <v>45218</v>
      </c>
      <c r="D939" s="90">
        <v>265</v>
      </c>
      <c r="E939" s="90"/>
    </row>
    <row r="940" spans="3:5">
      <c r="C940" s="89">
        <v>45219</v>
      </c>
      <c r="D940" s="90">
        <v>256.2</v>
      </c>
      <c r="E940" s="90"/>
    </row>
    <row r="941" spans="3:5">
      <c r="C941" s="89">
        <v>45222</v>
      </c>
      <c r="D941" s="90">
        <v>258.8</v>
      </c>
      <c r="E941" s="90"/>
    </row>
    <row r="942" spans="3:5">
      <c r="C942" s="89">
        <v>45223</v>
      </c>
      <c r="D942" s="90">
        <v>258.39999999999998</v>
      </c>
      <c r="E942" s="90"/>
    </row>
    <row r="943" spans="3:5">
      <c r="C943" s="89">
        <v>45224</v>
      </c>
      <c r="D943" s="90">
        <v>267.3</v>
      </c>
      <c r="E943" s="90"/>
    </row>
    <row r="944" spans="3:5">
      <c r="C944" s="89">
        <v>45225</v>
      </c>
      <c r="D944" s="90">
        <v>272</v>
      </c>
      <c r="E944" s="90"/>
    </row>
    <row r="945" spans="3:5">
      <c r="C945" s="89">
        <v>45226</v>
      </c>
      <c r="D945" s="90">
        <v>271.7</v>
      </c>
      <c r="E945" s="90"/>
    </row>
    <row r="946" spans="3:5">
      <c r="C946" s="89">
        <v>45229</v>
      </c>
      <c r="D946" s="90">
        <v>267.7</v>
      </c>
      <c r="E946" s="90"/>
    </row>
    <row r="947" spans="3:5">
      <c r="C947" s="89">
        <v>45230</v>
      </c>
      <c r="D947" s="90">
        <v>270.89999999999998</v>
      </c>
      <c r="E947" s="90"/>
    </row>
    <row r="948" spans="3:5">
      <c r="C948" s="89">
        <v>45231</v>
      </c>
      <c r="D948" s="90">
        <v>270.89999999999998</v>
      </c>
      <c r="E948" s="90"/>
    </row>
    <row r="949" spans="3:5">
      <c r="C949" s="89">
        <v>45232</v>
      </c>
      <c r="D949" s="90">
        <v>277.39999999999998</v>
      </c>
      <c r="E949" s="90"/>
    </row>
    <row r="950" spans="3:5">
      <c r="C950" s="89">
        <v>45233</v>
      </c>
      <c r="D950" s="90">
        <v>272</v>
      </c>
      <c r="E950" s="90"/>
    </row>
    <row r="951" spans="3:5">
      <c r="C951" s="89">
        <v>45236</v>
      </c>
      <c r="D951" s="90">
        <v>270.7</v>
      </c>
      <c r="E951" s="90"/>
    </row>
    <row r="952" spans="3:5">
      <c r="C952" s="89">
        <v>45237</v>
      </c>
      <c r="D952" s="90">
        <v>271.8</v>
      </c>
      <c r="E952" s="90"/>
    </row>
    <row r="953" spans="3:5">
      <c r="C953" s="89">
        <v>45238</v>
      </c>
      <c r="D953" s="90">
        <v>270.5</v>
      </c>
      <c r="E953" s="90"/>
    </row>
    <row r="954" spans="3:5">
      <c r="C954" s="89">
        <v>45239</v>
      </c>
      <c r="D954" s="90">
        <v>276.8</v>
      </c>
      <c r="E954" s="90"/>
    </row>
    <row r="955" spans="3:5">
      <c r="C955" s="89">
        <v>45240</v>
      </c>
      <c r="D955" s="90">
        <v>272.5</v>
      </c>
      <c r="E955" s="90"/>
    </row>
    <row r="956" spans="3:5">
      <c r="C956" s="89">
        <v>45243</v>
      </c>
      <c r="D956" s="90">
        <v>276.3</v>
      </c>
      <c r="E956" s="90"/>
    </row>
    <row r="957" spans="3:5">
      <c r="C957" s="89">
        <v>45244</v>
      </c>
      <c r="D957" s="90">
        <v>283</v>
      </c>
      <c r="E957" s="90"/>
    </row>
    <row r="958" spans="3:5">
      <c r="C958" s="89">
        <v>45245</v>
      </c>
      <c r="D958" s="90">
        <v>277.10000000000002</v>
      </c>
      <c r="E958" s="90"/>
    </row>
    <row r="959" spans="3:5">
      <c r="C959" s="89">
        <v>45246</v>
      </c>
      <c r="D959" s="90">
        <v>280.89999999999998</v>
      </c>
      <c r="E959" s="90"/>
    </row>
    <row r="960" spans="3:5">
      <c r="C960" s="89">
        <v>45247</v>
      </c>
      <c r="D960" s="90">
        <v>278.2</v>
      </c>
      <c r="E960" s="90"/>
    </row>
    <row r="961" spans="3:5">
      <c r="C961" s="89">
        <v>45250</v>
      </c>
      <c r="D961" s="90">
        <v>280.60000000000002</v>
      </c>
      <c r="E961" s="90"/>
    </row>
    <row r="962" spans="3:5">
      <c r="C962" s="89">
        <v>45251</v>
      </c>
      <c r="D962" s="90">
        <v>279.5</v>
      </c>
      <c r="E962" s="90"/>
    </row>
    <row r="963" spans="3:5">
      <c r="C963" s="89">
        <v>45252</v>
      </c>
      <c r="D963" s="90">
        <v>294</v>
      </c>
      <c r="E963" s="90"/>
    </row>
    <row r="964" spans="3:5">
      <c r="C964" s="89">
        <v>45253</v>
      </c>
      <c r="D964" s="90">
        <v>283</v>
      </c>
      <c r="E964" s="90"/>
    </row>
    <row r="965" spans="3:5">
      <c r="C965" s="89">
        <v>45254</v>
      </c>
      <c r="D965" s="90">
        <v>285.2</v>
      </c>
      <c r="E965" s="90"/>
    </row>
    <row r="966" spans="3:5">
      <c r="C966" s="89">
        <v>45257</v>
      </c>
      <c r="D966" s="90">
        <v>282.8</v>
      </c>
      <c r="E966" s="90"/>
    </row>
    <row r="967" spans="3:5">
      <c r="C967" s="89">
        <v>45258</v>
      </c>
      <c r="D967" s="90">
        <v>274.8</v>
      </c>
      <c r="E967" s="90"/>
    </row>
    <row r="968" spans="3:5">
      <c r="C968" s="89">
        <v>45259</v>
      </c>
      <c r="D968" s="90">
        <v>274.7</v>
      </c>
      <c r="E968" s="90"/>
    </row>
    <row r="969" spans="3:5">
      <c r="C969" s="89">
        <v>45260</v>
      </c>
      <c r="D969" s="90">
        <v>276.7</v>
      </c>
      <c r="E969" s="90"/>
    </row>
    <row r="970" spans="3:5">
      <c r="C970" s="89">
        <v>45261</v>
      </c>
      <c r="D970" s="90">
        <v>277.7</v>
      </c>
      <c r="E970" s="90"/>
    </row>
    <row r="971" spans="3:5">
      <c r="C971" s="89">
        <v>45264</v>
      </c>
      <c r="D971" s="90">
        <v>286.5</v>
      </c>
      <c r="E971" s="90"/>
    </row>
    <row r="972" spans="3:5">
      <c r="C972" s="89">
        <v>45265</v>
      </c>
      <c r="D972" s="90">
        <v>283.8</v>
      </c>
      <c r="E972" s="90"/>
    </row>
    <row r="973" spans="3:5">
      <c r="C973" s="89">
        <v>45266</v>
      </c>
      <c r="D973" s="90">
        <v>283.60000000000002</v>
      </c>
      <c r="E973" s="90"/>
    </row>
    <row r="974" spans="3:5">
      <c r="C974" s="89">
        <v>45267</v>
      </c>
      <c r="D974" s="90">
        <v>282.5</v>
      </c>
      <c r="E974" s="90"/>
    </row>
    <row r="975" spans="3:5">
      <c r="C975" s="89">
        <v>45268</v>
      </c>
      <c r="D975" s="90">
        <v>278.5</v>
      </c>
      <c r="E975" s="90"/>
    </row>
    <row r="976" spans="3:5">
      <c r="C976" s="89">
        <v>45271</v>
      </c>
      <c r="D976" s="90">
        <v>284.60000000000002</v>
      </c>
      <c r="E976" s="90"/>
    </row>
    <row r="977" spans="3:5">
      <c r="C977" s="89">
        <v>45272</v>
      </c>
      <c r="D977" s="90">
        <v>284</v>
      </c>
      <c r="E977" s="90"/>
    </row>
    <row r="978" spans="3:5">
      <c r="C978" s="89">
        <v>45273</v>
      </c>
      <c r="D978" s="90">
        <v>287.10000000000002</v>
      </c>
      <c r="E978" s="90"/>
    </row>
    <row r="979" spans="3:5">
      <c r="C979" s="89">
        <v>45274</v>
      </c>
      <c r="D979" s="90">
        <v>290.3</v>
      </c>
      <c r="E979" s="90"/>
    </row>
    <row r="980" spans="3:5">
      <c r="C980" s="89">
        <v>45275</v>
      </c>
      <c r="D980" s="90">
        <v>287.3</v>
      </c>
      <c r="E980" s="90"/>
    </row>
    <row r="981" spans="3:5">
      <c r="C981" s="89">
        <v>45278</v>
      </c>
      <c r="D981" s="90">
        <v>286.39999999999998</v>
      </c>
      <c r="E981" s="90"/>
    </row>
    <row r="982" spans="3:5">
      <c r="C982" s="89">
        <v>45279</v>
      </c>
      <c r="D982" s="90">
        <v>283.2</v>
      </c>
      <c r="E982" s="90"/>
    </row>
    <row r="983" spans="3:5">
      <c r="C983" s="89">
        <v>45280</v>
      </c>
      <c r="D983" s="90">
        <v>284.8</v>
      </c>
      <c r="E983" s="90"/>
    </row>
    <row r="984" spans="3:5">
      <c r="C984" s="89">
        <v>45281</v>
      </c>
      <c r="D984" s="90">
        <v>283.60000000000002</v>
      </c>
      <c r="E984" s="90"/>
    </row>
    <row r="985" spans="3:5">
      <c r="C985" s="89">
        <v>45282</v>
      </c>
      <c r="D985" s="90">
        <v>285.39999999999998</v>
      </c>
      <c r="E985" s="90"/>
    </row>
    <row r="986" spans="3:5">
      <c r="C986" s="89">
        <v>45287</v>
      </c>
      <c r="D986" s="90">
        <v>284.89999999999998</v>
      </c>
      <c r="E986" s="90"/>
    </row>
    <row r="987" spans="3:5">
      <c r="C987" s="89">
        <v>45288</v>
      </c>
      <c r="D987" s="90">
        <v>287.10000000000002</v>
      </c>
      <c r="E987" s="90"/>
    </row>
    <row r="988" spans="3:5">
      <c r="C988" s="89">
        <v>45289</v>
      </c>
      <c r="D988" s="90">
        <v>287.60000000000002</v>
      </c>
      <c r="E988" s="90"/>
    </row>
    <row r="989" spans="3:5">
      <c r="C989" s="89">
        <v>45293</v>
      </c>
      <c r="D989" s="90">
        <v>289.7</v>
      </c>
      <c r="E989" s="90"/>
    </row>
    <row r="990" spans="3:5">
      <c r="C990" s="89">
        <v>45294</v>
      </c>
      <c r="D990" s="90">
        <v>299</v>
      </c>
      <c r="E990" s="90"/>
    </row>
    <row r="991" spans="3:5">
      <c r="C991" s="89">
        <v>45295</v>
      </c>
      <c r="D991" s="90">
        <v>297</v>
      </c>
      <c r="E991" s="90"/>
    </row>
    <row r="992" spans="3:5">
      <c r="C992" s="89">
        <v>45296</v>
      </c>
      <c r="D992" s="90">
        <v>304.89999999999998</v>
      </c>
      <c r="E992" s="90"/>
    </row>
    <row r="993" spans="3:5">
      <c r="C993" s="89">
        <v>45299</v>
      </c>
      <c r="D993" s="90">
        <v>305.5</v>
      </c>
      <c r="E993" s="90"/>
    </row>
    <row r="994" spans="3:5">
      <c r="C994" s="89">
        <v>45300</v>
      </c>
      <c r="D994" s="90">
        <v>309</v>
      </c>
      <c r="E994" s="90"/>
    </row>
    <row r="995" spans="3:5">
      <c r="C995" s="89">
        <v>45301</v>
      </c>
      <c r="D995" s="90">
        <v>306.10000000000002</v>
      </c>
      <c r="E995" s="90"/>
    </row>
    <row r="996" spans="3:5">
      <c r="C996" s="89">
        <v>45302</v>
      </c>
      <c r="D996" s="90">
        <v>308.10000000000002</v>
      </c>
      <c r="E996" s="90"/>
    </row>
    <row r="997" spans="3:5">
      <c r="C997" s="89">
        <v>45303</v>
      </c>
      <c r="D997" s="90">
        <v>311</v>
      </c>
      <c r="E997" s="90"/>
    </row>
    <row r="998" spans="3:5">
      <c r="C998" s="89">
        <v>45306</v>
      </c>
      <c r="D998" s="90">
        <v>318.60000000000002</v>
      </c>
      <c r="E998" s="90"/>
    </row>
    <row r="999" spans="3:5">
      <c r="C999" s="89">
        <v>45307</v>
      </c>
      <c r="D999" s="90">
        <v>315.8</v>
      </c>
      <c r="E999" s="90"/>
    </row>
    <row r="1000" spans="3:5">
      <c r="C1000" s="89">
        <v>45308</v>
      </c>
      <c r="D1000" s="90">
        <v>320</v>
      </c>
      <c r="E1000" s="90"/>
    </row>
    <row r="1001" spans="3:5">
      <c r="C1001" s="89">
        <v>45309</v>
      </c>
      <c r="D1001" s="90">
        <v>328.3</v>
      </c>
      <c r="E1001" s="90"/>
    </row>
    <row r="1002" spans="3:5">
      <c r="C1002" s="89">
        <v>45310</v>
      </c>
      <c r="D1002" s="90">
        <v>336.6</v>
      </c>
      <c r="E1002" s="90"/>
    </row>
    <row r="1003" spans="3:5">
      <c r="C1003" s="89">
        <v>45313</v>
      </c>
      <c r="D1003" s="90">
        <v>331</v>
      </c>
      <c r="E1003" s="90"/>
    </row>
    <row r="1004" spans="3:5">
      <c r="C1004" s="89">
        <v>45314</v>
      </c>
      <c r="D1004" s="90">
        <v>335.1</v>
      </c>
      <c r="E1004" s="90"/>
    </row>
    <row r="1005" spans="3:5">
      <c r="C1005" s="89">
        <v>45315</v>
      </c>
      <c r="D1005" s="90">
        <v>327.10000000000002</v>
      </c>
      <c r="E1005" s="90"/>
    </row>
    <row r="1006" spans="3:5">
      <c r="C1006" s="89">
        <v>45316</v>
      </c>
      <c r="D1006" s="90">
        <v>332.3</v>
      </c>
      <c r="E1006" s="90"/>
    </row>
    <row r="1007" spans="3:5">
      <c r="C1007" s="89">
        <v>45317</v>
      </c>
      <c r="D1007" s="90">
        <v>325.2</v>
      </c>
      <c r="E1007" s="90"/>
    </row>
    <row r="1008" spans="3:5">
      <c r="C1008" s="89">
        <v>45320</v>
      </c>
      <c r="D1008" s="90">
        <v>320</v>
      </c>
      <c r="E1008" s="90"/>
    </row>
    <row r="1009" spans="3:5">
      <c r="C1009" s="89">
        <v>45321</v>
      </c>
      <c r="D1009" s="90">
        <v>327.39999999999998</v>
      </c>
      <c r="E1009" s="90"/>
    </row>
    <row r="1010" spans="3:5">
      <c r="C1010" s="89">
        <v>45322</v>
      </c>
      <c r="D1010" s="90">
        <v>325.5</v>
      </c>
      <c r="E1010" s="90"/>
    </row>
    <row r="1011" spans="3:5">
      <c r="C1011" s="89">
        <v>45323</v>
      </c>
      <c r="D1011" s="90">
        <v>324.2</v>
      </c>
      <c r="E1011" s="90"/>
    </row>
    <row r="1012" spans="3:5">
      <c r="C1012" s="89">
        <v>45324</v>
      </c>
      <c r="D1012" s="90">
        <v>329.6</v>
      </c>
      <c r="E1012" s="90"/>
    </row>
    <row r="1013" spans="3:5">
      <c r="C1013" s="89">
        <v>45327</v>
      </c>
      <c r="D1013" s="90">
        <v>329.3</v>
      </c>
      <c r="E1013" s="90"/>
    </row>
    <row r="1014" spans="3:5">
      <c r="C1014" s="89">
        <v>45328</v>
      </c>
      <c r="D1014" s="90">
        <v>329.8</v>
      </c>
      <c r="E1014" s="90"/>
    </row>
    <row r="1015" spans="3:5">
      <c r="C1015" s="89">
        <v>45329</v>
      </c>
      <c r="D1015" s="90">
        <v>333.9</v>
      </c>
      <c r="E1015" s="90"/>
    </row>
    <row r="1016" spans="3:5">
      <c r="C1016" s="89">
        <v>45330</v>
      </c>
      <c r="D1016" s="90">
        <v>333.8</v>
      </c>
      <c r="E1016" s="90"/>
    </row>
    <row r="1017" spans="3:5">
      <c r="C1017" s="89">
        <v>45331</v>
      </c>
      <c r="D1017" s="90">
        <v>332.2</v>
      </c>
      <c r="E1017" s="90"/>
    </row>
    <row r="1018" spans="3:5">
      <c r="C1018" s="89">
        <v>45334</v>
      </c>
      <c r="D1018" s="90">
        <v>342.3</v>
      </c>
      <c r="E1018" s="90"/>
    </row>
    <row r="1019" spans="3:5">
      <c r="C1019" s="89">
        <v>45335</v>
      </c>
      <c r="D1019" s="90">
        <v>365</v>
      </c>
      <c r="E1019" s="90"/>
    </row>
    <row r="1020" spans="3:5">
      <c r="C1020" s="89">
        <v>45336</v>
      </c>
      <c r="D1020" s="90">
        <v>368</v>
      </c>
      <c r="E1020" s="90"/>
    </row>
    <row r="1021" spans="3:5">
      <c r="C1021" s="89">
        <v>45337</v>
      </c>
      <c r="D1021" s="90">
        <v>372</v>
      </c>
      <c r="E1021" s="90"/>
    </row>
    <row r="1022" spans="3:5">
      <c r="C1022" s="89">
        <v>45338</v>
      </c>
      <c r="D1022" s="90">
        <v>384</v>
      </c>
      <c r="E1022" s="90"/>
    </row>
    <row r="1023" spans="3:5">
      <c r="C1023" s="89">
        <v>45341</v>
      </c>
      <c r="D1023" s="90">
        <v>403.4</v>
      </c>
      <c r="E1023" s="90"/>
    </row>
    <row r="1024" spans="3:5">
      <c r="C1024" s="89">
        <v>45342</v>
      </c>
      <c r="D1024" s="90">
        <v>404.9</v>
      </c>
      <c r="E1024" s="90"/>
    </row>
    <row r="1025" spans="3:5">
      <c r="C1025" s="89">
        <v>45343</v>
      </c>
      <c r="D1025" s="90">
        <v>402.5</v>
      </c>
      <c r="E1025" s="90"/>
    </row>
    <row r="1026" spans="3:5">
      <c r="C1026" s="89">
        <v>45344</v>
      </c>
      <c r="D1026" s="90">
        <v>398.6</v>
      </c>
      <c r="E1026" s="90"/>
    </row>
    <row r="1027" spans="3:5">
      <c r="C1027" s="89">
        <v>45345</v>
      </c>
      <c r="D1027" s="90">
        <v>402.2</v>
      </c>
      <c r="E1027" s="90"/>
    </row>
    <row r="1028" spans="3:5">
      <c r="C1028" s="89">
        <v>45348</v>
      </c>
      <c r="D1028" s="90">
        <v>413</v>
      </c>
      <c r="E1028" s="90"/>
    </row>
    <row r="1029" spans="3:5">
      <c r="C1029" s="89">
        <v>45349</v>
      </c>
      <c r="D1029" s="90">
        <v>427.6</v>
      </c>
      <c r="E1029" s="90"/>
    </row>
    <row r="1030" spans="3:5">
      <c r="C1030" s="89">
        <v>45350</v>
      </c>
      <c r="D1030" s="90">
        <v>414.4</v>
      </c>
      <c r="E1030" s="90"/>
    </row>
    <row r="1031" spans="3:5">
      <c r="C1031" s="89">
        <v>45351</v>
      </c>
      <c r="D1031" s="90">
        <v>421.5</v>
      </c>
      <c r="E1031" s="90"/>
    </row>
    <row r="1032" spans="3:5">
      <c r="C1032" s="89">
        <v>45352</v>
      </c>
      <c r="D1032" s="90">
        <v>427</v>
      </c>
      <c r="E1032" s="90"/>
    </row>
    <row r="1033" spans="3:5">
      <c r="C1033" s="89">
        <v>45355</v>
      </c>
      <c r="D1033" s="90">
        <v>436.1</v>
      </c>
      <c r="E1033" s="90"/>
    </row>
    <row r="1034" spans="3:5">
      <c r="C1034" s="89">
        <v>45356</v>
      </c>
      <c r="D1034" s="90">
        <v>430</v>
      </c>
      <c r="E1034" s="90"/>
    </row>
    <row r="1035" spans="3:5">
      <c r="C1035" s="89">
        <v>45357</v>
      </c>
      <c r="D1035" s="90">
        <v>440.1</v>
      </c>
      <c r="E1035" s="90"/>
    </row>
    <row r="1036" spans="3:5">
      <c r="C1036" s="89">
        <v>45358</v>
      </c>
      <c r="D1036" s="90">
        <v>432.4</v>
      </c>
      <c r="E1036" s="90"/>
    </row>
    <row r="1037" spans="3:5">
      <c r="C1037" s="89">
        <v>45359</v>
      </c>
      <c r="D1037" s="90">
        <v>437.3</v>
      </c>
      <c r="E1037" s="90"/>
    </row>
    <row r="1038" spans="3:5">
      <c r="C1038" s="89">
        <v>45362</v>
      </c>
      <c r="D1038" s="90">
        <v>406.7</v>
      </c>
      <c r="E1038" s="90"/>
    </row>
    <row r="1039" spans="3:5">
      <c r="C1039" s="89">
        <v>45363</v>
      </c>
      <c r="D1039" s="90">
        <v>419</v>
      </c>
      <c r="E1039" s="90"/>
    </row>
    <row r="1040" spans="3:5">
      <c r="C1040" s="89">
        <v>45364</v>
      </c>
      <c r="D1040" s="90">
        <v>421.4</v>
      </c>
      <c r="E1040" s="90"/>
    </row>
    <row r="1041" spans="3:5">
      <c r="C1041" s="89">
        <v>45365</v>
      </c>
      <c r="D1041" s="90">
        <v>428.7</v>
      </c>
      <c r="E1041" s="90"/>
    </row>
    <row r="1042" spans="3:5">
      <c r="C1042" s="89">
        <v>45366</v>
      </c>
      <c r="D1042" s="90">
        <v>444.3</v>
      </c>
      <c r="E1042" s="90"/>
    </row>
    <row r="1043" spans="3:5">
      <c r="C1043" s="89">
        <v>45369</v>
      </c>
      <c r="D1043" s="90">
        <v>466</v>
      </c>
      <c r="E1043" s="90"/>
    </row>
    <row r="1044" spans="3:5">
      <c r="C1044" s="89">
        <v>45370</v>
      </c>
      <c r="D1044" s="90">
        <v>480.5</v>
      </c>
      <c r="E1044" s="90"/>
    </row>
    <row r="1045" spans="3:5">
      <c r="C1045" s="89">
        <v>45371</v>
      </c>
      <c r="D1045" s="90">
        <v>481</v>
      </c>
      <c r="E1045" s="90"/>
    </row>
    <row r="1046" spans="3:5">
      <c r="C1046" s="89">
        <v>45372</v>
      </c>
      <c r="D1046" s="90">
        <v>481</v>
      </c>
      <c r="E1046" s="90"/>
    </row>
    <row r="1047" spans="3:5">
      <c r="C1047" s="89">
        <v>45373</v>
      </c>
      <c r="D1047" s="90">
        <v>493.7</v>
      </c>
      <c r="E1047" s="90"/>
    </row>
    <row r="1048" spans="3:5">
      <c r="C1048" s="89">
        <v>45376</v>
      </c>
      <c r="D1048" s="90">
        <v>506.8</v>
      </c>
      <c r="E1048" s="90"/>
    </row>
    <row r="1049" spans="3:5">
      <c r="C1049" s="89">
        <v>45377</v>
      </c>
      <c r="D1049" s="90">
        <v>507.8</v>
      </c>
      <c r="E1049" s="90"/>
    </row>
    <row r="1050" spans="3:5">
      <c r="C1050" s="89">
        <v>45378</v>
      </c>
      <c r="D1050" s="90">
        <v>522.20000000000005</v>
      </c>
      <c r="E1050" s="90"/>
    </row>
    <row r="1051" spans="3:5">
      <c r="C1051" s="89">
        <v>45379</v>
      </c>
      <c r="D1051" s="90">
        <v>514.4</v>
      </c>
      <c r="E1051" s="90"/>
    </row>
    <row r="1052" spans="3:5">
      <c r="C1052" s="89">
        <v>45384</v>
      </c>
      <c r="D1052" s="90">
        <v>523.6</v>
      </c>
      <c r="E1052" s="90"/>
    </row>
    <row r="1053" spans="3:5">
      <c r="C1053" s="89">
        <v>45385</v>
      </c>
      <c r="D1053" s="90">
        <v>532</v>
      </c>
      <c r="E1053" s="90"/>
    </row>
    <row r="1054" spans="3:5">
      <c r="C1054" s="89">
        <v>45386</v>
      </c>
      <c r="D1054" s="90">
        <v>535</v>
      </c>
      <c r="E1054" s="90"/>
    </row>
    <row r="1055" spans="3:5">
      <c r="C1055" s="89">
        <v>45387</v>
      </c>
      <c r="D1055" s="90">
        <v>535</v>
      </c>
      <c r="E1055" s="90"/>
    </row>
    <row r="1056" spans="3:5">
      <c r="C1056" s="89">
        <v>45390</v>
      </c>
      <c r="D1056" s="90">
        <v>536.20000000000005</v>
      </c>
      <c r="E1056" s="90"/>
    </row>
    <row r="1057" spans="3:5">
      <c r="C1057" s="89">
        <v>45391</v>
      </c>
      <c r="D1057" s="90">
        <v>566.4</v>
      </c>
      <c r="E1057" s="90"/>
    </row>
    <row r="1058" spans="3:5">
      <c r="C1058" s="89">
        <v>45392</v>
      </c>
      <c r="D1058" s="90">
        <v>528</v>
      </c>
      <c r="E1058" s="90"/>
    </row>
    <row r="1059" spans="3:5">
      <c r="C1059" s="89">
        <v>45393</v>
      </c>
      <c r="D1059" s="90">
        <v>525.4</v>
      </c>
      <c r="E1059" s="90"/>
    </row>
    <row r="1060" spans="3:5">
      <c r="C1060" s="89">
        <v>45394</v>
      </c>
      <c r="D1060" s="90">
        <v>537.6</v>
      </c>
      <c r="E1060" s="90"/>
    </row>
    <row r="1061" spans="3:5">
      <c r="C1061" s="89">
        <v>45397</v>
      </c>
      <c r="D1061" s="90">
        <v>549.79999999999995</v>
      </c>
      <c r="E1061" s="90"/>
    </row>
    <row r="1062" spans="3:5">
      <c r="C1062" s="89">
        <v>45398</v>
      </c>
      <c r="D1062" s="90">
        <v>544.20000000000005</v>
      </c>
      <c r="E1062" s="90"/>
    </row>
    <row r="1063" spans="3:5">
      <c r="C1063" s="89">
        <v>45399</v>
      </c>
      <c r="D1063" s="90">
        <v>540</v>
      </c>
      <c r="E1063" s="90"/>
    </row>
    <row r="1064" spans="3:5">
      <c r="C1064" s="89">
        <v>45400</v>
      </c>
      <c r="D1064" s="90">
        <v>529.79999999999995</v>
      </c>
      <c r="E1064" s="90"/>
    </row>
    <row r="1065" spans="3:5">
      <c r="C1065" s="89">
        <v>45401</v>
      </c>
      <c r="D1065" s="90">
        <v>508.2</v>
      </c>
      <c r="E1065" s="90"/>
    </row>
    <row r="1066" spans="3:5">
      <c r="C1066" s="89">
        <v>45404</v>
      </c>
      <c r="D1066" s="90">
        <v>510.2</v>
      </c>
      <c r="E1066" s="90"/>
    </row>
    <row r="1067" spans="3:5">
      <c r="C1067" s="89">
        <v>45405</v>
      </c>
      <c r="D1067" s="90">
        <v>509</v>
      </c>
      <c r="E1067" s="90"/>
    </row>
    <row r="1068" spans="3:5">
      <c r="C1068" s="89">
        <v>45406</v>
      </c>
      <c r="D1068" s="90">
        <v>516.4</v>
      </c>
      <c r="E1068" s="90"/>
    </row>
    <row r="1069" spans="3:5">
      <c r="C1069" s="89">
        <v>45407</v>
      </c>
      <c r="D1069" s="90">
        <v>519.6</v>
      </c>
      <c r="E1069" s="90"/>
    </row>
    <row r="1070" spans="3:5">
      <c r="C1070" s="89">
        <v>45408</v>
      </c>
      <c r="D1070" s="90">
        <v>513</v>
      </c>
      <c r="E1070" s="90"/>
    </row>
    <row r="1071" spans="3:5">
      <c r="C1071" s="89">
        <v>45411</v>
      </c>
      <c r="D1071" s="90">
        <v>524.20000000000005</v>
      </c>
      <c r="E1071" s="90"/>
    </row>
    <row r="1072" spans="3:5">
      <c r="C1072" s="89">
        <v>45412</v>
      </c>
      <c r="D1072" s="90">
        <v>523</v>
      </c>
      <c r="E1072" s="90"/>
    </row>
    <row r="1073" spans="3:5">
      <c r="C1073" s="89">
        <v>45414</v>
      </c>
      <c r="D1073" s="90">
        <v>516.4</v>
      </c>
      <c r="E1073" s="90"/>
    </row>
    <row r="1074" spans="3:5">
      <c r="C1074" s="89">
        <v>45415</v>
      </c>
      <c r="D1074" s="90">
        <v>513.79999999999995</v>
      </c>
      <c r="E1074" s="90"/>
    </row>
    <row r="1075" spans="3:5">
      <c r="C1075" s="89">
        <v>45418</v>
      </c>
      <c r="D1075" s="90">
        <v>537</v>
      </c>
      <c r="E1075" s="90"/>
    </row>
    <row r="1076" spans="3:5">
      <c r="C1076" s="89">
        <v>45419</v>
      </c>
      <c r="D1076" s="90">
        <v>549</v>
      </c>
      <c r="E1076" s="90"/>
    </row>
    <row r="1077" spans="3:5">
      <c r="C1077" s="89">
        <v>45420</v>
      </c>
      <c r="D1077" s="90">
        <v>533</v>
      </c>
      <c r="E1077" s="90"/>
    </row>
    <row r="1078" spans="3:5">
      <c r="C1078" s="89">
        <v>45421</v>
      </c>
      <c r="D1078" s="90">
        <v>533.79999999999995</v>
      </c>
      <c r="E1078" s="90"/>
    </row>
    <row r="1079" spans="3:5">
      <c r="C1079" s="89">
        <v>45422</v>
      </c>
      <c r="D1079" s="90">
        <v>542</v>
      </c>
      <c r="E1079" s="90"/>
    </row>
    <row r="1080" spans="3:5">
      <c r="C1080" s="89">
        <v>45425</v>
      </c>
      <c r="D1080" s="90">
        <v>543</v>
      </c>
      <c r="E1080" s="90"/>
    </row>
    <row r="1081" spans="3:5">
      <c r="C1081" s="89">
        <v>45426</v>
      </c>
      <c r="D1081" s="90">
        <v>518</v>
      </c>
      <c r="E1081" s="90"/>
    </row>
    <row r="1082" spans="3:5">
      <c r="C1082" s="89">
        <v>45427</v>
      </c>
      <c r="D1082" s="90">
        <v>518</v>
      </c>
      <c r="E1082" s="90"/>
    </row>
    <row r="1083" spans="3:5">
      <c r="C1083" s="89">
        <v>45428</v>
      </c>
      <c r="D1083" s="90">
        <v>519.4</v>
      </c>
      <c r="E1083" s="90"/>
    </row>
    <row r="1084" spans="3:5">
      <c r="C1084" s="89">
        <v>45429</v>
      </c>
      <c r="D1084" s="90">
        <v>511</v>
      </c>
      <c r="E1084" s="90"/>
    </row>
    <row r="1085" spans="3:5">
      <c r="C1085" s="89">
        <v>45432</v>
      </c>
      <c r="D1085" s="90">
        <v>514.20000000000005</v>
      </c>
      <c r="E1085" s="90"/>
    </row>
    <row r="1086" spans="3:5">
      <c r="C1086" s="89">
        <v>45433</v>
      </c>
      <c r="D1086" s="90">
        <v>529.6</v>
      </c>
      <c r="E1086" s="90"/>
    </row>
    <row r="1087" spans="3:5">
      <c r="C1087" s="89">
        <v>45434</v>
      </c>
      <c r="D1087" s="90">
        <v>527</v>
      </c>
      <c r="E1087" s="90"/>
    </row>
    <row r="1088" spans="3:5">
      <c r="C1088" s="89">
        <v>45435</v>
      </c>
      <c r="D1088" s="90">
        <v>523</v>
      </c>
      <c r="E1088" s="90"/>
    </row>
    <row r="1089" spans="3:5">
      <c r="C1089" s="89">
        <v>45436</v>
      </c>
      <c r="D1089" s="90">
        <v>530.79999999999995</v>
      </c>
      <c r="E1089" s="90"/>
    </row>
    <row r="1090" spans="3:5">
      <c r="C1090" s="89">
        <v>45439</v>
      </c>
      <c r="D1090" s="90">
        <v>533.6</v>
      </c>
      <c r="E1090" s="90"/>
    </row>
    <row r="1091" spans="3:5">
      <c r="C1091" s="89">
        <v>45440</v>
      </c>
      <c r="D1091" s="90">
        <v>534.79999999999995</v>
      </c>
      <c r="E1091" s="90"/>
    </row>
    <row r="1092" spans="3:5">
      <c r="C1092" s="89">
        <v>45441</v>
      </c>
      <c r="D1092" s="90">
        <v>526</v>
      </c>
      <c r="E1092" s="90"/>
    </row>
    <row r="1093" spans="3:5">
      <c r="C1093" s="89">
        <v>45442</v>
      </c>
      <c r="D1093" s="90">
        <v>510.6</v>
      </c>
      <c r="E1093" s="90"/>
    </row>
    <row r="1094" spans="3:5">
      <c r="C1094" s="89">
        <v>45443</v>
      </c>
      <c r="D1094" s="90">
        <v>517.20000000000005</v>
      </c>
      <c r="E1094" s="90"/>
    </row>
    <row r="1095" spans="3:5">
      <c r="C1095" s="89">
        <v>45446</v>
      </c>
      <c r="D1095" s="90">
        <v>531.4</v>
      </c>
      <c r="E1095" s="90"/>
    </row>
    <row r="1096" spans="3:5">
      <c r="C1096" s="89">
        <v>45447</v>
      </c>
      <c r="D1096" s="90">
        <v>534</v>
      </c>
      <c r="E1096" s="90"/>
    </row>
    <row r="1097" spans="3:5">
      <c r="C1097" s="89">
        <v>45448</v>
      </c>
      <c r="D1097" s="90">
        <v>522</v>
      </c>
      <c r="E1097" s="90"/>
    </row>
    <row r="1098" spans="3:5">
      <c r="C1098" s="89">
        <v>45449</v>
      </c>
      <c r="D1098" s="90">
        <v>525.79999999999995</v>
      </c>
      <c r="E1098" s="90"/>
    </row>
    <row r="1099" spans="3:5">
      <c r="C1099" s="89">
        <v>45450</v>
      </c>
      <c r="D1099" s="90">
        <v>524.4</v>
      </c>
      <c r="E1099" s="90"/>
    </row>
    <row r="1100" spans="3:5">
      <c r="C1100" s="89">
        <v>45453</v>
      </c>
      <c r="D1100" s="90">
        <v>530</v>
      </c>
      <c r="E1100" s="90"/>
    </row>
    <row r="1101" spans="3:5">
      <c r="C1101" s="89">
        <v>45454</v>
      </c>
      <c r="D1101" s="90">
        <v>532.4</v>
      </c>
      <c r="E1101" s="90"/>
    </row>
    <row r="1102" spans="3:5">
      <c r="C1102" s="89">
        <v>45455</v>
      </c>
      <c r="D1102" s="90">
        <v>520</v>
      </c>
      <c r="E1102" s="90"/>
    </row>
    <row r="1103" spans="3:5">
      <c r="C1103" s="89">
        <v>45456</v>
      </c>
      <c r="D1103" s="90">
        <v>515.20000000000005</v>
      </c>
      <c r="E1103" s="90"/>
    </row>
    <row r="1104" spans="3:5">
      <c r="C1104" s="89">
        <v>45457</v>
      </c>
      <c r="D1104" s="90">
        <v>505.6</v>
      </c>
      <c r="E1104" s="90"/>
    </row>
    <row r="1105" spans="3:5">
      <c r="C1105" s="89">
        <v>45460</v>
      </c>
      <c r="D1105" s="90">
        <v>484.8</v>
      </c>
      <c r="E1105" s="90"/>
    </row>
    <row r="1106" spans="3:5">
      <c r="C1106" s="89">
        <v>45461</v>
      </c>
      <c r="D1106" s="90">
        <v>491.5</v>
      </c>
      <c r="E1106" s="90"/>
    </row>
    <row r="1107" spans="3:5">
      <c r="C1107" s="89">
        <v>45462</v>
      </c>
      <c r="D1107" s="90">
        <v>493</v>
      </c>
      <c r="E1107" s="90"/>
    </row>
    <row r="1108" spans="3:5">
      <c r="C1108" s="89">
        <v>45463</v>
      </c>
      <c r="D1108" s="90">
        <v>485.4</v>
      </c>
      <c r="E1108" s="90"/>
    </row>
    <row r="1109" spans="3:5">
      <c r="C1109" s="89">
        <v>45464</v>
      </c>
      <c r="D1109" s="90">
        <v>505.2</v>
      </c>
      <c r="E1109" s="90"/>
    </row>
    <row r="1110" spans="3:5">
      <c r="C1110" s="89">
        <v>45467</v>
      </c>
      <c r="D1110" s="90">
        <v>493.6</v>
      </c>
      <c r="E1110" s="90"/>
    </row>
    <row r="1111" spans="3:5">
      <c r="C1111" s="89">
        <v>45468</v>
      </c>
      <c r="D1111" s="90">
        <v>496.5</v>
      </c>
      <c r="E1111" s="90"/>
    </row>
    <row r="1112" spans="3:5">
      <c r="C1112" s="89">
        <v>45469</v>
      </c>
      <c r="D1112" s="90">
        <v>494.5</v>
      </c>
      <c r="E1112" s="90"/>
    </row>
    <row r="1113" spans="3:5">
      <c r="C1113" s="89">
        <v>45470</v>
      </c>
      <c r="D1113" s="90">
        <v>489.8</v>
      </c>
      <c r="E1113" s="90"/>
    </row>
    <row r="1114" spans="3:5">
      <c r="C1114" s="89">
        <v>45471</v>
      </c>
      <c r="D1114" s="90">
        <v>475.5</v>
      </c>
      <c r="E1114" s="90"/>
    </row>
    <row r="1115" spans="3:5">
      <c r="C1115" s="89">
        <v>45474</v>
      </c>
      <c r="D1115" s="90">
        <v>477.1</v>
      </c>
      <c r="E1115" s="90"/>
    </row>
    <row r="1116" spans="3:5">
      <c r="C1116" s="89">
        <v>45475</v>
      </c>
      <c r="D1116" s="90">
        <v>483.5</v>
      </c>
      <c r="E1116" s="90"/>
    </row>
    <row r="1117" spans="3:5">
      <c r="C1117" s="89">
        <v>45476</v>
      </c>
      <c r="D1117" s="90">
        <v>490.1</v>
      </c>
      <c r="E1117" s="90"/>
    </row>
    <row r="1118" spans="3:5">
      <c r="C1118" s="89">
        <v>45477</v>
      </c>
      <c r="D1118" s="90">
        <v>512.6</v>
      </c>
      <c r="E1118" s="90"/>
    </row>
    <row r="1119" spans="3:5">
      <c r="C1119" s="89">
        <v>45478</v>
      </c>
      <c r="D1119" s="90">
        <v>510.2</v>
      </c>
      <c r="E1119" s="90"/>
    </row>
    <row r="1120" spans="3:5">
      <c r="C1120" s="89">
        <v>45481</v>
      </c>
      <c r="D1120" s="90">
        <v>493.5</v>
      </c>
      <c r="E1120" s="90"/>
    </row>
    <row r="1121" spans="3:5">
      <c r="C1121" s="89">
        <v>45482</v>
      </c>
      <c r="D1121" s="90">
        <v>498</v>
      </c>
      <c r="E1121" s="90"/>
    </row>
    <row r="1122" spans="3:5">
      <c r="C1122" s="89">
        <v>45483</v>
      </c>
      <c r="D1122" s="90">
        <v>500.8</v>
      </c>
      <c r="E1122" s="90"/>
    </row>
    <row r="1123" spans="3:5">
      <c r="C1123" s="89">
        <v>45484</v>
      </c>
      <c r="D1123" s="90">
        <v>503</v>
      </c>
      <c r="E1123" s="90"/>
    </row>
    <row r="1124" spans="3:5">
      <c r="C1124" s="89">
        <v>45485</v>
      </c>
      <c r="D1124" s="90">
        <v>511.4</v>
      </c>
      <c r="E1124" s="90"/>
    </row>
    <row r="1125" spans="3:5">
      <c r="C1125" s="89">
        <v>45488</v>
      </c>
      <c r="D1125" s="90">
        <v>511.2</v>
      </c>
      <c r="E1125" s="90"/>
    </row>
    <row r="1126" spans="3:5">
      <c r="C1126" s="89">
        <v>45489</v>
      </c>
      <c r="D1126" s="90">
        <v>514.79999999999995</v>
      </c>
      <c r="E1126" s="90"/>
    </row>
    <row r="1127" spans="3:5">
      <c r="C1127" s="89">
        <v>45490</v>
      </c>
      <c r="D1127" s="90">
        <v>510</v>
      </c>
      <c r="E1127" s="90"/>
    </row>
    <row r="1128" spans="3:5">
      <c r="C1128" s="89">
        <v>45491</v>
      </c>
      <c r="D1128" s="90">
        <v>490.7</v>
      </c>
      <c r="E1128" s="90"/>
    </row>
    <row r="1129" spans="3:5">
      <c r="C1129" s="89">
        <v>45492</v>
      </c>
      <c r="D1129" s="90">
        <v>495</v>
      </c>
      <c r="E1129" s="90"/>
    </row>
    <row r="1130" spans="3:5">
      <c r="C1130" s="89">
        <v>45495</v>
      </c>
      <c r="D1130" s="90">
        <v>489.7</v>
      </c>
      <c r="E1130" s="90"/>
    </row>
    <row r="1131" spans="3:5">
      <c r="C1131" s="89">
        <v>45496</v>
      </c>
      <c r="D1131" s="90">
        <v>493.7</v>
      </c>
      <c r="E1131" s="90"/>
    </row>
    <row r="1132" spans="3:5">
      <c r="C1132" s="89">
        <v>45497</v>
      </c>
      <c r="D1132" s="90">
        <v>492.7</v>
      </c>
      <c r="E1132" s="90"/>
    </row>
    <row r="1133" spans="3:5">
      <c r="C1133" s="89">
        <v>45498</v>
      </c>
      <c r="D1133" s="90">
        <v>494.1</v>
      </c>
      <c r="E1133" s="90"/>
    </row>
    <row r="1134" spans="3:5">
      <c r="C1134" s="89">
        <v>45499</v>
      </c>
      <c r="D1134" s="90">
        <v>471.5</v>
      </c>
      <c r="E1134" s="90"/>
    </row>
    <row r="1135" spans="3:5">
      <c r="C1135" s="89">
        <v>45502</v>
      </c>
      <c r="D1135" s="90">
        <v>494.8</v>
      </c>
      <c r="E1135" s="90"/>
    </row>
    <row r="1136" spans="3:5">
      <c r="C1136" s="89">
        <v>45503</v>
      </c>
      <c r="D1136" s="90">
        <v>492</v>
      </c>
      <c r="E1136" s="90"/>
    </row>
    <row r="1137" spans="3:5">
      <c r="C1137" s="89">
        <v>45504</v>
      </c>
      <c r="D1137" s="90">
        <v>501.6</v>
      </c>
      <c r="E1137" s="90"/>
    </row>
    <row r="1138" spans="3:5">
      <c r="C1138" s="89">
        <v>45505</v>
      </c>
      <c r="D1138" s="90">
        <v>505</v>
      </c>
      <c r="E1138" s="90"/>
    </row>
    <row r="1139" spans="3:5">
      <c r="C1139" s="89">
        <v>45506</v>
      </c>
      <c r="D1139" s="90">
        <v>490.8</v>
      </c>
      <c r="E1139" s="90"/>
    </row>
    <row r="1140" spans="3:5">
      <c r="C1140" s="89">
        <v>45509</v>
      </c>
      <c r="D1140" s="90">
        <v>451</v>
      </c>
      <c r="E1140" s="90"/>
    </row>
    <row r="1141" spans="3:5">
      <c r="C1141" s="89">
        <v>45510</v>
      </c>
      <c r="D1141" s="90">
        <v>488.2</v>
      </c>
      <c r="E1141" s="90"/>
    </row>
    <row r="1142" spans="3:5">
      <c r="C1142" s="89">
        <v>45511</v>
      </c>
      <c r="D1142" s="90">
        <v>494.2</v>
      </c>
      <c r="E1142" s="90"/>
    </row>
    <row r="1143" spans="3:5">
      <c r="C1143" s="89">
        <v>45512</v>
      </c>
      <c r="D1143" s="90">
        <v>493.2</v>
      </c>
      <c r="E1143" s="90"/>
    </row>
    <row r="1144" spans="3:5">
      <c r="C1144" s="89">
        <v>45513</v>
      </c>
      <c r="D1144" s="90">
        <v>515</v>
      </c>
      <c r="E1144" s="90"/>
    </row>
    <row r="1145" spans="3:5">
      <c r="C1145" s="89">
        <v>45516</v>
      </c>
      <c r="D1145" s="90">
        <v>542</v>
      </c>
      <c r="E1145" s="90"/>
    </row>
    <row r="1146" spans="3:5">
      <c r="C1146" s="89">
        <v>45517</v>
      </c>
      <c r="D1146" s="90">
        <v>549</v>
      </c>
      <c r="E1146" s="90"/>
    </row>
    <row r="1147" spans="3:5">
      <c r="C1147" s="89">
        <v>45518</v>
      </c>
      <c r="D1147" s="90">
        <v>550</v>
      </c>
      <c r="E1147" s="90"/>
    </row>
    <row r="1148" spans="3:5">
      <c r="C1148" s="89">
        <v>45519</v>
      </c>
      <c r="D1148" s="90">
        <v>562</v>
      </c>
      <c r="E1148" s="90"/>
    </row>
    <row r="1149" spans="3:5">
      <c r="C1149" s="89">
        <v>45520</v>
      </c>
      <c r="D1149" s="90">
        <v>566</v>
      </c>
      <c r="E1149" s="90"/>
    </row>
    <row r="1150" spans="3:5">
      <c r="C1150" s="89">
        <v>45523</v>
      </c>
      <c r="D1150" s="90">
        <v>540.20000000000005</v>
      </c>
      <c r="E1150" s="90"/>
    </row>
    <row r="1151" spans="3:5">
      <c r="C1151" s="89">
        <v>45524</v>
      </c>
      <c r="D1151" s="90">
        <v>551.4</v>
      </c>
      <c r="E1151" s="90"/>
    </row>
    <row r="1152" spans="3:5">
      <c r="C1152" s="89">
        <v>45525</v>
      </c>
      <c r="D1152" s="90">
        <v>537.79999999999995</v>
      </c>
      <c r="E1152" s="90"/>
    </row>
    <row r="1153" spans="3:5">
      <c r="C1153" s="89">
        <v>45526</v>
      </c>
      <c r="D1153" s="90">
        <v>536.79999999999995</v>
      </c>
      <c r="E1153" s="90"/>
    </row>
    <row r="1154" spans="3:5">
      <c r="C1154" s="89">
        <v>45527</v>
      </c>
      <c r="D1154" s="90">
        <v>534.6</v>
      </c>
      <c r="E1154" s="90"/>
    </row>
    <row r="1155" spans="3:5">
      <c r="C1155" s="89">
        <v>45530</v>
      </c>
      <c r="D1155" s="90">
        <v>534.79999999999995</v>
      </c>
      <c r="E1155" s="90"/>
    </row>
    <row r="1156" spans="3:5">
      <c r="C1156" s="89">
        <v>45531</v>
      </c>
      <c r="D1156" s="90">
        <v>535.4</v>
      </c>
      <c r="E1156" s="90"/>
    </row>
    <row r="1157" spans="3:5">
      <c r="C1157" s="89">
        <v>45532</v>
      </c>
      <c r="D1157" s="90">
        <v>537.79999999999995</v>
      </c>
      <c r="E1157" s="90"/>
    </row>
    <row r="1158" spans="3:5">
      <c r="C1158" s="89">
        <v>45533</v>
      </c>
      <c r="D1158" s="90">
        <v>544</v>
      </c>
      <c r="E1158" s="90"/>
    </row>
    <row r="1159" spans="3:5">
      <c r="C1159" s="89">
        <v>45534</v>
      </c>
      <c r="D1159" s="90">
        <v>540.20000000000005</v>
      </c>
      <c r="E1159" s="90"/>
    </row>
    <row r="1160" spans="3:5">
      <c r="C1160" s="89">
        <v>45537</v>
      </c>
      <c r="D1160" s="90">
        <v>543.20000000000005</v>
      </c>
      <c r="E1160" s="90"/>
    </row>
    <row r="1161" spans="3:5">
      <c r="C1161" s="89">
        <v>45538</v>
      </c>
      <c r="D1161" s="90">
        <v>526.20000000000005</v>
      </c>
      <c r="E1161" s="90"/>
    </row>
    <row r="1162" spans="3:5">
      <c r="C1162" s="89">
        <v>45539</v>
      </c>
      <c r="D1162" s="90">
        <v>508</v>
      </c>
      <c r="E1162" s="90"/>
    </row>
    <row r="1163" spans="3:5">
      <c r="C1163" s="89">
        <v>45540</v>
      </c>
      <c r="D1163" s="90">
        <v>522</v>
      </c>
      <c r="E1163" s="90"/>
    </row>
    <row r="1164" spans="3:5">
      <c r="C1164" s="89">
        <v>45541</v>
      </c>
      <c r="D1164" s="90">
        <v>513.4</v>
      </c>
      <c r="E1164" s="90"/>
    </row>
    <row r="1165" spans="3:5">
      <c r="C1165" s="89">
        <v>45544</v>
      </c>
      <c r="D1165" s="90">
        <v>504.2</v>
      </c>
      <c r="E1165" s="90"/>
    </row>
    <row r="1166" spans="3:5">
      <c r="C1166" s="89">
        <v>45545</v>
      </c>
      <c r="D1166" s="90">
        <v>508.2</v>
      </c>
      <c r="E1166" s="90"/>
    </row>
    <row r="1167" spans="3:5">
      <c r="C1167" s="89">
        <v>45546</v>
      </c>
      <c r="D1167" s="90">
        <v>512.20000000000005</v>
      </c>
      <c r="E1167" s="90"/>
    </row>
    <row r="1168" spans="3:5">
      <c r="C1168" s="89">
        <v>45547</v>
      </c>
      <c r="D1168" s="90">
        <v>515.6</v>
      </c>
      <c r="E1168" s="90"/>
    </row>
    <row r="1169" spans="3:5">
      <c r="C1169" s="89">
        <v>45548</v>
      </c>
      <c r="D1169" s="90">
        <v>520.20000000000005</v>
      </c>
      <c r="E1169" s="90"/>
    </row>
    <row r="1170" spans="3:5">
      <c r="C1170" s="89">
        <v>45551</v>
      </c>
      <c r="D1170" s="90">
        <v>518</v>
      </c>
      <c r="E1170" s="90"/>
    </row>
    <row r="1171" spans="3:5">
      <c r="C1171" s="89">
        <v>45552</v>
      </c>
      <c r="D1171" s="90">
        <v>520.6</v>
      </c>
      <c r="E1171" s="90"/>
    </row>
    <row r="1172" spans="3:5">
      <c r="C1172" s="89">
        <v>45553</v>
      </c>
      <c r="D1172" s="90">
        <v>485</v>
      </c>
      <c r="E1172" s="90"/>
    </row>
    <row r="1173" spans="3:5">
      <c r="C1173" s="89">
        <v>45554</v>
      </c>
      <c r="D1173" s="90">
        <v>486.9</v>
      </c>
      <c r="E1173" s="90"/>
    </row>
    <row r="1174" spans="3:5">
      <c r="C1174" s="89">
        <v>45555</v>
      </c>
      <c r="D1174" s="90">
        <v>496</v>
      </c>
      <c r="E1174" s="90"/>
    </row>
    <row r="1175" spans="3:5">
      <c r="C1175" s="89">
        <v>45558</v>
      </c>
      <c r="D1175" s="90">
        <v>491</v>
      </c>
      <c r="E1175" s="90"/>
    </row>
    <row r="1176" spans="3:5">
      <c r="C1176" s="89">
        <v>45559</v>
      </c>
      <c r="D1176" s="90">
        <v>489</v>
      </c>
      <c r="E1176" s="90"/>
    </row>
    <row r="1177" spans="3:5">
      <c r="C1177" s="89">
        <v>45560</v>
      </c>
      <c r="D1177" s="90">
        <v>483.3</v>
      </c>
      <c r="E1177" s="90"/>
    </row>
    <row r="1178" spans="3:5">
      <c r="C1178" s="89">
        <v>45561</v>
      </c>
      <c r="D1178" s="90">
        <v>492.6</v>
      </c>
      <c r="E1178" s="90"/>
    </row>
    <row r="1179" spans="3:5">
      <c r="C1179" s="89">
        <v>45562</v>
      </c>
      <c r="D1179" s="90">
        <v>483.4</v>
      </c>
      <c r="E1179" s="90"/>
    </row>
    <row r="1180" spans="3:5">
      <c r="C1180" s="89">
        <v>45565</v>
      </c>
      <c r="D1180" s="90">
        <v>482</v>
      </c>
      <c r="E1180" s="90"/>
    </row>
    <row r="1181" spans="3:5">
      <c r="C1181" s="89">
        <v>45566</v>
      </c>
      <c r="D1181" s="90">
        <v>485.6</v>
      </c>
      <c r="E1181" s="90"/>
    </row>
    <row r="1182" spans="3:5">
      <c r="C1182" s="89">
        <v>45567</v>
      </c>
      <c r="D1182" s="90">
        <v>514</v>
      </c>
      <c r="E1182" s="90"/>
    </row>
    <row r="1183" spans="3:5">
      <c r="C1183" s="89">
        <v>45568</v>
      </c>
      <c r="D1183" s="90">
        <v>518.79999999999995</v>
      </c>
      <c r="E1183" s="90"/>
    </row>
    <row r="1184" spans="3:5">
      <c r="C1184" s="89">
        <v>45569</v>
      </c>
      <c r="D1184" s="90">
        <v>516</v>
      </c>
      <c r="E1184" s="90"/>
    </row>
    <row r="1185" spans="3:5">
      <c r="C1185" s="89">
        <v>45572</v>
      </c>
      <c r="D1185" s="90">
        <v>519</v>
      </c>
      <c r="E1185" s="90"/>
    </row>
    <row r="1186" spans="3:5">
      <c r="C1186" s="89">
        <v>45573</v>
      </c>
      <c r="D1186" s="90">
        <v>506.8</v>
      </c>
      <c r="E1186" s="90"/>
    </row>
    <row r="1187" spans="3:5">
      <c r="C1187" s="89">
        <v>45574</v>
      </c>
      <c r="D1187" s="90">
        <v>503</v>
      </c>
      <c r="E1187" s="90"/>
    </row>
    <row r="1188" spans="3:5">
      <c r="C1188" s="89">
        <v>45575</v>
      </c>
      <c r="D1188" s="90">
        <v>496.3</v>
      </c>
      <c r="E1188" s="90"/>
    </row>
    <row r="1189" spans="3:5">
      <c r="C1189" s="89">
        <v>45576</v>
      </c>
      <c r="D1189" s="90">
        <v>477.7</v>
      </c>
      <c r="E1189" s="90"/>
    </row>
    <row r="1190" spans="3:5">
      <c r="C1190" s="89">
        <v>45579</v>
      </c>
      <c r="D1190" s="90">
        <v>478</v>
      </c>
      <c r="E1190" s="90"/>
    </row>
    <row r="1191" spans="3:5">
      <c r="C1191" s="89">
        <v>45580</v>
      </c>
      <c r="D1191" s="90">
        <v>485.5</v>
      </c>
      <c r="E1191" s="90"/>
    </row>
    <row r="1192" spans="3:5">
      <c r="C1192" s="89">
        <v>45581</v>
      </c>
      <c r="D1192" s="90">
        <v>483.9</v>
      </c>
      <c r="E1192" s="90"/>
    </row>
    <row r="1193" spans="3:5">
      <c r="C1193" s="89">
        <v>45582</v>
      </c>
      <c r="D1193" s="90">
        <v>481.9</v>
      </c>
      <c r="E1193" s="90"/>
    </row>
    <row r="1194" spans="3:5">
      <c r="C1194" s="89">
        <v>45583</v>
      </c>
      <c r="D1194" s="90">
        <v>484</v>
      </c>
      <c r="E1194" s="90"/>
    </row>
    <row r="1195" spans="3:5">
      <c r="C1195" s="89">
        <v>45586</v>
      </c>
      <c r="D1195" s="90">
        <v>487.2</v>
      </c>
      <c r="E1195" s="90"/>
    </row>
    <row r="1196" spans="3:5">
      <c r="C1196" s="89">
        <v>45587</v>
      </c>
      <c r="D1196" s="90">
        <v>491.9</v>
      </c>
      <c r="E1196" s="90"/>
    </row>
    <row r="1197" spans="3:5">
      <c r="C1197" s="89">
        <v>45588</v>
      </c>
      <c r="D1197" s="90">
        <v>494.1</v>
      </c>
      <c r="E1197" s="90"/>
    </row>
    <row r="1198" spans="3:5">
      <c r="C1198" s="89">
        <v>45589</v>
      </c>
      <c r="D1198" s="90">
        <v>493.7</v>
      </c>
      <c r="E1198" s="90"/>
    </row>
    <row r="1199" spans="3:5">
      <c r="C1199" s="89">
        <v>45590</v>
      </c>
      <c r="D1199" s="90">
        <v>501.6</v>
      </c>
      <c r="E1199" s="90"/>
    </row>
    <row r="1200" spans="3:5">
      <c r="C1200" s="89">
        <v>45593</v>
      </c>
      <c r="D1200" s="90">
        <v>486</v>
      </c>
      <c r="E1200" s="90"/>
    </row>
    <row r="1201" spans="3:5">
      <c r="C1201" s="89">
        <v>45594</v>
      </c>
      <c r="D1201" s="90">
        <v>490.6</v>
      </c>
      <c r="E1201" s="90"/>
    </row>
    <row r="1202" spans="3:5">
      <c r="C1202" s="89">
        <v>45595</v>
      </c>
      <c r="D1202" s="90">
        <v>490.5</v>
      </c>
      <c r="E1202" s="90"/>
    </row>
    <row r="1203" spans="3:5">
      <c r="C1203" s="89">
        <v>45596</v>
      </c>
      <c r="D1203" s="90">
        <v>481.4</v>
      </c>
      <c r="E1203" s="90"/>
    </row>
    <row r="1204" spans="3:5">
      <c r="C1204" s="89">
        <v>45597</v>
      </c>
      <c r="D1204" s="90">
        <v>473.5</v>
      </c>
      <c r="E1204" s="90"/>
    </row>
    <row r="1205" spans="3:5">
      <c r="C1205" s="89">
        <v>45600</v>
      </c>
      <c r="D1205" s="90">
        <v>476.5</v>
      </c>
      <c r="E1205" s="90"/>
    </row>
    <row r="1206" spans="3:5">
      <c r="C1206" s="89">
        <v>45601</v>
      </c>
      <c r="D1206" s="90">
        <v>466.4</v>
      </c>
      <c r="E1206" s="90"/>
    </row>
    <row r="1207" spans="3:5">
      <c r="C1207" s="89">
        <v>45602</v>
      </c>
      <c r="D1207" s="90">
        <v>478.8</v>
      </c>
      <c r="E1207" s="90"/>
    </row>
    <row r="1208" spans="3:5">
      <c r="C1208" s="89">
        <v>45603</v>
      </c>
      <c r="D1208" s="90">
        <v>506.8</v>
      </c>
      <c r="E1208" s="90"/>
    </row>
    <row r="1209" spans="3:5">
      <c r="C1209" s="89">
        <v>45604</v>
      </c>
      <c r="D1209" s="90">
        <v>542</v>
      </c>
      <c r="E1209" s="90"/>
    </row>
    <row r="1210" spans="3:5">
      <c r="C1210" s="89">
        <v>45607</v>
      </c>
      <c r="D1210" s="90">
        <v>550</v>
      </c>
      <c r="E1210" s="90"/>
    </row>
    <row r="1211" spans="3:5">
      <c r="C1211" s="89">
        <v>45608</v>
      </c>
      <c r="D1211" s="90">
        <v>565</v>
      </c>
      <c r="E1211" s="90"/>
    </row>
    <row r="1212" spans="3:5">
      <c r="C1212" s="89">
        <v>45609</v>
      </c>
      <c r="D1212" s="90">
        <v>575</v>
      </c>
      <c r="E1212" s="90"/>
    </row>
    <row r="1213" spans="3:5">
      <c r="C1213" s="89">
        <v>45610</v>
      </c>
      <c r="D1213" s="90">
        <v>571</v>
      </c>
      <c r="E1213" s="90"/>
    </row>
    <row r="1214" spans="3:5">
      <c r="C1214" s="89">
        <v>45611</v>
      </c>
      <c r="D1214" s="90">
        <v>566.6</v>
      </c>
      <c r="E1214" s="90"/>
    </row>
    <row r="1215" spans="3:5">
      <c r="C1215" s="89">
        <v>45614</v>
      </c>
      <c r="D1215" s="90">
        <v>585.4</v>
      </c>
      <c r="E1215" s="90"/>
    </row>
    <row r="1216" spans="3:5">
      <c r="C1216" s="89">
        <v>45615</v>
      </c>
      <c r="D1216" s="90">
        <v>585</v>
      </c>
      <c r="E1216" s="90"/>
    </row>
    <row r="1217" spans="3:5">
      <c r="C1217" s="89">
        <v>45616</v>
      </c>
      <c r="D1217" s="90">
        <v>608.79999999999995</v>
      </c>
      <c r="E1217" s="90"/>
    </row>
    <row r="1218" spans="3:5">
      <c r="C1218" s="89">
        <v>45617</v>
      </c>
      <c r="D1218" s="90">
        <v>609</v>
      </c>
      <c r="E1218" s="90"/>
    </row>
    <row r="1219" spans="3:5">
      <c r="C1219" s="89">
        <v>45618</v>
      </c>
      <c r="D1219" s="90">
        <v>608</v>
      </c>
      <c r="E1219" s="90"/>
    </row>
    <row r="1220" spans="3:5">
      <c r="C1220" s="89">
        <v>45621</v>
      </c>
      <c r="D1220" s="90">
        <v>625</v>
      </c>
      <c r="E1220" s="90"/>
    </row>
    <row r="1221" spans="3:5">
      <c r="C1221" s="89">
        <v>45622</v>
      </c>
      <c r="D1221" s="90">
        <v>612.79999999999995</v>
      </c>
      <c r="E1221" s="90"/>
    </row>
    <row r="1222" spans="3:5">
      <c r="C1222" s="89">
        <v>45623</v>
      </c>
      <c r="D1222" s="90">
        <v>612.79999999999995</v>
      </c>
      <c r="E1222" s="90"/>
    </row>
    <row r="1223" spans="3:5">
      <c r="C1223" s="89">
        <v>45624</v>
      </c>
      <c r="D1223" s="90">
        <v>618</v>
      </c>
      <c r="E1223" s="90"/>
    </row>
    <row r="1224" spans="3:5">
      <c r="C1224" s="89">
        <v>45625</v>
      </c>
      <c r="D1224" s="90">
        <v>620.79999999999995</v>
      </c>
      <c r="E1224" s="90"/>
    </row>
    <row r="1225" spans="3:5">
      <c r="C1225" s="89">
        <v>45628</v>
      </c>
      <c r="D1225" s="90">
        <v>628.4</v>
      </c>
      <c r="E1225" s="90"/>
    </row>
    <row r="1226" spans="3:5">
      <c r="C1226" s="89">
        <v>45629</v>
      </c>
      <c r="D1226" s="90">
        <v>629.6</v>
      </c>
      <c r="E1226" s="90"/>
    </row>
    <row r="1227" spans="3:5">
      <c r="C1227" s="89">
        <v>45630</v>
      </c>
      <c r="D1227" s="90">
        <v>643.20000000000005</v>
      </c>
      <c r="E1227" s="90"/>
    </row>
    <row r="1228" spans="3:5">
      <c r="C1228" s="89">
        <v>45631</v>
      </c>
      <c r="D1228" s="90">
        <v>653.4</v>
      </c>
      <c r="E1228" s="90"/>
    </row>
    <row r="1229" spans="3:5">
      <c r="C1229" s="89">
        <v>45632</v>
      </c>
      <c r="D1229" s="90">
        <v>658.4</v>
      </c>
      <c r="E1229" s="90"/>
    </row>
    <row r="1230" spans="3:5">
      <c r="C1230" s="89">
        <v>45635</v>
      </c>
      <c r="D1230" s="90">
        <v>640</v>
      </c>
      <c r="E1230" s="90"/>
    </row>
    <row r="1231" spans="3:5">
      <c r="C1231" s="89">
        <v>45636</v>
      </c>
      <c r="D1231" s="90">
        <v>611</v>
      </c>
      <c r="E1231" s="90"/>
    </row>
    <row r="1232" spans="3:5">
      <c r="C1232" s="89">
        <v>45637</v>
      </c>
      <c r="D1232" s="90">
        <v>611</v>
      </c>
      <c r="E1232" s="90"/>
    </row>
    <row r="1233" spans="3:5">
      <c r="C1233" s="89">
        <v>45638</v>
      </c>
      <c r="D1233" s="90">
        <v>627.20000000000005</v>
      </c>
      <c r="E1233" s="90"/>
    </row>
    <row r="1234" spans="3:5">
      <c r="C1234" s="89">
        <v>45639</v>
      </c>
      <c r="D1234" s="90">
        <v>627.79999999999995</v>
      </c>
      <c r="E1234" s="90"/>
    </row>
    <row r="1235" spans="3:5">
      <c r="C1235" s="89">
        <v>45642</v>
      </c>
      <c r="D1235" s="90">
        <v>624.20000000000005</v>
      </c>
      <c r="E1235" s="90"/>
    </row>
    <row r="1236" spans="3:5">
      <c r="C1236" s="89">
        <v>45643</v>
      </c>
      <c r="D1236" s="90">
        <v>621</v>
      </c>
      <c r="E1236" s="90"/>
    </row>
    <row r="1237" spans="3:5">
      <c r="C1237" s="89">
        <v>45644</v>
      </c>
      <c r="D1237" s="90">
        <v>610.20000000000005</v>
      </c>
      <c r="E1237" s="90"/>
    </row>
    <row r="1238" spans="3:5">
      <c r="C1238" s="89">
        <v>45645</v>
      </c>
      <c r="D1238" s="90">
        <v>609.79999999999995</v>
      </c>
      <c r="E1238" s="90"/>
    </row>
    <row r="1239" spans="3:5">
      <c r="C1239" s="89">
        <v>45646</v>
      </c>
      <c r="D1239" s="90">
        <v>614.79999999999995</v>
      </c>
      <c r="E1239" s="90"/>
    </row>
    <row r="1240" spans="3:5">
      <c r="C1240" s="89">
        <v>45649</v>
      </c>
      <c r="D1240" s="90">
        <v>619.4</v>
      </c>
      <c r="E1240" s="90"/>
    </row>
    <row r="1241" spans="3:5">
      <c r="C1241" s="89">
        <v>45653</v>
      </c>
      <c r="D1241" s="90">
        <v>622.4</v>
      </c>
      <c r="E1241" s="90"/>
    </row>
    <row r="1242" spans="3:5">
      <c r="C1242" s="89">
        <v>45656</v>
      </c>
      <c r="D1242" s="90">
        <v>619</v>
      </c>
      <c r="E1242" s="90"/>
    </row>
    <row r="1243" spans="3:5">
      <c r="C1243" s="89">
        <v>45659</v>
      </c>
      <c r="D1243" s="90">
        <v>614</v>
      </c>
      <c r="E1243" s="90"/>
    </row>
    <row r="1244" spans="3:5">
      <c r="C1244" s="89">
        <v>45660</v>
      </c>
      <c r="D1244" s="90">
        <v>601.4</v>
      </c>
      <c r="E1244" s="90"/>
    </row>
    <row r="1245" spans="3:5">
      <c r="C1245" s="89">
        <v>45663</v>
      </c>
      <c r="D1245" s="90">
        <v>614</v>
      </c>
      <c r="E1245" s="90"/>
    </row>
    <row r="1246" spans="3:5">
      <c r="C1246" s="89">
        <v>45664</v>
      </c>
      <c r="D1246" s="90">
        <v>607</v>
      </c>
      <c r="E1246" s="90"/>
    </row>
    <row r="1247" spans="3:5">
      <c r="C1247" s="89">
        <v>45665</v>
      </c>
      <c r="D1247" s="90">
        <v>621.79999999999995</v>
      </c>
      <c r="E1247" s="90"/>
    </row>
    <row r="1248" spans="3:5">
      <c r="C1248" s="89">
        <v>45666</v>
      </c>
      <c r="D1248" s="90">
        <v>649.79999999999995</v>
      </c>
      <c r="E1248" s="90"/>
    </row>
    <row r="1249" spans="3:5">
      <c r="C1249" s="89">
        <v>45667</v>
      </c>
      <c r="D1249" s="90">
        <v>649.4</v>
      </c>
      <c r="E1249" s="90"/>
    </row>
    <row r="1250" spans="3:5">
      <c r="C1250" s="89">
        <v>45670</v>
      </c>
      <c r="D1250" s="90">
        <v>652.20000000000005</v>
      </c>
      <c r="E1250" s="90"/>
    </row>
    <row r="1251" spans="3:5">
      <c r="C1251" s="89">
        <v>45671</v>
      </c>
      <c r="D1251" s="90">
        <v>646</v>
      </c>
      <c r="E1251" s="90"/>
    </row>
    <row r="1252" spans="3:5">
      <c r="C1252" s="89">
        <v>45672</v>
      </c>
      <c r="D1252" s="90">
        <v>653</v>
      </c>
      <c r="E1252" s="90"/>
    </row>
    <row r="1253" spans="3:5">
      <c r="C1253" s="89">
        <v>45673</v>
      </c>
      <c r="D1253" s="90">
        <v>662</v>
      </c>
      <c r="E1253" s="90"/>
    </row>
    <row r="1254" spans="3:5">
      <c r="C1254" s="89">
        <v>45674</v>
      </c>
      <c r="D1254" s="90">
        <v>690</v>
      </c>
      <c r="E1254" s="90"/>
    </row>
    <row r="1255" spans="3:5">
      <c r="C1255" s="89">
        <v>45677</v>
      </c>
      <c r="D1255" s="90">
        <v>698.8</v>
      </c>
      <c r="E1255" s="90"/>
    </row>
    <row r="1256" spans="3:5">
      <c r="C1256" s="89">
        <v>45678</v>
      </c>
      <c r="D1256" s="90">
        <v>696.8</v>
      </c>
      <c r="E1256" s="90"/>
    </row>
    <row r="1257" spans="3:5">
      <c r="C1257" s="89">
        <v>45679</v>
      </c>
      <c r="D1257" s="90">
        <v>710</v>
      </c>
      <c r="E1257" s="90"/>
    </row>
    <row r="1258" spans="3:5">
      <c r="C1258" s="89">
        <v>45680</v>
      </c>
      <c r="D1258" s="90">
        <v>729.2</v>
      </c>
      <c r="E1258" s="90"/>
    </row>
    <row r="1259" spans="3:5">
      <c r="C1259" s="89">
        <v>45681</v>
      </c>
      <c r="D1259" s="90">
        <v>739.4</v>
      </c>
      <c r="E1259" s="90"/>
    </row>
    <row r="1260" spans="3:5">
      <c r="C1260" s="89">
        <v>45684</v>
      </c>
      <c r="D1260" s="90">
        <v>727.8</v>
      </c>
      <c r="E1260" s="90"/>
    </row>
    <row r="1261" spans="3:5">
      <c r="C1261" s="89">
        <v>45685</v>
      </c>
      <c r="D1261" s="90">
        <v>723.8</v>
      </c>
      <c r="E1261" s="90"/>
    </row>
    <row r="1262" spans="3:5">
      <c r="C1262" s="89">
        <v>45686</v>
      </c>
      <c r="D1262" s="90">
        <v>733.2</v>
      </c>
      <c r="E1262" s="90"/>
    </row>
    <row r="1263" spans="3:5">
      <c r="C1263" s="89">
        <v>45687</v>
      </c>
      <c r="D1263" s="90">
        <v>744.2</v>
      </c>
      <c r="E1263" s="90"/>
    </row>
    <row r="1264" spans="3:5">
      <c r="C1264" s="89">
        <v>45688</v>
      </c>
      <c r="D1264" s="90">
        <v>747.2</v>
      </c>
      <c r="E1264" s="90"/>
    </row>
    <row r="1265" spans="3:5">
      <c r="C1265" s="89">
        <v>45691</v>
      </c>
      <c r="D1265" s="90">
        <v>750</v>
      </c>
      <c r="E1265" s="90"/>
    </row>
    <row r="1266" spans="3:5">
      <c r="C1266" s="89">
        <v>45692</v>
      </c>
      <c r="D1266" s="90">
        <v>770.4</v>
      </c>
      <c r="E1266" s="90"/>
    </row>
    <row r="1267" spans="3:5">
      <c r="C1267" s="89">
        <v>45693</v>
      </c>
      <c r="D1267" s="90">
        <v>754.4</v>
      </c>
      <c r="E1267" s="90"/>
    </row>
    <row r="1268" spans="3:5">
      <c r="C1268" s="89">
        <v>45694</v>
      </c>
      <c r="D1268" s="90">
        <v>757</v>
      </c>
      <c r="E1268" s="90"/>
    </row>
    <row r="1269" spans="3:5">
      <c r="C1269" s="89">
        <v>45695</v>
      </c>
      <c r="D1269" s="90">
        <v>719</v>
      </c>
      <c r="E1269" s="90"/>
    </row>
    <row r="1270" spans="3:5">
      <c r="C1270" s="89">
        <v>45698</v>
      </c>
      <c r="D1270" s="90">
        <v>725.6</v>
      </c>
      <c r="E1270" s="90"/>
    </row>
    <row r="1271" spans="3:5">
      <c r="C1271" s="89">
        <v>45699</v>
      </c>
      <c r="D1271" s="90">
        <v>732.2</v>
      </c>
      <c r="E1271" s="90"/>
    </row>
    <row r="1272" spans="3:5">
      <c r="C1272" s="89">
        <v>45700</v>
      </c>
      <c r="D1272" s="90">
        <v>728.2</v>
      </c>
      <c r="E1272" s="90"/>
    </row>
    <row r="1273" spans="3:5">
      <c r="C1273" s="89">
        <v>45701</v>
      </c>
      <c r="D1273" s="90">
        <v>695</v>
      </c>
      <c r="E1273" s="90"/>
    </row>
    <row r="1274" spans="3:5">
      <c r="C1274" s="89">
        <v>45702</v>
      </c>
      <c r="D1274" s="90">
        <v>762.8</v>
      </c>
      <c r="E1274" s="90"/>
    </row>
    <row r="1275" spans="3:5">
      <c r="C1275" s="89">
        <v>45705</v>
      </c>
      <c r="D1275" s="90">
        <v>900</v>
      </c>
      <c r="E1275" s="90"/>
    </row>
    <row r="1276" spans="3:5">
      <c r="C1276" s="89">
        <v>45706</v>
      </c>
      <c r="D1276" s="90">
        <v>966.4</v>
      </c>
      <c r="E1276" s="90"/>
    </row>
    <row r="1277" spans="3:5">
      <c r="C1277" s="89">
        <v>45707</v>
      </c>
      <c r="D1277" s="90">
        <v>940</v>
      </c>
      <c r="E1277" s="90"/>
    </row>
    <row r="1278" spans="3:5">
      <c r="C1278" s="89"/>
      <c r="D1278" s="90"/>
      <c r="E1278" s="90"/>
    </row>
    <row r="1279" spans="3:5">
      <c r="C1279" s="89"/>
      <c r="D1279" s="90"/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2025-02-21T19:14:27Z</dcterms:modified>
</cp:coreProperties>
</file>